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activeTab="1"/>
  </bookViews>
  <sheets>
    <sheet name="Rekapitulace stavby" sheetId="1" r:id="rId1"/>
    <sheet name="77-2019 - ÚT-AKTUALIZACE ..." sheetId="2" r:id="rId2"/>
    <sheet name="Pokyny pro vyplnění" sheetId="3" r:id="rId3"/>
  </sheets>
  <definedNames>
    <definedName name="_xlnm._FilterDatabase" localSheetId="1" hidden="1">'77-2019 - ÚT-AKTUALIZACE ...'!$C$92:$K$188</definedName>
    <definedName name="_xlnm.Print_Titles" localSheetId="1">'77-2019 - ÚT-AKTUALIZACE ...'!$92:$92</definedName>
    <definedName name="_xlnm.Print_Titles" localSheetId="0">'Rekapitulace stavby'!$49:$49</definedName>
    <definedName name="_xlnm.Print_Area" localSheetId="1">'77-2019 - ÚT-AKTUALIZACE ...'!$C$4:$J$38,'77-2019 - ÚT-AKTUALIZACE ...'!$C$44:$J$72,'77-2019 - ÚT-AKTUALIZACE ...'!$C$78:$K$188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83" i="2" l="1"/>
  <c r="T165" i="2"/>
  <c r="P111" i="2"/>
  <c r="R104" i="2"/>
  <c r="P95" i="2"/>
  <c r="AY53" i="1"/>
  <c r="AX53" i="1"/>
  <c r="BI188" i="2"/>
  <c r="BH188" i="2"/>
  <c r="BG188" i="2"/>
  <c r="BF188" i="2"/>
  <c r="T188" i="2"/>
  <c r="T187" i="2" s="1"/>
  <c r="T186" i="2" s="1"/>
  <c r="R188" i="2"/>
  <c r="R187" i="2" s="1"/>
  <c r="R186" i="2" s="1"/>
  <c r="P188" i="2"/>
  <c r="P187" i="2" s="1"/>
  <c r="P186" i="2" s="1"/>
  <c r="BK188" i="2"/>
  <c r="BK187" i="2" s="1"/>
  <c r="J188" i="2"/>
  <c r="BE188" i="2" s="1"/>
  <c r="BI184" i="2"/>
  <c r="BH184" i="2"/>
  <c r="BG184" i="2"/>
  <c r="BF184" i="2"/>
  <c r="T184" i="2"/>
  <c r="T183" i="2" s="1"/>
  <c r="R184" i="2"/>
  <c r="P184" i="2"/>
  <c r="P183" i="2" s="1"/>
  <c r="BK184" i="2"/>
  <c r="BK183" i="2" s="1"/>
  <c r="J183" i="2" s="1"/>
  <c r="J69" i="2" s="1"/>
  <c r="J184" i="2"/>
  <c r="BE184" i="2" s="1"/>
  <c r="BI182" i="2"/>
  <c r="BH182" i="2"/>
  <c r="BG182" i="2"/>
  <c r="BF182" i="2"/>
  <c r="BE182" i="2"/>
  <c r="T182" i="2"/>
  <c r="R182" i="2"/>
  <c r="P182" i="2"/>
  <c r="BK182" i="2"/>
  <c r="J182" i="2"/>
  <c r="BI180" i="2"/>
  <c r="BH180" i="2"/>
  <c r="BG180" i="2"/>
  <c r="BF180" i="2"/>
  <c r="BE180" i="2"/>
  <c r="T180" i="2"/>
  <c r="R180" i="2"/>
  <c r="P180" i="2"/>
  <c r="BK180" i="2"/>
  <c r="J180" i="2"/>
  <c r="BI179" i="2"/>
  <c r="BH179" i="2"/>
  <c r="BG179" i="2"/>
  <c r="BF179" i="2"/>
  <c r="BE179" i="2"/>
  <c r="T179" i="2"/>
  <c r="R179" i="2"/>
  <c r="P179" i="2"/>
  <c r="BK179" i="2"/>
  <c r="J179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R177" i="2"/>
  <c r="P177" i="2"/>
  <c r="BK177" i="2"/>
  <c r="J177" i="2"/>
  <c r="BI175" i="2"/>
  <c r="BH175" i="2"/>
  <c r="BG175" i="2"/>
  <c r="BF175" i="2"/>
  <c r="BE175" i="2"/>
  <c r="T175" i="2"/>
  <c r="R175" i="2"/>
  <c r="P175" i="2"/>
  <c r="BK175" i="2"/>
  <c r="J175" i="2"/>
  <c r="BI173" i="2"/>
  <c r="BH173" i="2"/>
  <c r="BG173" i="2"/>
  <c r="BF173" i="2"/>
  <c r="BE173" i="2"/>
  <c r="T173" i="2"/>
  <c r="R173" i="2"/>
  <c r="P173" i="2"/>
  <c r="BK173" i="2"/>
  <c r="J173" i="2"/>
  <c r="BI171" i="2"/>
  <c r="BH171" i="2"/>
  <c r="BG171" i="2"/>
  <c r="BF171" i="2"/>
  <c r="BE171" i="2"/>
  <c r="T171" i="2"/>
  <c r="R171" i="2"/>
  <c r="P171" i="2"/>
  <c r="BK171" i="2"/>
  <c r="J171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6" i="2"/>
  <c r="BH166" i="2"/>
  <c r="BG166" i="2"/>
  <c r="BF166" i="2"/>
  <c r="BE166" i="2"/>
  <c r="T166" i="2"/>
  <c r="R166" i="2"/>
  <c r="R165" i="2" s="1"/>
  <c r="P166" i="2"/>
  <c r="P165" i="2" s="1"/>
  <c r="BK166" i="2"/>
  <c r="BK165" i="2" s="1"/>
  <c r="J165" i="2" s="1"/>
  <c r="J166" i="2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T144" i="2" s="1"/>
  <c r="R145" i="2"/>
  <c r="R144" i="2" s="1"/>
  <c r="P145" i="2"/>
  <c r="P144" i="2" s="1"/>
  <c r="BK145" i="2"/>
  <c r="BK144" i="2" s="1"/>
  <c r="J144" i="2" s="1"/>
  <c r="J67" i="2" s="1"/>
  <c r="J145" i="2"/>
  <c r="BE145" i="2" s="1"/>
  <c r="BI143" i="2"/>
  <c r="BH143" i="2"/>
  <c r="BG143" i="2"/>
  <c r="BF143" i="2"/>
  <c r="BE143" i="2"/>
  <c r="T143" i="2"/>
  <c r="R143" i="2"/>
  <c r="P143" i="2"/>
  <c r="BK143" i="2"/>
  <c r="J143" i="2"/>
  <c r="BI140" i="2"/>
  <c r="BH140" i="2"/>
  <c r="BG140" i="2"/>
  <c r="BF140" i="2"/>
  <c r="BE140" i="2"/>
  <c r="T140" i="2"/>
  <c r="R140" i="2"/>
  <c r="P140" i="2"/>
  <c r="BK140" i="2"/>
  <c r="J140" i="2"/>
  <c r="BI138" i="2"/>
  <c r="BH138" i="2"/>
  <c r="BG138" i="2"/>
  <c r="BF138" i="2"/>
  <c r="BE138" i="2"/>
  <c r="T138" i="2"/>
  <c r="R138" i="2"/>
  <c r="P138" i="2"/>
  <c r="BK138" i="2"/>
  <c r="J138" i="2"/>
  <c r="BI135" i="2"/>
  <c r="BH135" i="2"/>
  <c r="BG135" i="2"/>
  <c r="BF135" i="2"/>
  <c r="BE135" i="2"/>
  <c r="T135" i="2"/>
  <c r="R135" i="2"/>
  <c r="P135" i="2"/>
  <c r="BK135" i="2"/>
  <c r="J135" i="2"/>
  <c r="BI132" i="2"/>
  <c r="BH132" i="2"/>
  <c r="BG132" i="2"/>
  <c r="BF132" i="2"/>
  <c r="BE132" i="2"/>
  <c r="T132" i="2"/>
  <c r="R132" i="2"/>
  <c r="P132" i="2"/>
  <c r="BK132" i="2"/>
  <c r="J132" i="2"/>
  <c r="BI129" i="2"/>
  <c r="BH129" i="2"/>
  <c r="BG129" i="2"/>
  <c r="BF129" i="2"/>
  <c r="BE129" i="2"/>
  <c r="T129" i="2"/>
  <c r="R129" i="2"/>
  <c r="P129" i="2"/>
  <c r="BK129" i="2"/>
  <c r="J129" i="2"/>
  <c r="BI126" i="2"/>
  <c r="BH126" i="2"/>
  <c r="BG126" i="2"/>
  <c r="BF126" i="2"/>
  <c r="BE126" i="2"/>
  <c r="T126" i="2"/>
  <c r="R126" i="2"/>
  <c r="P126" i="2"/>
  <c r="BK126" i="2"/>
  <c r="J126" i="2"/>
  <c r="BI124" i="2"/>
  <c r="BH124" i="2"/>
  <c r="BG124" i="2"/>
  <c r="BF124" i="2"/>
  <c r="BE124" i="2"/>
  <c r="T124" i="2"/>
  <c r="R124" i="2"/>
  <c r="P124" i="2"/>
  <c r="BK124" i="2"/>
  <c r="J124" i="2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BE120" i="2"/>
  <c r="T120" i="2"/>
  <c r="R120" i="2"/>
  <c r="P120" i="2"/>
  <c r="BK120" i="2"/>
  <c r="J120" i="2"/>
  <c r="BI118" i="2"/>
  <c r="BH118" i="2"/>
  <c r="BG118" i="2"/>
  <c r="BF118" i="2"/>
  <c r="BE118" i="2"/>
  <c r="T118" i="2"/>
  <c r="R118" i="2"/>
  <c r="P118" i="2"/>
  <c r="BK118" i="2"/>
  <c r="J118" i="2"/>
  <c r="BI116" i="2"/>
  <c r="BH116" i="2"/>
  <c r="BG116" i="2"/>
  <c r="BF116" i="2"/>
  <c r="BE116" i="2"/>
  <c r="T116" i="2"/>
  <c r="R116" i="2"/>
  <c r="P116" i="2"/>
  <c r="BK116" i="2"/>
  <c r="J116" i="2"/>
  <c r="BI114" i="2"/>
  <c r="BH114" i="2"/>
  <c r="BG114" i="2"/>
  <c r="BF114" i="2"/>
  <c r="BE114" i="2"/>
  <c r="T114" i="2"/>
  <c r="R114" i="2"/>
  <c r="P114" i="2"/>
  <c r="BK114" i="2"/>
  <c r="J114" i="2"/>
  <c r="BI112" i="2"/>
  <c r="BH112" i="2"/>
  <c r="BG112" i="2"/>
  <c r="BF112" i="2"/>
  <c r="BE112" i="2"/>
  <c r="T112" i="2"/>
  <c r="T111" i="2" s="1"/>
  <c r="R112" i="2"/>
  <c r="R111" i="2" s="1"/>
  <c r="P112" i="2"/>
  <c r="BK112" i="2"/>
  <c r="BK111" i="2" s="1"/>
  <c r="J111" i="2" s="1"/>
  <c r="J66" i="2" s="1"/>
  <c r="J112" i="2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T104" i="2" s="1"/>
  <c r="T103" i="2" s="1"/>
  <c r="R105" i="2"/>
  <c r="P105" i="2"/>
  <c r="P104" i="2" s="1"/>
  <c r="BK105" i="2"/>
  <c r="BK104" i="2" s="1"/>
  <c r="J105" i="2"/>
  <c r="BE105" i="2" s="1"/>
  <c r="BI100" i="2"/>
  <c r="BH100" i="2"/>
  <c r="BG100" i="2"/>
  <c r="BF100" i="2"/>
  <c r="T100" i="2"/>
  <c r="T99" i="2" s="1"/>
  <c r="R100" i="2"/>
  <c r="R99" i="2" s="1"/>
  <c r="P100" i="2"/>
  <c r="P99" i="2" s="1"/>
  <c r="BK100" i="2"/>
  <c r="BK99" i="2" s="1"/>
  <c r="J99" i="2" s="1"/>
  <c r="J63" i="2" s="1"/>
  <c r="J100" i="2"/>
  <c r="BE100" i="2" s="1"/>
  <c r="BI96" i="2"/>
  <c r="F36" i="2" s="1"/>
  <c r="BD53" i="1" s="1"/>
  <c r="BD52" i="1" s="1"/>
  <c r="BD51" i="1" s="1"/>
  <c r="W30" i="1" s="1"/>
  <c r="BH96" i="2"/>
  <c r="F35" i="2" s="1"/>
  <c r="BC53" i="1" s="1"/>
  <c r="BC52" i="1" s="1"/>
  <c r="BG96" i="2"/>
  <c r="F34" i="2" s="1"/>
  <c r="BB53" i="1" s="1"/>
  <c r="BB52" i="1" s="1"/>
  <c r="BF96" i="2"/>
  <c r="J33" i="2" s="1"/>
  <c r="AW53" i="1" s="1"/>
  <c r="BE96" i="2"/>
  <c r="T96" i="2"/>
  <c r="T95" i="2" s="1"/>
  <c r="T94" i="2" s="1"/>
  <c r="T93" i="2" s="1"/>
  <c r="R96" i="2"/>
  <c r="R95" i="2" s="1"/>
  <c r="R94" i="2" s="1"/>
  <c r="P96" i="2"/>
  <c r="BK96" i="2"/>
  <c r="BK95" i="2" s="1"/>
  <c r="J96" i="2"/>
  <c r="J89" i="2"/>
  <c r="F89" i="2"/>
  <c r="F87" i="2"/>
  <c r="E85" i="2"/>
  <c r="E81" i="2"/>
  <c r="J55" i="2"/>
  <c r="F55" i="2"/>
  <c r="F53" i="2"/>
  <c r="E51" i="2"/>
  <c r="J20" i="2"/>
  <c r="E20" i="2"/>
  <c r="F56" i="2" s="1"/>
  <c r="J19" i="2"/>
  <c r="J14" i="2"/>
  <c r="J87" i="2" s="1"/>
  <c r="E7" i="2"/>
  <c r="E47" i="2" s="1"/>
  <c r="AS52" i="1"/>
  <c r="AS51" i="1"/>
  <c r="L47" i="1"/>
  <c r="AM46" i="1"/>
  <c r="L46" i="1"/>
  <c r="AM44" i="1"/>
  <c r="L44" i="1"/>
  <c r="L42" i="1"/>
  <c r="L41" i="1"/>
  <c r="J95" i="2" l="1"/>
  <c r="J62" i="2" s="1"/>
  <c r="BK94" i="2"/>
  <c r="J32" i="2"/>
  <c r="AV53" i="1" s="1"/>
  <c r="AT53" i="1" s="1"/>
  <c r="P103" i="2"/>
  <c r="BK186" i="2"/>
  <c r="J186" i="2" s="1"/>
  <c r="J70" i="2" s="1"/>
  <c r="J187" i="2"/>
  <c r="J71" i="2" s="1"/>
  <c r="R103" i="2"/>
  <c r="R93" i="2" s="1"/>
  <c r="F32" i="2"/>
  <c r="AZ53" i="1" s="1"/>
  <c r="AZ52" i="1" s="1"/>
  <c r="AY52" i="1"/>
  <c r="BC51" i="1"/>
  <c r="J104" i="2"/>
  <c r="J65" i="2" s="1"/>
  <c r="BK103" i="2"/>
  <c r="J103" i="2" s="1"/>
  <c r="J64" i="2" s="1"/>
  <c r="BB51" i="1"/>
  <c r="AX52" i="1"/>
  <c r="P94" i="2"/>
  <c r="P93" i="2" s="1"/>
  <c r="AU53" i="1" s="1"/>
  <c r="AU52" i="1" s="1"/>
  <c r="AU51" i="1" s="1"/>
  <c r="J53" i="2"/>
  <c r="F90" i="2"/>
  <c r="F33" i="2"/>
  <c r="BA53" i="1" s="1"/>
  <c r="BA52" i="1" s="1"/>
  <c r="AW52" i="1" l="1"/>
  <c r="BA51" i="1"/>
  <c r="AX51" i="1"/>
  <c r="W28" i="1"/>
  <c r="W29" i="1"/>
  <c r="AY51" i="1"/>
  <c r="J94" i="2"/>
  <c r="J61" i="2" s="1"/>
  <c r="BK93" i="2"/>
  <c r="J93" i="2" s="1"/>
  <c r="AV52" i="1"/>
  <c r="AT52" i="1" s="1"/>
  <c r="AZ51" i="1"/>
  <c r="J29" i="2" l="1"/>
  <c r="J60" i="2"/>
  <c r="AV51" i="1"/>
  <c r="W26" i="1"/>
  <c r="W27" i="1"/>
  <c r="AW51" i="1"/>
  <c r="AK27" i="1" s="1"/>
  <c r="AT51" i="1" l="1"/>
  <c r="AK26" i="1"/>
  <c r="AG53" i="1"/>
  <c r="J38" i="2"/>
  <c r="AN53" i="1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<sst xmlns="http://schemas.openxmlformats.org/spreadsheetml/2006/main" count="1657" uniqueCount="515">
  <si>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</si>
  <si>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</si>
  <si>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</si>
  <si>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</si>
  <si>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</si>
  <si>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</si>
  <si>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</si>
  <si>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{12b15684-c90e-4678-bcfd-9f5cc66f6f42}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</si>
  <si>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</si>
  <si>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</si>
  <si>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</si>
  <si>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</si>
  <si>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</si>
  <si>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</si>
  <si>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</si>
  <si>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</si>
  <si>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</si>
  <si>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77/2019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</si>
  <si>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</si>
  <si>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</si>
  <si>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ÚT-AKTUALIZACE PD REKONSTRUKCE BUDOVY -A- KOLEJÍ _SO01-KOLEJE A</t>
  </si>
  <si>
    <t>KSO:</t>
  </si>
  <si>
    <t>CC-CZ:</t>
  </si>
  <si>
    <t>Místo:</t>
  </si>
  <si>
    <t>OSTRAVA</t>
  </si>
  <si>
    <t>Datum:</t>
  </si>
  <si>
    <t>5. 4. 2019</t>
  </si>
  <si>
    <t>Zadavatel:</t>
  </si>
  <si>
    <t>IČ:</t>
  </si>
  <si>
    <t>VŠB-TU OSTRAVA</t>
  </si>
  <si>
    <t>DIČ:</t>
  </si>
  <si>
    <t>Uchazeč:</t>
  </si>
  <si>
    <t>Vyplň údaj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</si>
  <si>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</si>
  <si>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</si>
  <si>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</si>
  <si>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</si>
  <si>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</si>
  <si>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</si>
  <si>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</si>
  <si>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</si>
  <si>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</si>
  <si>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</si>
  <si>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</si>
  <si>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</si>
  <si>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</si>
  <si>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</si>
  <si>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</si>
  <si>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</si>
  <si>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</si>
  <si>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</si>
  <si>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</si>
  <si>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</si>
  <si>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</si>
  <si>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</si>
  <si>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</si>
  <si>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</si>
  <si>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</si>
  <si>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</si>
  <si>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</si>
  <si>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</si>
  <si>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</si>
  <si>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</si>
  <si>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</si>
  <si>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</si>
  <si>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</si>
  <si>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</si>
  <si>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</si>
  <si>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</si>
  <si>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</si>
  <si>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</si>
  <si>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</si>
  <si>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</si>
  <si>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</si>
  <si>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</si>
  <si>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</si>
  <si>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</si>
  <si>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{032075b8-4f81-4443-93b6-14feb8552207}</t>
  </si>
  <si>
    <t>2</t>
  </si>
  <si>
    <t>/</t>
  </si>
  <si>
    <t>Soupis</t>
  </si>
  <si>
    <t>{c4f2b7ce-d0de-4354-9629-5387bc91dc4e}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</si>
  <si>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</si>
  <si>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</si>
  <si>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</si>
  <si>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</si>
  <si>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</si>
  <si>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</si>
  <si>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</si>
  <si>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77/2019 - ÚT-AKTUALIZACE PD REKONSTRUKCE BUDOVY -A- KOLEJÍ _SO01-KOLEJE A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</si>
  <si>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</si>
  <si>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</si>
  <si>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</si>
  <si>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</si>
  <si>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</si>
  <si>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</si>
  <si>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</si>
  <si>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4 - Vodorovné konstrukce</t>
  </si>
  <si>
    <t xml:space="preserve">    9 - Ostatní konstrukce a práce, bourání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</si>
  <si>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</si>
  <si>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</si>
  <si>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</si>
  <si>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</si>
  <si>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</si>
  <si>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</si>
  <si>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Ostatní - Ostatní</t>
  </si>
  <si>
    <t xml:space="preserve">    904 - HZS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</si>
  <si>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</si>
  <si>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</si>
  <si>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</si>
  <si>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</si>
  <si>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</si>
  <si>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</si>
  <si>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</si>
  <si>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</si>
  <si>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</si>
  <si>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</si>
  <si>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</si>
  <si>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</si>
  <si>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</si>
  <si>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</si>
  <si>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</si>
  <si>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</si>
  <si>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</si>
  <si>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4</t>
  </si>
  <si>
    <t>Vodorovné konstrukce</t>
  </si>
  <si>
    <t>K</t>
  </si>
  <si>
    <t>411386611</t>
  </si>
  <si>
    <t>Zabetonování prostupů pl do 0,09 m2 ve stropech</t>
  </si>
  <si>
    <t>kus</t>
  </si>
  <si>
    <t>CS ÚRS 2017 01</t>
  </si>
  <si>
    <t>2109795245</t>
  </si>
  <si>
    <t>P</t>
  </si>
  <si>
    <t>Poznámka k položce:
viz v.č. D.1.4.ÚT_02-04</t>
  </si>
  <si>
    <t>VV</t>
  </si>
  <si>
    <t>15*13</t>
  </si>
  <si>
    <t>9</t>
  </si>
  <si>
    <t>Ostatní konstrukce a práce, bourání</t>
  </si>
  <si>
    <t>972055241</t>
  </si>
  <si>
    <t>Vybourání otvorů ve stropech z ŽB prefabrikátů pl do 0,09 m2 tl přes 120 mm</t>
  </si>
  <si>
    <t>1099869798</t>
  </si>
  <si>
    <t>PSV</t>
  </si>
  <si>
    <t>Práce a dodávky PSV</t>
  </si>
  <si>
    <t>713</t>
  </si>
  <si>
    <t>Izolace tepelné</t>
  </si>
  <si>
    <t>3</t>
  </si>
  <si>
    <t>713463111</t>
  </si>
  <si>
    <t>Montáž izolace tepelné potrubí potrubními pouzdry, trubicemi</t>
  </si>
  <si>
    <t>m</t>
  </si>
  <si>
    <t>16</t>
  </si>
  <si>
    <t>1358825782</t>
  </si>
  <si>
    <t>Poznámka k položce:
viz v.č. D.1.4.ÚT_02</t>
  </si>
  <si>
    <t>M</t>
  </si>
  <si>
    <t>631546070</t>
  </si>
  <si>
    <t>pouzdro potrubní izolační 60/50 mm-ALZ</t>
  </si>
  <si>
    <t>32</t>
  </si>
  <si>
    <t>1257651926</t>
  </si>
  <si>
    <t>5</t>
  </si>
  <si>
    <t>R99</t>
  </si>
  <si>
    <t xml:space="preserve">Lepidlo, pásky </t>
  </si>
  <si>
    <t>551988484</t>
  </si>
  <si>
    <t>733</t>
  </si>
  <si>
    <t>Ústřední vytápění - rozvodné potrubí</t>
  </si>
  <si>
    <t>6</t>
  </si>
  <si>
    <t>733110806</t>
  </si>
  <si>
    <t>Demontáž potrubí ocelového závitového do DN 32</t>
  </si>
  <si>
    <t>-1256506866</t>
  </si>
  <si>
    <t>Poznámka k položce:
viz v.č. D.1.4.ÚT_02-03</t>
  </si>
  <si>
    <t>7</t>
  </si>
  <si>
    <t>733110808</t>
  </si>
  <si>
    <t>Demontáž potrubí ocelového závitového do DN 50</t>
  </si>
  <si>
    <t>534912976</t>
  </si>
  <si>
    <t>8</t>
  </si>
  <si>
    <t>733111104</t>
  </si>
  <si>
    <t>Potrubí ocelové závitové bezešvé běžné nízkotlaké DN 20</t>
  </si>
  <si>
    <t>-8993189</t>
  </si>
  <si>
    <t>733111105</t>
  </si>
  <si>
    <t>Potrubí ocelové závitové bezešvé běžné nízkotlaké DN 25</t>
  </si>
  <si>
    <t>-1104208886</t>
  </si>
  <si>
    <t>10</t>
  </si>
  <si>
    <t>733111106</t>
  </si>
  <si>
    <t>Potrubí ocelové závitové bezešvé běžné nízkotlaké DN 32</t>
  </si>
  <si>
    <t>488889170</t>
  </si>
  <si>
    <t>11</t>
  </si>
  <si>
    <t>733111107</t>
  </si>
  <si>
    <t>Potrubí ocelové závitové bezešvé běžné nízkotlaké DN 40</t>
  </si>
  <si>
    <t>-1814972046</t>
  </si>
  <si>
    <t>12</t>
  </si>
  <si>
    <t>733111108</t>
  </si>
  <si>
    <t>Potrubí ocelové závitové bezešvé běžné nízkotlaké DN 50</t>
  </si>
  <si>
    <t>46652034</t>
  </si>
  <si>
    <t>13</t>
  </si>
  <si>
    <t>733113113.1</t>
  </si>
  <si>
    <t>Příplatek k porubí z trubek Cu za zhotovení přípojky DN 15</t>
  </si>
  <si>
    <t>159868879</t>
  </si>
  <si>
    <t>181*2</t>
  </si>
  <si>
    <t>14</t>
  </si>
  <si>
    <t>733190108</t>
  </si>
  <si>
    <t>Zkouška těsnosti potrubí ocelové závitové do DN 50</t>
  </si>
  <si>
    <t>333546627</t>
  </si>
  <si>
    <t>12+12+30+24+10</t>
  </si>
  <si>
    <t>733191111</t>
  </si>
  <si>
    <t>Manžeta prostupová do DN 20 - požární ucpávka (pěna)</t>
  </si>
  <si>
    <t>-979126291</t>
  </si>
  <si>
    <t>(13*15)*2</t>
  </si>
  <si>
    <t>733223202</t>
  </si>
  <si>
    <t>Potrubí měděné tvrdé spojované tvrdým pájením D 15x1</t>
  </si>
  <si>
    <t>643602926</t>
  </si>
  <si>
    <t>360+850+360+240+20+120</t>
  </si>
  <si>
    <t>17</t>
  </si>
  <si>
    <t>733223203</t>
  </si>
  <si>
    <t>Potrubí měděné tvrdé spojované tvrdým pájením D 18x1</t>
  </si>
  <si>
    <t>1318758603</t>
  </si>
  <si>
    <t>18</t>
  </si>
  <si>
    <t>733291101</t>
  </si>
  <si>
    <t>Zkouška těsnosti potrubí měděné do D 35x1,5</t>
  </si>
  <si>
    <t>1797093374</t>
  </si>
  <si>
    <t>1950+430</t>
  </si>
  <si>
    <t>19</t>
  </si>
  <si>
    <t>998733204</t>
  </si>
  <si>
    <t>Přesun hmot procentní pro rozvody potrubí v objektech v do 36 m</t>
  </si>
  <si>
    <t>%</t>
  </si>
  <si>
    <t>2063384002</t>
  </si>
  <si>
    <t>734</t>
  </si>
  <si>
    <t>Ústřední vytápění - armatury</t>
  </si>
  <si>
    <t>20</t>
  </si>
  <si>
    <t>734200821</t>
  </si>
  <si>
    <t>Demontáž armatury závitové se dvěma závity do G 1/2</t>
  </si>
  <si>
    <t>1428435379</t>
  </si>
  <si>
    <t>734200822</t>
  </si>
  <si>
    <t>Demontáž armatury závitové se dvěma závity do G 1</t>
  </si>
  <si>
    <t>-1310486989</t>
  </si>
  <si>
    <t>22</t>
  </si>
  <si>
    <t>734209112</t>
  </si>
  <si>
    <t>Montáž armatury závitové s dvěma závity G 3/8</t>
  </si>
  <si>
    <t>119320934</t>
  </si>
  <si>
    <t>23</t>
  </si>
  <si>
    <t>734209113</t>
  </si>
  <si>
    <t>Montáž armatury závitové s dvěma závity G 1/2</t>
  </si>
  <si>
    <t>-1222630103</t>
  </si>
  <si>
    <t>Poznámka k položce:
viz v.č. D.1.4.ÚT_04</t>
  </si>
  <si>
    <t>24</t>
  </si>
  <si>
    <t>734211119</t>
  </si>
  <si>
    <t>Ventil závitový odvzdušňovací G 3/8 PN 14 do 120°C automatický</t>
  </si>
  <si>
    <t>385753991</t>
  </si>
  <si>
    <t>25</t>
  </si>
  <si>
    <t>734220100</t>
  </si>
  <si>
    <t>Ventil závitový regulační přímý G 1/2 PN20 do 100°C vyvažovací</t>
  </si>
  <si>
    <t>-239833083</t>
  </si>
  <si>
    <t>26</t>
  </si>
  <si>
    <t>734291123</t>
  </si>
  <si>
    <t>Kohout plnící a vypouštěcí G 1/2 PN 10 do 110°C závitový</t>
  </si>
  <si>
    <t>572248879</t>
  </si>
  <si>
    <t>27</t>
  </si>
  <si>
    <t>SPC11.1</t>
  </si>
  <si>
    <t>-1357503011</t>
  </si>
  <si>
    <t>28</t>
  </si>
  <si>
    <t>SPC13</t>
  </si>
  <si>
    <t>Regulační uzavíratelné šroubení DN10</t>
  </si>
  <si>
    <t>1418070460</t>
  </si>
  <si>
    <t>29</t>
  </si>
  <si>
    <t>734292714</t>
  </si>
  <si>
    <t>Kohout kulový přímý G 3/4 PN 42 do 185°C vnitřní závit</t>
  </si>
  <si>
    <t>-240941984</t>
  </si>
  <si>
    <t>30</t>
  </si>
  <si>
    <t>998734204</t>
  </si>
  <si>
    <t>Přesun hmot procentní pro armatury v objektech v do 36 m</t>
  </si>
  <si>
    <t>-1937292112</t>
  </si>
  <si>
    <t>735</t>
  </si>
  <si>
    <t>Ústřední vytápění - otopná tělesa</t>
  </si>
  <si>
    <t>31</t>
  </si>
  <si>
    <t>735000912</t>
  </si>
  <si>
    <t>Vyregulování ventilu s termostatickým ovládáním</t>
  </si>
  <si>
    <t>385896835</t>
  </si>
  <si>
    <t>735111810</t>
  </si>
  <si>
    <t>Demontáž otopných těles</t>
  </si>
  <si>
    <t>m2</t>
  </si>
  <si>
    <t>2041197808</t>
  </si>
  <si>
    <t>33</t>
  </si>
  <si>
    <t>735119140</t>
  </si>
  <si>
    <t>Montáž otopného tělesa litinového článkového</t>
  </si>
  <si>
    <t>608801931</t>
  </si>
  <si>
    <t>Poznámka k položce:
viz v.č. D.1.4.ÚT_02,03</t>
  </si>
  <si>
    <t>34</t>
  </si>
  <si>
    <t>735164511</t>
  </si>
  <si>
    <t>Montáž otopného tělesa trubkového na stěnu výšky tělesa do 1500 mm</t>
  </si>
  <si>
    <t>855169975</t>
  </si>
  <si>
    <t>35</t>
  </si>
  <si>
    <t>541530160</t>
  </si>
  <si>
    <t>těleso trubkové koupelnové, 780 x 450 mm</t>
  </si>
  <si>
    <t>-225145225</t>
  </si>
  <si>
    <t>36</t>
  </si>
  <si>
    <t>735191905</t>
  </si>
  <si>
    <t>Odvzdušnění otopných těles</t>
  </si>
  <si>
    <t>1518209635</t>
  </si>
  <si>
    <t>37</t>
  </si>
  <si>
    <t>735191910</t>
  </si>
  <si>
    <t>Napuštění vody do otopných těles</t>
  </si>
  <si>
    <t>730447436</t>
  </si>
  <si>
    <t>38</t>
  </si>
  <si>
    <t>735221812</t>
  </si>
  <si>
    <t>Demontáž registru trubkového hladkého DN 50 délka do 3 m dvoupramenný</t>
  </si>
  <si>
    <t>-668105911</t>
  </si>
  <si>
    <t>39</t>
  </si>
  <si>
    <t>735494811</t>
  </si>
  <si>
    <t>Vypuštění vody z otopných těles</t>
  </si>
  <si>
    <t>-2084407104</t>
  </si>
  <si>
    <t>40</t>
  </si>
  <si>
    <t>R050</t>
  </si>
  <si>
    <t>Koupelnový el. infrazářič 1200W</t>
  </si>
  <si>
    <t>1787384135</t>
  </si>
  <si>
    <t>Poznámka k položce:
viz v.č. D.1.4.ÚT_03</t>
  </si>
  <si>
    <t>41</t>
  </si>
  <si>
    <t>998735204</t>
  </si>
  <si>
    <t>Přesun hmot procentní pro otopná tělesa v objektech v do 36 m</t>
  </si>
  <si>
    <t>568105700</t>
  </si>
  <si>
    <t>783</t>
  </si>
  <si>
    <t>Dokončovací práce - nátěry</t>
  </si>
  <si>
    <t>42</t>
  </si>
  <si>
    <t>783424340R00</t>
  </si>
  <si>
    <t>Nátěr syntet. potrubí do DN 50 mm  Z+2x +1x email</t>
  </si>
  <si>
    <t>-1087942067</t>
  </si>
  <si>
    <t xml:space="preserve">Poznámka k položce:
viz v.č.D.1.4.3.b_02-04 (1.NP-3.NP) </t>
  </si>
  <si>
    <t>Ostatní</t>
  </si>
  <si>
    <t>904</t>
  </si>
  <si>
    <t>HZS</t>
  </si>
  <si>
    <t>43</t>
  </si>
  <si>
    <t>Hzs-zkousky v ramci montaz.praci Topná zkouška, uvedení do provozu, zaregulování systému</t>
  </si>
  <si>
    <t>hod</t>
  </si>
  <si>
    <t>512</t>
  </si>
  <si>
    <t>1514322155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</si>
  <si>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</si>
  <si>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</si>
  <si>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</si>
  <si>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</si>
  <si>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</si>
  <si>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</si>
  <si>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</si>
  <si>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</si>
  <si>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</si>
  <si>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</si>
  <si>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</si>
  <si>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</si>
  <si>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</si>
  <si>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</si>
  <si>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</si>
  <si>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</si>
  <si>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</si>
  <si>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</si>
  <si>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</si>
  <si>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</si>
  <si>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</si>
  <si>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</si>
  <si>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</si>
  <si>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</si>
  <si>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</si>
  <si>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</si>
  <si>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</si>
  <si>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</si>
  <si>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</si>
  <si>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</si>
  <si>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</si>
  <si>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</si>
  <si>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</si>
  <si>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</si>
  <si>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</si>
  <si>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</si>
  <si>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</si>
  <si>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</si>
  <si>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</si>
  <si>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</si>
  <si>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</si>
  <si>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</si>
  <si>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</si>
  <si>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</si>
  <si>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</si>
  <si>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</si>
  <si>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</si>
  <si>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</si>
  <si>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</si>
  <si>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</si>
  <si>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</si>
  <si>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</si>
  <si>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</si>
  <si>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</si>
  <si>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</si>
  <si>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</si>
  <si>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</si>
  <si>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</si>
  <si>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</si>
  <si>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</si>
  <si>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</si>
  <si>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</si>
  <si>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</si>
  <si>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</si>
  <si>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</si>
  <si>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</si>
  <si>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</si>
  <si>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</si>
  <si>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</si>
  <si>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</si>
  <si>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</si>
  <si>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</si>
  <si>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</si>
  <si>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</si>
  <si>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</si>
  <si>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</si>
  <si>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</si>
  <si>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</si>
  <si>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</si>
  <si>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</si>
  <si>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</si>
  <si>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</si>
  <si>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</si>
  <si>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</si>
  <si>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</si>
  <si>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</si>
  <si>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</si>
  <si>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</si>
  <si>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</si>
  <si>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</si>
  <si>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</si>
  <si>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</si>
  <si>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</si>
  <si>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</si>
  <si>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</si>
  <si>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</si>
  <si>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</si>
  <si>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</si>
  <si>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</si>
  <si>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</si>
  <si>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</si>
  <si>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</si>
  <si>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</si>
  <si>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</si>
  <si>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</si>
  <si>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</si>
  <si>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</si>
  <si>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</si>
  <si>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</si>
  <si>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</si>
  <si>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</si>
  <si>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</si>
  <si>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</si>
  <si>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</si>
  <si>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</si>
  <si>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</si>
  <si>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</si>
  <si>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</si>
  <si>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</si>
  <si>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</si>
  <si>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</si>
  <si>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</si>
  <si>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</si>
  <si>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</si>
  <si>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</si>
  <si>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</si>
  <si>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</si>
  <si>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</si>
  <si>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</si>
  <si>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</si>
  <si>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</si>
  <si>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</si>
  <si>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</si>
  <si>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</si>
  <si>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</si>
  <si>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</si>
  <si>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</si>
  <si>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</si>
  <si>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</si>
  <si>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</si>
  <si>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</si>
  <si>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</si>
  <si>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</si>
  <si>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</si>
  <si>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</si>
  <si>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</si>
  <si>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</si>
  <si>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</si>
  <si>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</si>
  <si>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</si>
  <si>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</si>
  <si>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</si>
  <si>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</si>
  <si>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</si>
  <si>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</si>
  <si>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</si>
  <si>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</si>
  <si>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</si>
  <si>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</si>
  <si>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</si>
  <si>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</si>
  <si>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</si>
  <si>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</si>
  <si>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</si>
  <si>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</si>
  <si>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</si>
  <si>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</si>
  <si>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</si>
  <si>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</si>
  <si>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</si>
  <si>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</si>
  <si>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</si>
  <si>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</si>
  <si>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</si>
  <si>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</si>
  <si>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</si>
  <si>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</si>
  <si>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</si>
  <si>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</si>
  <si>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</si>
  <si>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</si>
  <si>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CS ÚRS 2018 01</t>
  </si>
  <si>
    <t>VLASTNÍ</t>
  </si>
  <si>
    <t>Termostatická hlavice s kapalinovým čidlem - antivandal, včetně termostitckého ventilu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</si>
</sst>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3" fillId="3" borderId="0" xfId="1" applyFont="1" applyFill="1" applyAlignment="1">
      <alignment vertical="center"/>
    </xf>
    <xf numFmtId="0" fontId="46" fillId="3" borderId="0" xfId="1" applyFill="1"/>
    <xf numFmtId="0" fontId="0" fillId="3" borderId="0" xfId="0" applyFill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ill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7" borderId="10" xfId="0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6" xfId="0" applyBorder="1" applyAlignment="1">
      <alignment vertical="center" wrapText="1"/>
    </xf>
    <xf numFmtId="0" fontId="0" fillId="0" borderId="16" xfId="0" applyBorder="1" applyAlignment="1" applyProtection="1">
      <alignment vertical="center"/>
      <protection locked="0"/>
    </xf>
    <xf numFmtId="0" fontId="0" fillId="0" borderId="26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7" borderId="0" xfId="0" applyFill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ill="1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7" borderId="0" xfId="0" applyFont="1" applyFill="1" applyAlignment="1">
      <alignment horizontal="left" vertical="center"/>
    </xf>
    <xf numFmtId="0" fontId="0" fillId="7" borderId="0" xfId="0" applyFill="1" applyAlignment="1" applyProtection="1">
      <alignment vertical="center"/>
      <protection locked="0"/>
    </xf>
    <xf numFmtId="0" fontId="2" fillId="7" borderId="0" xfId="0" applyFont="1" applyFill="1" applyAlignment="1">
      <alignment horizontal="right" vertical="center"/>
    </xf>
    <xf numFmtId="0" fontId="0" fillId="7" borderId="6" xfId="0" applyFill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4" fillId="0" borderId="16" xfId="0" applyNumberFormat="1" applyFont="1" applyBorder="1"/>
    <xf numFmtId="166" fontId="34" fillId="0" borderId="17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5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8" xfId="0" applyFont="1" applyBorder="1"/>
    <xf numFmtId="166" fontId="8" fillId="0" borderId="0" xfId="0" applyNumberFormat="1" applyFont="1"/>
    <xf numFmtId="166" fontId="8" fillId="0" borderId="19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5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49" fontId="0" fillId="0" borderId="28" xfId="0" applyNumberFormat="1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167" fontId="0" fillId="0" borderId="28" xfId="0" applyNumberFormat="1" applyBorder="1" applyAlignment="1" applyProtection="1">
      <alignment vertical="center"/>
      <protection locked="0"/>
    </xf>
    <xf numFmtId="4" fontId="0" fillId="5" borderId="28" xfId="0" applyNumberFormat="1" applyFill="1" applyBorder="1" applyAlignment="1" applyProtection="1">
      <alignment vertical="center"/>
      <protection locked="0"/>
    </xf>
    <xf numFmtId="4" fontId="0" fillId="0" borderId="28" xfId="0" applyNumberForma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0" fillId="5" borderId="28" xfId="0" applyNumberForma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0" fillId="0" borderId="0" xfId="0"/>
    <xf numFmtId="49" fontId="2" fillId="5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ill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38" fillId="8" borderId="28" xfId="0" applyFont="1" applyFill="1" applyBorder="1" applyAlignment="1" applyProtection="1">
      <alignment horizontal="center" vertical="center"/>
      <protection locked="0"/>
    </xf>
    <xf numFmtId="49" fontId="38" fillId="8" borderId="28" xfId="0" applyNumberFormat="1" applyFont="1" applyFill="1" applyBorder="1" applyAlignment="1" applyProtection="1">
      <alignment horizontal="left" vertical="center" wrapText="1"/>
      <protection locked="0"/>
    </xf>
    <xf numFmtId="0" fontId="38" fillId="8" borderId="28" xfId="0" applyFont="1" applyFill="1" applyBorder="1" applyAlignment="1" applyProtection="1">
      <alignment horizontal="left" vertical="center" wrapText="1"/>
      <protection locked="0"/>
    </xf>
    <xf numFmtId="0" fontId="38" fillId="8" borderId="28" xfId="0" applyFont="1" applyFill="1" applyBorder="1" applyAlignment="1" applyProtection="1">
      <alignment horizontal="center" vertical="center" wrapText="1"/>
      <protection locked="0"/>
    </xf>
    <xf numFmtId="167" fontId="38" fillId="8" borderId="28" xfId="0" applyNumberFormat="1" applyFont="1" applyFill="1" applyBorder="1" applyAlignment="1" applyProtection="1">
      <alignment vertical="center"/>
      <protection locked="0"/>
    </xf>
    <xf numFmtId="4" fontId="38" fillId="8" borderId="28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4" t="s">
        <v>4</v>
      </c>
      <c r="BB1" s="14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99" t="s">
        <v>8</v>
      </c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D4" s="26" t="s">
        <v>12</v>
      </c>
      <c r="AQ4" s="27"/>
      <c r="AS4" s="28" t="s">
        <v>13</v>
      </c>
      <c r="BE4" s="29" t="s">
        <v>14</v>
      </c>
      <c r="BS4" s="21" t="s">
        <v>15</v>
      </c>
    </row>
    <row r="5" spans="1:74" ht="14.45" customHeight="1">
      <c r="B5" s="25"/>
      <c r="D5" s="30" t="s">
        <v>16</v>
      </c>
      <c r="K5" s="313" t="s">
        <v>17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Q5" s="27"/>
      <c r="BE5" s="311" t="s">
        <v>18</v>
      </c>
      <c r="BS5" s="21" t="s">
        <v>9</v>
      </c>
    </row>
    <row r="6" spans="1:74" ht="36.950000000000003" customHeight="1">
      <c r="B6" s="25"/>
      <c r="D6" s="32" t="s">
        <v>19</v>
      </c>
      <c r="K6" s="277" t="s">
        <v>20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Q6" s="27"/>
      <c r="BE6" s="312"/>
      <c r="BS6" s="21" t="s">
        <v>9</v>
      </c>
    </row>
    <row r="7" spans="1:74" ht="14.45" customHeight="1">
      <c r="B7" s="25"/>
      <c r="D7" s="33" t="s">
        <v>21</v>
      </c>
      <c r="K7" s="31" t="s">
        <v>5</v>
      </c>
      <c r="AK7" s="33" t="s">
        <v>22</v>
      </c>
      <c r="AN7" s="31" t="s">
        <v>5</v>
      </c>
      <c r="AQ7" s="27"/>
      <c r="BE7" s="312"/>
      <c r="BS7" s="21" t="s">
        <v>9</v>
      </c>
    </row>
    <row r="8" spans="1:74" ht="14.45" customHeight="1">
      <c r="B8" s="25"/>
      <c r="D8" s="33" t="s">
        <v>23</v>
      </c>
      <c r="K8" s="31" t="s">
        <v>24</v>
      </c>
      <c r="AK8" s="33" t="s">
        <v>25</v>
      </c>
      <c r="AN8" s="34" t="s">
        <v>26</v>
      </c>
      <c r="AQ8" s="27"/>
      <c r="BE8" s="312"/>
      <c r="BS8" s="21" t="s">
        <v>9</v>
      </c>
    </row>
    <row r="9" spans="1:74" ht="14.45" customHeight="1">
      <c r="B9" s="25"/>
      <c r="AQ9" s="27"/>
      <c r="BE9" s="312"/>
      <c r="BS9" s="21" t="s">
        <v>9</v>
      </c>
    </row>
    <row r="10" spans="1:74" ht="14.45" customHeight="1">
      <c r="B10" s="25"/>
      <c r="D10" s="33" t="s">
        <v>27</v>
      </c>
      <c r="AK10" s="33" t="s">
        <v>28</v>
      </c>
      <c r="AN10" s="31" t="s">
        <v>5</v>
      </c>
      <c r="AQ10" s="27"/>
      <c r="BE10" s="312"/>
      <c r="BS10" s="21" t="s">
        <v>9</v>
      </c>
    </row>
    <row r="11" spans="1:74" ht="18.399999999999999" customHeight="1">
      <c r="B11" s="25"/>
      <c r="E11" s="31" t="s">
        <v>29</v>
      </c>
      <c r="AK11" s="33" t="s">
        <v>30</v>
      </c>
      <c r="AN11" s="31" t="s">
        <v>5</v>
      </c>
      <c r="AQ11" s="27"/>
      <c r="BE11" s="312"/>
      <c r="BS11" s="21" t="s">
        <v>9</v>
      </c>
    </row>
    <row r="12" spans="1:74" ht="6.95" customHeight="1">
      <c r="B12" s="25"/>
      <c r="AQ12" s="27"/>
      <c r="BE12" s="312"/>
      <c r="BS12" s="21" t="s">
        <v>9</v>
      </c>
    </row>
    <row r="13" spans="1:74" ht="14.45" customHeight="1">
      <c r="B13" s="25"/>
      <c r="D13" s="33" t="s">
        <v>31</v>
      </c>
      <c r="AK13" s="33" t="s">
        <v>28</v>
      </c>
      <c r="AN13" s="35" t="s">
        <v>32</v>
      </c>
      <c r="AQ13" s="27"/>
      <c r="BE13" s="312"/>
      <c r="BS13" s="21" t="s">
        <v>9</v>
      </c>
    </row>
    <row r="14" spans="1:74" ht="15">
      <c r="B14" s="25"/>
      <c r="E14" s="279" t="s">
        <v>32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33" t="s">
        <v>30</v>
      </c>
      <c r="AN14" s="35" t="s">
        <v>32</v>
      </c>
      <c r="AQ14" s="27"/>
      <c r="BE14" s="312"/>
      <c r="BS14" s="21" t="s">
        <v>9</v>
      </c>
    </row>
    <row r="15" spans="1:74" ht="6.95" customHeight="1">
      <c r="B15" s="25"/>
      <c r="AQ15" s="27"/>
      <c r="BE15" s="312"/>
      <c r="BS15" s="21" t="s">
        <v>6</v>
      </c>
    </row>
    <row r="16" spans="1:74" ht="14.45" customHeight="1">
      <c r="B16" s="25"/>
      <c r="D16" s="33" t="s">
        <v>33</v>
      </c>
      <c r="AK16" s="33" t="s">
        <v>28</v>
      </c>
      <c r="AN16" s="31" t="s">
        <v>5</v>
      </c>
      <c r="AQ16" s="27"/>
      <c r="BE16" s="312"/>
      <c r="BS16" s="21" t="s">
        <v>6</v>
      </c>
    </row>
    <row r="17" spans="2:71" ht="18.399999999999999" customHeight="1">
      <c r="B17" s="25"/>
      <c r="E17" s="31" t="s">
        <v>34</v>
      </c>
      <c r="AK17" s="33" t="s">
        <v>30</v>
      </c>
      <c r="AN17" s="31" t="s">
        <v>5</v>
      </c>
      <c r="AQ17" s="27"/>
      <c r="BE17" s="312"/>
      <c r="BS17" s="21" t="s">
        <v>35</v>
      </c>
    </row>
    <row r="18" spans="2:71" ht="6.95" customHeight="1">
      <c r="B18" s="25"/>
      <c r="AQ18" s="27"/>
      <c r="BE18" s="312"/>
      <c r="BS18" s="21" t="s">
        <v>9</v>
      </c>
    </row>
    <row r="19" spans="2:71" ht="14.45" customHeight="1">
      <c r="B19" s="25"/>
      <c r="D19" s="33" t="s">
        <v>36</v>
      </c>
      <c r="AQ19" s="27"/>
      <c r="BE19" s="312"/>
      <c r="BS19" s="21" t="s">
        <v>9</v>
      </c>
    </row>
    <row r="20" spans="2:71" ht="22.5" customHeight="1">
      <c r="B20" s="25"/>
      <c r="E20" s="281" t="s">
        <v>5</v>
      </c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1"/>
      <c r="R20" s="281"/>
      <c r="S20" s="281"/>
      <c r="T20" s="281"/>
      <c r="U20" s="281"/>
      <c r="V20" s="281"/>
      <c r="W20" s="281"/>
      <c r="X20" s="281"/>
      <c r="Y20" s="281"/>
      <c r="Z20" s="281"/>
      <c r="AA20" s="281"/>
      <c r="AB20" s="281"/>
      <c r="AC20" s="281"/>
      <c r="AD20" s="281"/>
      <c r="AE20" s="281"/>
      <c r="AF20" s="281"/>
      <c r="AG20" s="281"/>
      <c r="AH20" s="281"/>
      <c r="AI20" s="281"/>
      <c r="AJ20" s="281"/>
      <c r="AK20" s="281"/>
      <c r="AL20" s="281"/>
      <c r="AM20" s="281"/>
      <c r="AN20" s="281"/>
      <c r="AQ20" s="27"/>
      <c r="BE20" s="312"/>
      <c r="BS20" s="21" t="s">
        <v>35</v>
      </c>
    </row>
    <row r="21" spans="2:71" ht="6.95" customHeight="1">
      <c r="B21" s="25"/>
      <c r="AQ21" s="27"/>
      <c r="BE21" s="312"/>
    </row>
    <row r="22" spans="2:71" ht="6.95" customHeight="1">
      <c r="B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Q22" s="27"/>
      <c r="BE22" s="312"/>
    </row>
    <row r="23" spans="2:71" s="1" customFormat="1" ht="25.9" customHeight="1">
      <c r="B23" s="37"/>
      <c r="D23" s="38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82">
        <f>ROUND(AG51,2)</f>
        <v>0</v>
      </c>
      <c r="AL23" s="283"/>
      <c r="AM23" s="283"/>
      <c r="AN23" s="283"/>
      <c r="AO23" s="283"/>
      <c r="AQ23" s="40"/>
      <c r="BE23" s="312"/>
    </row>
    <row r="24" spans="2:71" s="1" customFormat="1" ht="6.95" customHeight="1">
      <c r="B24" s="37"/>
      <c r="AQ24" s="40"/>
      <c r="BE24" s="312"/>
    </row>
    <row r="25" spans="2:71" s="1" customFormat="1">
      <c r="B25" s="37"/>
      <c r="L25" s="284" t="s">
        <v>38</v>
      </c>
      <c r="M25" s="284"/>
      <c r="N25" s="284"/>
      <c r="O25" s="284"/>
      <c r="W25" s="284" t="s">
        <v>39</v>
      </c>
      <c r="X25" s="284"/>
      <c r="Y25" s="284"/>
      <c r="Z25" s="284"/>
      <c r="AA25" s="284"/>
      <c r="AB25" s="284"/>
      <c r="AC25" s="284"/>
      <c r="AD25" s="284"/>
      <c r="AE25" s="284"/>
      <c r="AK25" s="284" t="s">
        <v>40</v>
      </c>
      <c r="AL25" s="284"/>
      <c r="AM25" s="284"/>
      <c r="AN25" s="284"/>
      <c r="AO25" s="284"/>
      <c r="AQ25" s="40"/>
      <c r="BE25" s="312"/>
    </row>
    <row r="26" spans="2:71" s="2" customFormat="1" ht="14.45" customHeight="1">
      <c r="B26" s="42"/>
      <c r="D26" s="43" t="s">
        <v>41</v>
      </c>
      <c r="F26" s="43" t="s">
        <v>42</v>
      </c>
      <c r="L26" s="274">
        <v>0.21</v>
      </c>
      <c r="M26" s="275"/>
      <c r="N26" s="275"/>
      <c r="O26" s="275"/>
      <c r="W26" s="276">
        <f>ROUND(AZ51,2)</f>
        <v>0</v>
      </c>
      <c r="X26" s="275"/>
      <c r="Y26" s="275"/>
      <c r="Z26" s="275"/>
      <c r="AA26" s="275"/>
      <c r="AB26" s="275"/>
      <c r="AC26" s="275"/>
      <c r="AD26" s="275"/>
      <c r="AE26" s="275"/>
      <c r="AK26" s="276">
        <f>ROUND(AV51,2)</f>
        <v>0</v>
      </c>
      <c r="AL26" s="275"/>
      <c r="AM26" s="275"/>
      <c r="AN26" s="275"/>
      <c r="AO26" s="275"/>
      <c r="AQ26" s="44"/>
      <c r="BE26" s="312"/>
    </row>
    <row r="27" spans="2:71" s="2" customFormat="1" ht="14.45" customHeight="1">
      <c r="B27" s="42"/>
      <c r="F27" s="43" t="s">
        <v>43</v>
      </c>
      <c r="L27" s="274">
        <v>0.15</v>
      </c>
      <c r="M27" s="275"/>
      <c r="N27" s="275"/>
      <c r="O27" s="275"/>
      <c r="W27" s="276">
        <f>ROUND(BA51,2)</f>
        <v>0</v>
      </c>
      <c r="X27" s="275"/>
      <c r="Y27" s="275"/>
      <c r="Z27" s="275"/>
      <c r="AA27" s="275"/>
      <c r="AB27" s="275"/>
      <c r="AC27" s="275"/>
      <c r="AD27" s="275"/>
      <c r="AE27" s="275"/>
      <c r="AK27" s="276">
        <f>ROUND(AW51,2)</f>
        <v>0</v>
      </c>
      <c r="AL27" s="275"/>
      <c r="AM27" s="275"/>
      <c r="AN27" s="275"/>
      <c r="AO27" s="275"/>
      <c r="AQ27" s="44"/>
      <c r="BE27" s="312"/>
    </row>
    <row r="28" spans="2:71" s="2" customFormat="1" ht="14.45" hidden="1" customHeight="1">
      <c r="B28" s="42"/>
      <c r="F28" s="43" t="s">
        <v>44</v>
      </c>
      <c r="L28" s="274">
        <v>0.21</v>
      </c>
      <c r="M28" s="275"/>
      <c r="N28" s="275"/>
      <c r="O28" s="275"/>
      <c r="W28" s="276">
        <f>ROUND(BB51,2)</f>
        <v>0</v>
      </c>
      <c r="X28" s="275"/>
      <c r="Y28" s="275"/>
      <c r="Z28" s="275"/>
      <c r="AA28" s="275"/>
      <c r="AB28" s="275"/>
      <c r="AC28" s="275"/>
      <c r="AD28" s="275"/>
      <c r="AE28" s="275"/>
      <c r="AK28" s="276">
        <v>0</v>
      </c>
      <c r="AL28" s="275"/>
      <c r="AM28" s="275"/>
      <c r="AN28" s="275"/>
      <c r="AO28" s="275"/>
      <c r="AQ28" s="44"/>
      <c r="BE28" s="312"/>
    </row>
    <row r="29" spans="2:71" s="2" customFormat="1" ht="14.45" hidden="1" customHeight="1">
      <c r="B29" s="42"/>
      <c r="F29" s="43" t="s">
        <v>45</v>
      </c>
      <c r="L29" s="274">
        <v>0.15</v>
      </c>
      <c r="M29" s="275"/>
      <c r="N29" s="275"/>
      <c r="O29" s="275"/>
      <c r="W29" s="276">
        <f>ROUND(BC51,2)</f>
        <v>0</v>
      </c>
      <c r="X29" s="275"/>
      <c r="Y29" s="275"/>
      <c r="Z29" s="275"/>
      <c r="AA29" s="275"/>
      <c r="AB29" s="275"/>
      <c r="AC29" s="275"/>
      <c r="AD29" s="275"/>
      <c r="AE29" s="275"/>
      <c r="AK29" s="276">
        <v>0</v>
      </c>
      <c r="AL29" s="275"/>
      <c r="AM29" s="275"/>
      <c r="AN29" s="275"/>
      <c r="AO29" s="275"/>
      <c r="AQ29" s="44"/>
      <c r="BE29" s="312"/>
    </row>
    <row r="30" spans="2:71" s="2" customFormat="1" ht="14.45" hidden="1" customHeight="1">
      <c r="B30" s="42"/>
      <c r="F30" s="43" t="s">
        <v>46</v>
      </c>
      <c r="L30" s="274">
        <v>0</v>
      </c>
      <c r="M30" s="275"/>
      <c r="N30" s="275"/>
      <c r="O30" s="275"/>
      <c r="W30" s="276">
        <f>ROUND(BD51,2)</f>
        <v>0</v>
      </c>
      <c r="X30" s="275"/>
      <c r="Y30" s="275"/>
      <c r="Z30" s="275"/>
      <c r="AA30" s="275"/>
      <c r="AB30" s="275"/>
      <c r="AC30" s="275"/>
      <c r="AD30" s="275"/>
      <c r="AE30" s="275"/>
      <c r="AK30" s="276">
        <v>0</v>
      </c>
      <c r="AL30" s="275"/>
      <c r="AM30" s="275"/>
      <c r="AN30" s="275"/>
      <c r="AO30" s="275"/>
      <c r="AQ30" s="44"/>
      <c r="BE30" s="312"/>
    </row>
    <row r="31" spans="2:71" s="1" customFormat="1" ht="6.95" customHeight="1">
      <c r="B31" s="37"/>
      <c r="AQ31" s="40"/>
      <c r="BE31" s="312"/>
    </row>
    <row r="32" spans="2:71" s="1" customFormat="1" ht="25.9" customHeight="1">
      <c r="B32" s="37"/>
      <c r="C32" s="45"/>
      <c r="D32" s="46" t="s">
        <v>47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48</v>
      </c>
      <c r="U32" s="47"/>
      <c r="V32" s="47"/>
      <c r="W32" s="47"/>
      <c r="X32" s="289" t="s">
        <v>49</v>
      </c>
      <c r="Y32" s="290"/>
      <c r="Z32" s="290"/>
      <c r="AA32" s="290"/>
      <c r="AB32" s="290"/>
      <c r="AC32" s="47"/>
      <c r="AD32" s="47"/>
      <c r="AE32" s="47"/>
      <c r="AF32" s="47"/>
      <c r="AG32" s="47"/>
      <c r="AH32" s="47"/>
      <c r="AI32" s="47"/>
      <c r="AJ32" s="47"/>
      <c r="AK32" s="291">
        <f>SUM(AK23:AK30)</f>
        <v>0</v>
      </c>
      <c r="AL32" s="290"/>
      <c r="AM32" s="290"/>
      <c r="AN32" s="290"/>
      <c r="AO32" s="292"/>
      <c r="AP32" s="45"/>
      <c r="AQ32" s="49"/>
      <c r="BE32" s="312"/>
    </row>
    <row r="33" spans="2:56" s="1" customFormat="1" ht="6.95" customHeight="1">
      <c r="B33" s="37"/>
      <c r="AQ33" s="40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7"/>
    </row>
    <row r="39" spans="2:56" s="1" customFormat="1" ht="36.950000000000003" customHeight="1">
      <c r="B39" s="37"/>
      <c r="C39" s="26" t="s">
        <v>50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5"/>
      <c r="C41" s="33" t="s">
        <v>16</v>
      </c>
      <c r="L41" s="3" t="str">
        <f>K5</f>
        <v>77/2019</v>
      </c>
      <c r="AR41" s="55"/>
    </row>
    <row r="42" spans="2:56" s="4" customFormat="1" ht="36.950000000000003" customHeight="1">
      <c r="B42" s="56"/>
      <c r="C42" s="57" t="s">
        <v>19</v>
      </c>
      <c r="L42" s="303" t="str">
        <f>K6</f>
        <v>ÚT-AKTUALIZACE PD REKONSTRUKCE BUDOVY -A- KOLEJÍ _SO01-KOLEJE A</v>
      </c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04"/>
      <c r="AM42" s="304"/>
      <c r="AN42" s="304"/>
      <c r="AO42" s="304"/>
      <c r="AR42" s="56"/>
    </row>
    <row r="43" spans="2:56" s="1" customFormat="1" ht="6.95" customHeight="1">
      <c r="B43" s="37"/>
      <c r="AR43" s="37"/>
    </row>
    <row r="44" spans="2:56" s="1" customFormat="1" ht="15">
      <c r="B44" s="37"/>
      <c r="C44" s="33" t="s">
        <v>23</v>
      </c>
      <c r="L44" s="58" t="str">
        <f>IF(K8="","",K8)</f>
        <v>OSTRAVA</v>
      </c>
      <c r="AI44" s="33" t="s">
        <v>25</v>
      </c>
      <c r="AM44" s="305" t="str">
        <f>IF(AN8= "","",AN8)</f>
        <v>5. 4. 2019</v>
      </c>
      <c r="AN44" s="305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33" t="s">
        <v>27</v>
      </c>
      <c r="L46" s="3" t="str">
        <f>IF(E11= "","",E11)</f>
        <v>VŠB-TU OSTRAVA</v>
      </c>
      <c r="AI46" s="33" t="s">
        <v>33</v>
      </c>
      <c r="AM46" s="306" t="str">
        <f>IF(E17="","",E17)</f>
        <v>IVO NEUŽIL</v>
      </c>
      <c r="AN46" s="306"/>
      <c r="AO46" s="306"/>
      <c r="AP46" s="306"/>
      <c r="AR46" s="37"/>
      <c r="AS46" s="307" t="s">
        <v>51</v>
      </c>
      <c r="AT46" s="308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 ht="15">
      <c r="B47" s="37"/>
      <c r="C47" s="33" t="s">
        <v>31</v>
      </c>
      <c r="L47" s="3" t="str">
        <f>IF(E14= "Vyplň údaj","",E14)</f>
        <v/>
      </c>
      <c r="AR47" s="37"/>
      <c r="AS47" s="309"/>
      <c r="AT47" s="310"/>
      <c r="BD47" s="62"/>
    </row>
    <row r="48" spans="2:56" s="1" customFormat="1" ht="10.9" customHeight="1">
      <c r="B48" s="37"/>
      <c r="AR48" s="37"/>
      <c r="AS48" s="309"/>
      <c r="AT48" s="310"/>
      <c r="BD48" s="62"/>
    </row>
    <row r="49" spans="1:91" s="1" customFormat="1" ht="29.25" customHeight="1">
      <c r="B49" s="37"/>
      <c r="C49" s="285" t="s">
        <v>52</v>
      </c>
      <c r="D49" s="286"/>
      <c r="E49" s="286"/>
      <c r="F49" s="286"/>
      <c r="G49" s="286"/>
      <c r="H49" s="63"/>
      <c r="I49" s="287" t="s">
        <v>53</v>
      </c>
      <c r="J49" s="286"/>
      <c r="K49" s="286"/>
      <c r="L49" s="286"/>
      <c r="M49" s="286"/>
      <c r="N49" s="286"/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8" t="s">
        <v>54</v>
      </c>
      <c r="AH49" s="286"/>
      <c r="AI49" s="286"/>
      <c r="AJ49" s="286"/>
      <c r="AK49" s="286"/>
      <c r="AL49" s="286"/>
      <c r="AM49" s="286"/>
      <c r="AN49" s="287" t="s">
        <v>55</v>
      </c>
      <c r="AO49" s="286"/>
      <c r="AP49" s="286"/>
      <c r="AQ49" s="64" t="s">
        <v>56</v>
      </c>
      <c r="AR49" s="37"/>
      <c r="AS49" s="65" t="s">
        <v>57</v>
      </c>
      <c r="AT49" s="66" t="s">
        <v>58</v>
      </c>
      <c r="AU49" s="66" t="s">
        <v>59</v>
      </c>
      <c r="AV49" s="66" t="s">
        <v>60</v>
      </c>
      <c r="AW49" s="66" t="s">
        <v>61</v>
      </c>
      <c r="AX49" s="66" t="s">
        <v>62</v>
      </c>
      <c r="AY49" s="66" t="s">
        <v>63</v>
      </c>
      <c r="AZ49" s="66" t="s">
        <v>64</v>
      </c>
      <c r="BA49" s="66" t="s">
        <v>65</v>
      </c>
      <c r="BB49" s="66" t="s">
        <v>66</v>
      </c>
      <c r="BC49" s="66" t="s">
        <v>67</v>
      </c>
      <c r="BD49" s="67" t="s">
        <v>68</v>
      </c>
    </row>
    <row r="50" spans="1:91" s="1" customFormat="1" ht="10.9" customHeight="1">
      <c r="B50" s="37"/>
      <c r="AR50" s="37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>
      <c r="B51" s="56"/>
      <c r="C51" s="69" t="s">
        <v>69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297">
        <f>ROUND(AG52,2)</f>
        <v>0</v>
      </c>
      <c r="AH51" s="297"/>
      <c r="AI51" s="297"/>
      <c r="AJ51" s="297"/>
      <c r="AK51" s="297"/>
      <c r="AL51" s="297"/>
      <c r="AM51" s="297"/>
      <c r="AN51" s="298">
        <f>SUM(AG51,AT51)</f>
        <v>0</v>
      </c>
      <c r="AO51" s="298"/>
      <c r="AP51" s="298"/>
      <c r="AQ51" s="72" t="s">
        <v>5</v>
      </c>
      <c r="AR51" s="56"/>
      <c r="AS51" s="73">
        <f>ROUND(AS52,2)</f>
        <v>0</v>
      </c>
      <c r="AT51" s="74">
        <f>ROUND(SUM(AV51:AW51),2)</f>
        <v>0</v>
      </c>
      <c r="AU51" s="75">
        <f>ROUND(AU52,5)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 t="shared" ref="AZ51:BD52" si="0">ROUND(AZ52,2)</f>
        <v>0</v>
      </c>
      <c r="BA51" s="74">
        <f t="shared" si="0"/>
        <v>0</v>
      </c>
      <c r="BB51" s="74">
        <f t="shared" si="0"/>
        <v>0</v>
      </c>
      <c r="BC51" s="74">
        <f t="shared" si="0"/>
        <v>0</v>
      </c>
      <c r="BD51" s="76">
        <f t="shared" si="0"/>
        <v>0</v>
      </c>
      <c r="BS51" s="57" t="s">
        <v>70</v>
      </c>
      <c r="BT51" s="57" t="s">
        <v>71</v>
      </c>
      <c r="BU51" s="77" t="s">
        <v>72</v>
      </c>
      <c r="BV51" s="57" t="s">
        <v>73</v>
      </c>
      <c r="BW51" s="57" t="s">
        <v>7</v>
      </c>
      <c r="BX51" s="57" t="s">
        <v>74</v>
      </c>
      <c r="CL51" s="57" t="s">
        <v>5</v>
      </c>
    </row>
    <row r="52" spans="1:91" s="5" customFormat="1" ht="37.5" customHeight="1">
      <c r="B52" s="78"/>
      <c r="C52" s="79"/>
      <c r="D52" s="293" t="s">
        <v>17</v>
      </c>
      <c r="E52" s="293"/>
      <c r="F52" s="293"/>
      <c r="G52" s="293"/>
      <c r="H52" s="293"/>
      <c r="I52" s="80"/>
      <c r="J52" s="293" t="s">
        <v>20</v>
      </c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302">
        <f>ROUND(AG53,2)</f>
        <v>0</v>
      </c>
      <c r="AH52" s="301"/>
      <c r="AI52" s="301"/>
      <c r="AJ52" s="301"/>
      <c r="AK52" s="301"/>
      <c r="AL52" s="301"/>
      <c r="AM52" s="301"/>
      <c r="AN52" s="300">
        <f>SUM(AG52,AT52)</f>
        <v>0</v>
      </c>
      <c r="AO52" s="301"/>
      <c r="AP52" s="301"/>
      <c r="AQ52" s="81" t="s">
        <v>75</v>
      </c>
      <c r="AR52" s="78"/>
      <c r="AS52" s="82">
        <f>ROUND(AS53,2)</f>
        <v>0</v>
      </c>
      <c r="AT52" s="83">
        <f>ROUND(SUM(AV52:AW52),2)</f>
        <v>0</v>
      </c>
      <c r="AU52" s="84">
        <f>ROUND(AU53,5)</f>
        <v>0</v>
      </c>
      <c r="AV52" s="83">
        <f>ROUND(AZ52*L26,2)</f>
        <v>0</v>
      </c>
      <c r="AW52" s="83">
        <f>ROUND(BA52*L27,2)</f>
        <v>0</v>
      </c>
      <c r="AX52" s="83">
        <f>ROUND(BB52*L26,2)</f>
        <v>0</v>
      </c>
      <c r="AY52" s="83">
        <f>ROUND(BC52*L27,2)</f>
        <v>0</v>
      </c>
      <c r="AZ52" s="83">
        <f t="shared" si="0"/>
        <v>0</v>
      </c>
      <c r="BA52" s="83">
        <f t="shared" si="0"/>
        <v>0</v>
      </c>
      <c r="BB52" s="83">
        <f t="shared" si="0"/>
        <v>0</v>
      </c>
      <c r="BC52" s="83">
        <f t="shared" si="0"/>
        <v>0</v>
      </c>
      <c r="BD52" s="85">
        <f t="shared" si="0"/>
        <v>0</v>
      </c>
      <c r="BS52" s="86" t="s">
        <v>70</v>
      </c>
      <c r="BT52" s="86" t="s">
        <v>76</v>
      </c>
      <c r="BU52" s="86" t="s">
        <v>72</v>
      </c>
      <c r="BV52" s="86" t="s">
        <v>73</v>
      </c>
      <c r="BW52" s="86" t="s">
        <v>77</v>
      </c>
      <c r="BX52" s="86" t="s">
        <v>7</v>
      </c>
      <c r="CL52" s="86" t="s">
        <v>5</v>
      </c>
      <c r="CM52" s="86" t="s">
        <v>78</v>
      </c>
    </row>
    <row r="53" spans="1:91" s="6" customFormat="1" ht="34.5" customHeight="1">
      <c r="A53" s="87" t="s">
        <v>79</v>
      </c>
      <c r="B53" s="88"/>
      <c r="C53" s="9"/>
      <c r="D53" s="9"/>
      <c r="E53" s="296" t="s">
        <v>17</v>
      </c>
      <c r="F53" s="296"/>
      <c r="G53" s="296"/>
      <c r="H53" s="296"/>
      <c r="I53" s="296"/>
      <c r="J53" s="9"/>
      <c r="K53" s="296" t="s">
        <v>20</v>
      </c>
      <c r="L53" s="296"/>
      <c r="M53" s="296"/>
      <c r="N53" s="296"/>
      <c r="O53" s="296"/>
      <c r="P53" s="296"/>
      <c r="Q53" s="296"/>
      <c r="R53" s="296"/>
      <c r="S53" s="296"/>
      <c r="T53" s="296"/>
      <c r="U53" s="296"/>
      <c r="V53" s="296"/>
      <c r="W53" s="296"/>
      <c r="X53" s="296"/>
      <c r="Y53" s="296"/>
      <c r="Z53" s="296"/>
      <c r="AA53" s="296"/>
      <c r="AB53" s="296"/>
      <c r="AC53" s="296"/>
      <c r="AD53" s="296"/>
      <c r="AE53" s="296"/>
      <c r="AF53" s="296"/>
      <c r="AG53" s="294">
        <f>'77-2019 - ÚT-AKTUALIZACE ...'!J29</f>
        <v>0</v>
      </c>
      <c r="AH53" s="295"/>
      <c r="AI53" s="295"/>
      <c r="AJ53" s="295"/>
      <c r="AK53" s="295"/>
      <c r="AL53" s="295"/>
      <c r="AM53" s="295"/>
      <c r="AN53" s="294">
        <f>SUM(AG53,AT53)</f>
        <v>0</v>
      </c>
      <c r="AO53" s="295"/>
      <c r="AP53" s="295"/>
      <c r="AQ53" s="89" t="s">
        <v>80</v>
      </c>
      <c r="AR53" s="88"/>
      <c r="AS53" s="90">
        <v>0</v>
      </c>
      <c r="AT53" s="91">
        <f>ROUND(SUM(AV53:AW53),2)</f>
        <v>0</v>
      </c>
      <c r="AU53" s="92">
        <f>'77-2019 - ÚT-AKTUALIZACE ...'!P93</f>
        <v>0</v>
      </c>
      <c r="AV53" s="91">
        <f>'77-2019 - ÚT-AKTUALIZACE ...'!J32</f>
        <v>0</v>
      </c>
      <c r="AW53" s="91">
        <f>'77-2019 - ÚT-AKTUALIZACE ...'!J33</f>
        <v>0</v>
      </c>
      <c r="AX53" s="91">
        <f>'77-2019 - ÚT-AKTUALIZACE ...'!J34</f>
        <v>0</v>
      </c>
      <c r="AY53" s="91">
        <f>'77-2019 - ÚT-AKTUALIZACE ...'!J35</f>
        <v>0</v>
      </c>
      <c r="AZ53" s="91">
        <f>'77-2019 - ÚT-AKTUALIZACE ...'!F32</f>
        <v>0</v>
      </c>
      <c r="BA53" s="91">
        <f>'77-2019 - ÚT-AKTUALIZACE ...'!F33</f>
        <v>0</v>
      </c>
      <c r="BB53" s="91">
        <f>'77-2019 - ÚT-AKTUALIZACE ...'!F34</f>
        <v>0</v>
      </c>
      <c r="BC53" s="91">
        <f>'77-2019 - ÚT-AKTUALIZACE ...'!F35</f>
        <v>0</v>
      </c>
      <c r="BD53" s="93">
        <f>'77-2019 - ÚT-AKTUALIZACE ...'!F36</f>
        <v>0</v>
      </c>
      <c r="BT53" s="94" t="s">
        <v>78</v>
      </c>
      <c r="BV53" s="94" t="s">
        <v>73</v>
      </c>
      <c r="BW53" s="94" t="s">
        <v>81</v>
      </c>
      <c r="BX53" s="94" t="s">
        <v>77</v>
      </c>
      <c r="CL53" s="94" t="s">
        <v>5</v>
      </c>
    </row>
    <row r="54" spans="1:91" s="1" customFormat="1" ht="30" customHeight="1">
      <c r="B54" s="37"/>
      <c r="AR54" s="37"/>
    </row>
    <row r="55" spans="1:91" s="1" customFormat="1" ht="6.95" customHeight="1"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37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E53:I53"/>
    <mergeCell ref="K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3" location="'77-2019 - ÚT-AKTUALIZACE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9"/>
  <sheetViews>
    <sheetView showGridLines="0" tabSelected="1" workbookViewId="0">
      <pane ySplit="1" topLeftCell="A121" activePane="bottomLeft" state="frozen"/>
      <selection pane="bottomLeft" activeCell="Y159" sqref="Y15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5"/>
      <c r="C1" s="15"/>
      <c r="D1" s="16" t="s">
        <v>1</v>
      </c>
      <c r="E1" s="15"/>
      <c r="F1" s="96" t="s">
        <v>82</v>
      </c>
      <c r="G1" s="317" t="s">
        <v>83</v>
      </c>
      <c r="H1" s="317"/>
      <c r="I1" s="97"/>
      <c r="J1" s="96" t="s">
        <v>84</v>
      </c>
      <c r="K1" s="16" t="s">
        <v>85</v>
      </c>
      <c r="L1" s="96" t="s">
        <v>86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9" t="s">
        <v>8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21" t="s">
        <v>81</v>
      </c>
    </row>
    <row r="3" spans="1:70" ht="6.95" customHeight="1">
      <c r="B3" s="22"/>
      <c r="C3" s="23"/>
      <c r="D3" s="23"/>
      <c r="E3" s="23"/>
      <c r="F3" s="23"/>
      <c r="G3" s="23"/>
      <c r="H3" s="23"/>
      <c r="I3" s="98"/>
      <c r="J3" s="23"/>
      <c r="K3" s="24"/>
      <c r="AT3" s="21" t="s">
        <v>78</v>
      </c>
    </row>
    <row r="4" spans="1:70" ht="36.950000000000003" customHeight="1">
      <c r="B4" s="25"/>
      <c r="D4" s="26" t="s">
        <v>87</v>
      </c>
      <c r="K4" s="27"/>
      <c r="M4" s="28" t="s">
        <v>13</v>
      </c>
      <c r="AT4" s="21" t="s">
        <v>6</v>
      </c>
    </row>
    <row r="5" spans="1:70" ht="6.95" customHeight="1">
      <c r="B5" s="25"/>
      <c r="K5" s="27"/>
    </row>
    <row r="6" spans="1:70" ht="15">
      <c r="B6" s="25"/>
      <c r="D6" s="33" t="s">
        <v>19</v>
      </c>
      <c r="K6" s="27"/>
    </row>
    <row r="7" spans="1:70" ht="22.5" customHeight="1">
      <c r="B7" s="25"/>
      <c r="E7" s="314" t="str">
        <f>'Rekapitulace stavby'!K6</f>
        <v>ÚT-AKTUALIZACE PD REKONSTRUKCE BUDOVY -A- KOLEJÍ _SO01-KOLEJE A</v>
      </c>
      <c r="F7" s="316"/>
      <c r="G7" s="316"/>
      <c r="H7" s="316"/>
      <c r="K7" s="27"/>
    </row>
    <row r="8" spans="1:70" ht="15">
      <c r="B8" s="25"/>
      <c r="D8" s="33" t="s">
        <v>88</v>
      </c>
      <c r="K8" s="27"/>
    </row>
    <row r="9" spans="1:70" s="1" customFormat="1" ht="22.5" customHeight="1">
      <c r="B9" s="37"/>
      <c r="E9" s="314" t="s">
        <v>89</v>
      </c>
      <c r="F9" s="315"/>
      <c r="G9" s="315"/>
      <c r="H9" s="315"/>
      <c r="I9" s="99"/>
      <c r="K9" s="40"/>
    </row>
    <row r="10" spans="1:70" s="1" customFormat="1" ht="15">
      <c r="B10" s="37"/>
      <c r="D10" s="33" t="s">
        <v>90</v>
      </c>
      <c r="I10" s="99"/>
      <c r="K10" s="40"/>
    </row>
    <row r="11" spans="1:70" s="1" customFormat="1" ht="36.950000000000003" customHeight="1">
      <c r="B11" s="37"/>
      <c r="E11" s="303" t="s">
        <v>89</v>
      </c>
      <c r="F11" s="315"/>
      <c r="G11" s="315"/>
      <c r="H11" s="315"/>
      <c r="I11" s="99"/>
      <c r="K11" s="40"/>
    </row>
    <row r="12" spans="1:70" s="1" customFormat="1">
      <c r="B12" s="37"/>
      <c r="I12" s="99"/>
      <c r="K12" s="40"/>
    </row>
    <row r="13" spans="1:70" s="1" customFormat="1" ht="14.45" customHeight="1">
      <c r="B13" s="37"/>
      <c r="D13" s="33" t="s">
        <v>21</v>
      </c>
      <c r="F13" s="31" t="s">
        <v>5</v>
      </c>
      <c r="I13" s="100" t="s">
        <v>22</v>
      </c>
      <c r="J13" s="31" t="s">
        <v>5</v>
      </c>
      <c r="K13" s="40"/>
    </row>
    <row r="14" spans="1:70" s="1" customFormat="1" ht="14.45" customHeight="1">
      <c r="B14" s="37"/>
      <c r="D14" s="33" t="s">
        <v>23</v>
      </c>
      <c r="F14" s="31" t="s">
        <v>24</v>
      </c>
      <c r="I14" s="100" t="s">
        <v>25</v>
      </c>
      <c r="J14" s="59" t="str">
        <f>'Rekapitulace stavby'!AN8</f>
        <v>5. 4. 2019</v>
      </c>
      <c r="K14" s="40"/>
    </row>
    <row r="15" spans="1:70" s="1" customFormat="1" ht="10.9" customHeight="1">
      <c r="B15" s="37"/>
      <c r="I15" s="99"/>
      <c r="K15" s="40"/>
    </row>
    <row r="16" spans="1:70" s="1" customFormat="1" ht="14.45" customHeight="1">
      <c r="B16" s="37"/>
      <c r="D16" s="33" t="s">
        <v>27</v>
      </c>
      <c r="I16" s="100" t="s">
        <v>28</v>
      </c>
      <c r="J16" s="31" t="s">
        <v>5</v>
      </c>
      <c r="K16" s="40"/>
    </row>
    <row r="17" spans="2:11" s="1" customFormat="1" ht="18" customHeight="1">
      <c r="B17" s="37"/>
      <c r="E17" s="31" t="s">
        <v>29</v>
      </c>
      <c r="I17" s="100" t="s">
        <v>30</v>
      </c>
      <c r="J17" s="31" t="s">
        <v>5</v>
      </c>
      <c r="K17" s="40"/>
    </row>
    <row r="18" spans="2:11" s="1" customFormat="1" ht="6.95" customHeight="1">
      <c r="B18" s="37"/>
      <c r="I18" s="99"/>
      <c r="K18" s="40"/>
    </row>
    <row r="19" spans="2:11" s="1" customFormat="1" ht="14.45" customHeight="1">
      <c r="B19" s="37"/>
      <c r="D19" s="33" t="s">
        <v>31</v>
      </c>
      <c r="I19" s="100" t="s">
        <v>28</v>
      </c>
      <c r="J19" s="31" t="str">
        <f>IF('Rekapitulace stavby'!AN13="Vyplň údaj","",IF('Rekapitulace stavby'!AN13="","",'Rekapitulace stavby'!AN13))</f>
        <v/>
      </c>
      <c r="K19" s="40"/>
    </row>
    <row r="20" spans="2:11" s="1" customFormat="1" ht="18" customHeight="1">
      <c r="B20" s="37"/>
      <c r="E20" s="31" t="str">
        <f>IF('Rekapitulace stavby'!E14="Vyplň údaj","",IF('Rekapitulace stavby'!E14="","",'Rekapitulace stavby'!E14))</f>
        <v/>
      </c>
      <c r="I20" s="100" t="s">
        <v>30</v>
      </c>
      <c r="J20" s="31" t="str">
        <f>IF('Rekapitulace stavby'!AN14="Vyplň údaj","",IF('Rekapitulace stavby'!AN14="","",'Rekapitulace stavby'!AN14))</f>
        <v/>
      </c>
      <c r="K20" s="40"/>
    </row>
    <row r="21" spans="2:11" s="1" customFormat="1" ht="6.95" customHeight="1">
      <c r="B21" s="37"/>
      <c r="I21" s="99"/>
      <c r="K21" s="40"/>
    </row>
    <row r="22" spans="2:11" s="1" customFormat="1" ht="14.45" customHeight="1">
      <c r="B22" s="37"/>
      <c r="D22" s="33" t="s">
        <v>33</v>
      </c>
      <c r="I22" s="100" t="s">
        <v>28</v>
      </c>
      <c r="J22" s="31" t="s">
        <v>5</v>
      </c>
      <c r="K22" s="40"/>
    </row>
    <row r="23" spans="2:11" s="1" customFormat="1" ht="18" customHeight="1">
      <c r="B23" s="37"/>
      <c r="E23" s="31" t="s">
        <v>34</v>
      </c>
      <c r="I23" s="100" t="s">
        <v>30</v>
      </c>
      <c r="J23" s="31" t="s">
        <v>5</v>
      </c>
      <c r="K23" s="40"/>
    </row>
    <row r="24" spans="2:11" s="1" customFormat="1" ht="6.95" customHeight="1">
      <c r="B24" s="37"/>
      <c r="I24" s="99"/>
      <c r="K24" s="40"/>
    </row>
    <row r="25" spans="2:11" s="1" customFormat="1" ht="14.45" customHeight="1">
      <c r="B25" s="37"/>
      <c r="D25" s="33" t="s">
        <v>36</v>
      </c>
      <c r="I25" s="99"/>
      <c r="K25" s="40"/>
    </row>
    <row r="26" spans="2:11" s="7" customFormat="1" ht="22.5" customHeight="1">
      <c r="B26" s="101"/>
      <c r="E26" s="281" t="s">
        <v>5</v>
      </c>
      <c r="F26" s="281"/>
      <c r="G26" s="281"/>
      <c r="H26" s="281"/>
      <c r="I26" s="102"/>
      <c r="K26" s="103"/>
    </row>
    <row r="27" spans="2:11" s="1" customFormat="1" ht="6.95" customHeight="1">
      <c r="B27" s="37"/>
      <c r="I27" s="99"/>
      <c r="K27" s="40"/>
    </row>
    <row r="28" spans="2:11" s="1" customFormat="1" ht="6.95" customHeight="1">
      <c r="B28" s="37"/>
      <c r="D28" s="60"/>
      <c r="E28" s="60"/>
      <c r="F28" s="60"/>
      <c r="G28" s="60"/>
      <c r="H28" s="60"/>
      <c r="I28" s="104"/>
      <c r="J28" s="60"/>
      <c r="K28" s="105"/>
    </row>
    <row r="29" spans="2:11" s="1" customFormat="1" ht="25.35" customHeight="1">
      <c r="B29" s="37"/>
      <c r="D29" s="106" t="s">
        <v>37</v>
      </c>
      <c r="I29" s="99"/>
      <c r="J29" s="71">
        <f>ROUND(J93,2)</f>
        <v>0</v>
      </c>
      <c r="K29" s="40"/>
    </row>
    <row r="30" spans="2:11" s="1" customFormat="1" ht="6.95" customHeight="1">
      <c r="B30" s="37"/>
      <c r="D30" s="60"/>
      <c r="E30" s="60"/>
      <c r="F30" s="60"/>
      <c r="G30" s="60"/>
      <c r="H30" s="60"/>
      <c r="I30" s="104"/>
      <c r="J30" s="60"/>
      <c r="K30" s="105"/>
    </row>
    <row r="31" spans="2:11" s="1" customFormat="1" ht="14.45" customHeight="1">
      <c r="B31" s="37"/>
      <c r="F31" s="41" t="s">
        <v>39</v>
      </c>
      <c r="I31" s="107" t="s">
        <v>38</v>
      </c>
      <c r="J31" s="41" t="s">
        <v>40</v>
      </c>
      <c r="K31" s="40"/>
    </row>
    <row r="32" spans="2:11" s="1" customFormat="1" ht="14.45" customHeight="1">
      <c r="B32" s="37"/>
      <c r="D32" s="43" t="s">
        <v>41</v>
      </c>
      <c r="E32" s="43" t="s">
        <v>42</v>
      </c>
      <c r="F32" s="108">
        <f>ROUND(SUM(BE93:BE188), 2)</f>
        <v>0</v>
      </c>
      <c r="I32" s="109">
        <v>0.21</v>
      </c>
      <c r="J32" s="108">
        <f>ROUND(ROUND((SUM(BE93:BE188)), 2)*I32, 2)</f>
        <v>0</v>
      </c>
      <c r="K32" s="40"/>
    </row>
    <row r="33" spans="2:11" s="1" customFormat="1" ht="14.45" customHeight="1">
      <c r="B33" s="37"/>
      <c r="E33" s="43" t="s">
        <v>43</v>
      </c>
      <c r="F33" s="108">
        <f>ROUND(SUM(BF93:BF188), 2)</f>
        <v>0</v>
      </c>
      <c r="I33" s="109">
        <v>0.15</v>
      </c>
      <c r="J33" s="108">
        <f>ROUND(ROUND((SUM(BF93:BF188)), 2)*I33, 2)</f>
        <v>0</v>
      </c>
      <c r="K33" s="40"/>
    </row>
    <row r="34" spans="2:11" s="1" customFormat="1" ht="14.45" hidden="1" customHeight="1">
      <c r="B34" s="37"/>
      <c r="E34" s="43" t="s">
        <v>44</v>
      </c>
      <c r="F34" s="108">
        <f>ROUND(SUM(BG93:BG188), 2)</f>
        <v>0</v>
      </c>
      <c r="I34" s="109">
        <v>0.21</v>
      </c>
      <c r="J34" s="108">
        <v>0</v>
      </c>
      <c r="K34" s="40"/>
    </row>
    <row r="35" spans="2:11" s="1" customFormat="1" ht="14.45" hidden="1" customHeight="1">
      <c r="B35" s="37"/>
      <c r="E35" s="43" t="s">
        <v>45</v>
      </c>
      <c r="F35" s="108">
        <f>ROUND(SUM(BH93:BH188), 2)</f>
        <v>0</v>
      </c>
      <c r="I35" s="109">
        <v>0.15</v>
      </c>
      <c r="J35" s="108">
        <v>0</v>
      </c>
      <c r="K35" s="40"/>
    </row>
    <row r="36" spans="2:11" s="1" customFormat="1" ht="14.45" hidden="1" customHeight="1">
      <c r="B36" s="37"/>
      <c r="E36" s="43" t="s">
        <v>46</v>
      </c>
      <c r="F36" s="108">
        <f>ROUND(SUM(BI93:BI188), 2)</f>
        <v>0</v>
      </c>
      <c r="I36" s="109">
        <v>0</v>
      </c>
      <c r="J36" s="108">
        <v>0</v>
      </c>
      <c r="K36" s="40"/>
    </row>
    <row r="37" spans="2:11" s="1" customFormat="1" ht="6.95" customHeight="1">
      <c r="B37" s="37"/>
      <c r="I37" s="99"/>
      <c r="K37" s="40"/>
    </row>
    <row r="38" spans="2:11" s="1" customFormat="1" ht="25.35" customHeight="1">
      <c r="B38" s="37"/>
      <c r="C38" s="110"/>
      <c r="D38" s="111" t="s">
        <v>47</v>
      </c>
      <c r="E38" s="63"/>
      <c r="F38" s="63"/>
      <c r="G38" s="112" t="s">
        <v>48</v>
      </c>
      <c r="H38" s="113" t="s">
        <v>49</v>
      </c>
      <c r="I38" s="114"/>
      <c r="J38" s="115">
        <f>SUM(J29:J36)</f>
        <v>0</v>
      </c>
      <c r="K38" s="116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17"/>
      <c r="J39" s="51"/>
      <c r="K39" s="52"/>
    </row>
    <row r="43" spans="2:11" s="1" customFormat="1" ht="6.95" customHeight="1">
      <c r="B43" s="53"/>
      <c r="C43" s="54"/>
      <c r="D43" s="54"/>
      <c r="E43" s="54"/>
      <c r="F43" s="54"/>
      <c r="G43" s="54"/>
      <c r="H43" s="54"/>
      <c r="I43" s="118"/>
      <c r="J43" s="54"/>
      <c r="K43" s="119"/>
    </row>
    <row r="44" spans="2:11" s="1" customFormat="1" ht="36.950000000000003" customHeight="1">
      <c r="B44" s="37"/>
      <c r="C44" s="26" t="s">
        <v>91</v>
      </c>
      <c r="I44" s="99"/>
      <c r="K44" s="40"/>
    </row>
    <row r="45" spans="2:11" s="1" customFormat="1" ht="6.95" customHeight="1">
      <c r="B45" s="37"/>
      <c r="I45" s="99"/>
      <c r="K45" s="40"/>
    </row>
    <row r="46" spans="2:11" s="1" customFormat="1" ht="14.45" customHeight="1">
      <c r="B46" s="37"/>
      <c r="C46" s="33" t="s">
        <v>19</v>
      </c>
      <c r="I46" s="99"/>
      <c r="K46" s="40"/>
    </row>
    <row r="47" spans="2:11" s="1" customFormat="1" ht="22.5" customHeight="1">
      <c r="B47" s="37"/>
      <c r="E47" s="314" t="str">
        <f>E7</f>
        <v>ÚT-AKTUALIZACE PD REKONSTRUKCE BUDOVY -A- KOLEJÍ _SO01-KOLEJE A</v>
      </c>
      <c r="F47" s="316"/>
      <c r="G47" s="316"/>
      <c r="H47" s="316"/>
      <c r="I47" s="99"/>
      <c r="K47" s="40"/>
    </row>
    <row r="48" spans="2:11" ht="15">
      <c r="B48" s="25"/>
      <c r="C48" s="33" t="s">
        <v>88</v>
      </c>
      <c r="K48" s="27"/>
    </row>
    <row r="49" spans="2:47" s="1" customFormat="1" ht="22.5" customHeight="1">
      <c r="B49" s="37"/>
      <c r="E49" s="314" t="s">
        <v>89</v>
      </c>
      <c r="F49" s="315"/>
      <c r="G49" s="315"/>
      <c r="H49" s="315"/>
      <c r="I49" s="99"/>
      <c r="K49" s="40"/>
    </row>
    <row r="50" spans="2:47" s="1" customFormat="1" ht="14.45" customHeight="1">
      <c r="B50" s="37"/>
      <c r="C50" s="33" t="s">
        <v>90</v>
      </c>
      <c r="I50" s="99"/>
      <c r="K50" s="40"/>
    </row>
    <row r="51" spans="2:47" s="1" customFormat="1" ht="23.25" customHeight="1">
      <c r="B51" s="37"/>
      <c r="E51" s="303" t="str">
        <f>E11</f>
        <v>77/2019 - ÚT-AKTUALIZACE PD REKONSTRUKCE BUDOVY -A- KOLEJÍ _SO01-KOLEJE A</v>
      </c>
      <c r="F51" s="315"/>
      <c r="G51" s="315"/>
      <c r="H51" s="315"/>
      <c r="I51" s="99"/>
      <c r="K51" s="40"/>
    </row>
    <row r="52" spans="2:47" s="1" customFormat="1" ht="6.95" customHeight="1">
      <c r="B52" s="37"/>
      <c r="I52" s="99"/>
      <c r="K52" s="40"/>
    </row>
    <row r="53" spans="2:47" s="1" customFormat="1" ht="18" customHeight="1">
      <c r="B53" s="37"/>
      <c r="C53" s="33" t="s">
        <v>23</v>
      </c>
      <c r="F53" s="31" t="str">
        <f>F14</f>
        <v>OSTRAVA</v>
      </c>
      <c r="I53" s="100" t="s">
        <v>25</v>
      </c>
      <c r="J53" s="59" t="str">
        <f>IF(J14="","",J14)</f>
        <v>5. 4. 2019</v>
      </c>
      <c r="K53" s="40"/>
    </row>
    <row r="54" spans="2:47" s="1" customFormat="1" ht="6.95" customHeight="1">
      <c r="B54" s="37"/>
      <c r="I54" s="99"/>
      <c r="K54" s="40"/>
    </row>
    <row r="55" spans="2:47" s="1" customFormat="1" ht="15">
      <c r="B55" s="37"/>
      <c r="C55" s="33" t="s">
        <v>27</v>
      </c>
      <c r="F55" s="31" t="str">
        <f>E17</f>
        <v>VŠB-TU OSTRAVA</v>
      </c>
      <c r="I55" s="100" t="s">
        <v>33</v>
      </c>
      <c r="J55" s="31" t="str">
        <f>E23</f>
        <v>IVO NEUŽIL</v>
      </c>
      <c r="K55" s="40"/>
    </row>
    <row r="56" spans="2:47" s="1" customFormat="1" ht="14.45" customHeight="1">
      <c r="B56" s="37"/>
      <c r="C56" s="33" t="s">
        <v>31</v>
      </c>
      <c r="F56" s="31" t="str">
        <f>IF(E20="","",E20)</f>
        <v/>
      </c>
      <c r="I56" s="99"/>
      <c r="K56" s="40"/>
    </row>
    <row r="57" spans="2:47" s="1" customFormat="1" ht="10.35" customHeight="1">
      <c r="B57" s="37"/>
      <c r="I57" s="99"/>
      <c r="K57" s="40"/>
    </row>
    <row r="58" spans="2:47" s="1" customFormat="1" ht="29.25" customHeight="1">
      <c r="B58" s="37"/>
      <c r="C58" s="120" t="s">
        <v>92</v>
      </c>
      <c r="D58" s="110"/>
      <c r="E58" s="110"/>
      <c r="F58" s="110"/>
      <c r="G58" s="110"/>
      <c r="H58" s="110"/>
      <c r="I58" s="121"/>
      <c r="J58" s="122" t="s">
        <v>93</v>
      </c>
      <c r="K58" s="123"/>
    </row>
    <row r="59" spans="2:47" s="1" customFormat="1" ht="10.35" customHeight="1">
      <c r="B59" s="37"/>
      <c r="I59" s="99"/>
      <c r="K59" s="40"/>
    </row>
    <row r="60" spans="2:47" s="1" customFormat="1" ht="29.25" customHeight="1">
      <c r="B60" s="37"/>
      <c r="C60" s="124" t="s">
        <v>94</v>
      </c>
      <c r="I60" s="99"/>
      <c r="J60" s="71">
        <f>J93</f>
        <v>0</v>
      </c>
      <c r="K60" s="40"/>
      <c r="AU60" s="21" t="s">
        <v>95</v>
      </c>
    </row>
    <row r="61" spans="2:47" s="8" customFormat="1" ht="24.95" customHeight="1">
      <c r="B61" s="125"/>
      <c r="D61" s="126" t="s">
        <v>96</v>
      </c>
      <c r="E61" s="127"/>
      <c r="F61" s="127"/>
      <c r="G61" s="127"/>
      <c r="H61" s="127"/>
      <c r="I61" s="128"/>
      <c r="J61" s="129">
        <f>J94</f>
        <v>0</v>
      </c>
      <c r="K61" s="130"/>
    </row>
    <row r="62" spans="2:47" s="9" customFormat="1" ht="19.899999999999999" customHeight="1">
      <c r="B62" s="131"/>
      <c r="D62" s="132" t="s">
        <v>97</v>
      </c>
      <c r="E62" s="133"/>
      <c r="F62" s="133"/>
      <c r="G62" s="133"/>
      <c r="H62" s="133"/>
      <c r="I62" s="134"/>
      <c r="J62" s="135">
        <f>J95</f>
        <v>0</v>
      </c>
      <c r="K62" s="136"/>
    </row>
    <row r="63" spans="2:47" s="9" customFormat="1" ht="19.899999999999999" customHeight="1">
      <c r="B63" s="131"/>
      <c r="D63" s="132" t="s">
        <v>98</v>
      </c>
      <c r="E63" s="133"/>
      <c r="F63" s="133"/>
      <c r="G63" s="133"/>
      <c r="H63" s="133"/>
      <c r="I63" s="134"/>
      <c r="J63" s="135">
        <f>J99</f>
        <v>0</v>
      </c>
      <c r="K63" s="136"/>
    </row>
    <row r="64" spans="2:47" s="8" customFormat="1" ht="24.95" customHeight="1">
      <c r="B64" s="125"/>
      <c r="D64" s="126" t="s">
        <v>99</v>
      </c>
      <c r="E64" s="127"/>
      <c r="F64" s="127"/>
      <c r="G64" s="127"/>
      <c r="H64" s="127"/>
      <c r="I64" s="128"/>
      <c r="J64" s="129">
        <f>J103</f>
        <v>0</v>
      </c>
      <c r="K64" s="130"/>
    </row>
    <row r="65" spans="2:12" s="9" customFormat="1" ht="19.899999999999999" customHeight="1">
      <c r="B65" s="131"/>
      <c r="D65" s="132" t="s">
        <v>100</v>
      </c>
      <c r="E65" s="133"/>
      <c r="F65" s="133"/>
      <c r="G65" s="133"/>
      <c r="H65" s="133"/>
      <c r="I65" s="134"/>
      <c r="J65" s="135">
        <f>J104</f>
        <v>0</v>
      </c>
      <c r="K65" s="136"/>
    </row>
    <row r="66" spans="2:12" s="9" customFormat="1" ht="19.899999999999999" customHeight="1">
      <c r="B66" s="131"/>
      <c r="D66" s="132" t="s">
        <v>101</v>
      </c>
      <c r="E66" s="133"/>
      <c r="F66" s="133"/>
      <c r="G66" s="133"/>
      <c r="H66" s="133"/>
      <c r="I66" s="134"/>
      <c r="J66" s="135">
        <f>J111</f>
        <v>0</v>
      </c>
      <c r="K66" s="136"/>
    </row>
    <row r="67" spans="2:12" s="9" customFormat="1" ht="19.899999999999999" customHeight="1">
      <c r="B67" s="131"/>
      <c r="D67" s="132" t="s">
        <v>102</v>
      </c>
      <c r="E67" s="133"/>
      <c r="F67" s="133"/>
      <c r="G67" s="133"/>
      <c r="H67" s="133"/>
      <c r="I67" s="134"/>
      <c r="J67" s="135">
        <f>J144</f>
        <v>0</v>
      </c>
      <c r="K67" s="136"/>
    </row>
    <row r="68" spans="2:12" s="9" customFormat="1" ht="19.899999999999999" customHeight="1">
      <c r="B68" s="131"/>
      <c r="D68" s="132" t="s">
        <v>103</v>
      </c>
      <c r="E68" s="133"/>
      <c r="F68" s="133"/>
      <c r="G68" s="133"/>
      <c r="H68" s="133"/>
      <c r="I68" s="134"/>
      <c r="J68" s="135"/>
      <c r="K68" s="136"/>
    </row>
    <row r="69" spans="2:12" s="9" customFormat="1" ht="19.899999999999999" customHeight="1">
      <c r="B69" s="131"/>
      <c r="D69" s="132" t="s">
        <v>104</v>
      </c>
      <c r="E69" s="133"/>
      <c r="F69" s="133"/>
      <c r="G69" s="133"/>
      <c r="H69" s="133"/>
      <c r="I69" s="134"/>
      <c r="J69" s="135">
        <f>J183</f>
        <v>0</v>
      </c>
      <c r="K69" s="136"/>
    </row>
    <row r="70" spans="2:12" s="8" customFormat="1" ht="24.95" customHeight="1">
      <c r="B70" s="125"/>
      <c r="D70" s="126" t="s">
        <v>105</v>
      </c>
      <c r="E70" s="127"/>
      <c r="F70" s="127"/>
      <c r="G70" s="127"/>
      <c r="H70" s="127"/>
      <c r="I70" s="128"/>
      <c r="J70" s="129">
        <f>J186</f>
        <v>0</v>
      </c>
      <c r="K70" s="130"/>
    </row>
    <row r="71" spans="2:12" s="9" customFormat="1" ht="19.899999999999999" customHeight="1">
      <c r="B71" s="131"/>
      <c r="D71" s="132" t="s">
        <v>106</v>
      </c>
      <c r="E71" s="133"/>
      <c r="F71" s="133"/>
      <c r="G71" s="133"/>
      <c r="H71" s="133"/>
      <c r="I71" s="134"/>
      <c r="J71" s="135">
        <f>J187</f>
        <v>0</v>
      </c>
      <c r="K71" s="136"/>
    </row>
    <row r="72" spans="2:12" s="1" customFormat="1" ht="21.75" customHeight="1">
      <c r="B72" s="37"/>
      <c r="I72" s="99"/>
      <c r="K72" s="40"/>
    </row>
    <row r="73" spans="2:12" s="1" customFormat="1" ht="6.95" customHeight="1">
      <c r="B73" s="50"/>
      <c r="C73" s="51"/>
      <c r="D73" s="51"/>
      <c r="E73" s="51"/>
      <c r="F73" s="51"/>
      <c r="G73" s="51"/>
      <c r="H73" s="51"/>
      <c r="I73" s="117"/>
      <c r="J73" s="51"/>
      <c r="K73" s="52"/>
    </row>
    <row r="77" spans="2:12" s="1" customFormat="1" ht="6.95" customHeight="1">
      <c r="B77" s="53"/>
      <c r="C77" s="54"/>
      <c r="D77" s="54"/>
      <c r="E77" s="54"/>
      <c r="F77" s="54"/>
      <c r="G77" s="54"/>
      <c r="H77" s="54"/>
      <c r="I77" s="118"/>
      <c r="J77" s="54"/>
      <c r="K77" s="54"/>
      <c r="L77" s="37"/>
    </row>
    <row r="78" spans="2:12" s="1" customFormat="1" ht="36.950000000000003" customHeight="1">
      <c r="B78" s="37"/>
      <c r="C78" s="26" t="s">
        <v>107</v>
      </c>
      <c r="L78" s="37"/>
    </row>
    <row r="79" spans="2:12" s="1" customFormat="1" ht="6.95" customHeight="1">
      <c r="B79" s="37"/>
      <c r="L79" s="37"/>
    </row>
    <row r="80" spans="2:12" s="1" customFormat="1" ht="14.45" customHeight="1">
      <c r="B80" s="37"/>
      <c r="C80" s="33" t="s">
        <v>19</v>
      </c>
      <c r="L80" s="37"/>
    </row>
    <row r="81" spans="2:65" s="1" customFormat="1" ht="22.5" customHeight="1">
      <c r="B81" s="37"/>
      <c r="E81" s="314" t="str">
        <f>E7</f>
        <v>ÚT-AKTUALIZACE PD REKONSTRUKCE BUDOVY -A- KOLEJÍ _SO01-KOLEJE A</v>
      </c>
      <c r="F81" s="316"/>
      <c r="G81" s="316"/>
      <c r="H81" s="316"/>
      <c r="L81" s="37"/>
    </row>
    <row r="82" spans="2:65" ht="15">
      <c r="B82" s="25"/>
      <c r="C82" s="33" t="s">
        <v>88</v>
      </c>
      <c r="L82" s="25"/>
    </row>
    <row r="83" spans="2:65" s="1" customFormat="1" ht="22.5" customHeight="1">
      <c r="B83" s="37"/>
      <c r="E83" s="314" t="s">
        <v>89</v>
      </c>
      <c r="F83" s="315"/>
      <c r="G83" s="315"/>
      <c r="H83" s="315"/>
      <c r="L83" s="37"/>
    </row>
    <row r="84" spans="2:65" s="1" customFormat="1" ht="14.45" customHeight="1">
      <c r="B84" s="37"/>
      <c r="C84" s="33" t="s">
        <v>90</v>
      </c>
      <c r="L84" s="37"/>
    </row>
    <row r="85" spans="2:65" s="1" customFormat="1" ht="23.25" customHeight="1">
      <c r="B85" s="37"/>
      <c r="E85" s="303" t="str">
        <f>E11</f>
        <v>77/2019 - ÚT-AKTUALIZACE PD REKONSTRUKCE BUDOVY -A- KOLEJÍ _SO01-KOLEJE A</v>
      </c>
      <c r="F85" s="315"/>
      <c r="G85" s="315"/>
      <c r="H85" s="315"/>
      <c r="L85" s="37"/>
    </row>
    <row r="86" spans="2:65" s="1" customFormat="1" ht="6.95" customHeight="1">
      <c r="B86" s="37"/>
      <c r="L86" s="37"/>
    </row>
    <row r="87" spans="2:65" s="1" customFormat="1" ht="18" customHeight="1">
      <c r="B87" s="37"/>
      <c r="C87" s="33" t="s">
        <v>23</v>
      </c>
      <c r="F87" s="31" t="str">
        <f>F14</f>
        <v>OSTRAVA</v>
      </c>
      <c r="I87" s="100" t="s">
        <v>25</v>
      </c>
      <c r="J87" s="59" t="str">
        <f>IF(J14="","",J14)</f>
        <v>5. 4. 2019</v>
      </c>
      <c r="L87" s="37"/>
    </row>
    <row r="88" spans="2:65" s="1" customFormat="1" ht="6.95" customHeight="1">
      <c r="B88" s="37"/>
      <c r="L88" s="37"/>
    </row>
    <row r="89" spans="2:65" s="1" customFormat="1" ht="15">
      <c r="B89" s="37"/>
      <c r="C89" s="33" t="s">
        <v>27</v>
      </c>
      <c r="F89" s="31" t="str">
        <f>E17</f>
        <v>VŠB-TU OSTRAVA</v>
      </c>
      <c r="I89" s="100" t="s">
        <v>33</v>
      </c>
      <c r="J89" s="31" t="str">
        <f>E23</f>
        <v>IVO NEUŽIL</v>
      </c>
      <c r="L89" s="37"/>
    </row>
    <row r="90" spans="2:65" s="1" customFormat="1" ht="14.45" customHeight="1">
      <c r="B90" s="37"/>
      <c r="C90" s="33" t="s">
        <v>31</v>
      </c>
      <c r="F90" s="31" t="str">
        <f>IF(E20="","",E20)</f>
        <v/>
      </c>
      <c r="L90" s="37"/>
    </row>
    <row r="91" spans="2:65" s="1" customFormat="1" ht="10.35" customHeight="1">
      <c r="B91" s="37"/>
      <c r="L91" s="37"/>
    </row>
    <row r="92" spans="2:65" s="10" customFormat="1" ht="29.25" customHeight="1">
      <c r="B92" s="137"/>
      <c r="C92" s="138" t="s">
        <v>108</v>
      </c>
      <c r="D92" s="139" t="s">
        <v>56</v>
      </c>
      <c r="E92" s="139" t="s">
        <v>52</v>
      </c>
      <c r="F92" s="139" t="s">
        <v>109</v>
      </c>
      <c r="G92" s="139" t="s">
        <v>110</v>
      </c>
      <c r="H92" s="139" t="s">
        <v>111</v>
      </c>
      <c r="I92" s="140" t="s">
        <v>112</v>
      </c>
      <c r="J92" s="139" t="s">
        <v>93</v>
      </c>
      <c r="K92" s="141" t="s">
        <v>113</v>
      </c>
      <c r="L92" s="137"/>
      <c r="M92" s="65" t="s">
        <v>114</v>
      </c>
      <c r="N92" s="66" t="s">
        <v>41</v>
      </c>
      <c r="O92" s="66" t="s">
        <v>115</v>
      </c>
      <c r="P92" s="66" t="s">
        <v>116</v>
      </c>
      <c r="Q92" s="66" t="s">
        <v>117</v>
      </c>
      <c r="R92" s="66" t="s">
        <v>118</v>
      </c>
      <c r="S92" s="66" t="s">
        <v>119</v>
      </c>
      <c r="T92" s="67" t="s">
        <v>120</v>
      </c>
    </row>
    <row r="93" spans="2:65" s="1" customFormat="1" ht="29.25" customHeight="1">
      <c r="B93" s="37"/>
      <c r="C93" s="69" t="s">
        <v>94</v>
      </c>
      <c r="J93" s="142">
        <f>BK93</f>
        <v>0</v>
      </c>
      <c r="L93" s="37"/>
      <c r="M93" s="68"/>
      <c r="N93" s="60"/>
      <c r="O93" s="60"/>
      <c r="P93" s="143">
        <f>P94+P103+P186</f>
        <v>0</v>
      </c>
      <c r="Q93" s="60"/>
      <c r="R93" s="143">
        <f>R94+R103+R186</f>
        <v>9.5739999999999998</v>
      </c>
      <c r="S93" s="60"/>
      <c r="T93" s="144">
        <f>T94+T103+T186</f>
        <v>15.84328</v>
      </c>
      <c r="AT93" s="21" t="s">
        <v>70</v>
      </c>
      <c r="AU93" s="21" t="s">
        <v>95</v>
      </c>
      <c r="BK93" s="145">
        <f>BK94+BK103+BK186</f>
        <v>0</v>
      </c>
    </row>
    <row r="94" spans="2:65" s="11" customFormat="1" ht="37.35" customHeight="1">
      <c r="B94" s="146"/>
      <c r="D94" s="147" t="s">
        <v>70</v>
      </c>
      <c r="E94" s="148" t="s">
        <v>121</v>
      </c>
      <c r="F94" s="148" t="s">
        <v>122</v>
      </c>
      <c r="I94" s="149"/>
      <c r="J94" s="150">
        <f>BK94</f>
        <v>0</v>
      </c>
      <c r="L94" s="146"/>
      <c r="M94" s="151"/>
      <c r="P94" s="152">
        <f>P95+P99</f>
        <v>0</v>
      </c>
      <c r="R94" s="152">
        <f>R95+R99</f>
        <v>3.8414999999999999</v>
      </c>
      <c r="T94" s="153">
        <f>T95+T99</f>
        <v>4.875</v>
      </c>
      <c r="AR94" s="147" t="s">
        <v>76</v>
      </c>
      <c r="AT94" s="154" t="s">
        <v>70</v>
      </c>
      <c r="AU94" s="154" t="s">
        <v>71</v>
      </c>
      <c r="AY94" s="147" t="s">
        <v>123</v>
      </c>
      <c r="BK94" s="155">
        <f>BK95+BK99</f>
        <v>0</v>
      </c>
    </row>
    <row r="95" spans="2:65" s="11" customFormat="1" ht="19.899999999999999" customHeight="1">
      <c r="B95" s="146"/>
      <c r="D95" s="147" t="s">
        <v>70</v>
      </c>
      <c r="E95" s="156" t="s">
        <v>124</v>
      </c>
      <c r="F95" s="156" t="s">
        <v>125</v>
      </c>
      <c r="I95" s="149"/>
      <c r="J95" s="157">
        <f>BK95</f>
        <v>0</v>
      </c>
      <c r="L95" s="146"/>
      <c r="M95" s="151"/>
      <c r="P95" s="152">
        <f>SUM(P96:P98)</f>
        <v>0</v>
      </c>
      <c r="R95" s="152">
        <f>SUM(R96:R98)</f>
        <v>3.8414999999999999</v>
      </c>
      <c r="T95" s="153">
        <f>SUM(T96:T98)</f>
        <v>0</v>
      </c>
      <c r="AR95" s="147" t="s">
        <v>76</v>
      </c>
      <c r="AT95" s="154" t="s">
        <v>70</v>
      </c>
      <c r="AU95" s="154" t="s">
        <v>76</v>
      </c>
      <c r="AY95" s="147" t="s">
        <v>123</v>
      </c>
      <c r="BK95" s="155">
        <f>SUM(BK96:BK98)</f>
        <v>0</v>
      </c>
    </row>
    <row r="96" spans="2:65" s="1" customFormat="1" ht="22.5" customHeight="1">
      <c r="B96" s="158"/>
      <c r="C96" s="159" t="s">
        <v>76</v>
      </c>
      <c r="D96" s="159" t="s">
        <v>126</v>
      </c>
      <c r="E96" s="160" t="s">
        <v>127</v>
      </c>
      <c r="F96" s="161" t="s">
        <v>128</v>
      </c>
      <c r="G96" s="162" t="s">
        <v>129</v>
      </c>
      <c r="H96" s="163">
        <v>195</v>
      </c>
      <c r="I96" s="164"/>
      <c r="J96" s="165">
        <f>ROUND(I96*H96,2)</f>
        <v>0</v>
      </c>
      <c r="K96" s="161" t="s">
        <v>512</v>
      </c>
      <c r="L96" s="37"/>
      <c r="M96" s="166" t="s">
        <v>5</v>
      </c>
      <c r="N96" s="167" t="s">
        <v>42</v>
      </c>
      <c r="P96" s="168">
        <f>O96*H96</f>
        <v>0</v>
      </c>
      <c r="Q96" s="168">
        <v>1.9699999999999999E-2</v>
      </c>
      <c r="R96" s="168">
        <f>Q96*H96</f>
        <v>3.8414999999999999</v>
      </c>
      <c r="S96" s="168">
        <v>0</v>
      </c>
      <c r="T96" s="169">
        <f>S96*H96</f>
        <v>0</v>
      </c>
      <c r="AR96" s="21" t="s">
        <v>124</v>
      </c>
      <c r="AT96" s="21" t="s">
        <v>126</v>
      </c>
      <c r="AU96" s="21" t="s">
        <v>78</v>
      </c>
      <c r="AY96" s="21" t="s">
        <v>123</v>
      </c>
      <c r="BE96" s="170">
        <f>IF(N96="základní",J96,0)</f>
        <v>0</v>
      </c>
      <c r="BF96" s="170">
        <f>IF(N96="snížená",J96,0)</f>
        <v>0</v>
      </c>
      <c r="BG96" s="170">
        <f>IF(N96="zákl. přenesená",J96,0)</f>
        <v>0</v>
      </c>
      <c r="BH96" s="170">
        <f>IF(N96="sníž. přenesená",J96,0)</f>
        <v>0</v>
      </c>
      <c r="BI96" s="170">
        <f>IF(N96="nulová",J96,0)</f>
        <v>0</v>
      </c>
      <c r="BJ96" s="21" t="s">
        <v>76</v>
      </c>
      <c r="BK96" s="170">
        <f>ROUND(I96*H96,2)</f>
        <v>0</v>
      </c>
      <c r="BL96" s="21" t="s">
        <v>124</v>
      </c>
      <c r="BM96" s="21" t="s">
        <v>131</v>
      </c>
    </row>
    <row r="97" spans="2:65" s="1" customFormat="1" ht="27">
      <c r="B97" s="37"/>
      <c r="D97" s="171" t="s">
        <v>132</v>
      </c>
      <c r="F97" s="172" t="s">
        <v>133</v>
      </c>
      <c r="I97" s="99"/>
      <c r="L97" s="37"/>
      <c r="M97" s="173"/>
      <c r="T97" s="62"/>
      <c r="AT97" s="21" t="s">
        <v>132</v>
      </c>
      <c r="AU97" s="21" t="s">
        <v>78</v>
      </c>
    </row>
    <row r="98" spans="2:65" s="12" customFormat="1">
      <c r="B98" s="174"/>
      <c r="D98" s="171" t="s">
        <v>134</v>
      </c>
      <c r="E98" s="175" t="s">
        <v>5</v>
      </c>
      <c r="F98" s="176" t="s">
        <v>135</v>
      </c>
      <c r="H98" s="177">
        <v>195</v>
      </c>
      <c r="I98" s="178"/>
      <c r="L98" s="174"/>
      <c r="M98" s="179"/>
      <c r="T98" s="180"/>
      <c r="AT98" s="175" t="s">
        <v>134</v>
      </c>
      <c r="AU98" s="175" t="s">
        <v>78</v>
      </c>
      <c r="AV98" s="12" t="s">
        <v>78</v>
      </c>
      <c r="AW98" s="12" t="s">
        <v>35</v>
      </c>
      <c r="AX98" s="12" t="s">
        <v>76</v>
      </c>
      <c r="AY98" s="175" t="s">
        <v>123</v>
      </c>
    </row>
    <row r="99" spans="2:65" s="11" customFormat="1" ht="29.85" customHeight="1">
      <c r="B99" s="146"/>
      <c r="D99" s="147" t="s">
        <v>70</v>
      </c>
      <c r="E99" s="156" t="s">
        <v>136</v>
      </c>
      <c r="F99" s="156" t="s">
        <v>137</v>
      </c>
      <c r="I99" s="149"/>
      <c r="J99" s="157">
        <f>BK99</f>
        <v>0</v>
      </c>
      <c r="L99" s="146"/>
      <c r="M99" s="151"/>
      <c r="P99" s="152">
        <f>SUM(P100:P102)</f>
        <v>0</v>
      </c>
      <c r="R99" s="152">
        <f>SUM(R100:R102)</f>
        <v>0</v>
      </c>
      <c r="T99" s="153">
        <f>SUM(T100:T102)</f>
        <v>4.875</v>
      </c>
      <c r="AR99" s="147" t="s">
        <v>76</v>
      </c>
      <c r="AT99" s="154" t="s">
        <v>70</v>
      </c>
      <c r="AU99" s="154" t="s">
        <v>76</v>
      </c>
      <c r="AY99" s="147" t="s">
        <v>123</v>
      </c>
      <c r="BK99" s="155">
        <f>SUM(BK100:BK102)</f>
        <v>0</v>
      </c>
    </row>
    <row r="100" spans="2:65" s="1" customFormat="1" ht="22.5" customHeight="1">
      <c r="B100" s="158"/>
      <c r="C100" s="159" t="s">
        <v>78</v>
      </c>
      <c r="D100" s="159" t="s">
        <v>126</v>
      </c>
      <c r="E100" s="160" t="s">
        <v>138</v>
      </c>
      <c r="F100" s="161" t="s">
        <v>139</v>
      </c>
      <c r="G100" s="162" t="s">
        <v>129</v>
      </c>
      <c r="H100" s="163">
        <v>195</v>
      </c>
      <c r="I100" s="164"/>
      <c r="J100" s="165">
        <f>ROUND(I100*H100,2)</f>
        <v>0</v>
      </c>
      <c r="K100" s="161" t="s">
        <v>512</v>
      </c>
      <c r="L100" s="37"/>
      <c r="M100" s="166" t="s">
        <v>5</v>
      </c>
      <c r="N100" s="167" t="s">
        <v>42</v>
      </c>
      <c r="P100" s="168">
        <f>O100*H100</f>
        <v>0</v>
      </c>
      <c r="Q100" s="168">
        <v>0</v>
      </c>
      <c r="R100" s="168">
        <f>Q100*H100</f>
        <v>0</v>
      </c>
      <c r="S100" s="168">
        <v>2.5000000000000001E-2</v>
      </c>
      <c r="T100" s="169">
        <f>S100*H100</f>
        <v>4.875</v>
      </c>
      <c r="AR100" s="21" t="s">
        <v>124</v>
      </c>
      <c r="AT100" s="21" t="s">
        <v>126</v>
      </c>
      <c r="AU100" s="21" t="s">
        <v>78</v>
      </c>
      <c r="AY100" s="21" t="s">
        <v>123</v>
      </c>
      <c r="BE100" s="170">
        <f>IF(N100="základní",J100,0)</f>
        <v>0</v>
      </c>
      <c r="BF100" s="170">
        <f>IF(N100="snížená",J100,0)</f>
        <v>0</v>
      </c>
      <c r="BG100" s="170">
        <f>IF(N100="zákl. přenesená",J100,0)</f>
        <v>0</v>
      </c>
      <c r="BH100" s="170">
        <f>IF(N100="sníž. přenesená",J100,0)</f>
        <v>0</v>
      </c>
      <c r="BI100" s="170">
        <f>IF(N100="nulová",J100,0)</f>
        <v>0</v>
      </c>
      <c r="BJ100" s="21" t="s">
        <v>76</v>
      </c>
      <c r="BK100" s="170">
        <f>ROUND(I100*H100,2)</f>
        <v>0</v>
      </c>
      <c r="BL100" s="21" t="s">
        <v>124</v>
      </c>
      <c r="BM100" s="21" t="s">
        <v>140</v>
      </c>
    </row>
    <row r="101" spans="2:65" s="1" customFormat="1" ht="27">
      <c r="B101" s="37"/>
      <c r="D101" s="171" t="s">
        <v>132</v>
      </c>
      <c r="F101" s="172" t="s">
        <v>133</v>
      </c>
      <c r="I101" s="99"/>
      <c r="L101" s="37"/>
      <c r="M101" s="173"/>
      <c r="T101" s="62"/>
      <c r="AT101" s="21" t="s">
        <v>132</v>
      </c>
      <c r="AU101" s="21" t="s">
        <v>78</v>
      </c>
    </row>
    <row r="102" spans="2:65" s="12" customFormat="1">
      <c r="B102" s="174"/>
      <c r="D102" s="171" t="s">
        <v>134</v>
      </c>
      <c r="E102" s="175" t="s">
        <v>5</v>
      </c>
      <c r="F102" s="176" t="s">
        <v>135</v>
      </c>
      <c r="H102" s="177">
        <v>195</v>
      </c>
      <c r="I102" s="178"/>
      <c r="L102" s="174"/>
      <c r="M102" s="179"/>
      <c r="T102" s="180"/>
      <c r="AT102" s="175" t="s">
        <v>134</v>
      </c>
      <c r="AU102" s="175" t="s">
        <v>78</v>
      </c>
      <c r="AV102" s="12" t="s">
        <v>78</v>
      </c>
      <c r="AW102" s="12" t="s">
        <v>35</v>
      </c>
      <c r="AX102" s="12" t="s">
        <v>76</v>
      </c>
      <c r="AY102" s="175" t="s">
        <v>123</v>
      </c>
    </row>
    <row r="103" spans="2:65" s="11" customFormat="1" ht="37.35" customHeight="1">
      <c r="B103" s="146"/>
      <c r="D103" s="147" t="s">
        <v>70</v>
      </c>
      <c r="E103" s="148" t="s">
        <v>141</v>
      </c>
      <c r="F103" s="148" t="s">
        <v>142</v>
      </c>
      <c r="I103" s="149"/>
      <c r="J103" s="150">
        <f>BK103</f>
        <v>0</v>
      </c>
      <c r="L103" s="146"/>
      <c r="M103" s="151"/>
      <c r="P103" s="152">
        <f>P104+P111+P144+P165+P183</f>
        <v>0</v>
      </c>
      <c r="R103" s="152">
        <f>R104+R111+R144+R165+R183</f>
        <v>5.7324999999999999</v>
      </c>
      <c r="T103" s="153">
        <f>T104+T111+T144+T165+T183</f>
        <v>10.96828</v>
      </c>
      <c r="AR103" s="147" t="s">
        <v>78</v>
      </c>
      <c r="AT103" s="154" t="s">
        <v>70</v>
      </c>
      <c r="AU103" s="154" t="s">
        <v>71</v>
      </c>
      <c r="AY103" s="147" t="s">
        <v>123</v>
      </c>
      <c r="BK103" s="155">
        <f>BK104+BK111+BK144+BK165+BK183</f>
        <v>0</v>
      </c>
    </row>
    <row r="104" spans="2:65" s="11" customFormat="1" ht="19.899999999999999" customHeight="1">
      <c r="B104" s="146"/>
      <c r="D104" s="147" t="s">
        <v>70</v>
      </c>
      <c r="E104" s="156" t="s">
        <v>143</v>
      </c>
      <c r="F104" s="156" t="s">
        <v>144</v>
      </c>
      <c r="I104" s="149"/>
      <c r="J104" s="157">
        <f>BK104</f>
        <v>0</v>
      </c>
      <c r="L104" s="146"/>
      <c r="M104" s="151"/>
      <c r="P104" s="152">
        <f>SUM(P105:P110)</f>
        <v>0</v>
      </c>
      <c r="R104" s="152">
        <f>SUM(R105:R110)</f>
        <v>1.3899999999999999E-2</v>
      </c>
      <c r="T104" s="153">
        <f>SUM(T105:T110)</f>
        <v>0</v>
      </c>
      <c r="AR104" s="147" t="s">
        <v>78</v>
      </c>
      <c r="AT104" s="154" t="s">
        <v>70</v>
      </c>
      <c r="AU104" s="154" t="s">
        <v>76</v>
      </c>
      <c r="AY104" s="147" t="s">
        <v>123</v>
      </c>
      <c r="BK104" s="155">
        <f>SUM(BK105:BK110)</f>
        <v>0</v>
      </c>
    </row>
    <row r="105" spans="2:65" s="1" customFormat="1" ht="22.5" customHeight="1">
      <c r="B105" s="158"/>
      <c r="C105" s="159" t="s">
        <v>145</v>
      </c>
      <c r="D105" s="159" t="s">
        <v>126</v>
      </c>
      <c r="E105" s="160" t="s">
        <v>146</v>
      </c>
      <c r="F105" s="161" t="s">
        <v>147</v>
      </c>
      <c r="G105" s="162" t="s">
        <v>148</v>
      </c>
      <c r="H105" s="163">
        <v>10</v>
      </c>
      <c r="I105" s="164"/>
      <c r="J105" s="165">
        <f>ROUND(I105*H105,2)</f>
        <v>0</v>
      </c>
      <c r="K105" s="161" t="s">
        <v>512</v>
      </c>
      <c r="L105" s="37"/>
      <c r="M105" s="166" t="s">
        <v>5</v>
      </c>
      <c r="N105" s="167" t="s">
        <v>42</v>
      </c>
      <c r="P105" s="168">
        <f>O105*H105</f>
        <v>0</v>
      </c>
      <c r="Q105" s="168">
        <v>0</v>
      </c>
      <c r="R105" s="168">
        <f>Q105*H105</f>
        <v>0</v>
      </c>
      <c r="S105" s="168">
        <v>0</v>
      </c>
      <c r="T105" s="169">
        <f>S105*H105</f>
        <v>0</v>
      </c>
      <c r="AR105" s="21" t="s">
        <v>149</v>
      </c>
      <c r="AT105" s="21" t="s">
        <v>126</v>
      </c>
      <c r="AU105" s="21" t="s">
        <v>78</v>
      </c>
      <c r="AY105" s="21" t="s">
        <v>123</v>
      </c>
      <c r="BE105" s="170">
        <f>IF(N105="základní",J105,0)</f>
        <v>0</v>
      </c>
      <c r="BF105" s="170">
        <f>IF(N105="snížená",J105,0)</f>
        <v>0</v>
      </c>
      <c r="BG105" s="170">
        <f>IF(N105="zákl. přenesená",J105,0)</f>
        <v>0</v>
      </c>
      <c r="BH105" s="170">
        <f>IF(N105="sníž. přenesená",J105,0)</f>
        <v>0</v>
      </c>
      <c r="BI105" s="170">
        <f>IF(N105="nulová",J105,0)</f>
        <v>0</v>
      </c>
      <c r="BJ105" s="21" t="s">
        <v>76</v>
      </c>
      <c r="BK105" s="170">
        <f>ROUND(I105*H105,2)</f>
        <v>0</v>
      </c>
      <c r="BL105" s="21" t="s">
        <v>149</v>
      </c>
      <c r="BM105" s="21" t="s">
        <v>150</v>
      </c>
    </row>
    <row r="106" spans="2:65" s="1" customFormat="1" ht="27">
      <c r="B106" s="37"/>
      <c r="D106" s="171" t="s">
        <v>132</v>
      </c>
      <c r="F106" s="172" t="s">
        <v>151</v>
      </c>
      <c r="I106" s="99"/>
      <c r="L106" s="37"/>
      <c r="M106" s="173"/>
      <c r="T106" s="62"/>
      <c r="AT106" s="21" t="s">
        <v>132</v>
      </c>
      <c r="AU106" s="21" t="s">
        <v>78</v>
      </c>
    </row>
    <row r="107" spans="2:65" s="1" customFormat="1" ht="22.5" customHeight="1">
      <c r="B107" s="158"/>
      <c r="C107" s="181" t="s">
        <v>124</v>
      </c>
      <c r="D107" s="181" t="s">
        <v>152</v>
      </c>
      <c r="E107" s="182" t="s">
        <v>153</v>
      </c>
      <c r="F107" s="183" t="s">
        <v>154</v>
      </c>
      <c r="G107" s="184" t="s">
        <v>148</v>
      </c>
      <c r="H107" s="185">
        <v>10</v>
      </c>
      <c r="I107" s="186"/>
      <c r="J107" s="187">
        <f>ROUND(I107*H107,2)</f>
        <v>0</v>
      </c>
      <c r="K107" s="183" t="s">
        <v>130</v>
      </c>
      <c r="L107" s="188"/>
      <c r="M107" s="189" t="s">
        <v>5</v>
      </c>
      <c r="N107" s="190" t="s">
        <v>42</v>
      </c>
      <c r="P107" s="168">
        <f>O107*H107</f>
        <v>0</v>
      </c>
      <c r="Q107" s="168">
        <v>1.39E-3</v>
      </c>
      <c r="R107" s="168">
        <f>Q107*H107</f>
        <v>1.3899999999999999E-2</v>
      </c>
      <c r="S107" s="168">
        <v>0</v>
      </c>
      <c r="T107" s="169">
        <f>S107*H107</f>
        <v>0</v>
      </c>
      <c r="AR107" s="21" t="s">
        <v>155</v>
      </c>
      <c r="AT107" s="21" t="s">
        <v>152</v>
      </c>
      <c r="AU107" s="21" t="s">
        <v>78</v>
      </c>
      <c r="AY107" s="21" t="s">
        <v>123</v>
      </c>
      <c r="BE107" s="170">
        <f>IF(N107="základní",J107,0)</f>
        <v>0</v>
      </c>
      <c r="BF107" s="170">
        <f>IF(N107="snížená",J107,0)</f>
        <v>0</v>
      </c>
      <c r="BG107" s="170">
        <f>IF(N107="zákl. přenesená",J107,0)</f>
        <v>0</v>
      </c>
      <c r="BH107" s="170">
        <f>IF(N107="sníž. přenesená",J107,0)</f>
        <v>0</v>
      </c>
      <c r="BI107" s="170">
        <f>IF(N107="nulová",J107,0)</f>
        <v>0</v>
      </c>
      <c r="BJ107" s="21" t="s">
        <v>76</v>
      </c>
      <c r="BK107" s="170">
        <f>ROUND(I107*H107,2)</f>
        <v>0</v>
      </c>
      <c r="BL107" s="21" t="s">
        <v>149</v>
      </c>
      <c r="BM107" s="21" t="s">
        <v>156</v>
      </c>
    </row>
    <row r="108" spans="2:65" s="1" customFormat="1" ht="27">
      <c r="B108" s="37"/>
      <c r="D108" s="171" t="s">
        <v>132</v>
      </c>
      <c r="F108" s="172" t="s">
        <v>151</v>
      </c>
      <c r="I108" s="99"/>
      <c r="L108" s="37"/>
      <c r="M108" s="173"/>
      <c r="T108" s="62"/>
      <c r="AT108" s="21" t="s">
        <v>132</v>
      </c>
      <c r="AU108" s="21" t="s">
        <v>78</v>
      </c>
    </row>
    <row r="109" spans="2:65" s="1" customFormat="1" ht="22.5" customHeight="1">
      <c r="B109" s="158"/>
      <c r="C109" s="181" t="s">
        <v>157</v>
      </c>
      <c r="D109" s="181" t="s">
        <v>152</v>
      </c>
      <c r="E109" s="182" t="s">
        <v>158</v>
      </c>
      <c r="F109" s="183" t="s">
        <v>159</v>
      </c>
      <c r="G109" s="184" t="s">
        <v>148</v>
      </c>
      <c r="H109" s="185">
        <v>10</v>
      </c>
      <c r="I109" s="186"/>
      <c r="J109" s="187">
        <f>ROUND(I109*H109,2)</f>
        <v>0</v>
      </c>
      <c r="K109" s="183" t="s">
        <v>130</v>
      </c>
      <c r="L109" s="188"/>
      <c r="M109" s="189" t="s">
        <v>5</v>
      </c>
      <c r="N109" s="190" t="s">
        <v>42</v>
      </c>
      <c r="P109" s="168">
        <f>O109*H109</f>
        <v>0</v>
      </c>
      <c r="Q109" s="168">
        <v>0</v>
      </c>
      <c r="R109" s="168">
        <f>Q109*H109</f>
        <v>0</v>
      </c>
      <c r="S109" s="168">
        <v>0</v>
      </c>
      <c r="T109" s="169">
        <f>S109*H109</f>
        <v>0</v>
      </c>
      <c r="AR109" s="21" t="s">
        <v>155</v>
      </c>
      <c r="AT109" s="21" t="s">
        <v>152</v>
      </c>
      <c r="AU109" s="21" t="s">
        <v>78</v>
      </c>
      <c r="AY109" s="21" t="s">
        <v>123</v>
      </c>
      <c r="BE109" s="170">
        <f>IF(N109="základní",J109,0)</f>
        <v>0</v>
      </c>
      <c r="BF109" s="170">
        <f>IF(N109="snížená",J109,0)</f>
        <v>0</v>
      </c>
      <c r="BG109" s="170">
        <f>IF(N109="zákl. přenesená",J109,0)</f>
        <v>0</v>
      </c>
      <c r="BH109" s="170">
        <f>IF(N109="sníž. přenesená",J109,0)</f>
        <v>0</v>
      </c>
      <c r="BI109" s="170">
        <f>IF(N109="nulová",J109,0)</f>
        <v>0</v>
      </c>
      <c r="BJ109" s="21" t="s">
        <v>76</v>
      </c>
      <c r="BK109" s="170">
        <f>ROUND(I109*H109,2)</f>
        <v>0</v>
      </c>
      <c r="BL109" s="21" t="s">
        <v>149</v>
      </c>
      <c r="BM109" s="21" t="s">
        <v>160</v>
      </c>
    </row>
    <row r="110" spans="2:65" s="1" customFormat="1" ht="27">
      <c r="B110" s="37"/>
      <c r="D110" s="171" t="s">
        <v>132</v>
      </c>
      <c r="F110" s="172" t="s">
        <v>151</v>
      </c>
      <c r="I110" s="99"/>
      <c r="L110" s="37"/>
      <c r="M110" s="173"/>
      <c r="T110" s="62"/>
      <c r="AT110" s="21" t="s">
        <v>132</v>
      </c>
      <c r="AU110" s="21" t="s">
        <v>78</v>
      </c>
    </row>
    <row r="111" spans="2:65" s="11" customFormat="1" ht="29.85" customHeight="1">
      <c r="B111" s="146"/>
      <c r="D111" s="147" t="s">
        <v>70</v>
      </c>
      <c r="E111" s="156" t="s">
        <v>161</v>
      </c>
      <c r="F111" s="156" t="s">
        <v>162</v>
      </c>
      <c r="I111" s="149"/>
      <c r="J111" s="157">
        <f>BK111</f>
        <v>0</v>
      </c>
      <c r="L111" s="146"/>
      <c r="M111" s="151"/>
      <c r="P111" s="152">
        <f>SUM(P112:P143)</f>
        <v>0</v>
      </c>
      <c r="R111" s="152">
        <f>SUM(R112:R143)</f>
        <v>2.08148</v>
      </c>
      <c r="T111" s="153">
        <f>SUM(T112:T143)</f>
        <v>6.09</v>
      </c>
      <c r="AR111" s="147" t="s">
        <v>78</v>
      </c>
      <c r="AT111" s="154" t="s">
        <v>70</v>
      </c>
      <c r="AU111" s="154" t="s">
        <v>76</v>
      </c>
      <c r="AY111" s="147" t="s">
        <v>123</v>
      </c>
      <c r="BK111" s="155">
        <f>SUM(BK112:BK143)</f>
        <v>0</v>
      </c>
    </row>
    <row r="112" spans="2:65" s="1" customFormat="1" ht="22.5" customHeight="1">
      <c r="B112" s="158"/>
      <c r="C112" s="159" t="s">
        <v>163</v>
      </c>
      <c r="D112" s="159" t="s">
        <v>126</v>
      </c>
      <c r="E112" s="160" t="s">
        <v>164</v>
      </c>
      <c r="F112" s="161" t="s">
        <v>165</v>
      </c>
      <c r="G112" s="162" t="s">
        <v>148</v>
      </c>
      <c r="H112" s="163">
        <v>1820</v>
      </c>
      <c r="I112" s="164"/>
      <c r="J112" s="165">
        <f>ROUND(I112*H112,2)</f>
        <v>0</v>
      </c>
      <c r="K112" s="161" t="s">
        <v>512</v>
      </c>
      <c r="L112" s="37"/>
      <c r="M112" s="166" t="s">
        <v>5</v>
      </c>
      <c r="N112" s="167" t="s">
        <v>42</v>
      </c>
      <c r="P112" s="168">
        <f>O112*H112</f>
        <v>0</v>
      </c>
      <c r="Q112" s="168">
        <v>2.0000000000000002E-5</v>
      </c>
      <c r="R112" s="168">
        <f>Q112*H112</f>
        <v>3.6400000000000002E-2</v>
      </c>
      <c r="S112" s="168">
        <v>3.2000000000000002E-3</v>
      </c>
      <c r="T112" s="169">
        <f>S112*H112</f>
        <v>5.8239999999999998</v>
      </c>
      <c r="AR112" s="21" t="s">
        <v>149</v>
      </c>
      <c r="AT112" s="21" t="s">
        <v>126</v>
      </c>
      <c r="AU112" s="21" t="s">
        <v>78</v>
      </c>
      <c r="AY112" s="21" t="s">
        <v>123</v>
      </c>
      <c r="BE112" s="170">
        <f>IF(N112="základní",J112,0)</f>
        <v>0</v>
      </c>
      <c r="BF112" s="170">
        <f>IF(N112="snížená",J112,0)</f>
        <v>0</v>
      </c>
      <c r="BG112" s="170">
        <f>IF(N112="zákl. přenesená",J112,0)</f>
        <v>0</v>
      </c>
      <c r="BH112" s="170">
        <f>IF(N112="sníž. přenesená",J112,0)</f>
        <v>0</v>
      </c>
      <c r="BI112" s="170">
        <f>IF(N112="nulová",J112,0)</f>
        <v>0</v>
      </c>
      <c r="BJ112" s="21" t="s">
        <v>76</v>
      </c>
      <c r="BK112" s="170">
        <f>ROUND(I112*H112,2)</f>
        <v>0</v>
      </c>
      <c r="BL112" s="21" t="s">
        <v>149</v>
      </c>
      <c r="BM112" s="21" t="s">
        <v>166</v>
      </c>
    </row>
    <row r="113" spans="2:65" s="1" customFormat="1" ht="27">
      <c r="B113" s="37"/>
      <c r="D113" s="171" t="s">
        <v>132</v>
      </c>
      <c r="F113" s="172" t="s">
        <v>167</v>
      </c>
      <c r="I113" s="99"/>
      <c r="L113" s="37"/>
      <c r="M113" s="173"/>
      <c r="T113" s="62"/>
      <c r="AT113" s="21" t="s">
        <v>132</v>
      </c>
      <c r="AU113" s="21" t="s">
        <v>78</v>
      </c>
    </row>
    <row r="114" spans="2:65" s="1" customFormat="1" ht="22.5" customHeight="1">
      <c r="B114" s="158"/>
      <c r="C114" s="159" t="s">
        <v>168</v>
      </c>
      <c r="D114" s="159" t="s">
        <v>126</v>
      </c>
      <c r="E114" s="160" t="s">
        <v>169</v>
      </c>
      <c r="F114" s="161" t="s">
        <v>170</v>
      </c>
      <c r="G114" s="162" t="s">
        <v>148</v>
      </c>
      <c r="H114" s="163">
        <v>50</v>
      </c>
      <c r="I114" s="164"/>
      <c r="J114" s="165">
        <f>ROUND(I114*H114,2)</f>
        <v>0</v>
      </c>
      <c r="K114" s="161" t="s">
        <v>512</v>
      </c>
      <c r="L114" s="37"/>
      <c r="M114" s="166" t="s">
        <v>5</v>
      </c>
      <c r="N114" s="167" t="s">
        <v>42</v>
      </c>
      <c r="P114" s="168">
        <f>O114*H114</f>
        <v>0</v>
      </c>
      <c r="Q114" s="168">
        <v>5.0000000000000002E-5</v>
      </c>
      <c r="R114" s="168">
        <f>Q114*H114</f>
        <v>2.5000000000000001E-3</v>
      </c>
      <c r="S114" s="168">
        <v>5.3200000000000001E-3</v>
      </c>
      <c r="T114" s="169">
        <f>S114*H114</f>
        <v>0.26600000000000001</v>
      </c>
      <c r="AR114" s="21" t="s">
        <v>149</v>
      </c>
      <c r="AT114" s="21" t="s">
        <v>126</v>
      </c>
      <c r="AU114" s="21" t="s">
        <v>78</v>
      </c>
      <c r="AY114" s="21" t="s">
        <v>123</v>
      </c>
      <c r="BE114" s="170">
        <f>IF(N114="základní",J114,0)</f>
        <v>0</v>
      </c>
      <c r="BF114" s="170">
        <f>IF(N114="snížená",J114,0)</f>
        <v>0</v>
      </c>
      <c r="BG114" s="170">
        <f>IF(N114="zákl. přenesená",J114,0)</f>
        <v>0</v>
      </c>
      <c r="BH114" s="170">
        <f>IF(N114="sníž. přenesená",J114,0)</f>
        <v>0</v>
      </c>
      <c r="BI114" s="170">
        <f>IF(N114="nulová",J114,0)</f>
        <v>0</v>
      </c>
      <c r="BJ114" s="21" t="s">
        <v>76</v>
      </c>
      <c r="BK114" s="170">
        <f>ROUND(I114*H114,2)</f>
        <v>0</v>
      </c>
      <c r="BL114" s="21" t="s">
        <v>149</v>
      </c>
      <c r="BM114" s="21" t="s">
        <v>171</v>
      </c>
    </row>
    <row r="115" spans="2:65" s="1" customFormat="1" ht="27">
      <c r="B115" s="37"/>
      <c r="D115" s="171" t="s">
        <v>132</v>
      </c>
      <c r="F115" s="172" t="s">
        <v>151</v>
      </c>
      <c r="I115" s="99"/>
      <c r="L115" s="37"/>
      <c r="M115" s="173"/>
      <c r="T115" s="62"/>
      <c r="AT115" s="21" t="s">
        <v>132</v>
      </c>
      <c r="AU115" s="21" t="s">
        <v>78</v>
      </c>
    </row>
    <row r="116" spans="2:65" s="1" customFormat="1" ht="22.5" customHeight="1">
      <c r="B116" s="158"/>
      <c r="C116" s="159" t="s">
        <v>172</v>
      </c>
      <c r="D116" s="159" t="s">
        <v>126</v>
      </c>
      <c r="E116" s="160" t="s">
        <v>173</v>
      </c>
      <c r="F116" s="161" t="s">
        <v>174</v>
      </c>
      <c r="G116" s="162" t="s">
        <v>148</v>
      </c>
      <c r="H116" s="163">
        <v>12</v>
      </c>
      <c r="I116" s="164"/>
      <c r="J116" s="165">
        <f>ROUND(I116*H116,2)</f>
        <v>0</v>
      </c>
      <c r="K116" s="161" t="s">
        <v>512</v>
      </c>
      <c r="L116" s="37"/>
      <c r="M116" s="166" t="s">
        <v>5</v>
      </c>
      <c r="N116" s="167" t="s">
        <v>42</v>
      </c>
      <c r="P116" s="168">
        <f>O116*H116</f>
        <v>0</v>
      </c>
      <c r="Q116" s="168">
        <v>1.89E-3</v>
      </c>
      <c r="R116" s="168">
        <f>Q116*H116</f>
        <v>2.2679999999999999E-2</v>
      </c>
      <c r="S116" s="168">
        <v>0</v>
      </c>
      <c r="T116" s="169">
        <f>S116*H116</f>
        <v>0</v>
      </c>
      <c r="AR116" s="21" t="s">
        <v>149</v>
      </c>
      <c r="AT116" s="21" t="s">
        <v>126</v>
      </c>
      <c r="AU116" s="21" t="s">
        <v>78</v>
      </c>
      <c r="AY116" s="21" t="s">
        <v>123</v>
      </c>
      <c r="BE116" s="170">
        <f>IF(N116="základní",J116,0)</f>
        <v>0</v>
      </c>
      <c r="BF116" s="170">
        <f>IF(N116="snížená",J116,0)</f>
        <v>0</v>
      </c>
      <c r="BG116" s="170">
        <f>IF(N116="zákl. přenesená",J116,0)</f>
        <v>0</v>
      </c>
      <c r="BH116" s="170">
        <f>IF(N116="sníž. přenesená",J116,0)</f>
        <v>0</v>
      </c>
      <c r="BI116" s="170">
        <f>IF(N116="nulová",J116,0)</f>
        <v>0</v>
      </c>
      <c r="BJ116" s="21" t="s">
        <v>76</v>
      </c>
      <c r="BK116" s="170">
        <f>ROUND(I116*H116,2)</f>
        <v>0</v>
      </c>
      <c r="BL116" s="21" t="s">
        <v>149</v>
      </c>
      <c r="BM116" s="21" t="s">
        <v>175</v>
      </c>
    </row>
    <row r="117" spans="2:65" s="1" customFormat="1" ht="27">
      <c r="B117" s="37"/>
      <c r="D117" s="171" t="s">
        <v>132</v>
      </c>
      <c r="F117" s="172" t="s">
        <v>151</v>
      </c>
      <c r="I117" s="99"/>
      <c r="L117" s="37"/>
      <c r="M117" s="173"/>
      <c r="T117" s="62"/>
      <c r="AT117" s="21" t="s">
        <v>132</v>
      </c>
      <c r="AU117" s="21" t="s">
        <v>78</v>
      </c>
    </row>
    <row r="118" spans="2:65" s="1" customFormat="1" ht="22.5" customHeight="1">
      <c r="B118" s="158"/>
      <c r="C118" s="159" t="s">
        <v>136</v>
      </c>
      <c r="D118" s="159" t="s">
        <v>126</v>
      </c>
      <c r="E118" s="160" t="s">
        <v>176</v>
      </c>
      <c r="F118" s="161" t="s">
        <v>177</v>
      </c>
      <c r="G118" s="162" t="s">
        <v>148</v>
      </c>
      <c r="H118" s="163">
        <v>12</v>
      </c>
      <c r="I118" s="164"/>
      <c r="J118" s="165">
        <f>ROUND(I118*H118,2)</f>
        <v>0</v>
      </c>
      <c r="K118" s="161" t="s">
        <v>512</v>
      </c>
      <c r="L118" s="37"/>
      <c r="M118" s="166" t="s">
        <v>5</v>
      </c>
      <c r="N118" s="167" t="s">
        <v>42</v>
      </c>
      <c r="P118" s="168">
        <f>O118*H118</f>
        <v>0</v>
      </c>
      <c r="Q118" s="168">
        <v>2.8400000000000001E-3</v>
      </c>
      <c r="R118" s="168">
        <f>Q118*H118</f>
        <v>3.4079999999999999E-2</v>
      </c>
      <c r="S118" s="168">
        <v>0</v>
      </c>
      <c r="T118" s="169">
        <f>S118*H118</f>
        <v>0</v>
      </c>
      <c r="AR118" s="21" t="s">
        <v>149</v>
      </c>
      <c r="AT118" s="21" t="s">
        <v>126</v>
      </c>
      <c r="AU118" s="21" t="s">
        <v>78</v>
      </c>
      <c r="AY118" s="21" t="s">
        <v>123</v>
      </c>
      <c r="BE118" s="170">
        <f>IF(N118="základní",J118,0)</f>
        <v>0</v>
      </c>
      <c r="BF118" s="170">
        <f>IF(N118="snížená",J118,0)</f>
        <v>0</v>
      </c>
      <c r="BG118" s="170">
        <f>IF(N118="zákl. přenesená",J118,0)</f>
        <v>0</v>
      </c>
      <c r="BH118" s="170">
        <f>IF(N118="sníž. přenesená",J118,0)</f>
        <v>0</v>
      </c>
      <c r="BI118" s="170">
        <f>IF(N118="nulová",J118,0)</f>
        <v>0</v>
      </c>
      <c r="BJ118" s="21" t="s">
        <v>76</v>
      </c>
      <c r="BK118" s="170">
        <f>ROUND(I118*H118,2)</f>
        <v>0</v>
      </c>
      <c r="BL118" s="21" t="s">
        <v>149</v>
      </c>
      <c r="BM118" s="21" t="s">
        <v>178</v>
      </c>
    </row>
    <row r="119" spans="2:65" s="1" customFormat="1" ht="27">
      <c r="B119" s="37"/>
      <c r="D119" s="171" t="s">
        <v>132</v>
      </c>
      <c r="F119" s="172" t="s">
        <v>151</v>
      </c>
      <c r="I119" s="99"/>
      <c r="L119" s="37"/>
      <c r="M119" s="173"/>
      <c r="T119" s="62"/>
      <c r="AT119" s="21" t="s">
        <v>132</v>
      </c>
      <c r="AU119" s="21" t="s">
        <v>78</v>
      </c>
    </row>
    <row r="120" spans="2:65" s="1" customFormat="1" ht="22.5" customHeight="1">
      <c r="B120" s="158"/>
      <c r="C120" s="159" t="s">
        <v>179</v>
      </c>
      <c r="D120" s="159" t="s">
        <v>126</v>
      </c>
      <c r="E120" s="160" t="s">
        <v>180</v>
      </c>
      <c r="F120" s="161" t="s">
        <v>181</v>
      </c>
      <c r="G120" s="162" t="s">
        <v>148</v>
      </c>
      <c r="H120" s="163">
        <v>30</v>
      </c>
      <c r="I120" s="164"/>
      <c r="J120" s="165">
        <f>ROUND(I120*H120,2)</f>
        <v>0</v>
      </c>
      <c r="K120" s="161" t="s">
        <v>512</v>
      </c>
      <c r="L120" s="37"/>
      <c r="M120" s="166" t="s">
        <v>5</v>
      </c>
      <c r="N120" s="167" t="s">
        <v>42</v>
      </c>
      <c r="P120" s="168">
        <f>O120*H120</f>
        <v>0</v>
      </c>
      <c r="Q120" s="168">
        <v>3.6700000000000001E-3</v>
      </c>
      <c r="R120" s="168">
        <f>Q120*H120</f>
        <v>0.1101</v>
      </c>
      <c r="S120" s="168">
        <v>0</v>
      </c>
      <c r="T120" s="169">
        <f>S120*H120</f>
        <v>0</v>
      </c>
      <c r="AR120" s="21" t="s">
        <v>149</v>
      </c>
      <c r="AT120" s="21" t="s">
        <v>126</v>
      </c>
      <c r="AU120" s="21" t="s">
        <v>78</v>
      </c>
      <c r="AY120" s="21" t="s">
        <v>123</v>
      </c>
      <c r="BE120" s="170">
        <f>IF(N120="základní",J120,0)</f>
        <v>0</v>
      </c>
      <c r="BF120" s="170">
        <f>IF(N120="snížená",J120,0)</f>
        <v>0</v>
      </c>
      <c r="BG120" s="170">
        <f>IF(N120="zákl. přenesená",J120,0)</f>
        <v>0</v>
      </c>
      <c r="BH120" s="170">
        <f>IF(N120="sníž. přenesená",J120,0)</f>
        <v>0</v>
      </c>
      <c r="BI120" s="170">
        <f>IF(N120="nulová",J120,0)</f>
        <v>0</v>
      </c>
      <c r="BJ120" s="21" t="s">
        <v>76</v>
      </c>
      <c r="BK120" s="170">
        <f>ROUND(I120*H120,2)</f>
        <v>0</v>
      </c>
      <c r="BL120" s="21" t="s">
        <v>149</v>
      </c>
      <c r="BM120" s="21" t="s">
        <v>182</v>
      </c>
    </row>
    <row r="121" spans="2:65" s="1" customFormat="1" ht="27">
      <c r="B121" s="37"/>
      <c r="D121" s="171" t="s">
        <v>132</v>
      </c>
      <c r="F121" s="172" t="s">
        <v>151</v>
      </c>
      <c r="I121" s="99"/>
      <c r="L121" s="37"/>
      <c r="M121" s="173"/>
      <c r="T121" s="62"/>
      <c r="AT121" s="21" t="s">
        <v>132</v>
      </c>
      <c r="AU121" s="21" t="s">
        <v>78</v>
      </c>
    </row>
    <row r="122" spans="2:65" s="1" customFormat="1" ht="22.5" customHeight="1">
      <c r="B122" s="158"/>
      <c r="C122" s="159" t="s">
        <v>183</v>
      </c>
      <c r="D122" s="159" t="s">
        <v>126</v>
      </c>
      <c r="E122" s="160" t="s">
        <v>184</v>
      </c>
      <c r="F122" s="161" t="s">
        <v>185</v>
      </c>
      <c r="G122" s="162" t="s">
        <v>148</v>
      </c>
      <c r="H122" s="163">
        <v>24</v>
      </c>
      <c r="I122" s="164"/>
      <c r="J122" s="165">
        <f>ROUND(I122*H122,2)</f>
        <v>0</v>
      </c>
      <c r="K122" s="161" t="s">
        <v>512</v>
      </c>
      <c r="L122" s="37"/>
      <c r="M122" s="166" t="s">
        <v>5</v>
      </c>
      <c r="N122" s="167" t="s">
        <v>42</v>
      </c>
      <c r="P122" s="168">
        <f>O122*H122</f>
        <v>0</v>
      </c>
      <c r="Q122" s="168">
        <v>4.28E-3</v>
      </c>
      <c r="R122" s="168">
        <f>Q122*H122</f>
        <v>0.10272000000000001</v>
      </c>
      <c r="S122" s="168">
        <v>0</v>
      </c>
      <c r="T122" s="169">
        <f>S122*H122</f>
        <v>0</v>
      </c>
      <c r="AR122" s="21" t="s">
        <v>149</v>
      </c>
      <c r="AT122" s="21" t="s">
        <v>126</v>
      </c>
      <c r="AU122" s="21" t="s">
        <v>78</v>
      </c>
      <c r="AY122" s="21" t="s">
        <v>123</v>
      </c>
      <c r="BE122" s="170">
        <f>IF(N122="základní",J122,0)</f>
        <v>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21" t="s">
        <v>76</v>
      </c>
      <c r="BK122" s="170">
        <f>ROUND(I122*H122,2)</f>
        <v>0</v>
      </c>
      <c r="BL122" s="21" t="s">
        <v>149</v>
      </c>
      <c r="BM122" s="21" t="s">
        <v>186</v>
      </c>
    </row>
    <row r="123" spans="2:65" s="1" customFormat="1" ht="27">
      <c r="B123" s="37"/>
      <c r="D123" s="171" t="s">
        <v>132</v>
      </c>
      <c r="F123" s="172" t="s">
        <v>151</v>
      </c>
      <c r="I123" s="99"/>
      <c r="L123" s="37"/>
      <c r="M123" s="173"/>
      <c r="T123" s="62"/>
      <c r="AT123" s="21" t="s">
        <v>132</v>
      </c>
      <c r="AU123" s="21" t="s">
        <v>78</v>
      </c>
    </row>
    <row r="124" spans="2:65" s="1" customFormat="1" ht="22.5" customHeight="1">
      <c r="B124" s="158"/>
      <c r="C124" s="159" t="s">
        <v>187</v>
      </c>
      <c r="D124" s="159" t="s">
        <v>126</v>
      </c>
      <c r="E124" s="160" t="s">
        <v>188</v>
      </c>
      <c r="F124" s="161" t="s">
        <v>189</v>
      </c>
      <c r="G124" s="162" t="s">
        <v>148</v>
      </c>
      <c r="H124" s="163">
        <v>10</v>
      </c>
      <c r="I124" s="164"/>
      <c r="J124" s="165">
        <f>ROUND(I124*H124,2)</f>
        <v>0</v>
      </c>
      <c r="K124" s="161" t="s">
        <v>512</v>
      </c>
      <c r="L124" s="37"/>
      <c r="M124" s="166" t="s">
        <v>5</v>
      </c>
      <c r="N124" s="167" t="s">
        <v>42</v>
      </c>
      <c r="P124" s="168">
        <f>O124*H124</f>
        <v>0</v>
      </c>
      <c r="Q124" s="168">
        <v>5.94E-3</v>
      </c>
      <c r="R124" s="168">
        <f>Q124*H124</f>
        <v>5.9400000000000001E-2</v>
      </c>
      <c r="S124" s="168">
        <v>0</v>
      </c>
      <c r="T124" s="169">
        <f>S124*H124</f>
        <v>0</v>
      </c>
      <c r="AR124" s="21" t="s">
        <v>149</v>
      </c>
      <c r="AT124" s="21" t="s">
        <v>126</v>
      </c>
      <c r="AU124" s="21" t="s">
        <v>78</v>
      </c>
      <c r="AY124" s="21" t="s">
        <v>123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21" t="s">
        <v>76</v>
      </c>
      <c r="BK124" s="170">
        <f>ROUND(I124*H124,2)</f>
        <v>0</v>
      </c>
      <c r="BL124" s="21" t="s">
        <v>149</v>
      </c>
      <c r="BM124" s="21" t="s">
        <v>190</v>
      </c>
    </row>
    <row r="125" spans="2:65" s="1" customFormat="1" ht="27">
      <c r="B125" s="37"/>
      <c r="D125" s="171" t="s">
        <v>132</v>
      </c>
      <c r="F125" s="172" t="s">
        <v>151</v>
      </c>
      <c r="I125" s="99"/>
      <c r="L125" s="37"/>
      <c r="M125" s="173"/>
      <c r="T125" s="62"/>
      <c r="AT125" s="21" t="s">
        <v>132</v>
      </c>
      <c r="AU125" s="21" t="s">
        <v>78</v>
      </c>
    </row>
    <row r="126" spans="2:65" s="1" customFormat="1" ht="22.5" customHeight="1">
      <c r="B126" s="158"/>
      <c r="C126" s="159" t="s">
        <v>191</v>
      </c>
      <c r="D126" s="159" t="s">
        <v>126</v>
      </c>
      <c r="E126" s="160" t="s">
        <v>192</v>
      </c>
      <c r="F126" s="161" t="s">
        <v>193</v>
      </c>
      <c r="G126" s="162" t="s">
        <v>129</v>
      </c>
      <c r="H126" s="163">
        <v>362</v>
      </c>
      <c r="I126" s="164"/>
      <c r="J126" s="165">
        <f>ROUND(I126*H126,2)</f>
        <v>0</v>
      </c>
      <c r="K126" s="161" t="s">
        <v>512</v>
      </c>
      <c r="L126" s="37"/>
      <c r="M126" s="166" t="s">
        <v>5</v>
      </c>
      <c r="N126" s="167" t="s">
        <v>42</v>
      </c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9">
        <f>S126*H126</f>
        <v>0</v>
      </c>
      <c r="AR126" s="21" t="s">
        <v>149</v>
      </c>
      <c r="AT126" s="21" t="s">
        <v>126</v>
      </c>
      <c r="AU126" s="21" t="s">
        <v>78</v>
      </c>
      <c r="AY126" s="21" t="s">
        <v>123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21" t="s">
        <v>76</v>
      </c>
      <c r="BK126" s="170">
        <f>ROUND(I126*H126,2)</f>
        <v>0</v>
      </c>
      <c r="BL126" s="21" t="s">
        <v>149</v>
      </c>
      <c r="BM126" s="21" t="s">
        <v>194</v>
      </c>
    </row>
    <row r="127" spans="2:65" s="1" customFormat="1" ht="27">
      <c r="B127" s="37"/>
      <c r="D127" s="171" t="s">
        <v>132</v>
      </c>
      <c r="F127" s="172" t="s">
        <v>133</v>
      </c>
      <c r="I127" s="99"/>
      <c r="L127" s="37"/>
      <c r="M127" s="173"/>
      <c r="T127" s="62"/>
      <c r="AT127" s="21" t="s">
        <v>132</v>
      </c>
      <c r="AU127" s="21" t="s">
        <v>78</v>
      </c>
    </row>
    <row r="128" spans="2:65" s="12" customFormat="1">
      <c r="B128" s="174"/>
      <c r="D128" s="171" t="s">
        <v>134</v>
      </c>
      <c r="E128" s="175" t="s">
        <v>5</v>
      </c>
      <c r="F128" s="176" t="s">
        <v>195</v>
      </c>
      <c r="H128" s="177">
        <v>362</v>
      </c>
      <c r="I128" s="178"/>
      <c r="L128" s="174"/>
      <c r="M128" s="179"/>
      <c r="T128" s="180"/>
      <c r="AT128" s="175" t="s">
        <v>134</v>
      </c>
      <c r="AU128" s="175" t="s">
        <v>78</v>
      </c>
      <c r="AV128" s="12" t="s">
        <v>78</v>
      </c>
      <c r="AW128" s="12" t="s">
        <v>35</v>
      </c>
      <c r="AX128" s="12" t="s">
        <v>76</v>
      </c>
      <c r="AY128" s="175" t="s">
        <v>123</v>
      </c>
    </row>
    <row r="129" spans="2:65" s="1" customFormat="1" ht="22.5" customHeight="1">
      <c r="B129" s="158"/>
      <c r="C129" s="159" t="s">
        <v>196</v>
      </c>
      <c r="D129" s="159" t="s">
        <v>126</v>
      </c>
      <c r="E129" s="160" t="s">
        <v>197</v>
      </c>
      <c r="F129" s="161" t="s">
        <v>198</v>
      </c>
      <c r="G129" s="162" t="s">
        <v>148</v>
      </c>
      <c r="H129" s="163">
        <v>88</v>
      </c>
      <c r="I129" s="164"/>
      <c r="J129" s="165">
        <f>ROUND(I129*H129,2)</f>
        <v>0</v>
      </c>
      <c r="K129" s="161" t="s">
        <v>512</v>
      </c>
      <c r="L129" s="37"/>
      <c r="M129" s="166" t="s">
        <v>5</v>
      </c>
      <c r="N129" s="167" t="s">
        <v>42</v>
      </c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9">
        <f>S129*H129</f>
        <v>0</v>
      </c>
      <c r="AR129" s="21" t="s">
        <v>149</v>
      </c>
      <c r="AT129" s="21" t="s">
        <v>126</v>
      </c>
      <c r="AU129" s="21" t="s">
        <v>78</v>
      </c>
      <c r="AY129" s="21" t="s">
        <v>123</v>
      </c>
      <c r="BE129" s="170">
        <f>IF(N129="základní",J129,0)</f>
        <v>0</v>
      </c>
      <c r="BF129" s="170">
        <f>IF(N129="snížená",J129,0)</f>
        <v>0</v>
      </c>
      <c r="BG129" s="170">
        <f>IF(N129="zákl. přenesená",J129,0)</f>
        <v>0</v>
      </c>
      <c r="BH129" s="170">
        <f>IF(N129="sníž. přenesená",J129,0)</f>
        <v>0</v>
      </c>
      <c r="BI129" s="170">
        <f>IF(N129="nulová",J129,0)</f>
        <v>0</v>
      </c>
      <c r="BJ129" s="21" t="s">
        <v>76</v>
      </c>
      <c r="BK129" s="170">
        <f>ROUND(I129*H129,2)</f>
        <v>0</v>
      </c>
      <c r="BL129" s="21" t="s">
        <v>149</v>
      </c>
      <c r="BM129" s="21" t="s">
        <v>199</v>
      </c>
    </row>
    <row r="130" spans="2:65" s="1" customFormat="1" ht="27">
      <c r="B130" s="37"/>
      <c r="D130" s="171" t="s">
        <v>132</v>
      </c>
      <c r="F130" s="172" t="s">
        <v>151</v>
      </c>
      <c r="I130" s="99"/>
      <c r="L130" s="37"/>
      <c r="M130" s="173"/>
      <c r="T130" s="62"/>
      <c r="AT130" s="21" t="s">
        <v>132</v>
      </c>
      <c r="AU130" s="21" t="s">
        <v>78</v>
      </c>
    </row>
    <row r="131" spans="2:65" s="12" customFormat="1">
      <c r="B131" s="174"/>
      <c r="D131" s="171" t="s">
        <v>134</v>
      </c>
      <c r="E131" s="175" t="s">
        <v>5</v>
      </c>
      <c r="F131" s="176" t="s">
        <v>200</v>
      </c>
      <c r="H131" s="177">
        <v>88</v>
      </c>
      <c r="I131" s="178"/>
      <c r="L131" s="174"/>
      <c r="M131" s="179"/>
      <c r="T131" s="180"/>
      <c r="AT131" s="175" t="s">
        <v>134</v>
      </c>
      <c r="AU131" s="175" t="s">
        <v>78</v>
      </c>
      <c r="AV131" s="12" t="s">
        <v>78</v>
      </c>
      <c r="AW131" s="12" t="s">
        <v>35</v>
      </c>
      <c r="AX131" s="12" t="s">
        <v>76</v>
      </c>
      <c r="AY131" s="175" t="s">
        <v>123</v>
      </c>
    </row>
    <row r="132" spans="2:65" s="1" customFormat="1" ht="22.5" customHeight="1">
      <c r="B132" s="158"/>
      <c r="C132" s="159" t="s">
        <v>11</v>
      </c>
      <c r="D132" s="159" t="s">
        <v>126</v>
      </c>
      <c r="E132" s="160" t="s">
        <v>201</v>
      </c>
      <c r="F132" s="161" t="s">
        <v>202</v>
      </c>
      <c r="G132" s="162" t="s">
        <v>129</v>
      </c>
      <c r="H132" s="163">
        <v>390</v>
      </c>
      <c r="I132" s="164"/>
      <c r="J132" s="165">
        <f>ROUND(I132*H132,2)</f>
        <v>0</v>
      </c>
      <c r="K132" s="161" t="s">
        <v>512</v>
      </c>
      <c r="L132" s="37"/>
      <c r="M132" s="166" t="s">
        <v>5</v>
      </c>
      <c r="N132" s="167" t="s">
        <v>42</v>
      </c>
      <c r="P132" s="168">
        <f>O132*H132</f>
        <v>0</v>
      </c>
      <c r="Q132" s="168">
        <v>1.25E-3</v>
      </c>
      <c r="R132" s="168">
        <f>Q132*H132</f>
        <v>0.48749999999999999</v>
      </c>
      <c r="S132" s="168">
        <v>0</v>
      </c>
      <c r="T132" s="169">
        <f>S132*H132</f>
        <v>0</v>
      </c>
      <c r="AR132" s="21" t="s">
        <v>149</v>
      </c>
      <c r="AT132" s="21" t="s">
        <v>126</v>
      </c>
      <c r="AU132" s="21" t="s">
        <v>78</v>
      </c>
      <c r="AY132" s="21" t="s">
        <v>123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21" t="s">
        <v>76</v>
      </c>
      <c r="BK132" s="170">
        <f>ROUND(I132*H132,2)</f>
        <v>0</v>
      </c>
      <c r="BL132" s="21" t="s">
        <v>149</v>
      </c>
      <c r="BM132" s="21" t="s">
        <v>203</v>
      </c>
    </row>
    <row r="133" spans="2:65" s="1" customFormat="1" ht="27">
      <c r="B133" s="37"/>
      <c r="D133" s="171" t="s">
        <v>132</v>
      </c>
      <c r="F133" s="172" t="s">
        <v>133</v>
      </c>
      <c r="I133" s="99"/>
      <c r="L133" s="37"/>
      <c r="M133" s="173"/>
      <c r="T133" s="62"/>
      <c r="AT133" s="21" t="s">
        <v>132</v>
      </c>
      <c r="AU133" s="21" t="s">
        <v>78</v>
      </c>
    </row>
    <row r="134" spans="2:65" s="12" customFormat="1">
      <c r="B134" s="174"/>
      <c r="D134" s="171" t="s">
        <v>134</v>
      </c>
      <c r="E134" s="175" t="s">
        <v>5</v>
      </c>
      <c r="F134" s="176" t="s">
        <v>204</v>
      </c>
      <c r="H134" s="177">
        <v>390</v>
      </c>
      <c r="I134" s="178"/>
      <c r="L134" s="174"/>
      <c r="M134" s="179"/>
      <c r="T134" s="180"/>
      <c r="AT134" s="175" t="s">
        <v>134</v>
      </c>
      <c r="AU134" s="175" t="s">
        <v>78</v>
      </c>
      <c r="AV134" s="12" t="s">
        <v>78</v>
      </c>
      <c r="AW134" s="12" t="s">
        <v>35</v>
      </c>
      <c r="AX134" s="12" t="s">
        <v>76</v>
      </c>
      <c r="AY134" s="175" t="s">
        <v>123</v>
      </c>
    </row>
    <row r="135" spans="2:65" s="1" customFormat="1" ht="22.5" customHeight="1">
      <c r="B135" s="158"/>
      <c r="C135" s="159" t="s">
        <v>149</v>
      </c>
      <c r="D135" s="159" t="s">
        <v>126</v>
      </c>
      <c r="E135" s="160" t="s">
        <v>205</v>
      </c>
      <c r="F135" s="161" t="s">
        <v>206</v>
      </c>
      <c r="G135" s="162" t="s">
        <v>148</v>
      </c>
      <c r="H135" s="163">
        <v>1950</v>
      </c>
      <c r="I135" s="164"/>
      <c r="J135" s="165">
        <f>ROUND(I135*H135,2)</f>
        <v>0</v>
      </c>
      <c r="K135" s="161" t="s">
        <v>512</v>
      </c>
      <c r="L135" s="37"/>
      <c r="M135" s="166" t="s">
        <v>5</v>
      </c>
      <c r="N135" s="167" t="s">
        <v>42</v>
      </c>
      <c r="P135" s="168">
        <f>O135*H135</f>
        <v>0</v>
      </c>
      <c r="Q135" s="168">
        <v>4.6999999999999999E-4</v>
      </c>
      <c r="R135" s="168">
        <f>Q135*H135</f>
        <v>0.91649999999999998</v>
      </c>
      <c r="S135" s="168">
        <v>0</v>
      </c>
      <c r="T135" s="169">
        <f>S135*H135</f>
        <v>0</v>
      </c>
      <c r="AR135" s="21" t="s">
        <v>149</v>
      </c>
      <c r="AT135" s="21" t="s">
        <v>126</v>
      </c>
      <c r="AU135" s="21" t="s">
        <v>78</v>
      </c>
      <c r="AY135" s="21" t="s">
        <v>123</v>
      </c>
      <c r="BE135" s="170">
        <f>IF(N135="základní",J135,0)</f>
        <v>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21" t="s">
        <v>76</v>
      </c>
      <c r="BK135" s="170">
        <f>ROUND(I135*H135,2)</f>
        <v>0</v>
      </c>
      <c r="BL135" s="21" t="s">
        <v>149</v>
      </c>
      <c r="BM135" s="21" t="s">
        <v>207</v>
      </c>
    </row>
    <row r="136" spans="2:65" s="1" customFormat="1" ht="27">
      <c r="B136" s="37"/>
      <c r="D136" s="171" t="s">
        <v>132</v>
      </c>
      <c r="F136" s="172" t="s">
        <v>133</v>
      </c>
      <c r="I136" s="99"/>
      <c r="L136" s="37"/>
      <c r="M136" s="173"/>
      <c r="T136" s="62"/>
      <c r="AT136" s="21" t="s">
        <v>132</v>
      </c>
      <c r="AU136" s="21" t="s">
        <v>78</v>
      </c>
    </row>
    <row r="137" spans="2:65" s="12" customFormat="1">
      <c r="B137" s="174"/>
      <c r="D137" s="171" t="s">
        <v>134</v>
      </c>
      <c r="E137" s="175" t="s">
        <v>5</v>
      </c>
      <c r="F137" s="176" t="s">
        <v>208</v>
      </c>
      <c r="H137" s="177">
        <v>1950</v>
      </c>
      <c r="I137" s="178"/>
      <c r="L137" s="174"/>
      <c r="M137" s="179"/>
      <c r="T137" s="180"/>
      <c r="AT137" s="175" t="s">
        <v>134</v>
      </c>
      <c r="AU137" s="175" t="s">
        <v>78</v>
      </c>
      <c r="AV137" s="12" t="s">
        <v>78</v>
      </c>
      <c r="AW137" s="12" t="s">
        <v>35</v>
      </c>
      <c r="AX137" s="12" t="s">
        <v>76</v>
      </c>
      <c r="AY137" s="175" t="s">
        <v>123</v>
      </c>
    </row>
    <row r="138" spans="2:65" s="1" customFormat="1" ht="22.5" customHeight="1">
      <c r="B138" s="158"/>
      <c r="C138" s="159" t="s">
        <v>209</v>
      </c>
      <c r="D138" s="159" t="s">
        <v>126</v>
      </c>
      <c r="E138" s="160" t="s">
        <v>210</v>
      </c>
      <c r="F138" s="161" t="s">
        <v>211</v>
      </c>
      <c r="G138" s="162" t="s">
        <v>148</v>
      </c>
      <c r="H138" s="163">
        <v>430</v>
      </c>
      <c r="I138" s="164"/>
      <c r="J138" s="165">
        <f>ROUND(I138*H138,2)</f>
        <v>0</v>
      </c>
      <c r="K138" s="161" t="s">
        <v>512</v>
      </c>
      <c r="L138" s="37"/>
      <c r="M138" s="166" t="s">
        <v>5</v>
      </c>
      <c r="N138" s="167" t="s">
        <v>42</v>
      </c>
      <c r="P138" s="168">
        <f>O138*H138</f>
        <v>0</v>
      </c>
      <c r="Q138" s="168">
        <v>7.2000000000000005E-4</v>
      </c>
      <c r="R138" s="168">
        <f>Q138*H138</f>
        <v>0.30960000000000004</v>
      </c>
      <c r="S138" s="168">
        <v>0</v>
      </c>
      <c r="T138" s="169">
        <f>S138*H138</f>
        <v>0</v>
      </c>
      <c r="AR138" s="21" t="s">
        <v>149</v>
      </c>
      <c r="AT138" s="21" t="s">
        <v>126</v>
      </c>
      <c r="AU138" s="21" t="s">
        <v>78</v>
      </c>
      <c r="AY138" s="21" t="s">
        <v>123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21" t="s">
        <v>76</v>
      </c>
      <c r="BK138" s="170">
        <f>ROUND(I138*H138,2)</f>
        <v>0</v>
      </c>
      <c r="BL138" s="21" t="s">
        <v>149</v>
      </c>
      <c r="BM138" s="21" t="s">
        <v>212</v>
      </c>
    </row>
    <row r="139" spans="2:65" s="1" customFormat="1" ht="27">
      <c r="B139" s="37"/>
      <c r="D139" s="171" t="s">
        <v>132</v>
      </c>
      <c r="F139" s="172" t="s">
        <v>133</v>
      </c>
      <c r="I139" s="99"/>
      <c r="L139" s="37"/>
      <c r="M139" s="173"/>
      <c r="T139" s="62"/>
      <c r="AT139" s="21" t="s">
        <v>132</v>
      </c>
      <c r="AU139" s="21" t="s">
        <v>78</v>
      </c>
    </row>
    <row r="140" spans="2:65" s="1" customFormat="1" ht="22.5" customHeight="1">
      <c r="B140" s="158"/>
      <c r="C140" s="159" t="s">
        <v>213</v>
      </c>
      <c r="D140" s="159" t="s">
        <v>126</v>
      </c>
      <c r="E140" s="160" t="s">
        <v>214</v>
      </c>
      <c r="F140" s="161" t="s">
        <v>215</v>
      </c>
      <c r="G140" s="162" t="s">
        <v>148</v>
      </c>
      <c r="H140" s="163">
        <v>2380</v>
      </c>
      <c r="I140" s="164"/>
      <c r="J140" s="165">
        <f>ROUND(I140*H140,2)</f>
        <v>0</v>
      </c>
      <c r="K140" s="161" t="s">
        <v>512</v>
      </c>
      <c r="L140" s="37"/>
      <c r="M140" s="166" t="s">
        <v>5</v>
      </c>
      <c r="N140" s="167" t="s">
        <v>42</v>
      </c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AR140" s="21" t="s">
        <v>149</v>
      </c>
      <c r="AT140" s="21" t="s">
        <v>126</v>
      </c>
      <c r="AU140" s="21" t="s">
        <v>78</v>
      </c>
      <c r="AY140" s="21" t="s">
        <v>123</v>
      </c>
      <c r="BE140" s="170">
        <f>IF(N140="základní",J140,0)</f>
        <v>0</v>
      </c>
      <c r="BF140" s="170">
        <f>IF(N140="snížená",J140,0)</f>
        <v>0</v>
      </c>
      <c r="BG140" s="170">
        <f>IF(N140="zákl. přenesená",J140,0)</f>
        <v>0</v>
      </c>
      <c r="BH140" s="170">
        <f>IF(N140="sníž. přenesená",J140,0)</f>
        <v>0</v>
      </c>
      <c r="BI140" s="170">
        <f>IF(N140="nulová",J140,0)</f>
        <v>0</v>
      </c>
      <c r="BJ140" s="21" t="s">
        <v>76</v>
      </c>
      <c r="BK140" s="170">
        <f>ROUND(I140*H140,2)</f>
        <v>0</v>
      </c>
      <c r="BL140" s="21" t="s">
        <v>149</v>
      </c>
      <c r="BM140" s="21" t="s">
        <v>216</v>
      </c>
    </row>
    <row r="141" spans="2:65" s="1" customFormat="1" ht="27">
      <c r="B141" s="37"/>
      <c r="D141" s="171" t="s">
        <v>132</v>
      </c>
      <c r="F141" s="172" t="s">
        <v>133</v>
      </c>
      <c r="I141" s="99"/>
      <c r="L141" s="37"/>
      <c r="M141" s="173"/>
      <c r="T141" s="62"/>
      <c r="AT141" s="21" t="s">
        <v>132</v>
      </c>
      <c r="AU141" s="21" t="s">
        <v>78</v>
      </c>
    </row>
    <row r="142" spans="2:65" s="12" customFormat="1">
      <c r="B142" s="174"/>
      <c r="D142" s="171" t="s">
        <v>134</v>
      </c>
      <c r="E142" s="175" t="s">
        <v>5</v>
      </c>
      <c r="F142" s="176" t="s">
        <v>217</v>
      </c>
      <c r="H142" s="177">
        <v>2380</v>
      </c>
      <c r="I142" s="178"/>
      <c r="L142" s="174"/>
      <c r="M142" s="179"/>
      <c r="T142" s="180"/>
      <c r="AT142" s="175" t="s">
        <v>134</v>
      </c>
      <c r="AU142" s="175" t="s">
        <v>78</v>
      </c>
      <c r="AV142" s="12" t="s">
        <v>78</v>
      </c>
      <c r="AW142" s="12" t="s">
        <v>35</v>
      </c>
      <c r="AX142" s="12" t="s">
        <v>76</v>
      </c>
      <c r="AY142" s="175" t="s">
        <v>123</v>
      </c>
    </row>
    <row r="143" spans="2:65" s="1" customFormat="1" ht="22.5" customHeight="1">
      <c r="B143" s="158"/>
      <c r="C143" s="159" t="s">
        <v>218</v>
      </c>
      <c r="D143" s="159" t="s">
        <v>126</v>
      </c>
      <c r="E143" s="160" t="s">
        <v>219</v>
      </c>
      <c r="F143" s="161" t="s">
        <v>220</v>
      </c>
      <c r="G143" s="162" t="s">
        <v>221</v>
      </c>
      <c r="H143" s="191"/>
      <c r="I143" s="164"/>
      <c r="J143" s="165">
        <f>ROUND(I143*H143,2)</f>
        <v>0</v>
      </c>
      <c r="K143" s="161" t="s">
        <v>512</v>
      </c>
      <c r="L143" s="37"/>
      <c r="M143" s="166" t="s">
        <v>5</v>
      </c>
      <c r="N143" s="167" t="s">
        <v>42</v>
      </c>
      <c r="P143" s="168">
        <f>O143*H143</f>
        <v>0</v>
      </c>
      <c r="Q143" s="168">
        <v>0</v>
      </c>
      <c r="R143" s="168">
        <f>Q143*H143</f>
        <v>0</v>
      </c>
      <c r="S143" s="168">
        <v>0</v>
      </c>
      <c r="T143" s="169">
        <f>S143*H143</f>
        <v>0</v>
      </c>
      <c r="AR143" s="21" t="s">
        <v>149</v>
      </c>
      <c r="AT143" s="21" t="s">
        <v>126</v>
      </c>
      <c r="AU143" s="21" t="s">
        <v>78</v>
      </c>
      <c r="AY143" s="21" t="s">
        <v>123</v>
      </c>
      <c r="BE143" s="170">
        <f>IF(N143="základní",J143,0)</f>
        <v>0</v>
      </c>
      <c r="BF143" s="170">
        <f>IF(N143="snížená",J143,0)</f>
        <v>0</v>
      </c>
      <c r="BG143" s="170">
        <f>IF(N143="zákl. přenesená",J143,0)</f>
        <v>0</v>
      </c>
      <c r="BH143" s="170">
        <f>IF(N143="sníž. přenesená",J143,0)</f>
        <v>0</v>
      </c>
      <c r="BI143" s="170">
        <f>IF(N143="nulová",J143,0)</f>
        <v>0</v>
      </c>
      <c r="BJ143" s="21" t="s">
        <v>76</v>
      </c>
      <c r="BK143" s="170">
        <f>ROUND(I143*H143,2)</f>
        <v>0</v>
      </c>
      <c r="BL143" s="21" t="s">
        <v>149</v>
      </c>
      <c r="BM143" s="21" t="s">
        <v>222</v>
      </c>
    </row>
    <row r="144" spans="2:65" s="11" customFormat="1" ht="29.85" customHeight="1">
      <c r="B144" s="146"/>
      <c r="D144" s="147" t="s">
        <v>70</v>
      </c>
      <c r="E144" s="156" t="s">
        <v>223</v>
      </c>
      <c r="F144" s="156" t="s">
        <v>224</v>
      </c>
      <c r="I144" s="149"/>
      <c r="J144" s="157">
        <f>BK144</f>
        <v>0</v>
      </c>
      <c r="L144" s="146"/>
      <c r="M144" s="151"/>
      <c r="P144" s="152">
        <f>SUM(P145:P164)</f>
        <v>0</v>
      </c>
      <c r="R144" s="152">
        <f>SUM(R145:R164)</f>
        <v>8.2140000000000019E-2</v>
      </c>
      <c r="T144" s="153">
        <f>SUM(T145:T164)</f>
        <v>0.19589999999999999</v>
      </c>
      <c r="AR144" s="147" t="s">
        <v>78</v>
      </c>
      <c r="AT144" s="154" t="s">
        <v>70</v>
      </c>
      <c r="AU144" s="154" t="s">
        <v>76</v>
      </c>
      <c r="AY144" s="147" t="s">
        <v>123</v>
      </c>
      <c r="BK144" s="155">
        <f>SUM(BK145:BK164)</f>
        <v>0</v>
      </c>
    </row>
    <row r="145" spans="2:65" s="1" customFormat="1" ht="22.5" customHeight="1">
      <c r="B145" s="158"/>
      <c r="C145" s="159" t="s">
        <v>225</v>
      </c>
      <c r="D145" s="159" t="s">
        <v>126</v>
      </c>
      <c r="E145" s="160" t="s">
        <v>226</v>
      </c>
      <c r="F145" s="161" t="s">
        <v>227</v>
      </c>
      <c r="G145" s="162" t="s">
        <v>129</v>
      </c>
      <c r="H145" s="163">
        <v>362</v>
      </c>
      <c r="I145" s="164"/>
      <c r="J145" s="165">
        <f>ROUND(I145*H145,2)</f>
        <v>0</v>
      </c>
      <c r="K145" s="161" t="s">
        <v>512</v>
      </c>
      <c r="L145" s="37"/>
      <c r="M145" s="166" t="s">
        <v>5</v>
      </c>
      <c r="N145" s="167" t="s">
        <v>42</v>
      </c>
      <c r="P145" s="168">
        <f>O145*H145</f>
        <v>0</v>
      </c>
      <c r="Q145" s="168">
        <v>9.0000000000000006E-5</v>
      </c>
      <c r="R145" s="168">
        <f>Q145*H145</f>
        <v>3.2580000000000005E-2</v>
      </c>
      <c r="S145" s="168">
        <v>4.4999999999999999E-4</v>
      </c>
      <c r="T145" s="169">
        <f>S145*H145</f>
        <v>0.16289999999999999</v>
      </c>
      <c r="AR145" s="21" t="s">
        <v>149</v>
      </c>
      <c r="AT145" s="21" t="s">
        <v>126</v>
      </c>
      <c r="AU145" s="21" t="s">
        <v>78</v>
      </c>
      <c r="AY145" s="21" t="s">
        <v>123</v>
      </c>
      <c r="BE145" s="170">
        <f>IF(N145="základní",J145,0)</f>
        <v>0</v>
      </c>
      <c r="BF145" s="170">
        <f>IF(N145="snížená",J145,0)</f>
        <v>0</v>
      </c>
      <c r="BG145" s="170">
        <f>IF(N145="zákl. přenesená",J145,0)</f>
        <v>0</v>
      </c>
      <c r="BH145" s="170">
        <f>IF(N145="sníž. přenesená",J145,0)</f>
        <v>0</v>
      </c>
      <c r="BI145" s="170">
        <f>IF(N145="nulová",J145,0)</f>
        <v>0</v>
      </c>
      <c r="BJ145" s="21" t="s">
        <v>76</v>
      </c>
      <c r="BK145" s="170">
        <f>ROUND(I145*H145,2)</f>
        <v>0</v>
      </c>
      <c r="BL145" s="21" t="s">
        <v>149</v>
      </c>
      <c r="BM145" s="21" t="s">
        <v>228</v>
      </c>
    </row>
    <row r="146" spans="2:65" s="1" customFormat="1" ht="22.5" customHeight="1">
      <c r="B146" s="158"/>
      <c r="C146" s="159" t="s">
        <v>10</v>
      </c>
      <c r="D146" s="159" t="s">
        <v>126</v>
      </c>
      <c r="E146" s="160" t="s">
        <v>229</v>
      </c>
      <c r="F146" s="161" t="s">
        <v>230</v>
      </c>
      <c r="G146" s="162" t="s">
        <v>129</v>
      </c>
      <c r="H146" s="163">
        <v>30</v>
      </c>
      <c r="I146" s="164"/>
      <c r="J146" s="165">
        <f>ROUND(I146*H146,2)</f>
        <v>0</v>
      </c>
      <c r="K146" s="161" t="s">
        <v>512</v>
      </c>
      <c r="L146" s="37"/>
      <c r="M146" s="166" t="s">
        <v>5</v>
      </c>
      <c r="N146" s="167" t="s">
        <v>42</v>
      </c>
      <c r="P146" s="168">
        <f>O146*H146</f>
        <v>0</v>
      </c>
      <c r="Q146" s="168">
        <v>1.2999999999999999E-4</v>
      </c>
      <c r="R146" s="168">
        <f>Q146*H146</f>
        <v>3.8999999999999998E-3</v>
      </c>
      <c r="S146" s="168">
        <v>1.1000000000000001E-3</v>
      </c>
      <c r="T146" s="169">
        <f>S146*H146</f>
        <v>3.3000000000000002E-2</v>
      </c>
      <c r="AR146" s="21" t="s">
        <v>149</v>
      </c>
      <c r="AT146" s="21" t="s">
        <v>126</v>
      </c>
      <c r="AU146" s="21" t="s">
        <v>78</v>
      </c>
      <c r="AY146" s="21" t="s">
        <v>123</v>
      </c>
      <c r="BE146" s="170">
        <f>IF(N146="základní",J146,0)</f>
        <v>0</v>
      </c>
      <c r="BF146" s="170">
        <f>IF(N146="snížená",J146,0)</f>
        <v>0</v>
      </c>
      <c r="BG146" s="170">
        <f>IF(N146="zákl. přenesená",J146,0)</f>
        <v>0</v>
      </c>
      <c r="BH146" s="170">
        <f>IF(N146="sníž. přenesená",J146,0)</f>
        <v>0</v>
      </c>
      <c r="BI146" s="170">
        <f>IF(N146="nulová",J146,0)</f>
        <v>0</v>
      </c>
      <c r="BJ146" s="21" t="s">
        <v>76</v>
      </c>
      <c r="BK146" s="170">
        <f>ROUND(I146*H146,2)</f>
        <v>0</v>
      </c>
      <c r="BL146" s="21" t="s">
        <v>149</v>
      </c>
      <c r="BM146" s="21" t="s">
        <v>231</v>
      </c>
    </row>
    <row r="147" spans="2:65" s="1" customFormat="1" ht="22.5" customHeight="1">
      <c r="B147" s="158"/>
      <c r="C147" s="159" t="s">
        <v>232</v>
      </c>
      <c r="D147" s="159" t="s">
        <v>126</v>
      </c>
      <c r="E147" s="160" t="s">
        <v>233</v>
      </c>
      <c r="F147" s="161" t="s">
        <v>234</v>
      </c>
      <c r="G147" s="162" t="s">
        <v>129</v>
      </c>
      <c r="H147" s="163">
        <v>362</v>
      </c>
      <c r="I147" s="164"/>
      <c r="J147" s="165">
        <f>ROUND(I147*H147,2)</f>
        <v>0</v>
      </c>
      <c r="K147" s="161" t="s">
        <v>512</v>
      </c>
      <c r="L147" s="37"/>
      <c r="M147" s="166" t="s">
        <v>5</v>
      </c>
      <c r="N147" s="167" t="s">
        <v>42</v>
      </c>
      <c r="P147" s="168">
        <f>O147*H147</f>
        <v>0</v>
      </c>
      <c r="Q147" s="168">
        <v>6.9999999999999994E-5</v>
      </c>
      <c r="R147" s="168">
        <f>Q147*H147</f>
        <v>2.5339999999999998E-2</v>
      </c>
      <c r="S147" s="168">
        <v>0</v>
      </c>
      <c r="T147" s="169">
        <f>S147*H147</f>
        <v>0</v>
      </c>
      <c r="AR147" s="21" t="s">
        <v>149</v>
      </c>
      <c r="AT147" s="21" t="s">
        <v>126</v>
      </c>
      <c r="AU147" s="21" t="s">
        <v>78</v>
      </c>
      <c r="AY147" s="21" t="s">
        <v>123</v>
      </c>
      <c r="BE147" s="170">
        <f>IF(N147="základní",J147,0)</f>
        <v>0</v>
      </c>
      <c r="BF147" s="170">
        <f>IF(N147="snížená",J147,0)</f>
        <v>0</v>
      </c>
      <c r="BG147" s="170">
        <f>IF(N147="zákl. přenesená",J147,0)</f>
        <v>0</v>
      </c>
      <c r="BH147" s="170">
        <f>IF(N147="sníž. přenesená",J147,0)</f>
        <v>0</v>
      </c>
      <c r="BI147" s="170">
        <f>IF(N147="nulová",J147,0)</f>
        <v>0</v>
      </c>
      <c r="BJ147" s="21" t="s">
        <v>76</v>
      </c>
      <c r="BK147" s="170">
        <f>ROUND(I147*H147,2)</f>
        <v>0</v>
      </c>
      <c r="BL147" s="21" t="s">
        <v>149</v>
      </c>
      <c r="BM147" s="21" t="s">
        <v>235</v>
      </c>
    </row>
    <row r="148" spans="2:65" s="1" customFormat="1" ht="27">
      <c r="B148" s="37"/>
      <c r="D148" s="171" t="s">
        <v>132</v>
      </c>
      <c r="F148" s="172" t="s">
        <v>133</v>
      </c>
      <c r="I148" s="99"/>
      <c r="L148" s="37"/>
      <c r="M148" s="173"/>
      <c r="T148" s="62"/>
      <c r="AT148" s="21" t="s">
        <v>132</v>
      </c>
      <c r="AU148" s="21" t="s">
        <v>78</v>
      </c>
    </row>
    <row r="149" spans="2:65" s="12" customFormat="1">
      <c r="B149" s="174"/>
      <c r="D149" s="171" t="s">
        <v>134</v>
      </c>
      <c r="E149" s="175" t="s">
        <v>5</v>
      </c>
      <c r="F149" s="176" t="s">
        <v>195</v>
      </c>
      <c r="H149" s="177">
        <v>362</v>
      </c>
      <c r="I149" s="178"/>
      <c r="L149" s="174"/>
      <c r="M149" s="179"/>
      <c r="T149" s="180"/>
      <c r="AT149" s="175" t="s">
        <v>134</v>
      </c>
      <c r="AU149" s="175" t="s">
        <v>78</v>
      </c>
      <c r="AV149" s="12" t="s">
        <v>78</v>
      </c>
      <c r="AW149" s="12" t="s">
        <v>35</v>
      </c>
      <c r="AX149" s="12" t="s">
        <v>76</v>
      </c>
      <c r="AY149" s="175" t="s">
        <v>123</v>
      </c>
    </row>
    <row r="150" spans="2:65" s="1" customFormat="1" ht="22.5" customHeight="1">
      <c r="B150" s="158"/>
      <c r="C150" s="159" t="s">
        <v>236</v>
      </c>
      <c r="D150" s="159" t="s">
        <v>126</v>
      </c>
      <c r="E150" s="160" t="s">
        <v>237</v>
      </c>
      <c r="F150" s="161" t="s">
        <v>238</v>
      </c>
      <c r="G150" s="162" t="s">
        <v>129</v>
      </c>
      <c r="H150" s="163">
        <v>16</v>
      </c>
      <c r="I150" s="164"/>
      <c r="J150" s="165">
        <f>ROUND(I150*H150,2)</f>
        <v>0</v>
      </c>
      <c r="K150" s="161" t="s">
        <v>512</v>
      </c>
      <c r="L150" s="37"/>
      <c r="M150" s="166" t="s">
        <v>5</v>
      </c>
      <c r="N150" s="167" t="s">
        <v>42</v>
      </c>
      <c r="P150" s="168">
        <f>O150*H150</f>
        <v>0</v>
      </c>
      <c r="Q150" s="168">
        <v>8.0000000000000007E-5</v>
      </c>
      <c r="R150" s="168">
        <f>Q150*H150</f>
        <v>1.2800000000000001E-3</v>
      </c>
      <c r="S150" s="168">
        <v>0</v>
      </c>
      <c r="T150" s="169">
        <f>S150*H150</f>
        <v>0</v>
      </c>
      <c r="AR150" s="21" t="s">
        <v>149</v>
      </c>
      <c r="AT150" s="21" t="s">
        <v>126</v>
      </c>
      <c r="AU150" s="21" t="s">
        <v>78</v>
      </c>
      <c r="AY150" s="21" t="s">
        <v>123</v>
      </c>
      <c r="BE150" s="170">
        <f>IF(N150="základní",J150,0)</f>
        <v>0</v>
      </c>
      <c r="BF150" s="170">
        <f>IF(N150="snížená",J150,0)</f>
        <v>0</v>
      </c>
      <c r="BG150" s="170">
        <f>IF(N150="zákl. přenesená",J150,0)</f>
        <v>0</v>
      </c>
      <c r="BH150" s="170">
        <f>IF(N150="sníž. přenesená",J150,0)</f>
        <v>0</v>
      </c>
      <c r="BI150" s="170">
        <f>IF(N150="nulová",J150,0)</f>
        <v>0</v>
      </c>
      <c r="BJ150" s="21" t="s">
        <v>76</v>
      </c>
      <c r="BK150" s="170">
        <f>ROUND(I150*H150,2)</f>
        <v>0</v>
      </c>
      <c r="BL150" s="21" t="s">
        <v>149</v>
      </c>
      <c r="BM150" s="21" t="s">
        <v>239</v>
      </c>
    </row>
    <row r="151" spans="2:65" s="1" customFormat="1" ht="27">
      <c r="B151" s="37"/>
      <c r="D151" s="171" t="s">
        <v>132</v>
      </c>
      <c r="F151" s="172" t="s">
        <v>240</v>
      </c>
      <c r="I151" s="99"/>
      <c r="L151" s="37"/>
      <c r="M151" s="173"/>
      <c r="T151" s="62"/>
      <c r="AT151" s="21" t="s">
        <v>132</v>
      </c>
      <c r="AU151" s="21" t="s">
        <v>78</v>
      </c>
    </row>
    <row r="152" spans="2:65" s="1" customFormat="1" ht="22.5" customHeight="1">
      <c r="B152" s="158"/>
      <c r="C152" s="159" t="s">
        <v>241</v>
      </c>
      <c r="D152" s="159" t="s">
        <v>126</v>
      </c>
      <c r="E152" s="160" t="s">
        <v>242</v>
      </c>
      <c r="F152" s="161" t="s">
        <v>243</v>
      </c>
      <c r="G152" s="162" t="s">
        <v>129</v>
      </c>
      <c r="H152" s="163">
        <v>30</v>
      </c>
      <c r="I152" s="164"/>
      <c r="J152" s="165">
        <f>ROUND(I152*H152,2)</f>
        <v>0</v>
      </c>
      <c r="K152" s="161" t="s">
        <v>512</v>
      </c>
      <c r="L152" s="37"/>
      <c r="M152" s="166" t="s">
        <v>5</v>
      </c>
      <c r="N152" s="167" t="s">
        <v>42</v>
      </c>
      <c r="P152" s="168">
        <f>O152*H152</f>
        <v>0</v>
      </c>
      <c r="Q152" s="168">
        <v>2.3000000000000001E-4</v>
      </c>
      <c r="R152" s="168">
        <f>Q152*H152</f>
        <v>6.8999999999999999E-3</v>
      </c>
      <c r="S152" s="168">
        <v>0</v>
      </c>
      <c r="T152" s="169">
        <f>S152*H152</f>
        <v>0</v>
      </c>
      <c r="AR152" s="21" t="s">
        <v>149</v>
      </c>
      <c r="AT152" s="21" t="s">
        <v>126</v>
      </c>
      <c r="AU152" s="21" t="s">
        <v>78</v>
      </c>
      <c r="AY152" s="21" t="s">
        <v>123</v>
      </c>
      <c r="BE152" s="170">
        <f>IF(N152="základní",J152,0)</f>
        <v>0</v>
      </c>
      <c r="BF152" s="170">
        <f>IF(N152="snížená",J152,0)</f>
        <v>0</v>
      </c>
      <c r="BG152" s="170">
        <f>IF(N152="zákl. přenesená",J152,0)</f>
        <v>0</v>
      </c>
      <c r="BH152" s="170">
        <f>IF(N152="sníž. přenesená",J152,0)</f>
        <v>0</v>
      </c>
      <c r="BI152" s="170">
        <f>IF(N152="nulová",J152,0)</f>
        <v>0</v>
      </c>
      <c r="BJ152" s="21" t="s">
        <v>76</v>
      </c>
      <c r="BK152" s="170">
        <f>ROUND(I152*H152,2)</f>
        <v>0</v>
      </c>
      <c r="BL152" s="21" t="s">
        <v>149</v>
      </c>
      <c r="BM152" s="21" t="s">
        <v>244</v>
      </c>
    </row>
    <row r="153" spans="2:65" s="1" customFormat="1" ht="27">
      <c r="B153" s="37"/>
      <c r="D153" s="171" t="s">
        <v>132</v>
      </c>
      <c r="F153" s="172" t="s">
        <v>133</v>
      </c>
      <c r="I153" s="99"/>
      <c r="L153" s="37"/>
      <c r="M153" s="173"/>
      <c r="T153" s="62"/>
      <c r="AT153" s="21" t="s">
        <v>132</v>
      </c>
      <c r="AU153" s="21" t="s">
        <v>78</v>
      </c>
    </row>
    <row r="154" spans="2:65" s="1" customFormat="1" ht="22.5" customHeight="1">
      <c r="B154" s="158"/>
      <c r="C154" s="181" t="s">
        <v>245</v>
      </c>
      <c r="D154" s="181" t="s">
        <v>152</v>
      </c>
      <c r="E154" s="182" t="s">
        <v>246</v>
      </c>
      <c r="F154" s="183" t="s">
        <v>247</v>
      </c>
      <c r="G154" s="184" t="s">
        <v>129</v>
      </c>
      <c r="H154" s="185">
        <v>16</v>
      </c>
      <c r="I154" s="186"/>
      <c r="J154" s="187">
        <f>ROUND(I154*H154,2)</f>
        <v>0</v>
      </c>
      <c r="K154" s="183" t="s">
        <v>513</v>
      </c>
      <c r="L154" s="188"/>
      <c r="M154" s="189" t="s">
        <v>5</v>
      </c>
      <c r="N154" s="190" t="s">
        <v>42</v>
      </c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AR154" s="21" t="s">
        <v>155</v>
      </c>
      <c r="AT154" s="21" t="s">
        <v>152</v>
      </c>
      <c r="AU154" s="21" t="s">
        <v>78</v>
      </c>
      <c r="AY154" s="21" t="s">
        <v>123</v>
      </c>
      <c r="BE154" s="170">
        <f>IF(N154="základní",J154,0)</f>
        <v>0</v>
      </c>
      <c r="BF154" s="170">
        <f>IF(N154="snížená",J154,0)</f>
        <v>0</v>
      </c>
      <c r="BG154" s="170">
        <f>IF(N154="zákl. přenesená",J154,0)</f>
        <v>0</v>
      </c>
      <c r="BH154" s="170">
        <f>IF(N154="sníž. přenesená",J154,0)</f>
        <v>0</v>
      </c>
      <c r="BI154" s="170">
        <f>IF(N154="nulová",J154,0)</f>
        <v>0</v>
      </c>
      <c r="BJ154" s="21" t="s">
        <v>76</v>
      </c>
      <c r="BK154" s="170">
        <f>ROUND(I154*H154,2)</f>
        <v>0</v>
      </c>
      <c r="BL154" s="21" t="s">
        <v>149</v>
      </c>
      <c r="BM154" s="21" t="s">
        <v>248</v>
      </c>
    </row>
    <row r="155" spans="2:65" s="1" customFormat="1" ht="27">
      <c r="B155" s="37"/>
      <c r="D155" s="171" t="s">
        <v>132</v>
      </c>
      <c r="F155" s="172" t="s">
        <v>240</v>
      </c>
      <c r="I155" s="99"/>
      <c r="L155" s="37"/>
      <c r="M155" s="173"/>
      <c r="T155" s="62"/>
      <c r="AT155" s="21" t="s">
        <v>132</v>
      </c>
      <c r="AU155" s="21" t="s">
        <v>78</v>
      </c>
    </row>
    <row r="156" spans="2:65" s="1" customFormat="1" ht="22.5" customHeight="1">
      <c r="B156" s="158"/>
      <c r="C156" s="159" t="s">
        <v>249</v>
      </c>
      <c r="D156" s="159" t="s">
        <v>126</v>
      </c>
      <c r="E156" s="160" t="s">
        <v>250</v>
      </c>
      <c r="F156" s="161" t="s">
        <v>251</v>
      </c>
      <c r="G156" s="162" t="s">
        <v>129</v>
      </c>
      <c r="H156" s="163">
        <v>32</v>
      </c>
      <c r="I156" s="164"/>
      <c r="J156" s="165">
        <f>ROUND(I156*H156,2)</f>
        <v>0</v>
      </c>
      <c r="K156" s="161" t="s">
        <v>512</v>
      </c>
      <c r="L156" s="37"/>
      <c r="M156" s="166" t="s">
        <v>5</v>
      </c>
      <c r="N156" s="167" t="s">
        <v>42</v>
      </c>
      <c r="P156" s="168">
        <f>O156*H156</f>
        <v>0</v>
      </c>
      <c r="Q156" s="168">
        <v>2.2000000000000001E-4</v>
      </c>
      <c r="R156" s="168">
        <f>Q156*H156</f>
        <v>7.0400000000000003E-3</v>
      </c>
      <c r="S156" s="168">
        <v>0</v>
      </c>
      <c r="T156" s="169">
        <f>S156*H156</f>
        <v>0</v>
      </c>
      <c r="AR156" s="21" t="s">
        <v>149</v>
      </c>
      <c r="AT156" s="21" t="s">
        <v>126</v>
      </c>
      <c r="AU156" s="21" t="s">
        <v>78</v>
      </c>
      <c r="AY156" s="21" t="s">
        <v>123</v>
      </c>
      <c r="BE156" s="170">
        <f>IF(N156="základní",J156,0)</f>
        <v>0</v>
      </c>
      <c r="BF156" s="170">
        <f>IF(N156="snížená",J156,0)</f>
        <v>0</v>
      </c>
      <c r="BG156" s="170">
        <f>IF(N156="zákl. přenesená",J156,0)</f>
        <v>0</v>
      </c>
      <c r="BH156" s="170">
        <f>IF(N156="sníž. přenesená",J156,0)</f>
        <v>0</v>
      </c>
      <c r="BI156" s="170">
        <f>IF(N156="nulová",J156,0)</f>
        <v>0</v>
      </c>
      <c r="BJ156" s="21" t="s">
        <v>76</v>
      </c>
      <c r="BK156" s="170">
        <f>ROUND(I156*H156,2)</f>
        <v>0</v>
      </c>
      <c r="BL156" s="21" t="s">
        <v>149</v>
      </c>
      <c r="BM156" s="21" t="s">
        <v>252</v>
      </c>
    </row>
    <row r="157" spans="2:65" s="1" customFormat="1" ht="27">
      <c r="B157" s="37"/>
      <c r="D157" s="171" t="s">
        <v>132</v>
      </c>
      <c r="F157" s="172" t="s">
        <v>240</v>
      </c>
      <c r="I157" s="99"/>
      <c r="L157" s="37"/>
      <c r="M157" s="173"/>
      <c r="T157" s="62"/>
      <c r="AT157" s="21" t="s">
        <v>132</v>
      </c>
      <c r="AU157" s="21" t="s">
        <v>78</v>
      </c>
    </row>
    <row r="158" spans="2:65" s="1" customFormat="1" ht="22.5" customHeight="1">
      <c r="B158" s="158"/>
      <c r="C158" s="326" t="s">
        <v>253</v>
      </c>
      <c r="D158" s="326" t="s">
        <v>152</v>
      </c>
      <c r="E158" s="327" t="s">
        <v>254</v>
      </c>
      <c r="F158" s="328" t="s">
        <v>514</v>
      </c>
      <c r="G158" s="329" t="s">
        <v>129</v>
      </c>
      <c r="H158" s="330">
        <v>181</v>
      </c>
      <c r="I158" s="331"/>
      <c r="J158" s="331">
        <f>ROUND(I158*H158,2)</f>
        <v>0</v>
      </c>
      <c r="K158" s="328" t="s">
        <v>513</v>
      </c>
      <c r="L158" s="188"/>
      <c r="M158" s="189" t="s">
        <v>5</v>
      </c>
      <c r="N158" s="190" t="s">
        <v>42</v>
      </c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AR158" s="21" t="s">
        <v>155</v>
      </c>
      <c r="AT158" s="21" t="s">
        <v>152</v>
      </c>
      <c r="AU158" s="21" t="s">
        <v>78</v>
      </c>
      <c r="AY158" s="21" t="s">
        <v>123</v>
      </c>
      <c r="BE158" s="170">
        <f>IF(N158="základní",J158,0)</f>
        <v>0</v>
      </c>
      <c r="BF158" s="170">
        <f>IF(N158="snížená",J158,0)</f>
        <v>0</v>
      </c>
      <c r="BG158" s="170">
        <f>IF(N158="zákl. přenesená",J158,0)</f>
        <v>0</v>
      </c>
      <c r="BH158" s="170">
        <f>IF(N158="sníž. přenesená",J158,0)</f>
        <v>0</v>
      </c>
      <c r="BI158" s="170">
        <f>IF(N158="nulová",J158,0)</f>
        <v>0</v>
      </c>
      <c r="BJ158" s="21" t="s">
        <v>76</v>
      </c>
      <c r="BK158" s="170">
        <f>ROUND(I158*H158,2)</f>
        <v>0</v>
      </c>
      <c r="BL158" s="21" t="s">
        <v>149</v>
      </c>
      <c r="BM158" s="21" t="s">
        <v>255</v>
      </c>
    </row>
    <row r="159" spans="2:65" s="1" customFormat="1" ht="27">
      <c r="B159" s="37"/>
      <c r="D159" s="171" t="s">
        <v>132</v>
      </c>
      <c r="F159" s="172" t="s">
        <v>133</v>
      </c>
      <c r="I159" s="99"/>
      <c r="L159" s="37"/>
      <c r="M159" s="173"/>
      <c r="T159" s="62"/>
      <c r="AT159" s="21" t="s">
        <v>132</v>
      </c>
      <c r="AU159" s="21" t="s">
        <v>78</v>
      </c>
    </row>
    <row r="160" spans="2:65" s="1" customFormat="1" ht="22.5" customHeight="1">
      <c r="B160" s="158"/>
      <c r="C160" s="181" t="s">
        <v>256</v>
      </c>
      <c r="D160" s="181" t="s">
        <v>152</v>
      </c>
      <c r="E160" s="182" t="s">
        <v>257</v>
      </c>
      <c r="F160" s="183" t="s">
        <v>258</v>
      </c>
      <c r="G160" s="184" t="s">
        <v>129</v>
      </c>
      <c r="H160" s="185">
        <v>181</v>
      </c>
      <c r="I160" s="186"/>
      <c r="J160" s="187">
        <f>ROUND(I160*H160,2)</f>
        <v>0</v>
      </c>
      <c r="K160" s="183" t="s">
        <v>513</v>
      </c>
      <c r="L160" s="188"/>
      <c r="M160" s="189" t="s">
        <v>5</v>
      </c>
      <c r="N160" s="190" t="s">
        <v>42</v>
      </c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AR160" s="21" t="s">
        <v>155</v>
      </c>
      <c r="AT160" s="21" t="s">
        <v>152</v>
      </c>
      <c r="AU160" s="21" t="s">
        <v>78</v>
      </c>
      <c r="AY160" s="21" t="s">
        <v>123</v>
      </c>
      <c r="BE160" s="170">
        <f>IF(N160="základní",J160,0)</f>
        <v>0</v>
      </c>
      <c r="BF160" s="170">
        <f>IF(N160="snížená",J160,0)</f>
        <v>0</v>
      </c>
      <c r="BG160" s="170">
        <f>IF(N160="zákl. přenesená",J160,0)</f>
        <v>0</v>
      </c>
      <c r="BH160" s="170">
        <f>IF(N160="sníž. přenesená",J160,0)</f>
        <v>0</v>
      </c>
      <c r="BI160" s="170">
        <f>IF(N160="nulová",J160,0)</f>
        <v>0</v>
      </c>
      <c r="BJ160" s="21" t="s">
        <v>76</v>
      </c>
      <c r="BK160" s="170">
        <f>ROUND(I160*H160,2)</f>
        <v>0</v>
      </c>
      <c r="BL160" s="21" t="s">
        <v>149</v>
      </c>
      <c r="BM160" s="21" t="s">
        <v>259</v>
      </c>
    </row>
    <row r="161" spans="2:65" s="1" customFormat="1" ht="27">
      <c r="B161" s="37"/>
      <c r="D161" s="171" t="s">
        <v>132</v>
      </c>
      <c r="F161" s="172" t="s">
        <v>133</v>
      </c>
      <c r="I161" s="99"/>
      <c r="L161" s="37"/>
      <c r="M161" s="173"/>
      <c r="T161" s="62"/>
      <c r="AT161" s="21" t="s">
        <v>132</v>
      </c>
      <c r="AU161" s="21" t="s">
        <v>78</v>
      </c>
    </row>
    <row r="162" spans="2:65" s="1" customFormat="1" ht="22.5" customHeight="1">
      <c r="B162" s="158"/>
      <c r="C162" s="159" t="s">
        <v>260</v>
      </c>
      <c r="D162" s="159" t="s">
        <v>126</v>
      </c>
      <c r="E162" s="160" t="s">
        <v>261</v>
      </c>
      <c r="F162" s="161" t="s">
        <v>262</v>
      </c>
      <c r="G162" s="162" t="s">
        <v>129</v>
      </c>
      <c r="H162" s="163">
        <v>15</v>
      </c>
      <c r="I162" s="164"/>
      <c r="J162" s="165">
        <f>ROUND(I162*H162,2)</f>
        <v>0</v>
      </c>
      <c r="K162" s="161" t="s">
        <v>512</v>
      </c>
      <c r="L162" s="37"/>
      <c r="M162" s="166" t="s">
        <v>5</v>
      </c>
      <c r="N162" s="167" t="s">
        <v>42</v>
      </c>
      <c r="P162" s="168">
        <f>O162*H162</f>
        <v>0</v>
      </c>
      <c r="Q162" s="168">
        <v>3.4000000000000002E-4</v>
      </c>
      <c r="R162" s="168">
        <f>Q162*H162</f>
        <v>5.1000000000000004E-3</v>
      </c>
      <c r="S162" s="168">
        <v>0</v>
      </c>
      <c r="T162" s="169">
        <f>S162*H162</f>
        <v>0</v>
      </c>
      <c r="AR162" s="21" t="s">
        <v>149</v>
      </c>
      <c r="AT162" s="21" t="s">
        <v>126</v>
      </c>
      <c r="AU162" s="21" t="s">
        <v>78</v>
      </c>
      <c r="AY162" s="21" t="s">
        <v>123</v>
      </c>
      <c r="BE162" s="170">
        <f>IF(N162="základní",J162,0)</f>
        <v>0</v>
      </c>
      <c r="BF162" s="170">
        <f>IF(N162="snížená",J162,0)</f>
        <v>0</v>
      </c>
      <c r="BG162" s="170">
        <f>IF(N162="zákl. přenesená",J162,0)</f>
        <v>0</v>
      </c>
      <c r="BH162" s="170">
        <f>IF(N162="sníž. přenesená",J162,0)</f>
        <v>0</v>
      </c>
      <c r="BI162" s="170">
        <f>IF(N162="nulová",J162,0)</f>
        <v>0</v>
      </c>
      <c r="BJ162" s="21" t="s">
        <v>76</v>
      </c>
      <c r="BK162" s="170">
        <f>ROUND(I162*H162,2)</f>
        <v>0</v>
      </c>
      <c r="BL162" s="21" t="s">
        <v>149</v>
      </c>
      <c r="BM162" s="21" t="s">
        <v>263</v>
      </c>
    </row>
    <row r="163" spans="2:65" s="1" customFormat="1" ht="27">
      <c r="B163" s="37"/>
      <c r="D163" s="171" t="s">
        <v>132</v>
      </c>
      <c r="F163" s="172" t="s">
        <v>240</v>
      </c>
      <c r="I163" s="99"/>
      <c r="L163" s="37"/>
      <c r="M163" s="173"/>
      <c r="T163" s="62"/>
      <c r="AT163" s="21" t="s">
        <v>132</v>
      </c>
      <c r="AU163" s="21" t="s">
        <v>78</v>
      </c>
    </row>
    <row r="164" spans="2:65" s="1" customFormat="1" ht="22.5" customHeight="1">
      <c r="B164" s="158"/>
      <c r="C164" s="159" t="s">
        <v>264</v>
      </c>
      <c r="D164" s="159" t="s">
        <v>126</v>
      </c>
      <c r="E164" s="160" t="s">
        <v>265</v>
      </c>
      <c r="F164" s="161" t="s">
        <v>266</v>
      </c>
      <c r="G164" s="162" t="s">
        <v>221</v>
      </c>
      <c r="H164" s="191"/>
      <c r="I164" s="164"/>
      <c r="J164" s="165">
        <f>ROUND(I164*H164,2)</f>
        <v>0</v>
      </c>
      <c r="K164" s="161" t="s">
        <v>512</v>
      </c>
      <c r="L164" s="37"/>
      <c r="M164" s="166" t="s">
        <v>5</v>
      </c>
      <c r="N164" s="167" t="s">
        <v>42</v>
      </c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AR164" s="21" t="s">
        <v>149</v>
      </c>
      <c r="AT164" s="21" t="s">
        <v>126</v>
      </c>
      <c r="AU164" s="21" t="s">
        <v>78</v>
      </c>
      <c r="AY164" s="21" t="s">
        <v>123</v>
      </c>
      <c r="BE164" s="170">
        <f>IF(N164="základní",J164,0)</f>
        <v>0</v>
      </c>
      <c r="BF164" s="170">
        <f>IF(N164="snížená",J164,0)</f>
        <v>0</v>
      </c>
      <c r="BG164" s="170">
        <f>IF(N164="zákl. přenesená",J164,0)</f>
        <v>0</v>
      </c>
      <c r="BH164" s="170">
        <f>IF(N164="sníž. přenesená",J164,0)</f>
        <v>0</v>
      </c>
      <c r="BI164" s="170">
        <f>IF(N164="nulová",J164,0)</f>
        <v>0</v>
      </c>
      <c r="BJ164" s="21" t="s">
        <v>76</v>
      </c>
      <c r="BK164" s="170">
        <f>ROUND(I164*H164,2)</f>
        <v>0</v>
      </c>
      <c r="BL164" s="21" t="s">
        <v>149</v>
      </c>
      <c r="BM164" s="21" t="s">
        <v>267</v>
      </c>
    </row>
    <row r="165" spans="2:65" s="11" customFormat="1" ht="29.85" customHeight="1">
      <c r="B165" s="146"/>
      <c r="D165" s="147" t="s">
        <v>70</v>
      </c>
      <c r="E165" s="156" t="s">
        <v>268</v>
      </c>
      <c r="F165" s="156" t="s">
        <v>269</v>
      </c>
      <c r="I165" s="149"/>
      <c r="J165" s="157">
        <f>BK165</f>
        <v>0</v>
      </c>
      <c r="L165" s="146"/>
      <c r="M165" s="151"/>
      <c r="P165" s="152">
        <f>SUM(P166:P182)</f>
        <v>0</v>
      </c>
      <c r="R165" s="152">
        <f>SUM(R166:R182)</f>
        <v>3.55498</v>
      </c>
      <c r="T165" s="153">
        <f>SUM(T166:T182)</f>
        <v>4.6823800000000002</v>
      </c>
      <c r="AR165" s="147" t="s">
        <v>78</v>
      </c>
      <c r="AT165" s="154" t="s">
        <v>70</v>
      </c>
      <c r="AU165" s="154" t="s">
        <v>76</v>
      </c>
      <c r="AY165" s="147" t="s">
        <v>123</v>
      </c>
      <c r="BK165" s="155">
        <f>SUM(BK166:BK182)</f>
        <v>0</v>
      </c>
    </row>
    <row r="166" spans="2:65" s="1" customFormat="1" ht="22.5" customHeight="1">
      <c r="B166" s="158"/>
      <c r="C166" s="159" t="s">
        <v>270</v>
      </c>
      <c r="D166" s="159" t="s">
        <v>126</v>
      </c>
      <c r="E166" s="160" t="s">
        <v>271</v>
      </c>
      <c r="F166" s="161" t="s">
        <v>272</v>
      </c>
      <c r="G166" s="162" t="s">
        <v>129</v>
      </c>
      <c r="H166" s="163">
        <v>181</v>
      </c>
      <c r="I166" s="164"/>
      <c r="J166" s="165">
        <f>ROUND(I166*H166,2)</f>
        <v>0</v>
      </c>
      <c r="K166" s="161" t="s">
        <v>512</v>
      </c>
      <c r="L166" s="37"/>
      <c r="M166" s="166" t="s">
        <v>5</v>
      </c>
      <c r="N166" s="167" t="s">
        <v>42</v>
      </c>
      <c r="P166" s="168">
        <f>O166*H166</f>
        <v>0</v>
      </c>
      <c r="Q166" s="168">
        <v>0</v>
      </c>
      <c r="R166" s="168">
        <f>Q166*H166</f>
        <v>0</v>
      </c>
      <c r="S166" s="168">
        <v>0</v>
      </c>
      <c r="T166" s="169">
        <f>S166*H166</f>
        <v>0</v>
      </c>
      <c r="AR166" s="21" t="s">
        <v>149</v>
      </c>
      <c r="AT166" s="21" t="s">
        <v>126</v>
      </c>
      <c r="AU166" s="21" t="s">
        <v>78</v>
      </c>
      <c r="AY166" s="21" t="s">
        <v>123</v>
      </c>
      <c r="BE166" s="170">
        <f>IF(N166="základní",J166,0)</f>
        <v>0</v>
      </c>
      <c r="BF166" s="170">
        <f>IF(N166="snížená",J166,0)</f>
        <v>0</v>
      </c>
      <c r="BG166" s="170">
        <f>IF(N166="zákl. přenesená",J166,0)</f>
        <v>0</v>
      </c>
      <c r="BH166" s="170">
        <f>IF(N166="sníž. přenesená",J166,0)</f>
        <v>0</v>
      </c>
      <c r="BI166" s="170">
        <f>IF(N166="nulová",J166,0)</f>
        <v>0</v>
      </c>
      <c r="BJ166" s="21" t="s">
        <v>76</v>
      </c>
      <c r="BK166" s="170">
        <f>ROUND(I166*H166,2)</f>
        <v>0</v>
      </c>
      <c r="BL166" s="21" t="s">
        <v>149</v>
      </c>
      <c r="BM166" s="21" t="s">
        <v>273</v>
      </c>
    </row>
    <row r="167" spans="2:65" s="1" customFormat="1" ht="27">
      <c r="B167" s="37"/>
      <c r="D167" s="171" t="s">
        <v>132</v>
      </c>
      <c r="F167" s="172" t="s">
        <v>133</v>
      </c>
      <c r="I167" s="99"/>
      <c r="L167" s="37"/>
      <c r="M167" s="173"/>
      <c r="T167" s="62"/>
      <c r="AT167" s="21" t="s">
        <v>132</v>
      </c>
      <c r="AU167" s="21" t="s">
        <v>78</v>
      </c>
    </row>
    <row r="168" spans="2:65" s="1" customFormat="1" ht="22.5" customHeight="1">
      <c r="B168" s="158"/>
      <c r="C168" s="159" t="s">
        <v>155</v>
      </c>
      <c r="D168" s="159" t="s">
        <v>126</v>
      </c>
      <c r="E168" s="160" t="s">
        <v>274</v>
      </c>
      <c r="F168" s="161" t="s">
        <v>275</v>
      </c>
      <c r="G168" s="162" t="s">
        <v>276</v>
      </c>
      <c r="H168" s="163">
        <v>60</v>
      </c>
      <c r="I168" s="164"/>
      <c r="J168" s="165">
        <f>ROUND(I168*H168,2)</f>
        <v>0</v>
      </c>
      <c r="K168" s="161" t="s">
        <v>512</v>
      </c>
      <c r="L168" s="37"/>
      <c r="M168" s="166" t="s">
        <v>5</v>
      </c>
      <c r="N168" s="167" t="s">
        <v>42</v>
      </c>
      <c r="P168" s="168">
        <f>O168*H168</f>
        <v>0</v>
      </c>
      <c r="Q168" s="168">
        <v>0</v>
      </c>
      <c r="R168" s="168">
        <f>Q168*H168</f>
        <v>0</v>
      </c>
      <c r="S168" s="168">
        <v>2.3800000000000002E-2</v>
      </c>
      <c r="T168" s="169">
        <f>S168*H168</f>
        <v>1.4280000000000002</v>
      </c>
      <c r="AR168" s="21" t="s">
        <v>149</v>
      </c>
      <c r="AT168" s="21" t="s">
        <v>126</v>
      </c>
      <c r="AU168" s="21" t="s">
        <v>78</v>
      </c>
      <c r="AY168" s="21" t="s">
        <v>123</v>
      </c>
      <c r="BE168" s="170">
        <f>IF(N168="základní",J168,0)</f>
        <v>0</v>
      </c>
      <c r="BF168" s="170">
        <f>IF(N168="snížená",J168,0)</f>
        <v>0</v>
      </c>
      <c r="BG168" s="170">
        <f>IF(N168="zákl. přenesená",J168,0)</f>
        <v>0</v>
      </c>
      <c r="BH168" s="170">
        <f>IF(N168="sníž. přenesená",J168,0)</f>
        <v>0</v>
      </c>
      <c r="BI168" s="170">
        <f>IF(N168="nulová",J168,0)</f>
        <v>0</v>
      </c>
      <c r="BJ168" s="21" t="s">
        <v>76</v>
      </c>
      <c r="BK168" s="170">
        <f>ROUND(I168*H168,2)</f>
        <v>0</v>
      </c>
      <c r="BL168" s="21" t="s">
        <v>149</v>
      </c>
      <c r="BM168" s="21" t="s">
        <v>277</v>
      </c>
    </row>
    <row r="169" spans="2:65" s="1" customFormat="1" ht="22.5" customHeight="1">
      <c r="B169" s="158"/>
      <c r="C169" s="159" t="s">
        <v>278</v>
      </c>
      <c r="D169" s="159" t="s">
        <v>126</v>
      </c>
      <c r="E169" s="160" t="s">
        <v>279</v>
      </c>
      <c r="F169" s="161" t="s">
        <v>280</v>
      </c>
      <c r="G169" s="162" t="s">
        <v>276</v>
      </c>
      <c r="H169" s="163">
        <v>60</v>
      </c>
      <c r="I169" s="164"/>
      <c r="J169" s="165">
        <f>ROUND(I169*H169,2)</f>
        <v>0</v>
      </c>
      <c r="K169" s="161" t="s">
        <v>512</v>
      </c>
      <c r="L169" s="37"/>
      <c r="M169" s="166" t="s">
        <v>5</v>
      </c>
      <c r="N169" s="167" t="s">
        <v>42</v>
      </c>
      <c r="P169" s="168">
        <f>O169*H169</f>
        <v>0</v>
      </c>
      <c r="Q169" s="168">
        <v>1.39E-3</v>
      </c>
      <c r="R169" s="168">
        <f>Q169*H169</f>
        <v>8.3400000000000002E-2</v>
      </c>
      <c r="S169" s="168">
        <v>0</v>
      </c>
      <c r="T169" s="169">
        <f>S169*H169</f>
        <v>0</v>
      </c>
      <c r="AR169" s="21" t="s">
        <v>149</v>
      </c>
      <c r="AT169" s="21" t="s">
        <v>126</v>
      </c>
      <c r="AU169" s="21" t="s">
        <v>78</v>
      </c>
      <c r="AY169" s="21" t="s">
        <v>123</v>
      </c>
      <c r="BE169" s="170">
        <f>IF(N169="základní",J169,0)</f>
        <v>0</v>
      </c>
      <c r="BF169" s="170">
        <f>IF(N169="snížená",J169,0)</f>
        <v>0</v>
      </c>
      <c r="BG169" s="170">
        <f>IF(N169="zákl. přenesená",J169,0)</f>
        <v>0</v>
      </c>
      <c r="BH169" s="170">
        <f>IF(N169="sníž. přenesená",J169,0)</f>
        <v>0</v>
      </c>
      <c r="BI169" s="170">
        <f>IF(N169="nulová",J169,0)</f>
        <v>0</v>
      </c>
      <c r="BJ169" s="21" t="s">
        <v>76</v>
      </c>
      <c r="BK169" s="170">
        <f>ROUND(I169*H169,2)</f>
        <v>0</v>
      </c>
      <c r="BL169" s="21" t="s">
        <v>149</v>
      </c>
      <c r="BM169" s="21" t="s">
        <v>281</v>
      </c>
    </row>
    <row r="170" spans="2:65" s="1" customFormat="1" ht="27">
      <c r="B170" s="37"/>
      <c r="D170" s="171" t="s">
        <v>132</v>
      </c>
      <c r="F170" s="172" t="s">
        <v>282</v>
      </c>
      <c r="I170" s="99"/>
      <c r="L170" s="37"/>
      <c r="M170" s="173"/>
      <c r="T170" s="62"/>
      <c r="AT170" s="21" t="s">
        <v>132</v>
      </c>
      <c r="AU170" s="21" t="s">
        <v>78</v>
      </c>
    </row>
    <row r="171" spans="2:65" s="1" customFormat="1" ht="22.5" customHeight="1">
      <c r="B171" s="158"/>
      <c r="C171" s="159" t="s">
        <v>283</v>
      </c>
      <c r="D171" s="159" t="s">
        <v>126</v>
      </c>
      <c r="E171" s="160" t="s">
        <v>284</v>
      </c>
      <c r="F171" s="161" t="s">
        <v>285</v>
      </c>
      <c r="G171" s="162" t="s">
        <v>129</v>
      </c>
      <c r="H171" s="163">
        <v>181</v>
      </c>
      <c r="I171" s="164"/>
      <c r="J171" s="165">
        <f>ROUND(I171*H171,2)</f>
        <v>0</v>
      </c>
      <c r="K171" s="161" t="s">
        <v>512</v>
      </c>
      <c r="L171" s="37"/>
      <c r="M171" s="166" t="s">
        <v>5</v>
      </c>
      <c r="N171" s="167" t="s">
        <v>42</v>
      </c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AR171" s="21" t="s">
        <v>149</v>
      </c>
      <c r="AT171" s="21" t="s">
        <v>126</v>
      </c>
      <c r="AU171" s="21" t="s">
        <v>78</v>
      </c>
      <c r="AY171" s="21" t="s">
        <v>123</v>
      </c>
      <c r="BE171" s="170">
        <f>IF(N171="základní",J171,0)</f>
        <v>0</v>
      </c>
      <c r="BF171" s="170">
        <f>IF(N171="snížená",J171,0)</f>
        <v>0</v>
      </c>
      <c r="BG171" s="170">
        <f>IF(N171="zákl. přenesená",J171,0)</f>
        <v>0</v>
      </c>
      <c r="BH171" s="170">
        <f>IF(N171="sníž. přenesená",J171,0)</f>
        <v>0</v>
      </c>
      <c r="BI171" s="170">
        <f>IF(N171="nulová",J171,0)</f>
        <v>0</v>
      </c>
      <c r="BJ171" s="21" t="s">
        <v>76</v>
      </c>
      <c r="BK171" s="170">
        <f>ROUND(I171*H171,2)</f>
        <v>0</v>
      </c>
      <c r="BL171" s="21" t="s">
        <v>149</v>
      </c>
      <c r="BM171" s="21" t="s">
        <v>286</v>
      </c>
    </row>
    <row r="172" spans="2:65" s="1" customFormat="1" ht="27">
      <c r="B172" s="37"/>
      <c r="D172" s="171" t="s">
        <v>132</v>
      </c>
      <c r="F172" s="172" t="s">
        <v>133</v>
      </c>
      <c r="I172" s="99"/>
      <c r="L172" s="37"/>
      <c r="M172" s="173"/>
      <c r="T172" s="62"/>
      <c r="AT172" s="21" t="s">
        <v>132</v>
      </c>
      <c r="AU172" s="21" t="s">
        <v>78</v>
      </c>
    </row>
    <row r="173" spans="2:65" s="1" customFormat="1" ht="22.5" customHeight="1">
      <c r="B173" s="158"/>
      <c r="C173" s="181" t="s">
        <v>287</v>
      </c>
      <c r="D173" s="181" t="s">
        <v>152</v>
      </c>
      <c r="E173" s="182" t="s">
        <v>288</v>
      </c>
      <c r="F173" s="183" t="s">
        <v>289</v>
      </c>
      <c r="G173" s="184" t="s">
        <v>129</v>
      </c>
      <c r="H173" s="185">
        <v>181</v>
      </c>
      <c r="I173" s="186"/>
      <c r="J173" s="187">
        <f>ROUND(I173*H173,2)</f>
        <v>0</v>
      </c>
      <c r="K173" s="183" t="s">
        <v>130</v>
      </c>
      <c r="L173" s="188"/>
      <c r="M173" s="189" t="s">
        <v>5</v>
      </c>
      <c r="N173" s="190" t="s">
        <v>42</v>
      </c>
      <c r="P173" s="168">
        <f>O173*H173</f>
        <v>0</v>
      </c>
      <c r="Q173" s="168">
        <v>1.9E-2</v>
      </c>
      <c r="R173" s="168">
        <f>Q173*H173</f>
        <v>3.4390000000000001</v>
      </c>
      <c r="S173" s="168">
        <v>0</v>
      </c>
      <c r="T173" s="169">
        <f>S173*H173</f>
        <v>0</v>
      </c>
      <c r="AR173" s="21" t="s">
        <v>155</v>
      </c>
      <c r="AT173" s="21" t="s">
        <v>152</v>
      </c>
      <c r="AU173" s="21" t="s">
        <v>78</v>
      </c>
      <c r="AY173" s="21" t="s">
        <v>123</v>
      </c>
      <c r="BE173" s="170">
        <f>IF(N173="základní",J173,0)</f>
        <v>0</v>
      </c>
      <c r="BF173" s="170">
        <f>IF(N173="snížená",J173,0)</f>
        <v>0</v>
      </c>
      <c r="BG173" s="170">
        <f>IF(N173="zákl. přenesená",J173,0)</f>
        <v>0</v>
      </c>
      <c r="BH173" s="170">
        <f>IF(N173="sníž. přenesená",J173,0)</f>
        <v>0</v>
      </c>
      <c r="BI173" s="170">
        <f>IF(N173="nulová",J173,0)</f>
        <v>0</v>
      </c>
      <c r="BJ173" s="21" t="s">
        <v>76</v>
      </c>
      <c r="BK173" s="170">
        <f>ROUND(I173*H173,2)</f>
        <v>0</v>
      </c>
      <c r="BL173" s="21" t="s">
        <v>149</v>
      </c>
      <c r="BM173" s="21" t="s">
        <v>290</v>
      </c>
    </row>
    <row r="174" spans="2:65" s="1" customFormat="1" ht="27">
      <c r="B174" s="37"/>
      <c r="D174" s="171" t="s">
        <v>132</v>
      </c>
      <c r="F174" s="172" t="s">
        <v>133</v>
      </c>
      <c r="I174" s="99"/>
      <c r="L174" s="37"/>
      <c r="M174" s="173"/>
      <c r="T174" s="62"/>
      <c r="AT174" s="21" t="s">
        <v>132</v>
      </c>
      <c r="AU174" s="21" t="s">
        <v>78</v>
      </c>
    </row>
    <row r="175" spans="2:65" s="1" customFormat="1" ht="22.5" customHeight="1">
      <c r="B175" s="158"/>
      <c r="C175" s="159" t="s">
        <v>291</v>
      </c>
      <c r="D175" s="159" t="s">
        <v>126</v>
      </c>
      <c r="E175" s="160" t="s">
        <v>292</v>
      </c>
      <c r="F175" s="161" t="s">
        <v>293</v>
      </c>
      <c r="G175" s="162" t="s">
        <v>129</v>
      </c>
      <c r="H175" s="163">
        <v>181</v>
      </c>
      <c r="I175" s="164"/>
      <c r="J175" s="165">
        <f>ROUND(I175*H175,2)</f>
        <v>0</v>
      </c>
      <c r="K175" s="161" t="s">
        <v>512</v>
      </c>
      <c r="L175" s="37"/>
      <c r="M175" s="166" t="s">
        <v>5</v>
      </c>
      <c r="N175" s="167" t="s">
        <v>42</v>
      </c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AR175" s="21" t="s">
        <v>149</v>
      </c>
      <c r="AT175" s="21" t="s">
        <v>126</v>
      </c>
      <c r="AU175" s="21" t="s">
        <v>78</v>
      </c>
      <c r="AY175" s="21" t="s">
        <v>123</v>
      </c>
      <c r="BE175" s="170">
        <f>IF(N175="základní",J175,0)</f>
        <v>0</v>
      </c>
      <c r="BF175" s="170">
        <f>IF(N175="snížená",J175,0)</f>
        <v>0</v>
      </c>
      <c r="BG175" s="170">
        <f>IF(N175="zákl. přenesená",J175,0)</f>
        <v>0</v>
      </c>
      <c r="BH175" s="170">
        <f>IF(N175="sníž. přenesená",J175,0)</f>
        <v>0</v>
      </c>
      <c r="BI175" s="170">
        <f>IF(N175="nulová",J175,0)</f>
        <v>0</v>
      </c>
      <c r="BJ175" s="21" t="s">
        <v>76</v>
      </c>
      <c r="BK175" s="170">
        <f>ROUND(I175*H175,2)</f>
        <v>0</v>
      </c>
      <c r="BL175" s="21" t="s">
        <v>149</v>
      </c>
      <c r="BM175" s="21" t="s">
        <v>294</v>
      </c>
    </row>
    <row r="176" spans="2:65" s="1" customFormat="1" ht="27">
      <c r="B176" s="37"/>
      <c r="D176" s="171" t="s">
        <v>132</v>
      </c>
      <c r="F176" s="172" t="s">
        <v>133</v>
      </c>
      <c r="I176" s="99"/>
      <c r="L176" s="37"/>
      <c r="M176" s="173"/>
      <c r="T176" s="62"/>
      <c r="AT176" s="21" t="s">
        <v>132</v>
      </c>
      <c r="AU176" s="21" t="s">
        <v>78</v>
      </c>
    </row>
    <row r="177" spans="2:65" s="1" customFormat="1" ht="22.5" customHeight="1">
      <c r="B177" s="158"/>
      <c r="C177" s="159" t="s">
        <v>295</v>
      </c>
      <c r="D177" s="159" t="s">
        <v>126</v>
      </c>
      <c r="E177" s="160" t="s">
        <v>296</v>
      </c>
      <c r="F177" s="161" t="s">
        <v>297</v>
      </c>
      <c r="G177" s="162" t="s">
        <v>276</v>
      </c>
      <c r="H177" s="163">
        <v>150</v>
      </c>
      <c r="I177" s="164"/>
      <c r="J177" s="165">
        <f>ROUND(I177*H177,2)</f>
        <v>0</v>
      </c>
      <c r="K177" s="161" t="s">
        <v>512</v>
      </c>
      <c r="L177" s="37"/>
      <c r="M177" s="166" t="s">
        <v>5</v>
      </c>
      <c r="N177" s="167" t="s">
        <v>42</v>
      </c>
      <c r="P177" s="168">
        <f>O177*H177</f>
        <v>0</v>
      </c>
      <c r="Q177" s="168">
        <v>0</v>
      </c>
      <c r="R177" s="168">
        <f>Q177*H177</f>
        <v>0</v>
      </c>
      <c r="S177" s="168">
        <v>0</v>
      </c>
      <c r="T177" s="169">
        <f>S177*H177</f>
        <v>0</v>
      </c>
      <c r="AR177" s="21" t="s">
        <v>149</v>
      </c>
      <c r="AT177" s="21" t="s">
        <v>126</v>
      </c>
      <c r="AU177" s="21" t="s">
        <v>78</v>
      </c>
      <c r="AY177" s="21" t="s">
        <v>123</v>
      </c>
      <c r="BE177" s="170">
        <f>IF(N177="základní",J177,0)</f>
        <v>0</v>
      </c>
      <c r="BF177" s="170">
        <f>IF(N177="snížená",J177,0)</f>
        <v>0</v>
      </c>
      <c r="BG177" s="170">
        <f>IF(N177="zákl. přenesená",J177,0)</f>
        <v>0</v>
      </c>
      <c r="BH177" s="170">
        <f>IF(N177="sníž. přenesená",J177,0)</f>
        <v>0</v>
      </c>
      <c r="BI177" s="170">
        <f>IF(N177="nulová",J177,0)</f>
        <v>0</v>
      </c>
      <c r="BJ177" s="21" t="s">
        <v>76</v>
      </c>
      <c r="BK177" s="170">
        <f>ROUND(I177*H177,2)</f>
        <v>0</v>
      </c>
      <c r="BL177" s="21" t="s">
        <v>149</v>
      </c>
      <c r="BM177" s="21" t="s">
        <v>298</v>
      </c>
    </row>
    <row r="178" spans="2:65" s="1" customFormat="1" ht="22.5" customHeight="1">
      <c r="B178" s="158"/>
      <c r="C178" s="159" t="s">
        <v>299</v>
      </c>
      <c r="D178" s="159" t="s">
        <v>126</v>
      </c>
      <c r="E178" s="160" t="s">
        <v>300</v>
      </c>
      <c r="F178" s="161" t="s">
        <v>301</v>
      </c>
      <c r="G178" s="162" t="s">
        <v>129</v>
      </c>
      <c r="H178" s="163">
        <v>181</v>
      </c>
      <c r="I178" s="164"/>
      <c r="J178" s="165">
        <f>ROUND(I178*H178,2)</f>
        <v>0</v>
      </c>
      <c r="K178" s="161" t="s">
        <v>512</v>
      </c>
      <c r="L178" s="37"/>
      <c r="M178" s="166" t="s">
        <v>5</v>
      </c>
      <c r="N178" s="167" t="s">
        <v>42</v>
      </c>
      <c r="P178" s="168">
        <f>O178*H178</f>
        <v>0</v>
      </c>
      <c r="Q178" s="168">
        <v>1.8000000000000001E-4</v>
      </c>
      <c r="R178" s="168">
        <f>Q178*H178</f>
        <v>3.2580000000000005E-2</v>
      </c>
      <c r="S178" s="168">
        <v>1.7979999999999999E-2</v>
      </c>
      <c r="T178" s="169">
        <f>S178*H178</f>
        <v>3.2543799999999998</v>
      </c>
      <c r="AR178" s="21" t="s">
        <v>149</v>
      </c>
      <c r="AT178" s="21" t="s">
        <v>126</v>
      </c>
      <c r="AU178" s="21" t="s">
        <v>78</v>
      </c>
      <c r="AY178" s="21" t="s">
        <v>123</v>
      </c>
      <c r="BE178" s="170">
        <f>IF(N178="základní",J178,0)</f>
        <v>0</v>
      </c>
      <c r="BF178" s="170">
        <f>IF(N178="snížená",J178,0)</f>
        <v>0</v>
      </c>
      <c r="BG178" s="170">
        <f>IF(N178="zákl. přenesená",J178,0)</f>
        <v>0</v>
      </c>
      <c r="BH178" s="170">
        <f>IF(N178="sníž. přenesená",J178,0)</f>
        <v>0</v>
      </c>
      <c r="BI178" s="170">
        <f>IF(N178="nulová",J178,0)</f>
        <v>0</v>
      </c>
      <c r="BJ178" s="21" t="s">
        <v>76</v>
      </c>
      <c r="BK178" s="170">
        <f>ROUND(I178*H178,2)</f>
        <v>0</v>
      </c>
      <c r="BL178" s="21" t="s">
        <v>149</v>
      </c>
      <c r="BM178" s="21" t="s">
        <v>302</v>
      </c>
    </row>
    <row r="179" spans="2:65" s="1" customFormat="1" ht="22.5" customHeight="1">
      <c r="B179" s="158"/>
      <c r="C179" s="159" t="s">
        <v>303</v>
      </c>
      <c r="D179" s="159" t="s">
        <v>126</v>
      </c>
      <c r="E179" s="160" t="s">
        <v>304</v>
      </c>
      <c r="F179" s="161" t="s">
        <v>305</v>
      </c>
      <c r="G179" s="162" t="s">
        <v>276</v>
      </c>
      <c r="H179" s="163">
        <v>150</v>
      </c>
      <c r="I179" s="164"/>
      <c r="J179" s="165">
        <f>ROUND(I179*H179,2)</f>
        <v>0</v>
      </c>
      <c r="K179" s="161" t="s">
        <v>512</v>
      </c>
      <c r="L179" s="37"/>
      <c r="M179" s="166" t="s">
        <v>5</v>
      </c>
      <c r="N179" s="167" t="s">
        <v>42</v>
      </c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AR179" s="21" t="s">
        <v>149</v>
      </c>
      <c r="AT179" s="21" t="s">
        <v>126</v>
      </c>
      <c r="AU179" s="21" t="s">
        <v>78</v>
      </c>
      <c r="AY179" s="21" t="s">
        <v>123</v>
      </c>
      <c r="BE179" s="170">
        <f>IF(N179="základní",J179,0)</f>
        <v>0</v>
      </c>
      <c r="BF179" s="170">
        <f>IF(N179="snížená",J179,0)</f>
        <v>0</v>
      </c>
      <c r="BG179" s="170">
        <f>IF(N179="zákl. přenesená",J179,0)</f>
        <v>0</v>
      </c>
      <c r="BH179" s="170">
        <f>IF(N179="sníž. přenesená",J179,0)</f>
        <v>0</v>
      </c>
      <c r="BI179" s="170">
        <f>IF(N179="nulová",J179,0)</f>
        <v>0</v>
      </c>
      <c r="BJ179" s="21" t="s">
        <v>76</v>
      </c>
      <c r="BK179" s="170">
        <f>ROUND(I179*H179,2)</f>
        <v>0</v>
      </c>
      <c r="BL179" s="21" t="s">
        <v>149</v>
      </c>
      <c r="BM179" s="21" t="s">
        <v>306</v>
      </c>
    </row>
    <row r="180" spans="2:65" s="1" customFormat="1" ht="22.5" customHeight="1">
      <c r="B180" s="158"/>
      <c r="C180" s="159" t="s">
        <v>307</v>
      </c>
      <c r="D180" s="159" t="s">
        <v>126</v>
      </c>
      <c r="E180" s="160" t="s">
        <v>308</v>
      </c>
      <c r="F180" s="161" t="s">
        <v>309</v>
      </c>
      <c r="G180" s="162" t="s">
        <v>129</v>
      </c>
      <c r="H180" s="163">
        <v>1</v>
      </c>
      <c r="I180" s="164"/>
      <c r="J180" s="165">
        <f>ROUND(I180*H180,2)</f>
        <v>0</v>
      </c>
      <c r="K180" s="183" t="s">
        <v>513</v>
      </c>
      <c r="L180" s="37"/>
      <c r="M180" s="166" t="s">
        <v>5</v>
      </c>
      <c r="N180" s="167" t="s">
        <v>42</v>
      </c>
      <c r="P180" s="168">
        <f>O180*H180</f>
        <v>0</v>
      </c>
      <c r="Q180" s="168">
        <v>0</v>
      </c>
      <c r="R180" s="168">
        <f>Q180*H180</f>
        <v>0</v>
      </c>
      <c r="S180" s="168">
        <v>0</v>
      </c>
      <c r="T180" s="169">
        <f>S180*H180</f>
        <v>0</v>
      </c>
      <c r="AR180" s="21" t="s">
        <v>149</v>
      </c>
      <c r="AT180" s="21" t="s">
        <v>126</v>
      </c>
      <c r="AU180" s="21" t="s">
        <v>78</v>
      </c>
      <c r="AY180" s="21" t="s">
        <v>123</v>
      </c>
      <c r="BE180" s="170">
        <f>IF(N180="základní",J180,0)</f>
        <v>0</v>
      </c>
      <c r="BF180" s="170">
        <f>IF(N180="snížená",J180,0)</f>
        <v>0</v>
      </c>
      <c r="BG180" s="170">
        <f>IF(N180="zákl. přenesená",J180,0)</f>
        <v>0</v>
      </c>
      <c r="BH180" s="170">
        <f>IF(N180="sníž. přenesená",J180,0)</f>
        <v>0</v>
      </c>
      <c r="BI180" s="170">
        <f>IF(N180="nulová",J180,0)</f>
        <v>0</v>
      </c>
      <c r="BJ180" s="21" t="s">
        <v>76</v>
      </c>
      <c r="BK180" s="170">
        <f>ROUND(I180*H180,2)</f>
        <v>0</v>
      </c>
      <c r="BL180" s="21" t="s">
        <v>149</v>
      </c>
      <c r="BM180" s="21" t="s">
        <v>310</v>
      </c>
    </row>
    <row r="181" spans="2:65" s="1" customFormat="1" ht="27">
      <c r="B181" s="37"/>
      <c r="D181" s="171" t="s">
        <v>132</v>
      </c>
      <c r="F181" s="172" t="s">
        <v>311</v>
      </c>
      <c r="I181" s="99"/>
      <c r="L181" s="37"/>
      <c r="M181" s="173"/>
      <c r="T181" s="62"/>
      <c r="AT181" s="21" t="s">
        <v>132</v>
      </c>
      <c r="AU181" s="21" t="s">
        <v>78</v>
      </c>
    </row>
    <row r="182" spans="2:65" s="1" customFormat="1" ht="22.5" customHeight="1">
      <c r="B182" s="158"/>
      <c r="C182" s="159" t="s">
        <v>312</v>
      </c>
      <c r="D182" s="159" t="s">
        <v>126</v>
      </c>
      <c r="E182" s="160" t="s">
        <v>313</v>
      </c>
      <c r="F182" s="161" t="s">
        <v>314</v>
      </c>
      <c r="G182" s="162" t="s">
        <v>221</v>
      </c>
      <c r="H182" s="191"/>
      <c r="I182" s="164"/>
      <c r="J182" s="165">
        <f>ROUND(I182*H182,2)</f>
        <v>0</v>
      </c>
      <c r="K182" s="161" t="s">
        <v>512</v>
      </c>
      <c r="L182" s="37"/>
      <c r="M182" s="166" t="s">
        <v>5</v>
      </c>
      <c r="N182" s="167" t="s">
        <v>42</v>
      </c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AR182" s="21" t="s">
        <v>149</v>
      </c>
      <c r="AT182" s="21" t="s">
        <v>126</v>
      </c>
      <c r="AU182" s="21" t="s">
        <v>78</v>
      </c>
      <c r="AY182" s="21" t="s">
        <v>123</v>
      </c>
      <c r="BE182" s="170">
        <f>IF(N182="základní",J182,0)</f>
        <v>0</v>
      </c>
      <c r="BF182" s="170">
        <f>IF(N182="snížená",J182,0)</f>
        <v>0</v>
      </c>
      <c r="BG182" s="170">
        <f>IF(N182="zákl. přenesená",J182,0)</f>
        <v>0</v>
      </c>
      <c r="BH182" s="170">
        <f>IF(N182="sníž. přenesená",J182,0)</f>
        <v>0</v>
      </c>
      <c r="BI182" s="170">
        <f>IF(N182="nulová",J182,0)</f>
        <v>0</v>
      </c>
      <c r="BJ182" s="21" t="s">
        <v>76</v>
      </c>
      <c r="BK182" s="170">
        <f>ROUND(I182*H182,2)</f>
        <v>0</v>
      </c>
      <c r="BL182" s="21" t="s">
        <v>149</v>
      </c>
      <c r="BM182" s="21" t="s">
        <v>315</v>
      </c>
    </row>
    <row r="183" spans="2:65" s="11" customFormat="1" ht="29.85" customHeight="1">
      <c r="B183" s="146"/>
      <c r="D183" s="147" t="s">
        <v>70</v>
      </c>
      <c r="E183" s="156" t="s">
        <v>316</v>
      </c>
      <c r="F183" s="156" t="s">
        <v>317</v>
      </c>
      <c r="I183" s="149"/>
      <c r="J183" s="157">
        <f>BK183</f>
        <v>0</v>
      </c>
      <c r="L183" s="146"/>
      <c r="M183" s="151"/>
      <c r="P183" s="152">
        <f>SUM(P184:P185)</f>
        <v>0</v>
      </c>
      <c r="R183" s="152">
        <f>SUM(R184:R185)</f>
        <v>0</v>
      </c>
      <c r="T183" s="153">
        <f>SUM(T184:T185)</f>
        <v>0</v>
      </c>
      <c r="AR183" s="147" t="s">
        <v>78</v>
      </c>
      <c r="AT183" s="154" t="s">
        <v>70</v>
      </c>
      <c r="AU183" s="154" t="s">
        <v>76</v>
      </c>
      <c r="AY183" s="147" t="s">
        <v>123</v>
      </c>
      <c r="BK183" s="155">
        <f>SUM(BK184:BK185)</f>
        <v>0</v>
      </c>
    </row>
    <row r="184" spans="2:65" s="1" customFormat="1" ht="22.5" customHeight="1">
      <c r="B184" s="158"/>
      <c r="C184" s="181" t="s">
        <v>318</v>
      </c>
      <c r="D184" s="181" t="s">
        <v>152</v>
      </c>
      <c r="E184" s="182" t="s">
        <v>319</v>
      </c>
      <c r="F184" s="183" t="s">
        <v>320</v>
      </c>
      <c r="G184" s="184" t="s">
        <v>148</v>
      </c>
      <c r="H184" s="185">
        <v>2468</v>
      </c>
      <c r="I184" s="186"/>
      <c r="J184" s="187">
        <f>ROUND(I184*H184,2)</f>
        <v>0</v>
      </c>
      <c r="K184" s="161" t="s">
        <v>512</v>
      </c>
      <c r="L184" s="188"/>
      <c r="M184" s="189" t="s">
        <v>5</v>
      </c>
      <c r="N184" s="190" t="s">
        <v>42</v>
      </c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AR184" s="21" t="s">
        <v>155</v>
      </c>
      <c r="AT184" s="21" t="s">
        <v>152</v>
      </c>
      <c r="AU184" s="21" t="s">
        <v>78</v>
      </c>
      <c r="AY184" s="21" t="s">
        <v>123</v>
      </c>
      <c r="BE184" s="170">
        <f>IF(N184="základní",J184,0)</f>
        <v>0</v>
      </c>
      <c r="BF184" s="170">
        <f>IF(N184="snížená",J184,0)</f>
        <v>0</v>
      </c>
      <c r="BG184" s="170">
        <f>IF(N184="zákl. přenesená",J184,0)</f>
        <v>0</v>
      </c>
      <c r="BH184" s="170">
        <f>IF(N184="sníž. přenesená",J184,0)</f>
        <v>0</v>
      </c>
      <c r="BI184" s="170">
        <f>IF(N184="nulová",J184,0)</f>
        <v>0</v>
      </c>
      <c r="BJ184" s="21" t="s">
        <v>76</v>
      </c>
      <c r="BK184" s="170">
        <f>ROUND(I184*H184,2)</f>
        <v>0</v>
      </c>
      <c r="BL184" s="21" t="s">
        <v>149</v>
      </c>
      <c r="BM184" s="21" t="s">
        <v>321</v>
      </c>
    </row>
    <row r="185" spans="2:65" s="1" customFormat="1" ht="27">
      <c r="B185" s="37"/>
      <c r="D185" s="171" t="s">
        <v>132</v>
      </c>
      <c r="F185" s="172" t="s">
        <v>322</v>
      </c>
      <c r="I185" s="99"/>
      <c r="L185" s="37"/>
      <c r="M185" s="173"/>
      <c r="T185" s="62"/>
      <c r="AT185" s="21" t="s">
        <v>132</v>
      </c>
      <c r="AU185" s="21" t="s">
        <v>78</v>
      </c>
    </row>
    <row r="186" spans="2:65" s="11" customFormat="1" ht="37.35" customHeight="1">
      <c r="B186" s="146"/>
      <c r="D186" s="147" t="s">
        <v>70</v>
      </c>
      <c r="E186" s="148" t="s">
        <v>323</v>
      </c>
      <c r="F186" s="148" t="s">
        <v>323</v>
      </c>
      <c r="I186" s="149"/>
      <c r="J186" s="150">
        <f>BK186</f>
        <v>0</v>
      </c>
      <c r="L186" s="146"/>
      <c r="M186" s="151"/>
      <c r="P186" s="152">
        <f>P187</f>
        <v>0</v>
      </c>
      <c r="R186" s="152">
        <f>R187</f>
        <v>0</v>
      </c>
      <c r="T186" s="153">
        <f>T187</f>
        <v>0</v>
      </c>
      <c r="AR186" s="147" t="s">
        <v>124</v>
      </c>
      <c r="AT186" s="154" t="s">
        <v>70</v>
      </c>
      <c r="AU186" s="154" t="s">
        <v>71</v>
      </c>
      <c r="AY186" s="147" t="s">
        <v>123</v>
      </c>
      <c r="BK186" s="155">
        <f>BK187</f>
        <v>0</v>
      </c>
    </row>
    <row r="187" spans="2:65" s="11" customFormat="1" ht="19.899999999999999" customHeight="1">
      <c r="B187" s="146"/>
      <c r="D187" s="147" t="s">
        <v>70</v>
      </c>
      <c r="E187" s="156" t="s">
        <v>324</v>
      </c>
      <c r="F187" s="156" t="s">
        <v>325</v>
      </c>
      <c r="I187" s="149"/>
      <c r="J187" s="157">
        <f>BK187</f>
        <v>0</v>
      </c>
      <c r="L187" s="146"/>
      <c r="M187" s="151"/>
      <c r="P187" s="152">
        <f>P188</f>
        <v>0</v>
      </c>
      <c r="R187" s="152">
        <f>R188</f>
        <v>0</v>
      </c>
      <c r="T187" s="153">
        <f>T188</f>
        <v>0</v>
      </c>
      <c r="AR187" s="147" t="s">
        <v>124</v>
      </c>
      <c r="AT187" s="154" t="s">
        <v>70</v>
      </c>
      <c r="AU187" s="154" t="s">
        <v>76</v>
      </c>
      <c r="AY187" s="147" t="s">
        <v>123</v>
      </c>
      <c r="BK187" s="155">
        <f>BK188</f>
        <v>0</v>
      </c>
    </row>
    <row r="188" spans="2:65" s="1" customFormat="1" ht="31.5" customHeight="1">
      <c r="B188" s="158"/>
      <c r="C188" s="159" t="s">
        <v>326</v>
      </c>
      <c r="D188" s="159" t="s">
        <v>126</v>
      </c>
      <c r="E188" s="160" t="s">
        <v>324</v>
      </c>
      <c r="F188" s="161" t="s">
        <v>327</v>
      </c>
      <c r="G188" s="162" t="s">
        <v>328</v>
      </c>
      <c r="H188" s="163">
        <v>48</v>
      </c>
      <c r="I188" s="164"/>
      <c r="J188" s="165">
        <f>ROUND(I188*H188,2)</f>
        <v>0</v>
      </c>
      <c r="K188" s="161" t="s">
        <v>512</v>
      </c>
      <c r="L188" s="37"/>
      <c r="M188" s="166" t="s">
        <v>5</v>
      </c>
      <c r="N188" s="192" t="s">
        <v>42</v>
      </c>
      <c r="O188" s="193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AR188" s="21" t="s">
        <v>329</v>
      </c>
      <c r="AT188" s="21" t="s">
        <v>126</v>
      </c>
      <c r="AU188" s="21" t="s">
        <v>78</v>
      </c>
      <c r="AY188" s="21" t="s">
        <v>123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21" t="s">
        <v>76</v>
      </c>
      <c r="BK188" s="170">
        <f>ROUND(I188*H188,2)</f>
        <v>0</v>
      </c>
      <c r="BL188" s="21" t="s">
        <v>329</v>
      </c>
      <c r="BM188" s="21" t="s">
        <v>330</v>
      </c>
    </row>
    <row r="189" spans="2:65" s="1" customFormat="1" ht="6.95" customHeight="1">
      <c r="B189" s="50"/>
      <c r="C189" s="51"/>
      <c r="D189" s="51"/>
      <c r="E189" s="51"/>
      <c r="F189" s="51"/>
      <c r="G189" s="51"/>
      <c r="H189" s="51"/>
      <c r="I189" s="117"/>
      <c r="J189" s="51"/>
      <c r="K189" s="51"/>
      <c r="L189" s="37"/>
    </row>
  </sheetData>
  <autoFilter ref="C92:K188"/>
  <mergeCells count="12">
    <mergeCell ref="G1:H1"/>
    <mergeCell ref="L2:V2"/>
    <mergeCell ref="E49:H49"/>
    <mergeCell ref="E51:H51"/>
    <mergeCell ref="E81:H81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ht="37.5" customHeight="1"/>
    <row r="2" spans="2:1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3" customFormat="1" ht="45" customHeight="1">
      <c r="B3" s="200"/>
      <c r="C3" s="318" t="s">
        <v>331</v>
      </c>
      <c r="D3" s="318"/>
      <c r="E3" s="318"/>
      <c r="F3" s="318"/>
      <c r="G3" s="318"/>
      <c r="H3" s="318"/>
      <c r="I3" s="318"/>
      <c r="J3" s="318"/>
      <c r="K3" s="201"/>
    </row>
    <row r="4" spans="2:11" ht="25.5" customHeight="1">
      <c r="B4" s="202"/>
      <c r="C4" s="325" t="s">
        <v>332</v>
      </c>
      <c r="D4" s="325"/>
      <c r="E4" s="325"/>
      <c r="F4" s="325"/>
      <c r="G4" s="325"/>
      <c r="H4" s="325"/>
      <c r="I4" s="325"/>
      <c r="J4" s="325"/>
      <c r="K4" s="203"/>
    </row>
    <row r="5" spans="2:1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ht="15" customHeight="1">
      <c r="B6" s="202"/>
      <c r="C6" s="321" t="s">
        <v>333</v>
      </c>
      <c r="D6" s="321"/>
      <c r="E6" s="321"/>
      <c r="F6" s="321"/>
      <c r="G6" s="321"/>
      <c r="H6" s="321"/>
      <c r="I6" s="321"/>
      <c r="J6" s="321"/>
      <c r="K6" s="203"/>
    </row>
    <row r="7" spans="2:11" ht="15" customHeight="1">
      <c r="B7" s="206"/>
      <c r="C7" s="321" t="s">
        <v>334</v>
      </c>
      <c r="D7" s="321"/>
      <c r="E7" s="321"/>
      <c r="F7" s="321"/>
      <c r="G7" s="321"/>
      <c r="H7" s="321"/>
      <c r="I7" s="321"/>
      <c r="J7" s="321"/>
      <c r="K7" s="203"/>
    </row>
    <row r="8" spans="2:1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ht="15" customHeight="1">
      <c r="B9" s="206"/>
      <c r="C9" s="321" t="s">
        <v>335</v>
      </c>
      <c r="D9" s="321"/>
      <c r="E9" s="321"/>
      <c r="F9" s="321"/>
      <c r="G9" s="321"/>
      <c r="H9" s="321"/>
      <c r="I9" s="321"/>
      <c r="J9" s="321"/>
      <c r="K9" s="203"/>
    </row>
    <row r="10" spans="2:11" ht="15" customHeight="1">
      <c r="B10" s="206"/>
      <c r="C10" s="205"/>
      <c r="D10" s="321" t="s">
        <v>336</v>
      </c>
      <c r="E10" s="321"/>
      <c r="F10" s="321"/>
      <c r="G10" s="321"/>
      <c r="H10" s="321"/>
      <c r="I10" s="321"/>
      <c r="J10" s="321"/>
      <c r="K10" s="203"/>
    </row>
    <row r="11" spans="2:11" ht="15" customHeight="1">
      <c r="B11" s="206"/>
      <c r="C11" s="207"/>
      <c r="D11" s="321" t="s">
        <v>337</v>
      </c>
      <c r="E11" s="321"/>
      <c r="F11" s="321"/>
      <c r="G11" s="321"/>
      <c r="H11" s="321"/>
      <c r="I11" s="321"/>
      <c r="J11" s="321"/>
      <c r="K11" s="203"/>
    </row>
    <row r="12" spans="2:11" ht="12.75" customHeight="1">
      <c r="B12" s="206"/>
      <c r="C12" s="207"/>
      <c r="D12" s="207"/>
      <c r="E12" s="207"/>
      <c r="F12" s="207"/>
      <c r="G12" s="207"/>
      <c r="H12" s="207"/>
      <c r="I12" s="207"/>
      <c r="J12" s="207"/>
      <c r="K12" s="203"/>
    </row>
    <row r="13" spans="2:11" ht="15" customHeight="1">
      <c r="B13" s="206"/>
      <c r="C13" s="207"/>
      <c r="D13" s="321" t="s">
        <v>338</v>
      </c>
      <c r="E13" s="321"/>
      <c r="F13" s="321"/>
      <c r="G13" s="321"/>
      <c r="H13" s="321"/>
      <c r="I13" s="321"/>
      <c r="J13" s="321"/>
      <c r="K13" s="203"/>
    </row>
    <row r="14" spans="2:11" ht="15" customHeight="1">
      <c r="B14" s="206"/>
      <c r="C14" s="207"/>
      <c r="D14" s="321" t="s">
        <v>339</v>
      </c>
      <c r="E14" s="321"/>
      <c r="F14" s="321"/>
      <c r="G14" s="321"/>
      <c r="H14" s="321"/>
      <c r="I14" s="321"/>
      <c r="J14" s="321"/>
      <c r="K14" s="203"/>
    </row>
    <row r="15" spans="2:11" ht="15" customHeight="1">
      <c r="B15" s="206"/>
      <c r="C15" s="207"/>
      <c r="D15" s="321" t="s">
        <v>340</v>
      </c>
      <c r="E15" s="321"/>
      <c r="F15" s="321"/>
      <c r="G15" s="321"/>
      <c r="H15" s="321"/>
      <c r="I15" s="321"/>
      <c r="J15" s="321"/>
      <c r="K15" s="203"/>
    </row>
    <row r="16" spans="2:11" ht="15" customHeight="1">
      <c r="B16" s="206"/>
      <c r="C16" s="207"/>
      <c r="D16" s="207"/>
      <c r="E16" s="208" t="s">
        <v>75</v>
      </c>
      <c r="F16" s="321" t="s">
        <v>341</v>
      </c>
      <c r="G16" s="321"/>
      <c r="H16" s="321"/>
      <c r="I16" s="321"/>
      <c r="J16" s="321"/>
      <c r="K16" s="203"/>
    </row>
    <row r="17" spans="2:11" ht="15" customHeight="1">
      <c r="B17" s="206"/>
      <c r="C17" s="207"/>
      <c r="D17" s="207"/>
      <c r="E17" s="208" t="s">
        <v>342</v>
      </c>
      <c r="F17" s="321" t="s">
        <v>343</v>
      </c>
      <c r="G17" s="321"/>
      <c r="H17" s="321"/>
      <c r="I17" s="321"/>
      <c r="J17" s="321"/>
      <c r="K17" s="203"/>
    </row>
    <row r="18" spans="2:11" ht="15" customHeight="1">
      <c r="B18" s="206"/>
      <c r="C18" s="207"/>
      <c r="D18" s="207"/>
      <c r="E18" s="208" t="s">
        <v>344</v>
      </c>
      <c r="F18" s="321" t="s">
        <v>345</v>
      </c>
      <c r="G18" s="321"/>
      <c r="H18" s="321"/>
      <c r="I18" s="321"/>
      <c r="J18" s="321"/>
      <c r="K18" s="203"/>
    </row>
    <row r="19" spans="2:11" ht="15" customHeight="1">
      <c r="B19" s="206"/>
      <c r="C19" s="207"/>
      <c r="D19" s="207"/>
      <c r="E19" s="208" t="s">
        <v>346</v>
      </c>
      <c r="F19" s="321" t="s">
        <v>347</v>
      </c>
      <c r="G19" s="321"/>
      <c r="H19" s="321"/>
      <c r="I19" s="321"/>
      <c r="J19" s="321"/>
      <c r="K19" s="203"/>
    </row>
    <row r="20" spans="2:11" ht="15" customHeight="1">
      <c r="B20" s="206"/>
      <c r="C20" s="207"/>
      <c r="D20" s="207"/>
      <c r="E20" s="208" t="s">
        <v>348</v>
      </c>
      <c r="F20" s="321" t="s">
        <v>323</v>
      </c>
      <c r="G20" s="321"/>
      <c r="H20" s="321"/>
      <c r="I20" s="321"/>
      <c r="J20" s="321"/>
      <c r="K20" s="203"/>
    </row>
    <row r="21" spans="2:11" ht="15" customHeight="1">
      <c r="B21" s="206"/>
      <c r="C21" s="207"/>
      <c r="D21" s="207"/>
      <c r="E21" s="208" t="s">
        <v>80</v>
      </c>
      <c r="F21" s="321" t="s">
        <v>349</v>
      </c>
      <c r="G21" s="321"/>
      <c r="H21" s="321"/>
      <c r="I21" s="321"/>
      <c r="J21" s="321"/>
      <c r="K21" s="203"/>
    </row>
    <row r="22" spans="2:11" ht="12.75" customHeight="1">
      <c r="B22" s="206"/>
      <c r="C22" s="207"/>
      <c r="D22" s="207"/>
      <c r="E22" s="207"/>
      <c r="F22" s="207"/>
      <c r="G22" s="207"/>
      <c r="H22" s="207"/>
      <c r="I22" s="207"/>
      <c r="J22" s="207"/>
      <c r="K22" s="203"/>
    </row>
    <row r="23" spans="2:11" ht="15" customHeight="1">
      <c r="B23" s="206"/>
      <c r="C23" s="321" t="s">
        <v>350</v>
      </c>
      <c r="D23" s="321"/>
      <c r="E23" s="321"/>
      <c r="F23" s="321"/>
      <c r="G23" s="321"/>
      <c r="H23" s="321"/>
      <c r="I23" s="321"/>
      <c r="J23" s="321"/>
      <c r="K23" s="203"/>
    </row>
    <row r="24" spans="2:11" ht="15" customHeight="1">
      <c r="B24" s="206"/>
      <c r="C24" s="321" t="s">
        <v>351</v>
      </c>
      <c r="D24" s="321"/>
      <c r="E24" s="321"/>
      <c r="F24" s="321"/>
      <c r="G24" s="321"/>
      <c r="H24" s="321"/>
      <c r="I24" s="321"/>
      <c r="J24" s="321"/>
      <c r="K24" s="203"/>
    </row>
    <row r="25" spans="2:11" ht="15" customHeight="1">
      <c r="B25" s="206"/>
      <c r="C25" s="205"/>
      <c r="D25" s="321" t="s">
        <v>352</v>
      </c>
      <c r="E25" s="321"/>
      <c r="F25" s="321"/>
      <c r="G25" s="321"/>
      <c r="H25" s="321"/>
      <c r="I25" s="321"/>
      <c r="J25" s="321"/>
      <c r="K25" s="203"/>
    </row>
    <row r="26" spans="2:11" ht="15" customHeight="1">
      <c r="B26" s="206"/>
      <c r="C26" s="207"/>
      <c r="D26" s="321" t="s">
        <v>353</v>
      </c>
      <c r="E26" s="321"/>
      <c r="F26" s="321"/>
      <c r="G26" s="321"/>
      <c r="H26" s="321"/>
      <c r="I26" s="321"/>
      <c r="J26" s="321"/>
      <c r="K26" s="203"/>
    </row>
    <row r="27" spans="2:11" ht="12.75" customHeight="1">
      <c r="B27" s="206"/>
      <c r="C27" s="207"/>
      <c r="D27" s="207"/>
      <c r="E27" s="207"/>
      <c r="F27" s="207"/>
      <c r="G27" s="207"/>
      <c r="H27" s="207"/>
      <c r="I27" s="207"/>
      <c r="J27" s="207"/>
      <c r="K27" s="203"/>
    </row>
    <row r="28" spans="2:11" ht="15" customHeight="1">
      <c r="B28" s="206"/>
      <c r="C28" s="207"/>
      <c r="D28" s="321" t="s">
        <v>354</v>
      </c>
      <c r="E28" s="321"/>
      <c r="F28" s="321"/>
      <c r="G28" s="321"/>
      <c r="H28" s="321"/>
      <c r="I28" s="321"/>
      <c r="J28" s="321"/>
      <c r="K28" s="203"/>
    </row>
    <row r="29" spans="2:11" ht="15" customHeight="1">
      <c r="B29" s="206"/>
      <c r="C29" s="207"/>
      <c r="D29" s="321" t="s">
        <v>355</v>
      </c>
      <c r="E29" s="321"/>
      <c r="F29" s="321"/>
      <c r="G29" s="321"/>
      <c r="H29" s="321"/>
      <c r="I29" s="321"/>
      <c r="J29" s="321"/>
      <c r="K29" s="203"/>
    </row>
    <row r="30" spans="2:11" ht="12.75" customHeight="1">
      <c r="B30" s="206"/>
      <c r="C30" s="207"/>
      <c r="D30" s="207"/>
      <c r="E30" s="207"/>
      <c r="F30" s="207"/>
      <c r="G30" s="207"/>
      <c r="H30" s="207"/>
      <c r="I30" s="207"/>
      <c r="J30" s="207"/>
      <c r="K30" s="203"/>
    </row>
    <row r="31" spans="2:11" ht="15" customHeight="1">
      <c r="B31" s="206"/>
      <c r="C31" s="207"/>
      <c r="D31" s="321" t="s">
        <v>356</v>
      </c>
      <c r="E31" s="321"/>
      <c r="F31" s="321"/>
      <c r="G31" s="321"/>
      <c r="H31" s="321"/>
      <c r="I31" s="321"/>
      <c r="J31" s="321"/>
      <c r="K31" s="203"/>
    </row>
    <row r="32" spans="2:11" ht="15" customHeight="1">
      <c r="B32" s="206"/>
      <c r="C32" s="207"/>
      <c r="D32" s="321" t="s">
        <v>357</v>
      </c>
      <c r="E32" s="321"/>
      <c r="F32" s="321"/>
      <c r="G32" s="321"/>
      <c r="H32" s="321"/>
      <c r="I32" s="321"/>
      <c r="J32" s="321"/>
      <c r="K32" s="203"/>
    </row>
    <row r="33" spans="2:11" ht="15" customHeight="1">
      <c r="B33" s="206"/>
      <c r="C33" s="207"/>
      <c r="D33" s="321" t="s">
        <v>358</v>
      </c>
      <c r="E33" s="321"/>
      <c r="F33" s="321"/>
      <c r="G33" s="321"/>
      <c r="H33" s="321"/>
      <c r="I33" s="321"/>
      <c r="J33" s="321"/>
      <c r="K33" s="203"/>
    </row>
    <row r="34" spans="2:11" ht="15" customHeight="1">
      <c r="B34" s="206"/>
      <c r="C34" s="207"/>
      <c r="D34" s="205"/>
      <c r="E34" s="209" t="s">
        <v>108</v>
      </c>
      <c r="F34" s="205"/>
      <c r="G34" s="321" t="s">
        <v>359</v>
      </c>
      <c r="H34" s="321"/>
      <c r="I34" s="321"/>
      <c r="J34" s="321"/>
      <c r="K34" s="203"/>
    </row>
    <row r="35" spans="2:11" ht="30.75" customHeight="1">
      <c r="B35" s="206"/>
      <c r="C35" s="207"/>
      <c r="D35" s="205"/>
      <c r="E35" s="209" t="s">
        <v>360</v>
      </c>
      <c r="F35" s="205"/>
      <c r="G35" s="321" t="s">
        <v>361</v>
      </c>
      <c r="H35" s="321"/>
      <c r="I35" s="321"/>
      <c r="J35" s="321"/>
      <c r="K35" s="203"/>
    </row>
    <row r="36" spans="2:11" ht="15" customHeight="1">
      <c r="B36" s="206"/>
      <c r="C36" s="207"/>
      <c r="D36" s="205"/>
      <c r="E36" s="209" t="s">
        <v>52</v>
      </c>
      <c r="F36" s="205"/>
      <c r="G36" s="321" t="s">
        <v>362</v>
      </c>
      <c r="H36" s="321"/>
      <c r="I36" s="321"/>
      <c r="J36" s="321"/>
      <c r="K36" s="203"/>
    </row>
    <row r="37" spans="2:11" ht="15" customHeight="1">
      <c r="B37" s="206"/>
      <c r="C37" s="207"/>
      <c r="D37" s="205"/>
      <c r="E37" s="209" t="s">
        <v>109</v>
      </c>
      <c r="F37" s="205"/>
      <c r="G37" s="321" t="s">
        <v>363</v>
      </c>
      <c r="H37" s="321"/>
      <c r="I37" s="321"/>
      <c r="J37" s="321"/>
      <c r="K37" s="203"/>
    </row>
    <row r="38" spans="2:11" ht="15" customHeight="1">
      <c r="B38" s="206"/>
      <c r="C38" s="207"/>
      <c r="D38" s="205"/>
      <c r="E38" s="209" t="s">
        <v>110</v>
      </c>
      <c r="F38" s="205"/>
      <c r="G38" s="321" t="s">
        <v>364</v>
      </c>
      <c r="H38" s="321"/>
      <c r="I38" s="321"/>
      <c r="J38" s="321"/>
      <c r="K38" s="203"/>
    </row>
    <row r="39" spans="2:11" ht="15" customHeight="1">
      <c r="B39" s="206"/>
      <c r="C39" s="207"/>
      <c r="D39" s="205"/>
      <c r="E39" s="209" t="s">
        <v>111</v>
      </c>
      <c r="F39" s="205"/>
      <c r="G39" s="321" t="s">
        <v>365</v>
      </c>
      <c r="H39" s="321"/>
      <c r="I39" s="321"/>
      <c r="J39" s="321"/>
      <c r="K39" s="203"/>
    </row>
    <row r="40" spans="2:11" ht="15" customHeight="1">
      <c r="B40" s="206"/>
      <c r="C40" s="207"/>
      <c r="D40" s="205"/>
      <c r="E40" s="209" t="s">
        <v>366</v>
      </c>
      <c r="F40" s="205"/>
      <c r="G40" s="321" t="s">
        <v>367</v>
      </c>
      <c r="H40" s="321"/>
      <c r="I40" s="321"/>
      <c r="J40" s="321"/>
      <c r="K40" s="203"/>
    </row>
    <row r="41" spans="2:11" ht="15" customHeight="1">
      <c r="B41" s="206"/>
      <c r="C41" s="207"/>
      <c r="D41" s="205"/>
      <c r="E41" s="209"/>
      <c r="F41" s="205"/>
      <c r="G41" s="321" t="s">
        <v>368</v>
      </c>
      <c r="H41" s="321"/>
      <c r="I41" s="321"/>
      <c r="J41" s="321"/>
      <c r="K41" s="203"/>
    </row>
    <row r="42" spans="2:11" ht="15" customHeight="1">
      <c r="B42" s="206"/>
      <c r="C42" s="207"/>
      <c r="D42" s="205"/>
      <c r="E42" s="209" t="s">
        <v>369</v>
      </c>
      <c r="F42" s="205"/>
      <c r="G42" s="321" t="s">
        <v>370</v>
      </c>
      <c r="H42" s="321"/>
      <c r="I42" s="321"/>
      <c r="J42" s="321"/>
      <c r="K42" s="203"/>
    </row>
    <row r="43" spans="2:11" ht="15" customHeight="1">
      <c r="B43" s="206"/>
      <c r="C43" s="207"/>
      <c r="D43" s="205"/>
      <c r="E43" s="209" t="s">
        <v>113</v>
      </c>
      <c r="F43" s="205"/>
      <c r="G43" s="321" t="s">
        <v>371</v>
      </c>
      <c r="H43" s="321"/>
      <c r="I43" s="321"/>
      <c r="J43" s="321"/>
      <c r="K43" s="203"/>
    </row>
    <row r="44" spans="2:11" ht="12.75" customHeight="1">
      <c r="B44" s="206"/>
      <c r="C44" s="207"/>
      <c r="D44" s="205"/>
      <c r="E44" s="205"/>
      <c r="F44" s="205"/>
      <c r="G44" s="205"/>
      <c r="H44" s="205"/>
      <c r="I44" s="205"/>
      <c r="J44" s="205"/>
      <c r="K44" s="203"/>
    </row>
    <row r="45" spans="2:11" ht="15" customHeight="1">
      <c r="B45" s="206"/>
      <c r="C45" s="207"/>
      <c r="D45" s="321" t="s">
        <v>372</v>
      </c>
      <c r="E45" s="321"/>
      <c r="F45" s="321"/>
      <c r="G45" s="321"/>
      <c r="H45" s="321"/>
      <c r="I45" s="321"/>
      <c r="J45" s="321"/>
      <c r="K45" s="203"/>
    </row>
    <row r="46" spans="2:11" ht="15" customHeight="1">
      <c r="B46" s="206"/>
      <c r="C46" s="207"/>
      <c r="D46" s="207"/>
      <c r="E46" s="321" t="s">
        <v>373</v>
      </c>
      <c r="F46" s="321"/>
      <c r="G46" s="321"/>
      <c r="H46" s="321"/>
      <c r="I46" s="321"/>
      <c r="J46" s="321"/>
      <c r="K46" s="203"/>
    </row>
    <row r="47" spans="2:11" ht="15" customHeight="1">
      <c r="B47" s="206"/>
      <c r="C47" s="207"/>
      <c r="D47" s="207"/>
      <c r="E47" s="321" t="s">
        <v>374</v>
      </c>
      <c r="F47" s="321"/>
      <c r="G47" s="321"/>
      <c r="H47" s="321"/>
      <c r="I47" s="321"/>
      <c r="J47" s="321"/>
      <c r="K47" s="203"/>
    </row>
    <row r="48" spans="2:11" ht="15" customHeight="1">
      <c r="B48" s="206"/>
      <c r="C48" s="207"/>
      <c r="D48" s="207"/>
      <c r="E48" s="321" t="s">
        <v>375</v>
      </c>
      <c r="F48" s="321"/>
      <c r="G48" s="321"/>
      <c r="H48" s="321"/>
      <c r="I48" s="321"/>
      <c r="J48" s="321"/>
      <c r="K48" s="203"/>
    </row>
    <row r="49" spans="2:11" ht="15" customHeight="1">
      <c r="B49" s="206"/>
      <c r="C49" s="207"/>
      <c r="D49" s="321" t="s">
        <v>376</v>
      </c>
      <c r="E49" s="321"/>
      <c r="F49" s="321"/>
      <c r="G49" s="321"/>
      <c r="H49" s="321"/>
      <c r="I49" s="321"/>
      <c r="J49" s="321"/>
      <c r="K49" s="203"/>
    </row>
    <row r="50" spans="2:11" ht="25.5" customHeight="1">
      <c r="B50" s="202"/>
      <c r="C50" s="325" t="s">
        <v>377</v>
      </c>
      <c r="D50" s="325"/>
      <c r="E50" s="325"/>
      <c r="F50" s="325"/>
      <c r="G50" s="325"/>
      <c r="H50" s="325"/>
      <c r="I50" s="325"/>
      <c r="J50" s="325"/>
      <c r="K50" s="203"/>
    </row>
    <row r="51" spans="2:11" ht="5.25" customHeight="1">
      <c r="B51" s="202"/>
      <c r="C51" s="204"/>
      <c r="D51" s="204"/>
      <c r="E51" s="204"/>
      <c r="F51" s="204"/>
      <c r="G51" s="204"/>
      <c r="H51" s="204"/>
      <c r="I51" s="204"/>
      <c r="J51" s="204"/>
      <c r="K51" s="203"/>
    </row>
    <row r="52" spans="2:11" ht="15" customHeight="1">
      <c r="B52" s="202"/>
      <c r="C52" s="321" t="s">
        <v>378</v>
      </c>
      <c r="D52" s="321"/>
      <c r="E52" s="321"/>
      <c r="F52" s="321"/>
      <c r="G52" s="321"/>
      <c r="H52" s="321"/>
      <c r="I52" s="321"/>
      <c r="J52" s="321"/>
      <c r="K52" s="203"/>
    </row>
    <row r="53" spans="2:11" ht="15" customHeight="1">
      <c r="B53" s="202"/>
      <c r="C53" s="321" t="s">
        <v>379</v>
      </c>
      <c r="D53" s="321"/>
      <c r="E53" s="321"/>
      <c r="F53" s="321"/>
      <c r="G53" s="321"/>
      <c r="H53" s="321"/>
      <c r="I53" s="321"/>
      <c r="J53" s="321"/>
      <c r="K53" s="203"/>
    </row>
    <row r="54" spans="2:11" ht="12.75" customHeight="1">
      <c r="B54" s="202"/>
      <c r="C54" s="205"/>
      <c r="D54" s="205"/>
      <c r="E54" s="205"/>
      <c r="F54" s="205"/>
      <c r="G54" s="205"/>
      <c r="H54" s="205"/>
      <c r="I54" s="205"/>
      <c r="J54" s="205"/>
      <c r="K54" s="203"/>
    </row>
    <row r="55" spans="2:11" ht="15" customHeight="1">
      <c r="B55" s="202"/>
      <c r="C55" s="321" t="s">
        <v>380</v>
      </c>
      <c r="D55" s="321"/>
      <c r="E55" s="321"/>
      <c r="F55" s="321"/>
      <c r="G55" s="321"/>
      <c r="H55" s="321"/>
      <c r="I55" s="321"/>
      <c r="J55" s="321"/>
      <c r="K55" s="203"/>
    </row>
    <row r="56" spans="2:11" ht="15" customHeight="1">
      <c r="B56" s="202"/>
      <c r="C56" s="207"/>
      <c r="D56" s="321" t="s">
        <v>381</v>
      </c>
      <c r="E56" s="321"/>
      <c r="F56" s="321"/>
      <c r="G56" s="321"/>
      <c r="H56" s="321"/>
      <c r="I56" s="321"/>
      <c r="J56" s="321"/>
      <c r="K56" s="203"/>
    </row>
    <row r="57" spans="2:11" ht="15" customHeight="1">
      <c r="B57" s="202"/>
      <c r="C57" s="207"/>
      <c r="D57" s="321" t="s">
        <v>382</v>
      </c>
      <c r="E57" s="321"/>
      <c r="F57" s="321"/>
      <c r="G57" s="321"/>
      <c r="H57" s="321"/>
      <c r="I57" s="321"/>
      <c r="J57" s="321"/>
      <c r="K57" s="203"/>
    </row>
    <row r="58" spans="2:11" ht="15" customHeight="1">
      <c r="B58" s="202"/>
      <c r="C58" s="207"/>
      <c r="D58" s="321" t="s">
        <v>383</v>
      </c>
      <c r="E58" s="321"/>
      <c r="F58" s="321"/>
      <c r="G58" s="321"/>
      <c r="H58" s="321"/>
      <c r="I58" s="321"/>
      <c r="J58" s="321"/>
      <c r="K58" s="203"/>
    </row>
    <row r="59" spans="2:11" ht="15" customHeight="1">
      <c r="B59" s="202"/>
      <c r="C59" s="207"/>
      <c r="D59" s="321" t="s">
        <v>384</v>
      </c>
      <c r="E59" s="321"/>
      <c r="F59" s="321"/>
      <c r="G59" s="321"/>
      <c r="H59" s="321"/>
      <c r="I59" s="321"/>
      <c r="J59" s="321"/>
      <c r="K59" s="203"/>
    </row>
    <row r="60" spans="2:11" ht="15" customHeight="1">
      <c r="B60" s="202"/>
      <c r="C60" s="207"/>
      <c r="D60" s="322" t="s">
        <v>385</v>
      </c>
      <c r="E60" s="322"/>
      <c r="F60" s="322"/>
      <c r="G60" s="322"/>
      <c r="H60" s="322"/>
      <c r="I60" s="322"/>
      <c r="J60" s="322"/>
      <c r="K60" s="203"/>
    </row>
    <row r="61" spans="2:11" ht="15" customHeight="1">
      <c r="B61" s="202"/>
      <c r="C61" s="207"/>
      <c r="D61" s="321" t="s">
        <v>386</v>
      </c>
      <c r="E61" s="321"/>
      <c r="F61" s="321"/>
      <c r="G61" s="321"/>
      <c r="H61" s="321"/>
      <c r="I61" s="321"/>
      <c r="J61" s="321"/>
      <c r="K61" s="203"/>
    </row>
    <row r="62" spans="2:11" ht="12.75" customHeight="1">
      <c r="B62" s="202"/>
      <c r="C62" s="207"/>
      <c r="D62" s="207"/>
      <c r="E62" s="210"/>
      <c r="F62" s="207"/>
      <c r="G62" s="207"/>
      <c r="H62" s="207"/>
      <c r="I62" s="207"/>
      <c r="J62" s="207"/>
      <c r="K62" s="203"/>
    </row>
    <row r="63" spans="2:11" ht="15" customHeight="1">
      <c r="B63" s="202"/>
      <c r="C63" s="207"/>
      <c r="D63" s="321" t="s">
        <v>387</v>
      </c>
      <c r="E63" s="321"/>
      <c r="F63" s="321"/>
      <c r="G63" s="321"/>
      <c r="H63" s="321"/>
      <c r="I63" s="321"/>
      <c r="J63" s="321"/>
      <c r="K63" s="203"/>
    </row>
    <row r="64" spans="2:11" ht="15" customHeight="1">
      <c r="B64" s="202"/>
      <c r="C64" s="207"/>
      <c r="D64" s="322" t="s">
        <v>388</v>
      </c>
      <c r="E64" s="322"/>
      <c r="F64" s="322"/>
      <c r="G64" s="322"/>
      <c r="H64" s="322"/>
      <c r="I64" s="322"/>
      <c r="J64" s="322"/>
      <c r="K64" s="203"/>
    </row>
    <row r="65" spans="2:11" ht="15" customHeight="1">
      <c r="B65" s="202"/>
      <c r="C65" s="207"/>
      <c r="D65" s="321" t="s">
        <v>389</v>
      </c>
      <c r="E65" s="321"/>
      <c r="F65" s="321"/>
      <c r="G65" s="321"/>
      <c r="H65" s="321"/>
      <c r="I65" s="321"/>
      <c r="J65" s="321"/>
      <c r="K65" s="203"/>
    </row>
    <row r="66" spans="2:11" ht="15" customHeight="1">
      <c r="B66" s="202"/>
      <c r="C66" s="207"/>
      <c r="D66" s="321" t="s">
        <v>390</v>
      </c>
      <c r="E66" s="321"/>
      <c r="F66" s="321"/>
      <c r="G66" s="321"/>
      <c r="H66" s="321"/>
      <c r="I66" s="321"/>
      <c r="J66" s="321"/>
      <c r="K66" s="203"/>
    </row>
    <row r="67" spans="2:11" ht="15" customHeight="1">
      <c r="B67" s="202"/>
      <c r="C67" s="207"/>
      <c r="D67" s="321" t="s">
        <v>391</v>
      </c>
      <c r="E67" s="321"/>
      <c r="F67" s="321"/>
      <c r="G67" s="321"/>
      <c r="H67" s="321"/>
      <c r="I67" s="321"/>
      <c r="J67" s="321"/>
      <c r="K67" s="203"/>
    </row>
    <row r="68" spans="2:11" ht="15" customHeight="1">
      <c r="B68" s="202"/>
      <c r="C68" s="207"/>
      <c r="D68" s="321" t="s">
        <v>392</v>
      </c>
      <c r="E68" s="321"/>
      <c r="F68" s="321"/>
      <c r="G68" s="321"/>
      <c r="H68" s="321"/>
      <c r="I68" s="321"/>
      <c r="J68" s="321"/>
      <c r="K68" s="203"/>
    </row>
    <row r="69" spans="2:11" ht="12.75" customHeight="1">
      <c r="B69" s="211"/>
      <c r="C69" s="212"/>
      <c r="D69" s="212"/>
      <c r="E69" s="212"/>
      <c r="F69" s="212"/>
      <c r="G69" s="212"/>
      <c r="H69" s="212"/>
      <c r="I69" s="212"/>
      <c r="J69" s="212"/>
      <c r="K69" s="213"/>
    </row>
    <row r="70" spans="2:11" ht="18.75" customHeight="1">
      <c r="B70" s="214"/>
      <c r="C70" s="214"/>
      <c r="D70" s="214"/>
      <c r="E70" s="214"/>
      <c r="F70" s="214"/>
      <c r="G70" s="214"/>
      <c r="H70" s="214"/>
      <c r="I70" s="214"/>
      <c r="J70" s="214"/>
      <c r="K70" s="215"/>
    </row>
    <row r="71" spans="2:11" ht="18.75" customHeight="1">
      <c r="B71" s="215"/>
      <c r="C71" s="215"/>
      <c r="D71" s="215"/>
      <c r="E71" s="215"/>
      <c r="F71" s="215"/>
      <c r="G71" s="215"/>
      <c r="H71" s="215"/>
      <c r="I71" s="215"/>
      <c r="J71" s="215"/>
      <c r="K71" s="215"/>
    </row>
    <row r="72" spans="2:11" ht="7.5" customHeight="1">
      <c r="B72" s="216"/>
      <c r="C72" s="217"/>
      <c r="D72" s="217"/>
      <c r="E72" s="217"/>
      <c r="F72" s="217"/>
      <c r="G72" s="217"/>
      <c r="H72" s="217"/>
      <c r="I72" s="217"/>
      <c r="J72" s="217"/>
      <c r="K72" s="218"/>
    </row>
    <row r="73" spans="2:11" ht="45" customHeight="1">
      <c r="B73" s="219"/>
      <c r="C73" s="323" t="s">
        <v>86</v>
      </c>
      <c r="D73" s="323"/>
      <c r="E73" s="323"/>
      <c r="F73" s="323"/>
      <c r="G73" s="323"/>
      <c r="H73" s="323"/>
      <c r="I73" s="323"/>
      <c r="J73" s="323"/>
      <c r="K73" s="220"/>
    </row>
    <row r="74" spans="2:11" ht="17.25" customHeight="1">
      <c r="B74" s="219"/>
      <c r="C74" s="221" t="s">
        <v>393</v>
      </c>
      <c r="D74" s="221"/>
      <c r="E74" s="221"/>
      <c r="F74" s="221" t="s">
        <v>394</v>
      </c>
      <c r="G74" s="222"/>
      <c r="H74" s="221" t="s">
        <v>109</v>
      </c>
      <c r="I74" s="221" t="s">
        <v>56</v>
      </c>
      <c r="J74" s="221" t="s">
        <v>395</v>
      </c>
      <c r="K74" s="220"/>
    </row>
    <row r="75" spans="2:11" ht="17.25" customHeight="1">
      <c r="B75" s="219"/>
      <c r="C75" s="223" t="s">
        <v>396</v>
      </c>
      <c r="D75" s="223"/>
      <c r="E75" s="223"/>
      <c r="F75" s="224" t="s">
        <v>397</v>
      </c>
      <c r="G75" s="225"/>
      <c r="H75" s="223"/>
      <c r="I75" s="223"/>
      <c r="J75" s="223" t="s">
        <v>398</v>
      </c>
      <c r="K75" s="220"/>
    </row>
    <row r="76" spans="2:11" ht="5.25" customHeight="1">
      <c r="B76" s="219"/>
      <c r="C76" s="226"/>
      <c r="D76" s="226"/>
      <c r="E76" s="226"/>
      <c r="F76" s="226"/>
      <c r="G76" s="227"/>
      <c r="H76" s="226"/>
      <c r="I76" s="226"/>
      <c r="J76" s="226"/>
      <c r="K76" s="220"/>
    </row>
    <row r="77" spans="2:11" ht="15" customHeight="1">
      <c r="B77" s="219"/>
      <c r="C77" s="209" t="s">
        <v>52</v>
      </c>
      <c r="D77" s="226"/>
      <c r="E77" s="226"/>
      <c r="F77" s="228" t="s">
        <v>399</v>
      </c>
      <c r="G77" s="227"/>
      <c r="H77" s="209" t="s">
        <v>400</v>
      </c>
      <c r="I77" s="209" t="s">
        <v>401</v>
      </c>
      <c r="J77" s="209">
        <v>20</v>
      </c>
      <c r="K77" s="220"/>
    </row>
    <row r="78" spans="2:11" ht="15" customHeight="1">
      <c r="B78" s="219"/>
      <c r="C78" s="209" t="s">
        <v>402</v>
      </c>
      <c r="D78" s="209"/>
      <c r="E78" s="209"/>
      <c r="F78" s="228" t="s">
        <v>399</v>
      </c>
      <c r="G78" s="227"/>
      <c r="H78" s="209" t="s">
        <v>403</v>
      </c>
      <c r="I78" s="209" t="s">
        <v>401</v>
      </c>
      <c r="J78" s="209">
        <v>120</v>
      </c>
      <c r="K78" s="220"/>
    </row>
    <row r="79" spans="2:11" ht="15" customHeight="1">
      <c r="B79" s="229"/>
      <c r="C79" s="209" t="s">
        <v>404</v>
      </c>
      <c r="D79" s="209"/>
      <c r="E79" s="209"/>
      <c r="F79" s="228" t="s">
        <v>405</v>
      </c>
      <c r="G79" s="227"/>
      <c r="H79" s="209" t="s">
        <v>406</v>
      </c>
      <c r="I79" s="209" t="s">
        <v>401</v>
      </c>
      <c r="J79" s="209">
        <v>50</v>
      </c>
      <c r="K79" s="220"/>
    </row>
    <row r="80" spans="2:11" ht="15" customHeight="1">
      <c r="B80" s="229"/>
      <c r="C80" s="209" t="s">
        <v>407</v>
      </c>
      <c r="D80" s="209"/>
      <c r="E80" s="209"/>
      <c r="F80" s="228" t="s">
        <v>399</v>
      </c>
      <c r="G80" s="227"/>
      <c r="H80" s="209" t="s">
        <v>408</v>
      </c>
      <c r="I80" s="209" t="s">
        <v>409</v>
      </c>
      <c r="J80" s="209"/>
      <c r="K80" s="220"/>
    </row>
    <row r="81" spans="2:11" ht="15" customHeight="1">
      <c r="B81" s="229"/>
      <c r="C81" s="230" t="s">
        <v>410</v>
      </c>
      <c r="D81" s="230"/>
      <c r="E81" s="230"/>
      <c r="F81" s="231" t="s">
        <v>405</v>
      </c>
      <c r="G81" s="230"/>
      <c r="H81" s="230" t="s">
        <v>411</v>
      </c>
      <c r="I81" s="230" t="s">
        <v>401</v>
      </c>
      <c r="J81" s="230">
        <v>15</v>
      </c>
      <c r="K81" s="220"/>
    </row>
    <row r="82" spans="2:11" ht="15" customHeight="1">
      <c r="B82" s="229"/>
      <c r="C82" s="230" t="s">
        <v>412</v>
      </c>
      <c r="D82" s="230"/>
      <c r="E82" s="230"/>
      <c r="F82" s="231" t="s">
        <v>405</v>
      </c>
      <c r="G82" s="230"/>
      <c r="H82" s="230" t="s">
        <v>413</v>
      </c>
      <c r="I82" s="230" t="s">
        <v>401</v>
      </c>
      <c r="J82" s="230">
        <v>15</v>
      </c>
      <c r="K82" s="220"/>
    </row>
    <row r="83" spans="2:11" ht="15" customHeight="1">
      <c r="B83" s="229"/>
      <c r="C83" s="230" t="s">
        <v>414</v>
      </c>
      <c r="D83" s="230"/>
      <c r="E83" s="230"/>
      <c r="F83" s="231" t="s">
        <v>405</v>
      </c>
      <c r="G83" s="230"/>
      <c r="H83" s="230" t="s">
        <v>415</v>
      </c>
      <c r="I83" s="230" t="s">
        <v>401</v>
      </c>
      <c r="J83" s="230">
        <v>20</v>
      </c>
      <c r="K83" s="220"/>
    </row>
    <row r="84" spans="2:11" ht="15" customHeight="1">
      <c r="B84" s="229"/>
      <c r="C84" s="230" t="s">
        <v>416</v>
      </c>
      <c r="D84" s="230"/>
      <c r="E84" s="230"/>
      <c r="F84" s="231" t="s">
        <v>405</v>
      </c>
      <c r="G84" s="230"/>
      <c r="H84" s="230" t="s">
        <v>417</v>
      </c>
      <c r="I84" s="230" t="s">
        <v>401</v>
      </c>
      <c r="J84" s="230">
        <v>20</v>
      </c>
      <c r="K84" s="220"/>
    </row>
    <row r="85" spans="2:11" ht="15" customHeight="1">
      <c r="B85" s="229"/>
      <c r="C85" s="209" t="s">
        <v>418</v>
      </c>
      <c r="D85" s="209"/>
      <c r="E85" s="209"/>
      <c r="F85" s="228" t="s">
        <v>405</v>
      </c>
      <c r="G85" s="227"/>
      <c r="H85" s="209" t="s">
        <v>419</v>
      </c>
      <c r="I85" s="209" t="s">
        <v>401</v>
      </c>
      <c r="J85" s="209">
        <v>50</v>
      </c>
      <c r="K85" s="220"/>
    </row>
    <row r="86" spans="2:11" ht="15" customHeight="1">
      <c r="B86" s="229"/>
      <c r="C86" s="209" t="s">
        <v>420</v>
      </c>
      <c r="D86" s="209"/>
      <c r="E86" s="209"/>
      <c r="F86" s="228" t="s">
        <v>405</v>
      </c>
      <c r="G86" s="227"/>
      <c r="H86" s="209" t="s">
        <v>421</v>
      </c>
      <c r="I86" s="209" t="s">
        <v>401</v>
      </c>
      <c r="J86" s="209">
        <v>20</v>
      </c>
      <c r="K86" s="220"/>
    </row>
    <row r="87" spans="2:11" ht="15" customHeight="1">
      <c r="B87" s="229"/>
      <c r="C87" s="209" t="s">
        <v>422</v>
      </c>
      <c r="D87" s="209"/>
      <c r="E87" s="209"/>
      <c r="F87" s="228" t="s">
        <v>405</v>
      </c>
      <c r="G87" s="227"/>
      <c r="H87" s="209" t="s">
        <v>423</v>
      </c>
      <c r="I87" s="209" t="s">
        <v>401</v>
      </c>
      <c r="J87" s="209">
        <v>20</v>
      </c>
      <c r="K87" s="220"/>
    </row>
    <row r="88" spans="2:11" ht="15" customHeight="1">
      <c r="B88" s="229"/>
      <c r="C88" s="209" t="s">
        <v>424</v>
      </c>
      <c r="D88" s="209"/>
      <c r="E88" s="209"/>
      <c r="F88" s="228" t="s">
        <v>405</v>
      </c>
      <c r="G88" s="227"/>
      <c r="H88" s="209" t="s">
        <v>425</v>
      </c>
      <c r="I88" s="209" t="s">
        <v>401</v>
      </c>
      <c r="J88" s="209">
        <v>50</v>
      </c>
      <c r="K88" s="220"/>
    </row>
    <row r="89" spans="2:11" ht="15" customHeight="1">
      <c r="B89" s="229"/>
      <c r="C89" s="209" t="s">
        <v>426</v>
      </c>
      <c r="D89" s="209"/>
      <c r="E89" s="209"/>
      <c r="F89" s="228" t="s">
        <v>405</v>
      </c>
      <c r="G89" s="227"/>
      <c r="H89" s="209" t="s">
        <v>426</v>
      </c>
      <c r="I89" s="209" t="s">
        <v>401</v>
      </c>
      <c r="J89" s="209">
        <v>50</v>
      </c>
      <c r="K89" s="220"/>
    </row>
    <row r="90" spans="2:11" ht="15" customHeight="1">
      <c r="B90" s="229"/>
      <c r="C90" s="209" t="s">
        <v>114</v>
      </c>
      <c r="D90" s="209"/>
      <c r="E90" s="209"/>
      <c r="F90" s="228" t="s">
        <v>405</v>
      </c>
      <c r="G90" s="227"/>
      <c r="H90" s="209" t="s">
        <v>427</v>
      </c>
      <c r="I90" s="209" t="s">
        <v>401</v>
      </c>
      <c r="J90" s="209">
        <v>255</v>
      </c>
      <c r="K90" s="220"/>
    </row>
    <row r="91" spans="2:11" ht="15" customHeight="1">
      <c r="B91" s="229"/>
      <c r="C91" s="209" t="s">
        <v>428</v>
      </c>
      <c r="D91" s="209"/>
      <c r="E91" s="209"/>
      <c r="F91" s="228" t="s">
        <v>399</v>
      </c>
      <c r="G91" s="227"/>
      <c r="H91" s="209" t="s">
        <v>429</v>
      </c>
      <c r="I91" s="209" t="s">
        <v>430</v>
      </c>
      <c r="J91" s="209"/>
      <c r="K91" s="220"/>
    </row>
    <row r="92" spans="2:11" ht="15" customHeight="1">
      <c r="B92" s="229"/>
      <c r="C92" s="209" t="s">
        <v>431</v>
      </c>
      <c r="D92" s="209"/>
      <c r="E92" s="209"/>
      <c r="F92" s="228" t="s">
        <v>399</v>
      </c>
      <c r="G92" s="227"/>
      <c r="H92" s="209" t="s">
        <v>432</v>
      </c>
      <c r="I92" s="209" t="s">
        <v>433</v>
      </c>
      <c r="J92" s="209"/>
      <c r="K92" s="220"/>
    </row>
    <row r="93" spans="2:11" ht="15" customHeight="1">
      <c r="B93" s="229"/>
      <c r="C93" s="209" t="s">
        <v>434</v>
      </c>
      <c r="D93" s="209"/>
      <c r="E93" s="209"/>
      <c r="F93" s="228" t="s">
        <v>399</v>
      </c>
      <c r="G93" s="227"/>
      <c r="H93" s="209" t="s">
        <v>434</v>
      </c>
      <c r="I93" s="209" t="s">
        <v>433</v>
      </c>
      <c r="J93" s="209"/>
      <c r="K93" s="220"/>
    </row>
    <row r="94" spans="2:11" ht="15" customHeight="1">
      <c r="B94" s="229"/>
      <c r="C94" s="209" t="s">
        <v>37</v>
      </c>
      <c r="D94" s="209"/>
      <c r="E94" s="209"/>
      <c r="F94" s="228" t="s">
        <v>399</v>
      </c>
      <c r="G94" s="227"/>
      <c r="H94" s="209" t="s">
        <v>435</v>
      </c>
      <c r="I94" s="209" t="s">
        <v>433</v>
      </c>
      <c r="J94" s="209"/>
      <c r="K94" s="220"/>
    </row>
    <row r="95" spans="2:11" ht="15" customHeight="1">
      <c r="B95" s="229"/>
      <c r="C95" s="209" t="s">
        <v>47</v>
      </c>
      <c r="D95" s="209"/>
      <c r="E95" s="209"/>
      <c r="F95" s="228" t="s">
        <v>399</v>
      </c>
      <c r="G95" s="227"/>
      <c r="H95" s="209" t="s">
        <v>436</v>
      </c>
      <c r="I95" s="209" t="s">
        <v>433</v>
      </c>
      <c r="J95" s="209"/>
      <c r="K95" s="220"/>
    </row>
    <row r="96" spans="2:11" ht="15" customHeight="1">
      <c r="B96" s="232"/>
      <c r="C96" s="233"/>
      <c r="D96" s="233"/>
      <c r="E96" s="233"/>
      <c r="F96" s="233"/>
      <c r="G96" s="233"/>
      <c r="H96" s="233"/>
      <c r="I96" s="233"/>
      <c r="J96" s="233"/>
      <c r="K96" s="234"/>
    </row>
    <row r="97" spans="2:11" ht="18.75" customHeight="1">
      <c r="B97" s="235"/>
      <c r="C97" s="236"/>
      <c r="D97" s="236"/>
      <c r="E97" s="236"/>
      <c r="F97" s="236"/>
      <c r="G97" s="236"/>
      <c r="H97" s="236"/>
      <c r="I97" s="236"/>
      <c r="J97" s="236"/>
      <c r="K97" s="235"/>
    </row>
    <row r="98" spans="2:11" ht="18.75" customHeight="1">
      <c r="B98" s="215"/>
      <c r="C98" s="215"/>
      <c r="D98" s="215"/>
      <c r="E98" s="215"/>
      <c r="F98" s="215"/>
      <c r="G98" s="215"/>
      <c r="H98" s="215"/>
      <c r="I98" s="215"/>
      <c r="J98" s="215"/>
      <c r="K98" s="215"/>
    </row>
    <row r="99" spans="2:11" ht="7.5" customHeight="1">
      <c r="B99" s="216"/>
      <c r="C99" s="217"/>
      <c r="D99" s="217"/>
      <c r="E99" s="217"/>
      <c r="F99" s="217"/>
      <c r="G99" s="217"/>
      <c r="H99" s="217"/>
      <c r="I99" s="217"/>
      <c r="J99" s="217"/>
      <c r="K99" s="218"/>
    </row>
    <row r="100" spans="2:11" ht="45" customHeight="1">
      <c r="B100" s="219"/>
      <c r="C100" s="323" t="s">
        <v>437</v>
      </c>
      <c r="D100" s="323"/>
      <c r="E100" s="323"/>
      <c r="F100" s="323"/>
      <c r="G100" s="323"/>
      <c r="H100" s="323"/>
      <c r="I100" s="323"/>
      <c r="J100" s="323"/>
      <c r="K100" s="220"/>
    </row>
    <row r="101" spans="2:11" ht="17.25" customHeight="1">
      <c r="B101" s="219"/>
      <c r="C101" s="221" t="s">
        <v>393</v>
      </c>
      <c r="D101" s="221"/>
      <c r="E101" s="221"/>
      <c r="F101" s="221" t="s">
        <v>394</v>
      </c>
      <c r="G101" s="222"/>
      <c r="H101" s="221" t="s">
        <v>109</v>
      </c>
      <c r="I101" s="221" t="s">
        <v>56</v>
      </c>
      <c r="J101" s="221" t="s">
        <v>395</v>
      </c>
      <c r="K101" s="220"/>
    </row>
    <row r="102" spans="2:11" ht="17.25" customHeight="1">
      <c r="B102" s="219"/>
      <c r="C102" s="223" t="s">
        <v>396</v>
      </c>
      <c r="D102" s="223"/>
      <c r="E102" s="223"/>
      <c r="F102" s="224" t="s">
        <v>397</v>
      </c>
      <c r="G102" s="225"/>
      <c r="H102" s="223"/>
      <c r="I102" s="223"/>
      <c r="J102" s="223" t="s">
        <v>398</v>
      </c>
      <c r="K102" s="220"/>
    </row>
    <row r="103" spans="2:11" ht="5.25" customHeight="1">
      <c r="B103" s="219"/>
      <c r="C103" s="221"/>
      <c r="D103" s="221"/>
      <c r="E103" s="221"/>
      <c r="F103" s="221"/>
      <c r="G103" s="237"/>
      <c r="H103" s="221"/>
      <c r="I103" s="221"/>
      <c r="J103" s="221"/>
      <c r="K103" s="220"/>
    </row>
    <row r="104" spans="2:11" ht="15" customHeight="1">
      <c r="B104" s="219"/>
      <c r="C104" s="209" t="s">
        <v>52</v>
      </c>
      <c r="D104" s="226"/>
      <c r="E104" s="226"/>
      <c r="F104" s="228" t="s">
        <v>399</v>
      </c>
      <c r="G104" s="237"/>
      <c r="H104" s="209" t="s">
        <v>438</v>
      </c>
      <c r="I104" s="209" t="s">
        <v>401</v>
      </c>
      <c r="J104" s="209">
        <v>20</v>
      </c>
      <c r="K104" s="220"/>
    </row>
    <row r="105" spans="2:11" ht="15" customHeight="1">
      <c r="B105" s="219"/>
      <c r="C105" s="209" t="s">
        <v>402</v>
      </c>
      <c r="D105" s="209"/>
      <c r="E105" s="209"/>
      <c r="F105" s="228" t="s">
        <v>399</v>
      </c>
      <c r="G105" s="209"/>
      <c r="H105" s="209" t="s">
        <v>438</v>
      </c>
      <c r="I105" s="209" t="s">
        <v>401</v>
      </c>
      <c r="J105" s="209">
        <v>120</v>
      </c>
      <c r="K105" s="220"/>
    </row>
    <row r="106" spans="2:11" ht="15" customHeight="1">
      <c r="B106" s="229"/>
      <c r="C106" s="209" t="s">
        <v>404</v>
      </c>
      <c r="D106" s="209"/>
      <c r="E106" s="209"/>
      <c r="F106" s="228" t="s">
        <v>405</v>
      </c>
      <c r="G106" s="209"/>
      <c r="H106" s="209" t="s">
        <v>438</v>
      </c>
      <c r="I106" s="209" t="s">
        <v>401</v>
      </c>
      <c r="J106" s="209">
        <v>50</v>
      </c>
      <c r="K106" s="220"/>
    </row>
    <row r="107" spans="2:11" ht="15" customHeight="1">
      <c r="B107" s="229"/>
      <c r="C107" s="209" t="s">
        <v>407</v>
      </c>
      <c r="D107" s="209"/>
      <c r="E107" s="209"/>
      <c r="F107" s="228" t="s">
        <v>399</v>
      </c>
      <c r="G107" s="209"/>
      <c r="H107" s="209" t="s">
        <v>438</v>
      </c>
      <c r="I107" s="209" t="s">
        <v>409</v>
      </c>
      <c r="J107" s="209"/>
      <c r="K107" s="220"/>
    </row>
    <row r="108" spans="2:11" ht="15" customHeight="1">
      <c r="B108" s="229"/>
      <c r="C108" s="209" t="s">
        <v>418</v>
      </c>
      <c r="D108" s="209"/>
      <c r="E108" s="209"/>
      <c r="F108" s="228" t="s">
        <v>405</v>
      </c>
      <c r="G108" s="209"/>
      <c r="H108" s="209" t="s">
        <v>438</v>
      </c>
      <c r="I108" s="209" t="s">
        <v>401</v>
      </c>
      <c r="J108" s="209">
        <v>50</v>
      </c>
      <c r="K108" s="220"/>
    </row>
    <row r="109" spans="2:11" ht="15" customHeight="1">
      <c r="B109" s="229"/>
      <c r="C109" s="209" t="s">
        <v>426</v>
      </c>
      <c r="D109" s="209"/>
      <c r="E109" s="209"/>
      <c r="F109" s="228" t="s">
        <v>405</v>
      </c>
      <c r="G109" s="209"/>
      <c r="H109" s="209" t="s">
        <v>438</v>
      </c>
      <c r="I109" s="209" t="s">
        <v>401</v>
      </c>
      <c r="J109" s="209">
        <v>50</v>
      </c>
      <c r="K109" s="220"/>
    </row>
    <row r="110" spans="2:11" ht="15" customHeight="1">
      <c r="B110" s="229"/>
      <c r="C110" s="209" t="s">
        <v>424</v>
      </c>
      <c r="D110" s="209"/>
      <c r="E110" s="209"/>
      <c r="F110" s="228" t="s">
        <v>405</v>
      </c>
      <c r="G110" s="209"/>
      <c r="H110" s="209" t="s">
        <v>438</v>
      </c>
      <c r="I110" s="209" t="s">
        <v>401</v>
      </c>
      <c r="J110" s="209">
        <v>50</v>
      </c>
      <c r="K110" s="220"/>
    </row>
    <row r="111" spans="2:11" ht="15" customHeight="1">
      <c r="B111" s="229"/>
      <c r="C111" s="209" t="s">
        <v>52</v>
      </c>
      <c r="D111" s="209"/>
      <c r="E111" s="209"/>
      <c r="F111" s="228" t="s">
        <v>399</v>
      </c>
      <c r="G111" s="209"/>
      <c r="H111" s="209" t="s">
        <v>439</v>
      </c>
      <c r="I111" s="209" t="s">
        <v>401</v>
      </c>
      <c r="J111" s="209">
        <v>20</v>
      </c>
      <c r="K111" s="220"/>
    </row>
    <row r="112" spans="2:11" ht="15" customHeight="1">
      <c r="B112" s="229"/>
      <c r="C112" s="209" t="s">
        <v>440</v>
      </c>
      <c r="D112" s="209"/>
      <c r="E112" s="209"/>
      <c r="F112" s="228" t="s">
        <v>399</v>
      </c>
      <c r="G112" s="209"/>
      <c r="H112" s="209" t="s">
        <v>441</v>
      </c>
      <c r="I112" s="209" t="s">
        <v>401</v>
      </c>
      <c r="J112" s="209">
        <v>120</v>
      </c>
      <c r="K112" s="220"/>
    </row>
    <row r="113" spans="2:11" ht="15" customHeight="1">
      <c r="B113" s="229"/>
      <c r="C113" s="209" t="s">
        <v>37</v>
      </c>
      <c r="D113" s="209"/>
      <c r="E113" s="209"/>
      <c r="F113" s="228" t="s">
        <v>399</v>
      </c>
      <c r="G113" s="209"/>
      <c r="H113" s="209" t="s">
        <v>442</v>
      </c>
      <c r="I113" s="209" t="s">
        <v>433</v>
      </c>
      <c r="J113" s="209"/>
      <c r="K113" s="220"/>
    </row>
    <row r="114" spans="2:11" ht="15" customHeight="1">
      <c r="B114" s="229"/>
      <c r="C114" s="209" t="s">
        <v>47</v>
      </c>
      <c r="D114" s="209"/>
      <c r="E114" s="209"/>
      <c r="F114" s="228" t="s">
        <v>399</v>
      </c>
      <c r="G114" s="209"/>
      <c r="H114" s="209" t="s">
        <v>443</v>
      </c>
      <c r="I114" s="209" t="s">
        <v>433</v>
      </c>
      <c r="J114" s="209"/>
      <c r="K114" s="220"/>
    </row>
    <row r="115" spans="2:11" ht="15" customHeight="1">
      <c r="B115" s="229"/>
      <c r="C115" s="209" t="s">
        <v>56</v>
      </c>
      <c r="D115" s="209"/>
      <c r="E115" s="209"/>
      <c r="F115" s="228" t="s">
        <v>399</v>
      </c>
      <c r="G115" s="209"/>
      <c r="H115" s="209" t="s">
        <v>444</v>
      </c>
      <c r="I115" s="209" t="s">
        <v>445</v>
      </c>
      <c r="J115" s="209"/>
      <c r="K115" s="220"/>
    </row>
    <row r="116" spans="2:11" ht="15" customHeight="1">
      <c r="B116" s="232"/>
      <c r="C116" s="238"/>
      <c r="D116" s="238"/>
      <c r="E116" s="238"/>
      <c r="F116" s="238"/>
      <c r="G116" s="238"/>
      <c r="H116" s="238"/>
      <c r="I116" s="238"/>
      <c r="J116" s="238"/>
      <c r="K116" s="234"/>
    </row>
    <row r="117" spans="2:11" ht="18.75" customHeight="1">
      <c r="B117" s="239"/>
      <c r="C117" s="205"/>
      <c r="D117" s="205"/>
      <c r="E117" s="205"/>
      <c r="F117" s="240"/>
      <c r="G117" s="205"/>
      <c r="H117" s="205"/>
      <c r="I117" s="205"/>
      <c r="J117" s="205"/>
      <c r="K117" s="239"/>
    </row>
    <row r="118" spans="2:11" ht="18.75" customHeight="1">
      <c r="B118" s="215"/>
      <c r="C118" s="215"/>
      <c r="D118" s="215"/>
      <c r="E118" s="215"/>
      <c r="F118" s="215"/>
      <c r="G118" s="215"/>
      <c r="H118" s="215"/>
      <c r="I118" s="215"/>
      <c r="J118" s="215"/>
      <c r="K118" s="215"/>
    </row>
    <row r="119" spans="2:11" ht="7.5" customHeight="1">
      <c r="B119" s="241"/>
      <c r="C119" s="242"/>
      <c r="D119" s="242"/>
      <c r="E119" s="242"/>
      <c r="F119" s="242"/>
      <c r="G119" s="242"/>
      <c r="H119" s="242"/>
      <c r="I119" s="242"/>
      <c r="J119" s="242"/>
      <c r="K119" s="243"/>
    </row>
    <row r="120" spans="2:11" ht="45" customHeight="1">
      <c r="B120" s="244"/>
      <c r="C120" s="318" t="s">
        <v>446</v>
      </c>
      <c r="D120" s="318"/>
      <c r="E120" s="318"/>
      <c r="F120" s="318"/>
      <c r="G120" s="318"/>
      <c r="H120" s="318"/>
      <c r="I120" s="318"/>
      <c r="J120" s="318"/>
      <c r="K120" s="245"/>
    </row>
    <row r="121" spans="2:11" ht="17.25" customHeight="1">
      <c r="B121" s="246"/>
      <c r="C121" s="221" t="s">
        <v>393</v>
      </c>
      <c r="D121" s="221"/>
      <c r="E121" s="221"/>
      <c r="F121" s="221" t="s">
        <v>394</v>
      </c>
      <c r="G121" s="222"/>
      <c r="H121" s="221" t="s">
        <v>109</v>
      </c>
      <c r="I121" s="221" t="s">
        <v>56</v>
      </c>
      <c r="J121" s="221" t="s">
        <v>395</v>
      </c>
      <c r="K121" s="247"/>
    </row>
    <row r="122" spans="2:11" ht="17.25" customHeight="1">
      <c r="B122" s="246"/>
      <c r="C122" s="223" t="s">
        <v>396</v>
      </c>
      <c r="D122" s="223"/>
      <c r="E122" s="223"/>
      <c r="F122" s="224" t="s">
        <v>397</v>
      </c>
      <c r="G122" s="225"/>
      <c r="H122" s="223"/>
      <c r="I122" s="223"/>
      <c r="J122" s="223" t="s">
        <v>398</v>
      </c>
      <c r="K122" s="247"/>
    </row>
    <row r="123" spans="2:11" ht="5.25" customHeight="1">
      <c r="B123" s="248"/>
      <c r="C123" s="226"/>
      <c r="D123" s="226"/>
      <c r="E123" s="226"/>
      <c r="F123" s="226"/>
      <c r="G123" s="209"/>
      <c r="H123" s="226"/>
      <c r="I123" s="226"/>
      <c r="J123" s="226"/>
      <c r="K123" s="249"/>
    </row>
    <row r="124" spans="2:11" ht="15" customHeight="1">
      <c r="B124" s="248"/>
      <c r="C124" s="209" t="s">
        <v>402</v>
      </c>
      <c r="D124" s="226"/>
      <c r="E124" s="226"/>
      <c r="F124" s="228" t="s">
        <v>399</v>
      </c>
      <c r="G124" s="209"/>
      <c r="H124" s="209" t="s">
        <v>438</v>
      </c>
      <c r="I124" s="209" t="s">
        <v>401</v>
      </c>
      <c r="J124" s="209">
        <v>120</v>
      </c>
      <c r="K124" s="250"/>
    </row>
    <row r="125" spans="2:11" ht="15" customHeight="1">
      <c r="B125" s="248"/>
      <c r="C125" s="209" t="s">
        <v>447</v>
      </c>
      <c r="D125" s="209"/>
      <c r="E125" s="209"/>
      <c r="F125" s="228" t="s">
        <v>399</v>
      </c>
      <c r="G125" s="209"/>
      <c r="H125" s="209" t="s">
        <v>448</v>
      </c>
      <c r="I125" s="209" t="s">
        <v>401</v>
      </c>
      <c r="J125" s="209" t="s">
        <v>449</v>
      </c>
      <c r="K125" s="250"/>
    </row>
    <row r="126" spans="2:11" ht="15" customHeight="1">
      <c r="B126" s="248"/>
      <c r="C126" s="209" t="s">
        <v>80</v>
      </c>
      <c r="D126" s="209"/>
      <c r="E126" s="209"/>
      <c r="F126" s="228" t="s">
        <v>399</v>
      </c>
      <c r="G126" s="209"/>
      <c r="H126" s="209" t="s">
        <v>450</v>
      </c>
      <c r="I126" s="209" t="s">
        <v>401</v>
      </c>
      <c r="J126" s="209" t="s">
        <v>449</v>
      </c>
      <c r="K126" s="250"/>
    </row>
    <row r="127" spans="2:11" ht="15" customHeight="1">
      <c r="B127" s="248"/>
      <c r="C127" s="209" t="s">
        <v>410</v>
      </c>
      <c r="D127" s="209"/>
      <c r="E127" s="209"/>
      <c r="F127" s="228" t="s">
        <v>405</v>
      </c>
      <c r="G127" s="209"/>
      <c r="H127" s="209" t="s">
        <v>411</v>
      </c>
      <c r="I127" s="209" t="s">
        <v>401</v>
      </c>
      <c r="J127" s="209">
        <v>15</v>
      </c>
      <c r="K127" s="250"/>
    </row>
    <row r="128" spans="2:11" ht="15" customHeight="1">
      <c r="B128" s="248"/>
      <c r="C128" s="230" t="s">
        <v>412</v>
      </c>
      <c r="D128" s="230"/>
      <c r="E128" s="230"/>
      <c r="F128" s="231" t="s">
        <v>405</v>
      </c>
      <c r="G128" s="230"/>
      <c r="H128" s="230" t="s">
        <v>413</v>
      </c>
      <c r="I128" s="230" t="s">
        <v>401</v>
      </c>
      <c r="J128" s="230">
        <v>15</v>
      </c>
      <c r="K128" s="250"/>
    </row>
    <row r="129" spans="2:11" ht="15" customHeight="1">
      <c r="B129" s="248"/>
      <c r="C129" s="230" t="s">
        <v>414</v>
      </c>
      <c r="D129" s="230"/>
      <c r="E129" s="230"/>
      <c r="F129" s="231" t="s">
        <v>405</v>
      </c>
      <c r="G129" s="230"/>
      <c r="H129" s="230" t="s">
        <v>415</v>
      </c>
      <c r="I129" s="230" t="s">
        <v>401</v>
      </c>
      <c r="J129" s="230">
        <v>20</v>
      </c>
      <c r="K129" s="250"/>
    </row>
    <row r="130" spans="2:11" ht="15" customHeight="1">
      <c r="B130" s="248"/>
      <c r="C130" s="230" t="s">
        <v>416</v>
      </c>
      <c r="D130" s="230"/>
      <c r="E130" s="230"/>
      <c r="F130" s="231" t="s">
        <v>405</v>
      </c>
      <c r="G130" s="230"/>
      <c r="H130" s="230" t="s">
        <v>417</v>
      </c>
      <c r="I130" s="230" t="s">
        <v>401</v>
      </c>
      <c r="J130" s="230">
        <v>20</v>
      </c>
      <c r="K130" s="250"/>
    </row>
    <row r="131" spans="2:11" ht="15" customHeight="1">
      <c r="B131" s="248"/>
      <c r="C131" s="209" t="s">
        <v>404</v>
      </c>
      <c r="D131" s="209"/>
      <c r="E131" s="209"/>
      <c r="F131" s="228" t="s">
        <v>405</v>
      </c>
      <c r="G131" s="209"/>
      <c r="H131" s="209" t="s">
        <v>438</v>
      </c>
      <c r="I131" s="209" t="s">
        <v>401</v>
      </c>
      <c r="J131" s="209">
        <v>50</v>
      </c>
      <c r="K131" s="250"/>
    </row>
    <row r="132" spans="2:11" ht="15" customHeight="1">
      <c r="B132" s="248"/>
      <c r="C132" s="209" t="s">
        <v>418</v>
      </c>
      <c r="D132" s="209"/>
      <c r="E132" s="209"/>
      <c r="F132" s="228" t="s">
        <v>405</v>
      </c>
      <c r="G132" s="209"/>
      <c r="H132" s="209" t="s">
        <v>438</v>
      </c>
      <c r="I132" s="209" t="s">
        <v>401</v>
      </c>
      <c r="J132" s="209">
        <v>50</v>
      </c>
      <c r="K132" s="250"/>
    </row>
    <row r="133" spans="2:11" ht="15" customHeight="1">
      <c r="B133" s="248"/>
      <c r="C133" s="209" t="s">
        <v>424</v>
      </c>
      <c r="D133" s="209"/>
      <c r="E133" s="209"/>
      <c r="F133" s="228" t="s">
        <v>405</v>
      </c>
      <c r="G133" s="209"/>
      <c r="H133" s="209" t="s">
        <v>438</v>
      </c>
      <c r="I133" s="209" t="s">
        <v>401</v>
      </c>
      <c r="J133" s="209">
        <v>50</v>
      </c>
      <c r="K133" s="250"/>
    </row>
    <row r="134" spans="2:11" ht="15" customHeight="1">
      <c r="B134" s="248"/>
      <c r="C134" s="209" t="s">
        <v>426</v>
      </c>
      <c r="D134" s="209"/>
      <c r="E134" s="209"/>
      <c r="F134" s="228" t="s">
        <v>405</v>
      </c>
      <c r="G134" s="209"/>
      <c r="H134" s="209" t="s">
        <v>438</v>
      </c>
      <c r="I134" s="209" t="s">
        <v>401</v>
      </c>
      <c r="J134" s="209">
        <v>50</v>
      </c>
      <c r="K134" s="250"/>
    </row>
    <row r="135" spans="2:11" ht="15" customHeight="1">
      <c r="B135" s="248"/>
      <c r="C135" s="209" t="s">
        <v>114</v>
      </c>
      <c r="D135" s="209"/>
      <c r="E135" s="209"/>
      <c r="F135" s="228" t="s">
        <v>405</v>
      </c>
      <c r="G135" s="209"/>
      <c r="H135" s="209" t="s">
        <v>451</v>
      </c>
      <c r="I135" s="209" t="s">
        <v>401</v>
      </c>
      <c r="J135" s="209">
        <v>255</v>
      </c>
      <c r="K135" s="250"/>
    </row>
    <row r="136" spans="2:11" ht="15" customHeight="1">
      <c r="B136" s="248"/>
      <c r="C136" s="209" t="s">
        <v>428</v>
      </c>
      <c r="D136" s="209"/>
      <c r="E136" s="209"/>
      <c r="F136" s="228" t="s">
        <v>399</v>
      </c>
      <c r="G136" s="209"/>
      <c r="H136" s="209" t="s">
        <v>452</v>
      </c>
      <c r="I136" s="209" t="s">
        <v>430</v>
      </c>
      <c r="J136" s="209"/>
      <c r="K136" s="250"/>
    </row>
    <row r="137" spans="2:11" ht="15" customHeight="1">
      <c r="B137" s="248"/>
      <c r="C137" s="209" t="s">
        <v>431</v>
      </c>
      <c r="D137" s="209"/>
      <c r="E137" s="209"/>
      <c r="F137" s="228" t="s">
        <v>399</v>
      </c>
      <c r="G137" s="209"/>
      <c r="H137" s="209" t="s">
        <v>453</v>
      </c>
      <c r="I137" s="209" t="s">
        <v>433</v>
      </c>
      <c r="J137" s="209"/>
      <c r="K137" s="250"/>
    </row>
    <row r="138" spans="2:11" ht="15" customHeight="1">
      <c r="B138" s="248"/>
      <c r="C138" s="209" t="s">
        <v>434</v>
      </c>
      <c r="D138" s="209"/>
      <c r="E138" s="209"/>
      <c r="F138" s="228" t="s">
        <v>399</v>
      </c>
      <c r="G138" s="209"/>
      <c r="H138" s="209" t="s">
        <v>434</v>
      </c>
      <c r="I138" s="209" t="s">
        <v>433</v>
      </c>
      <c r="J138" s="209"/>
      <c r="K138" s="250"/>
    </row>
    <row r="139" spans="2:11" ht="15" customHeight="1">
      <c r="B139" s="248"/>
      <c r="C139" s="209" t="s">
        <v>37</v>
      </c>
      <c r="D139" s="209"/>
      <c r="E139" s="209"/>
      <c r="F139" s="228" t="s">
        <v>399</v>
      </c>
      <c r="G139" s="209"/>
      <c r="H139" s="209" t="s">
        <v>454</v>
      </c>
      <c r="I139" s="209" t="s">
        <v>433</v>
      </c>
      <c r="J139" s="209"/>
      <c r="K139" s="250"/>
    </row>
    <row r="140" spans="2:11" ht="15" customHeight="1">
      <c r="B140" s="248"/>
      <c r="C140" s="209" t="s">
        <v>455</v>
      </c>
      <c r="D140" s="209"/>
      <c r="E140" s="209"/>
      <c r="F140" s="228" t="s">
        <v>399</v>
      </c>
      <c r="G140" s="209"/>
      <c r="H140" s="209" t="s">
        <v>456</v>
      </c>
      <c r="I140" s="209" t="s">
        <v>433</v>
      </c>
      <c r="J140" s="209"/>
      <c r="K140" s="250"/>
    </row>
    <row r="141" spans="2:11" ht="15" customHeight="1">
      <c r="B141" s="251"/>
      <c r="C141" s="252"/>
      <c r="D141" s="252"/>
      <c r="E141" s="252"/>
      <c r="F141" s="252"/>
      <c r="G141" s="252"/>
      <c r="H141" s="252"/>
      <c r="I141" s="252"/>
      <c r="J141" s="252"/>
      <c r="K141" s="253"/>
    </row>
    <row r="142" spans="2:11" ht="18.75" customHeight="1">
      <c r="B142" s="205"/>
      <c r="C142" s="205"/>
      <c r="D142" s="205"/>
      <c r="E142" s="205"/>
      <c r="F142" s="240"/>
      <c r="G142" s="205"/>
      <c r="H142" s="205"/>
      <c r="I142" s="205"/>
      <c r="J142" s="205"/>
      <c r="K142" s="205"/>
    </row>
    <row r="143" spans="2:11" ht="18.75" customHeight="1">
      <c r="B143" s="215"/>
      <c r="C143" s="215"/>
      <c r="D143" s="215"/>
      <c r="E143" s="215"/>
      <c r="F143" s="215"/>
      <c r="G143" s="215"/>
      <c r="H143" s="215"/>
      <c r="I143" s="215"/>
      <c r="J143" s="215"/>
      <c r="K143" s="215"/>
    </row>
    <row r="144" spans="2:11" ht="7.5" customHeight="1">
      <c r="B144" s="216"/>
      <c r="C144" s="217"/>
      <c r="D144" s="217"/>
      <c r="E144" s="217"/>
      <c r="F144" s="217"/>
      <c r="G144" s="217"/>
      <c r="H144" s="217"/>
      <c r="I144" s="217"/>
      <c r="J144" s="217"/>
      <c r="K144" s="218"/>
    </row>
    <row r="145" spans="2:11" ht="45" customHeight="1">
      <c r="B145" s="219"/>
      <c r="C145" s="323" t="s">
        <v>457</v>
      </c>
      <c r="D145" s="323"/>
      <c r="E145" s="323"/>
      <c r="F145" s="323"/>
      <c r="G145" s="323"/>
      <c r="H145" s="323"/>
      <c r="I145" s="323"/>
      <c r="J145" s="323"/>
      <c r="K145" s="220"/>
    </row>
    <row r="146" spans="2:11" ht="17.25" customHeight="1">
      <c r="B146" s="219"/>
      <c r="C146" s="221" t="s">
        <v>393</v>
      </c>
      <c r="D146" s="221"/>
      <c r="E146" s="221"/>
      <c r="F146" s="221" t="s">
        <v>394</v>
      </c>
      <c r="G146" s="222"/>
      <c r="H146" s="221" t="s">
        <v>109</v>
      </c>
      <c r="I146" s="221" t="s">
        <v>56</v>
      </c>
      <c r="J146" s="221" t="s">
        <v>395</v>
      </c>
      <c r="K146" s="220"/>
    </row>
    <row r="147" spans="2:11" ht="17.25" customHeight="1">
      <c r="B147" s="219"/>
      <c r="C147" s="223" t="s">
        <v>396</v>
      </c>
      <c r="D147" s="223"/>
      <c r="E147" s="223"/>
      <c r="F147" s="224" t="s">
        <v>397</v>
      </c>
      <c r="G147" s="225"/>
      <c r="H147" s="223"/>
      <c r="I147" s="223"/>
      <c r="J147" s="223" t="s">
        <v>398</v>
      </c>
      <c r="K147" s="220"/>
    </row>
    <row r="148" spans="2:11" ht="5.25" customHeight="1">
      <c r="B148" s="229"/>
      <c r="C148" s="226"/>
      <c r="D148" s="226"/>
      <c r="E148" s="226"/>
      <c r="F148" s="226"/>
      <c r="G148" s="227"/>
      <c r="H148" s="226"/>
      <c r="I148" s="226"/>
      <c r="J148" s="226"/>
      <c r="K148" s="250"/>
    </row>
    <row r="149" spans="2:11" ht="15" customHeight="1">
      <c r="B149" s="229"/>
      <c r="C149" s="254" t="s">
        <v>402</v>
      </c>
      <c r="D149" s="209"/>
      <c r="E149" s="209"/>
      <c r="F149" s="255" t="s">
        <v>399</v>
      </c>
      <c r="G149" s="209"/>
      <c r="H149" s="254" t="s">
        <v>438</v>
      </c>
      <c r="I149" s="254" t="s">
        <v>401</v>
      </c>
      <c r="J149" s="254">
        <v>120</v>
      </c>
      <c r="K149" s="250"/>
    </row>
    <row r="150" spans="2:11" ht="15" customHeight="1">
      <c r="B150" s="229"/>
      <c r="C150" s="254" t="s">
        <v>447</v>
      </c>
      <c r="D150" s="209"/>
      <c r="E150" s="209"/>
      <c r="F150" s="255" t="s">
        <v>399</v>
      </c>
      <c r="G150" s="209"/>
      <c r="H150" s="254" t="s">
        <v>458</v>
      </c>
      <c r="I150" s="254" t="s">
        <v>401</v>
      </c>
      <c r="J150" s="254" t="s">
        <v>449</v>
      </c>
      <c r="K150" s="250"/>
    </row>
    <row r="151" spans="2:11" ht="15" customHeight="1">
      <c r="B151" s="229"/>
      <c r="C151" s="254" t="s">
        <v>80</v>
      </c>
      <c r="D151" s="209"/>
      <c r="E151" s="209"/>
      <c r="F151" s="255" t="s">
        <v>399</v>
      </c>
      <c r="G151" s="209"/>
      <c r="H151" s="254" t="s">
        <v>459</v>
      </c>
      <c r="I151" s="254" t="s">
        <v>401</v>
      </c>
      <c r="J151" s="254" t="s">
        <v>449</v>
      </c>
      <c r="K151" s="250"/>
    </row>
    <row r="152" spans="2:11" ht="15" customHeight="1">
      <c r="B152" s="229"/>
      <c r="C152" s="254" t="s">
        <v>404</v>
      </c>
      <c r="D152" s="209"/>
      <c r="E152" s="209"/>
      <c r="F152" s="255" t="s">
        <v>405</v>
      </c>
      <c r="G152" s="209"/>
      <c r="H152" s="254" t="s">
        <v>438</v>
      </c>
      <c r="I152" s="254" t="s">
        <v>401</v>
      </c>
      <c r="J152" s="254">
        <v>50</v>
      </c>
      <c r="K152" s="250"/>
    </row>
    <row r="153" spans="2:11" ht="15" customHeight="1">
      <c r="B153" s="229"/>
      <c r="C153" s="254" t="s">
        <v>407</v>
      </c>
      <c r="D153" s="209"/>
      <c r="E153" s="209"/>
      <c r="F153" s="255" t="s">
        <v>399</v>
      </c>
      <c r="G153" s="209"/>
      <c r="H153" s="254" t="s">
        <v>438</v>
      </c>
      <c r="I153" s="254" t="s">
        <v>409</v>
      </c>
      <c r="J153" s="254"/>
      <c r="K153" s="250"/>
    </row>
    <row r="154" spans="2:11" ht="15" customHeight="1">
      <c r="B154" s="229"/>
      <c r="C154" s="254" t="s">
        <v>418</v>
      </c>
      <c r="D154" s="209"/>
      <c r="E154" s="209"/>
      <c r="F154" s="255" t="s">
        <v>405</v>
      </c>
      <c r="G154" s="209"/>
      <c r="H154" s="254" t="s">
        <v>438</v>
      </c>
      <c r="I154" s="254" t="s">
        <v>401</v>
      </c>
      <c r="J154" s="254">
        <v>50</v>
      </c>
      <c r="K154" s="250"/>
    </row>
    <row r="155" spans="2:11" ht="15" customHeight="1">
      <c r="B155" s="229"/>
      <c r="C155" s="254" t="s">
        <v>426</v>
      </c>
      <c r="D155" s="209"/>
      <c r="E155" s="209"/>
      <c r="F155" s="255" t="s">
        <v>405</v>
      </c>
      <c r="G155" s="209"/>
      <c r="H155" s="254" t="s">
        <v>438</v>
      </c>
      <c r="I155" s="254" t="s">
        <v>401</v>
      </c>
      <c r="J155" s="254">
        <v>50</v>
      </c>
      <c r="K155" s="250"/>
    </row>
    <row r="156" spans="2:11" ht="15" customHeight="1">
      <c r="B156" s="229"/>
      <c r="C156" s="254" t="s">
        <v>424</v>
      </c>
      <c r="D156" s="209"/>
      <c r="E156" s="209"/>
      <c r="F156" s="255" t="s">
        <v>405</v>
      </c>
      <c r="G156" s="209"/>
      <c r="H156" s="254" t="s">
        <v>438</v>
      </c>
      <c r="I156" s="254" t="s">
        <v>401</v>
      </c>
      <c r="J156" s="254">
        <v>50</v>
      </c>
      <c r="K156" s="250"/>
    </row>
    <row r="157" spans="2:11" ht="15" customHeight="1">
      <c r="B157" s="229"/>
      <c r="C157" s="254" t="s">
        <v>92</v>
      </c>
      <c r="D157" s="209"/>
      <c r="E157" s="209"/>
      <c r="F157" s="255" t="s">
        <v>399</v>
      </c>
      <c r="G157" s="209"/>
      <c r="H157" s="254" t="s">
        <v>460</v>
      </c>
      <c r="I157" s="254" t="s">
        <v>401</v>
      </c>
      <c r="J157" s="254" t="s">
        <v>461</v>
      </c>
      <c r="K157" s="250"/>
    </row>
    <row r="158" spans="2:11" ht="15" customHeight="1">
      <c r="B158" s="229"/>
      <c r="C158" s="254" t="s">
        <v>462</v>
      </c>
      <c r="D158" s="209"/>
      <c r="E158" s="209"/>
      <c r="F158" s="255" t="s">
        <v>399</v>
      </c>
      <c r="G158" s="209"/>
      <c r="H158" s="254" t="s">
        <v>463</v>
      </c>
      <c r="I158" s="254" t="s">
        <v>433</v>
      </c>
      <c r="J158" s="254"/>
      <c r="K158" s="250"/>
    </row>
    <row r="159" spans="2:11" ht="15" customHeight="1">
      <c r="B159" s="256"/>
      <c r="C159" s="238"/>
      <c r="D159" s="238"/>
      <c r="E159" s="238"/>
      <c r="F159" s="238"/>
      <c r="G159" s="238"/>
      <c r="H159" s="238"/>
      <c r="I159" s="238"/>
      <c r="J159" s="238"/>
      <c r="K159" s="257"/>
    </row>
    <row r="160" spans="2:11" ht="18.75" customHeight="1">
      <c r="B160" s="205"/>
      <c r="C160" s="209"/>
      <c r="D160" s="209"/>
      <c r="E160" s="209"/>
      <c r="F160" s="228"/>
      <c r="G160" s="209"/>
      <c r="H160" s="209"/>
      <c r="I160" s="209"/>
      <c r="J160" s="209"/>
      <c r="K160" s="205"/>
    </row>
    <row r="161" spans="2:11" ht="18.75" customHeight="1"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</row>
    <row r="162" spans="2:11" ht="7.5" customHeight="1">
      <c r="B162" s="197"/>
      <c r="C162" s="198"/>
      <c r="D162" s="198"/>
      <c r="E162" s="198"/>
      <c r="F162" s="198"/>
      <c r="G162" s="198"/>
      <c r="H162" s="198"/>
      <c r="I162" s="198"/>
      <c r="J162" s="198"/>
      <c r="K162" s="199"/>
    </row>
    <row r="163" spans="2:11" ht="45" customHeight="1">
      <c r="B163" s="200"/>
      <c r="C163" s="318" t="s">
        <v>464</v>
      </c>
      <c r="D163" s="318"/>
      <c r="E163" s="318"/>
      <c r="F163" s="318"/>
      <c r="G163" s="318"/>
      <c r="H163" s="318"/>
      <c r="I163" s="318"/>
      <c r="J163" s="318"/>
      <c r="K163" s="201"/>
    </row>
    <row r="164" spans="2:11" ht="17.25" customHeight="1">
      <c r="B164" s="200"/>
      <c r="C164" s="221" t="s">
        <v>393</v>
      </c>
      <c r="D164" s="221"/>
      <c r="E164" s="221"/>
      <c r="F164" s="221" t="s">
        <v>394</v>
      </c>
      <c r="G164" s="258"/>
      <c r="H164" s="259" t="s">
        <v>109</v>
      </c>
      <c r="I164" s="259" t="s">
        <v>56</v>
      </c>
      <c r="J164" s="221" t="s">
        <v>395</v>
      </c>
      <c r="K164" s="201"/>
    </row>
    <row r="165" spans="2:11" ht="17.25" customHeight="1">
      <c r="B165" s="202"/>
      <c r="C165" s="223" t="s">
        <v>396</v>
      </c>
      <c r="D165" s="223"/>
      <c r="E165" s="223"/>
      <c r="F165" s="224" t="s">
        <v>397</v>
      </c>
      <c r="G165" s="260"/>
      <c r="H165" s="261"/>
      <c r="I165" s="261"/>
      <c r="J165" s="223" t="s">
        <v>398</v>
      </c>
      <c r="K165" s="203"/>
    </row>
    <row r="166" spans="2:11" ht="5.25" customHeight="1">
      <c r="B166" s="229"/>
      <c r="C166" s="226"/>
      <c r="D166" s="226"/>
      <c r="E166" s="226"/>
      <c r="F166" s="226"/>
      <c r="G166" s="227"/>
      <c r="H166" s="226"/>
      <c r="I166" s="226"/>
      <c r="J166" s="226"/>
      <c r="K166" s="250"/>
    </row>
    <row r="167" spans="2:11" ht="15" customHeight="1">
      <c r="B167" s="229"/>
      <c r="C167" s="209" t="s">
        <v>402</v>
      </c>
      <c r="D167" s="209"/>
      <c r="E167" s="209"/>
      <c r="F167" s="228" t="s">
        <v>399</v>
      </c>
      <c r="G167" s="209"/>
      <c r="H167" s="209" t="s">
        <v>438</v>
      </c>
      <c r="I167" s="209" t="s">
        <v>401</v>
      </c>
      <c r="J167" s="209">
        <v>120</v>
      </c>
      <c r="K167" s="250"/>
    </row>
    <row r="168" spans="2:11" ht="15" customHeight="1">
      <c r="B168" s="229"/>
      <c r="C168" s="209" t="s">
        <v>447</v>
      </c>
      <c r="D168" s="209"/>
      <c r="E168" s="209"/>
      <c r="F168" s="228" t="s">
        <v>399</v>
      </c>
      <c r="G168" s="209"/>
      <c r="H168" s="209" t="s">
        <v>448</v>
      </c>
      <c r="I168" s="209" t="s">
        <v>401</v>
      </c>
      <c r="J168" s="209" t="s">
        <v>449</v>
      </c>
      <c r="K168" s="250"/>
    </row>
    <row r="169" spans="2:11" ht="15" customHeight="1">
      <c r="B169" s="229"/>
      <c r="C169" s="209" t="s">
        <v>80</v>
      </c>
      <c r="D169" s="209"/>
      <c r="E169" s="209"/>
      <c r="F169" s="228" t="s">
        <v>399</v>
      </c>
      <c r="G169" s="209"/>
      <c r="H169" s="209" t="s">
        <v>465</v>
      </c>
      <c r="I169" s="209" t="s">
        <v>401</v>
      </c>
      <c r="J169" s="209" t="s">
        <v>449</v>
      </c>
      <c r="K169" s="250"/>
    </row>
    <row r="170" spans="2:11" ht="15" customHeight="1">
      <c r="B170" s="229"/>
      <c r="C170" s="209" t="s">
        <v>404</v>
      </c>
      <c r="D170" s="209"/>
      <c r="E170" s="209"/>
      <c r="F170" s="228" t="s">
        <v>405</v>
      </c>
      <c r="G170" s="209"/>
      <c r="H170" s="209" t="s">
        <v>465</v>
      </c>
      <c r="I170" s="209" t="s">
        <v>401</v>
      </c>
      <c r="J170" s="209">
        <v>50</v>
      </c>
      <c r="K170" s="250"/>
    </row>
    <row r="171" spans="2:11" ht="15" customHeight="1">
      <c r="B171" s="229"/>
      <c r="C171" s="209" t="s">
        <v>407</v>
      </c>
      <c r="D171" s="209"/>
      <c r="E171" s="209"/>
      <c r="F171" s="228" t="s">
        <v>399</v>
      </c>
      <c r="G171" s="209"/>
      <c r="H171" s="209" t="s">
        <v>465</v>
      </c>
      <c r="I171" s="209" t="s">
        <v>409</v>
      </c>
      <c r="J171" s="209"/>
      <c r="K171" s="250"/>
    </row>
    <row r="172" spans="2:11" ht="15" customHeight="1">
      <c r="B172" s="229"/>
      <c r="C172" s="209" t="s">
        <v>418</v>
      </c>
      <c r="D172" s="209"/>
      <c r="E172" s="209"/>
      <c r="F172" s="228" t="s">
        <v>405</v>
      </c>
      <c r="G172" s="209"/>
      <c r="H172" s="209" t="s">
        <v>465</v>
      </c>
      <c r="I172" s="209" t="s">
        <v>401</v>
      </c>
      <c r="J172" s="209">
        <v>50</v>
      </c>
      <c r="K172" s="250"/>
    </row>
    <row r="173" spans="2:11" ht="15" customHeight="1">
      <c r="B173" s="229"/>
      <c r="C173" s="209" t="s">
        <v>426</v>
      </c>
      <c r="D173" s="209"/>
      <c r="E173" s="209"/>
      <c r="F173" s="228" t="s">
        <v>405</v>
      </c>
      <c r="G173" s="209"/>
      <c r="H173" s="209" t="s">
        <v>465</v>
      </c>
      <c r="I173" s="209" t="s">
        <v>401</v>
      </c>
      <c r="J173" s="209">
        <v>50</v>
      </c>
      <c r="K173" s="250"/>
    </row>
    <row r="174" spans="2:11" ht="15" customHeight="1">
      <c r="B174" s="229"/>
      <c r="C174" s="209" t="s">
        <v>424</v>
      </c>
      <c r="D174" s="209"/>
      <c r="E174" s="209"/>
      <c r="F174" s="228" t="s">
        <v>405</v>
      </c>
      <c r="G174" s="209"/>
      <c r="H174" s="209" t="s">
        <v>465</v>
      </c>
      <c r="I174" s="209" t="s">
        <v>401</v>
      </c>
      <c r="J174" s="209">
        <v>50</v>
      </c>
      <c r="K174" s="250"/>
    </row>
    <row r="175" spans="2:11" ht="15" customHeight="1">
      <c r="B175" s="229"/>
      <c r="C175" s="209" t="s">
        <v>108</v>
      </c>
      <c r="D175" s="209"/>
      <c r="E175" s="209"/>
      <c r="F175" s="228" t="s">
        <v>399</v>
      </c>
      <c r="G175" s="209"/>
      <c r="H175" s="209" t="s">
        <v>466</v>
      </c>
      <c r="I175" s="209" t="s">
        <v>467</v>
      </c>
      <c r="J175" s="209"/>
      <c r="K175" s="250"/>
    </row>
    <row r="176" spans="2:11" ht="15" customHeight="1">
      <c r="B176" s="229"/>
      <c r="C176" s="209" t="s">
        <v>56</v>
      </c>
      <c r="D176" s="209"/>
      <c r="E176" s="209"/>
      <c r="F176" s="228" t="s">
        <v>399</v>
      </c>
      <c r="G176" s="209"/>
      <c r="H176" s="209" t="s">
        <v>468</v>
      </c>
      <c r="I176" s="209" t="s">
        <v>469</v>
      </c>
      <c r="J176" s="209">
        <v>1</v>
      </c>
      <c r="K176" s="250"/>
    </row>
    <row r="177" spans="2:11" ht="15" customHeight="1">
      <c r="B177" s="229"/>
      <c r="C177" s="209" t="s">
        <v>52</v>
      </c>
      <c r="D177" s="209"/>
      <c r="E177" s="209"/>
      <c r="F177" s="228" t="s">
        <v>399</v>
      </c>
      <c r="G177" s="209"/>
      <c r="H177" s="209" t="s">
        <v>470</v>
      </c>
      <c r="I177" s="209" t="s">
        <v>401</v>
      </c>
      <c r="J177" s="209">
        <v>20</v>
      </c>
      <c r="K177" s="250"/>
    </row>
    <row r="178" spans="2:11" ht="15" customHeight="1">
      <c r="B178" s="229"/>
      <c r="C178" s="209" t="s">
        <v>109</v>
      </c>
      <c r="D178" s="209"/>
      <c r="E178" s="209"/>
      <c r="F178" s="228" t="s">
        <v>399</v>
      </c>
      <c r="G178" s="209"/>
      <c r="H178" s="209" t="s">
        <v>471</v>
      </c>
      <c r="I178" s="209" t="s">
        <v>401</v>
      </c>
      <c r="J178" s="209">
        <v>255</v>
      </c>
      <c r="K178" s="250"/>
    </row>
    <row r="179" spans="2:11" ht="15" customHeight="1">
      <c r="B179" s="229"/>
      <c r="C179" s="209" t="s">
        <v>110</v>
      </c>
      <c r="D179" s="209"/>
      <c r="E179" s="209"/>
      <c r="F179" s="228" t="s">
        <v>399</v>
      </c>
      <c r="G179" s="209"/>
      <c r="H179" s="209" t="s">
        <v>364</v>
      </c>
      <c r="I179" s="209" t="s">
        <v>401</v>
      </c>
      <c r="J179" s="209">
        <v>10</v>
      </c>
      <c r="K179" s="250"/>
    </row>
    <row r="180" spans="2:11" ht="15" customHeight="1">
      <c r="B180" s="229"/>
      <c r="C180" s="209" t="s">
        <v>111</v>
      </c>
      <c r="D180" s="209"/>
      <c r="E180" s="209"/>
      <c r="F180" s="228" t="s">
        <v>399</v>
      </c>
      <c r="G180" s="209"/>
      <c r="H180" s="209" t="s">
        <v>472</v>
      </c>
      <c r="I180" s="209" t="s">
        <v>433</v>
      </c>
      <c r="J180" s="209"/>
      <c r="K180" s="250"/>
    </row>
    <row r="181" spans="2:11" ht="15" customHeight="1">
      <c r="B181" s="229"/>
      <c r="C181" s="209" t="s">
        <v>473</v>
      </c>
      <c r="D181" s="209"/>
      <c r="E181" s="209"/>
      <c r="F181" s="228" t="s">
        <v>399</v>
      </c>
      <c r="G181" s="209"/>
      <c r="H181" s="209" t="s">
        <v>474</v>
      </c>
      <c r="I181" s="209" t="s">
        <v>433</v>
      </c>
      <c r="J181" s="209"/>
      <c r="K181" s="250"/>
    </row>
    <row r="182" spans="2:11" ht="15" customHeight="1">
      <c r="B182" s="229"/>
      <c r="C182" s="209" t="s">
        <v>462</v>
      </c>
      <c r="D182" s="209"/>
      <c r="E182" s="209"/>
      <c r="F182" s="228" t="s">
        <v>399</v>
      </c>
      <c r="G182" s="209"/>
      <c r="H182" s="209" t="s">
        <v>475</v>
      </c>
      <c r="I182" s="209" t="s">
        <v>433</v>
      </c>
      <c r="J182" s="209"/>
      <c r="K182" s="250"/>
    </row>
    <row r="183" spans="2:11" ht="15" customHeight="1">
      <c r="B183" s="229"/>
      <c r="C183" s="209" t="s">
        <v>113</v>
      </c>
      <c r="D183" s="209"/>
      <c r="E183" s="209"/>
      <c r="F183" s="228" t="s">
        <v>405</v>
      </c>
      <c r="G183" s="209"/>
      <c r="H183" s="209" t="s">
        <v>476</v>
      </c>
      <c r="I183" s="209" t="s">
        <v>401</v>
      </c>
      <c r="J183" s="209">
        <v>50</v>
      </c>
      <c r="K183" s="250"/>
    </row>
    <row r="184" spans="2:11" ht="15" customHeight="1">
      <c r="B184" s="229"/>
      <c r="C184" s="209" t="s">
        <v>477</v>
      </c>
      <c r="D184" s="209"/>
      <c r="E184" s="209"/>
      <c r="F184" s="228" t="s">
        <v>405</v>
      </c>
      <c r="G184" s="209"/>
      <c r="H184" s="209" t="s">
        <v>478</v>
      </c>
      <c r="I184" s="209" t="s">
        <v>479</v>
      </c>
      <c r="J184" s="209"/>
      <c r="K184" s="250"/>
    </row>
    <row r="185" spans="2:11" ht="15" customHeight="1">
      <c r="B185" s="229"/>
      <c r="C185" s="209" t="s">
        <v>480</v>
      </c>
      <c r="D185" s="209"/>
      <c r="E185" s="209"/>
      <c r="F185" s="228" t="s">
        <v>405</v>
      </c>
      <c r="G185" s="209"/>
      <c r="H185" s="209" t="s">
        <v>481</v>
      </c>
      <c r="I185" s="209" t="s">
        <v>479</v>
      </c>
      <c r="J185" s="209"/>
      <c r="K185" s="250"/>
    </row>
    <row r="186" spans="2:11" ht="15" customHeight="1">
      <c r="B186" s="229"/>
      <c r="C186" s="209" t="s">
        <v>482</v>
      </c>
      <c r="D186" s="209"/>
      <c r="E186" s="209"/>
      <c r="F186" s="228" t="s">
        <v>405</v>
      </c>
      <c r="G186" s="209"/>
      <c r="H186" s="209" t="s">
        <v>483</v>
      </c>
      <c r="I186" s="209" t="s">
        <v>479</v>
      </c>
      <c r="J186" s="209"/>
      <c r="K186" s="250"/>
    </row>
    <row r="187" spans="2:11" ht="15" customHeight="1">
      <c r="B187" s="229"/>
      <c r="C187" s="262" t="s">
        <v>484</v>
      </c>
      <c r="D187" s="209"/>
      <c r="E187" s="209"/>
      <c r="F187" s="228" t="s">
        <v>405</v>
      </c>
      <c r="G187" s="209"/>
      <c r="H187" s="209" t="s">
        <v>485</v>
      </c>
      <c r="I187" s="209" t="s">
        <v>486</v>
      </c>
      <c r="J187" s="263" t="s">
        <v>487</v>
      </c>
      <c r="K187" s="250"/>
    </row>
    <row r="188" spans="2:11" ht="15" customHeight="1">
      <c r="B188" s="229"/>
      <c r="C188" s="214" t="s">
        <v>41</v>
      </c>
      <c r="D188" s="209"/>
      <c r="E188" s="209"/>
      <c r="F188" s="228" t="s">
        <v>399</v>
      </c>
      <c r="G188" s="209"/>
      <c r="H188" s="205" t="s">
        <v>488</v>
      </c>
      <c r="I188" s="209" t="s">
        <v>489</v>
      </c>
      <c r="J188" s="209"/>
      <c r="K188" s="250"/>
    </row>
    <row r="189" spans="2:11" ht="15" customHeight="1">
      <c r="B189" s="229"/>
      <c r="C189" s="214" t="s">
        <v>490</v>
      </c>
      <c r="D189" s="209"/>
      <c r="E189" s="209"/>
      <c r="F189" s="228" t="s">
        <v>399</v>
      </c>
      <c r="G189" s="209"/>
      <c r="H189" s="209" t="s">
        <v>491</v>
      </c>
      <c r="I189" s="209" t="s">
        <v>433</v>
      </c>
      <c r="J189" s="209"/>
      <c r="K189" s="250"/>
    </row>
    <row r="190" spans="2:11" ht="15" customHeight="1">
      <c r="B190" s="229"/>
      <c r="C190" s="214" t="s">
        <v>492</v>
      </c>
      <c r="D190" s="209"/>
      <c r="E190" s="209"/>
      <c r="F190" s="228" t="s">
        <v>399</v>
      </c>
      <c r="G190" s="209"/>
      <c r="H190" s="209" t="s">
        <v>493</v>
      </c>
      <c r="I190" s="209" t="s">
        <v>433</v>
      </c>
      <c r="J190" s="209"/>
      <c r="K190" s="250"/>
    </row>
    <row r="191" spans="2:11" ht="15" customHeight="1">
      <c r="B191" s="229"/>
      <c r="C191" s="214" t="s">
        <v>494</v>
      </c>
      <c r="D191" s="209"/>
      <c r="E191" s="209"/>
      <c r="F191" s="228" t="s">
        <v>405</v>
      </c>
      <c r="G191" s="209"/>
      <c r="H191" s="209" t="s">
        <v>495</v>
      </c>
      <c r="I191" s="209" t="s">
        <v>433</v>
      </c>
      <c r="J191" s="209"/>
      <c r="K191" s="250"/>
    </row>
    <row r="192" spans="2:11" ht="15" customHeight="1">
      <c r="B192" s="256"/>
      <c r="C192" s="264"/>
      <c r="D192" s="238"/>
      <c r="E192" s="238"/>
      <c r="F192" s="238"/>
      <c r="G192" s="238"/>
      <c r="H192" s="238"/>
      <c r="I192" s="238"/>
      <c r="J192" s="238"/>
      <c r="K192" s="257"/>
    </row>
    <row r="193" spans="2:11" ht="18.75" customHeight="1">
      <c r="B193" s="205"/>
      <c r="C193" s="209"/>
      <c r="D193" s="209"/>
      <c r="E193" s="209"/>
      <c r="F193" s="228"/>
      <c r="G193" s="209"/>
      <c r="H193" s="209"/>
      <c r="I193" s="209"/>
      <c r="J193" s="209"/>
      <c r="K193" s="205"/>
    </row>
    <row r="194" spans="2:11" ht="18.75" customHeight="1">
      <c r="B194" s="205"/>
      <c r="C194" s="209"/>
      <c r="D194" s="209"/>
      <c r="E194" s="209"/>
      <c r="F194" s="228"/>
      <c r="G194" s="209"/>
      <c r="H194" s="209"/>
      <c r="I194" s="209"/>
      <c r="J194" s="209"/>
      <c r="K194" s="205"/>
    </row>
    <row r="195" spans="2:11" ht="18.75" customHeight="1">
      <c r="B195" s="215"/>
      <c r="C195" s="215"/>
      <c r="D195" s="215"/>
      <c r="E195" s="215"/>
      <c r="F195" s="215"/>
      <c r="G195" s="215"/>
      <c r="H195" s="215"/>
      <c r="I195" s="215"/>
      <c r="J195" s="215"/>
      <c r="K195" s="215"/>
    </row>
    <row r="196" spans="2:11">
      <c r="B196" s="197"/>
      <c r="C196" s="198"/>
      <c r="D196" s="198"/>
      <c r="E196" s="198"/>
      <c r="F196" s="198"/>
      <c r="G196" s="198"/>
      <c r="H196" s="198"/>
      <c r="I196" s="198"/>
      <c r="J196" s="198"/>
      <c r="K196" s="199"/>
    </row>
    <row r="197" spans="2:11" ht="21">
      <c r="B197" s="200"/>
      <c r="C197" s="318" t="s">
        <v>496</v>
      </c>
      <c r="D197" s="318"/>
      <c r="E197" s="318"/>
      <c r="F197" s="318"/>
      <c r="G197" s="318"/>
      <c r="H197" s="318"/>
      <c r="I197" s="318"/>
      <c r="J197" s="318"/>
      <c r="K197" s="201"/>
    </row>
    <row r="198" spans="2:11" ht="25.5" customHeight="1">
      <c r="B198" s="200"/>
      <c r="C198" s="265" t="s">
        <v>497</v>
      </c>
      <c r="D198" s="265"/>
      <c r="E198" s="265"/>
      <c r="F198" s="265" t="s">
        <v>498</v>
      </c>
      <c r="G198" s="266"/>
      <c r="H198" s="324" t="s">
        <v>499</v>
      </c>
      <c r="I198" s="324"/>
      <c r="J198" s="324"/>
      <c r="K198" s="201"/>
    </row>
    <row r="199" spans="2:11" ht="5.25" customHeight="1">
      <c r="B199" s="229"/>
      <c r="C199" s="226"/>
      <c r="D199" s="226"/>
      <c r="E199" s="226"/>
      <c r="F199" s="226"/>
      <c r="G199" s="209"/>
      <c r="H199" s="226"/>
      <c r="I199" s="226"/>
      <c r="J199" s="226"/>
      <c r="K199" s="250"/>
    </row>
    <row r="200" spans="2:11" ht="15" customHeight="1">
      <c r="B200" s="229"/>
      <c r="C200" s="209" t="s">
        <v>489</v>
      </c>
      <c r="D200" s="209"/>
      <c r="E200" s="209"/>
      <c r="F200" s="228" t="s">
        <v>42</v>
      </c>
      <c r="G200" s="209"/>
      <c r="H200" s="320" t="s">
        <v>500</v>
      </c>
      <c r="I200" s="320"/>
      <c r="J200" s="320"/>
      <c r="K200" s="250"/>
    </row>
    <row r="201" spans="2:11" ht="15" customHeight="1">
      <c r="B201" s="229"/>
      <c r="C201" s="235"/>
      <c r="D201" s="209"/>
      <c r="E201" s="209"/>
      <c r="F201" s="228" t="s">
        <v>43</v>
      </c>
      <c r="G201" s="209"/>
      <c r="H201" s="320" t="s">
        <v>501</v>
      </c>
      <c r="I201" s="320"/>
      <c r="J201" s="320"/>
      <c r="K201" s="250"/>
    </row>
    <row r="202" spans="2:11" ht="15" customHeight="1">
      <c r="B202" s="229"/>
      <c r="C202" s="235"/>
      <c r="D202" s="209"/>
      <c r="E202" s="209"/>
      <c r="F202" s="228" t="s">
        <v>46</v>
      </c>
      <c r="G202" s="209"/>
      <c r="H202" s="320" t="s">
        <v>502</v>
      </c>
      <c r="I202" s="320"/>
      <c r="J202" s="320"/>
      <c r="K202" s="250"/>
    </row>
    <row r="203" spans="2:11" ht="15" customHeight="1">
      <c r="B203" s="229"/>
      <c r="C203" s="209"/>
      <c r="D203" s="209"/>
      <c r="E203" s="209"/>
      <c r="F203" s="228" t="s">
        <v>44</v>
      </c>
      <c r="G203" s="209"/>
      <c r="H203" s="320" t="s">
        <v>503</v>
      </c>
      <c r="I203" s="320"/>
      <c r="J203" s="320"/>
      <c r="K203" s="250"/>
    </row>
    <row r="204" spans="2:11" ht="15" customHeight="1">
      <c r="B204" s="229"/>
      <c r="C204" s="209"/>
      <c r="D204" s="209"/>
      <c r="E204" s="209"/>
      <c r="F204" s="228" t="s">
        <v>45</v>
      </c>
      <c r="G204" s="209"/>
      <c r="H204" s="320" t="s">
        <v>504</v>
      </c>
      <c r="I204" s="320"/>
      <c r="J204" s="320"/>
      <c r="K204" s="250"/>
    </row>
    <row r="205" spans="2:11" ht="15" customHeight="1">
      <c r="B205" s="229"/>
      <c r="C205" s="209"/>
      <c r="D205" s="209"/>
      <c r="E205" s="209"/>
      <c r="F205" s="228"/>
      <c r="G205" s="209"/>
      <c r="H205" s="209"/>
      <c r="I205" s="209"/>
      <c r="J205" s="209"/>
      <c r="K205" s="250"/>
    </row>
    <row r="206" spans="2:11" ht="15" customHeight="1">
      <c r="B206" s="229"/>
      <c r="C206" s="209" t="s">
        <v>445</v>
      </c>
      <c r="D206" s="209"/>
      <c r="E206" s="209"/>
      <c r="F206" s="228" t="s">
        <v>75</v>
      </c>
      <c r="G206" s="209"/>
      <c r="H206" s="320" t="s">
        <v>505</v>
      </c>
      <c r="I206" s="320"/>
      <c r="J206" s="320"/>
      <c r="K206" s="250"/>
    </row>
    <row r="207" spans="2:11" ht="15" customHeight="1">
      <c r="B207" s="229"/>
      <c r="C207" s="235"/>
      <c r="D207" s="209"/>
      <c r="E207" s="209"/>
      <c r="F207" s="228" t="s">
        <v>344</v>
      </c>
      <c r="G207" s="209"/>
      <c r="H207" s="320" t="s">
        <v>345</v>
      </c>
      <c r="I207" s="320"/>
      <c r="J207" s="320"/>
      <c r="K207" s="250"/>
    </row>
    <row r="208" spans="2:11" ht="15" customHeight="1">
      <c r="B208" s="229"/>
      <c r="C208" s="209"/>
      <c r="D208" s="209"/>
      <c r="E208" s="209"/>
      <c r="F208" s="228" t="s">
        <v>342</v>
      </c>
      <c r="G208" s="209"/>
      <c r="H208" s="320" t="s">
        <v>506</v>
      </c>
      <c r="I208" s="320"/>
      <c r="J208" s="320"/>
      <c r="K208" s="250"/>
    </row>
    <row r="209" spans="2:11" ht="15" customHeight="1">
      <c r="B209" s="267"/>
      <c r="C209" s="235"/>
      <c r="D209" s="235"/>
      <c r="E209" s="235"/>
      <c r="F209" s="228" t="s">
        <v>346</v>
      </c>
      <c r="G209" s="214"/>
      <c r="H209" s="319" t="s">
        <v>347</v>
      </c>
      <c r="I209" s="319"/>
      <c r="J209" s="319"/>
      <c r="K209" s="268"/>
    </row>
    <row r="210" spans="2:11" ht="15" customHeight="1">
      <c r="B210" s="267"/>
      <c r="C210" s="235"/>
      <c r="D210" s="235"/>
      <c r="E210" s="235"/>
      <c r="F210" s="228" t="s">
        <v>348</v>
      </c>
      <c r="G210" s="214"/>
      <c r="H210" s="319" t="s">
        <v>507</v>
      </c>
      <c r="I210" s="319"/>
      <c r="J210" s="319"/>
      <c r="K210" s="268"/>
    </row>
    <row r="211" spans="2:11" ht="15" customHeight="1">
      <c r="B211" s="267"/>
      <c r="C211" s="235"/>
      <c r="D211" s="235"/>
      <c r="E211" s="235"/>
      <c r="F211" s="269"/>
      <c r="G211" s="214"/>
      <c r="H211" s="270"/>
      <c r="I211" s="270"/>
      <c r="J211" s="270"/>
      <c r="K211" s="268"/>
    </row>
    <row r="212" spans="2:11" ht="15" customHeight="1">
      <c r="B212" s="267"/>
      <c r="C212" s="209" t="s">
        <v>469</v>
      </c>
      <c r="D212" s="235"/>
      <c r="E212" s="235"/>
      <c r="F212" s="228">
        <v>1</v>
      </c>
      <c r="G212" s="214"/>
      <c r="H212" s="319" t="s">
        <v>508</v>
      </c>
      <c r="I212" s="319"/>
      <c r="J212" s="319"/>
      <c r="K212" s="268"/>
    </row>
    <row r="213" spans="2:11" ht="15" customHeight="1">
      <c r="B213" s="267"/>
      <c r="C213" s="235"/>
      <c r="D213" s="235"/>
      <c r="E213" s="235"/>
      <c r="F213" s="228">
        <v>2</v>
      </c>
      <c r="G213" s="214"/>
      <c r="H213" s="319" t="s">
        <v>509</v>
      </c>
      <c r="I213" s="319"/>
      <c r="J213" s="319"/>
      <c r="K213" s="268"/>
    </row>
    <row r="214" spans="2:11" ht="15" customHeight="1">
      <c r="B214" s="267"/>
      <c r="C214" s="235"/>
      <c r="D214" s="235"/>
      <c r="E214" s="235"/>
      <c r="F214" s="228">
        <v>3</v>
      </c>
      <c r="G214" s="214"/>
      <c r="H214" s="319" t="s">
        <v>510</v>
      </c>
      <c r="I214" s="319"/>
      <c r="J214" s="319"/>
      <c r="K214" s="268"/>
    </row>
    <row r="215" spans="2:11" ht="15" customHeight="1">
      <c r="B215" s="267"/>
      <c r="C215" s="235"/>
      <c r="D215" s="235"/>
      <c r="E215" s="235"/>
      <c r="F215" s="228">
        <v>4</v>
      </c>
      <c r="G215" s="214"/>
      <c r="H215" s="319" t="s">
        <v>511</v>
      </c>
      <c r="I215" s="319"/>
      <c r="J215" s="319"/>
      <c r="K215" s="268"/>
    </row>
    <row r="216" spans="2:11" ht="12.75" customHeight="1">
      <c r="B216" s="271"/>
      <c r="C216" s="272"/>
      <c r="D216" s="272"/>
      <c r="E216" s="272"/>
      <c r="F216" s="272"/>
      <c r="G216" s="272"/>
      <c r="H216" s="272"/>
      <c r="I216" s="272"/>
      <c r="J216" s="272"/>
      <c r="K216" s="273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77-2019 - ÚT-AKTUALIZACE ...</vt:lpstr>
      <vt:lpstr>Pokyny pro vyplnění</vt:lpstr>
      <vt:lpstr>'77-2019 - ÚT-AKTUALIZACE ...'!Názvy_tisku</vt:lpstr>
      <vt:lpstr>'Rekapitulace stavby'!Názvy_tisku</vt:lpstr>
      <vt:lpstr>'77-2019 - ÚT-AKTUALIZACE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dcterms:created xsi:type="dcterms:W3CDTF">2019-04-05T08:33:32Z</dcterms:created>
  <dcterms:modified xsi:type="dcterms:W3CDTF">2020-03-19T07:59:30Z</dcterms:modified>
</cp:coreProperties>
</file>