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9880" yWindow="1110" windowWidth="17715" windowHeight="13455" activeTab="2"/>
  </bookViews>
  <sheets>
    <sheet name="Rekapitulace stavby" sheetId="1" r:id="rId1"/>
    <sheet name="05a_2019 - Zdravotně tech..." sheetId="2" r:id="rId2"/>
    <sheet name="Pokyny pro vyplnění" sheetId="3" r:id="rId3"/>
  </sheets>
  <definedNames>
    <definedName name="_xlnm._FilterDatabase" localSheetId="1" hidden="1">'05a_2019 - Zdravotně tech...'!$C$92:$K$345</definedName>
    <definedName name="_xlnm.Print_Titles" localSheetId="1">'05a_2019 - Zdravotně tech...'!$92:$92</definedName>
    <definedName name="_xlnm.Print_Titles" localSheetId="0">'Rekapitulace stavby'!$49:$49</definedName>
    <definedName name="_xlnm.Print_Area" localSheetId="1">'05a_2019 - Zdravotně tech...'!$C$4:$J$38,'05a_2019 - Zdravotně tech...'!$C$44:$J$72,'05a_2019 - Zdravotně tech...'!$C$78:$K$345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</workbook>
</file>

<file path=xl/calcChain.xml><?xml version="1.0" encoding="utf-8"?>
<calcChain xmlns="http://schemas.openxmlformats.org/spreadsheetml/2006/main">
  <c r="AY53" i="1" l="1"/>
  <c r="AX53" i="1"/>
  <c r="BI343" i="2"/>
  <c r="BH343" i="2"/>
  <c r="BG343" i="2"/>
  <c r="BF343" i="2"/>
  <c r="T343" i="2"/>
  <c r="R343" i="2"/>
  <c r="P343" i="2"/>
  <c r="BK343" i="2"/>
  <c r="J343" i="2"/>
  <c r="BE343" i="2" s="1"/>
  <c r="BI340" i="2"/>
  <c r="BH340" i="2"/>
  <c r="BG340" i="2"/>
  <c r="BF340" i="2"/>
  <c r="BE340" i="2"/>
  <c r="T340" i="2"/>
  <c r="R340" i="2"/>
  <c r="P340" i="2"/>
  <c r="BK340" i="2"/>
  <c r="J340" i="2"/>
  <c r="BI337" i="2"/>
  <c r="BH337" i="2"/>
  <c r="BG337" i="2"/>
  <c r="BF337" i="2"/>
  <c r="BE337" i="2"/>
  <c r="T337" i="2"/>
  <c r="T336" i="2" s="1"/>
  <c r="R337" i="2"/>
  <c r="R336" i="2" s="1"/>
  <c r="P337" i="2"/>
  <c r="P336" i="2" s="1"/>
  <c r="BK337" i="2"/>
  <c r="BK336" i="2" s="1"/>
  <c r="J336" i="2" s="1"/>
  <c r="J71" i="2" s="1"/>
  <c r="J337" i="2"/>
  <c r="BI334" i="2"/>
  <c r="BH334" i="2"/>
  <c r="BG334" i="2"/>
  <c r="BF334" i="2"/>
  <c r="T334" i="2"/>
  <c r="R334" i="2"/>
  <c r="P334" i="2"/>
  <c r="BK334" i="2"/>
  <c r="J334" i="2"/>
  <c r="BE334" i="2" s="1"/>
  <c r="BI331" i="2"/>
  <c r="BH331" i="2"/>
  <c r="BG331" i="2"/>
  <c r="BF331" i="2"/>
  <c r="T331" i="2"/>
  <c r="R331" i="2"/>
  <c r="P331" i="2"/>
  <c r="BK331" i="2"/>
  <c r="J331" i="2"/>
  <c r="BE331" i="2" s="1"/>
  <c r="BI328" i="2"/>
  <c r="BH328" i="2"/>
  <c r="BG328" i="2"/>
  <c r="BF328" i="2"/>
  <c r="BE328" i="2"/>
  <c r="T328" i="2"/>
  <c r="R328" i="2"/>
  <c r="P328" i="2"/>
  <c r="BK328" i="2"/>
  <c r="J328" i="2"/>
  <c r="BI325" i="2"/>
  <c r="BH325" i="2"/>
  <c r="BG325" i="2"/>
  <c r="BF325" i="2"/>
  <c r="BE325" i="2"/>
  <c r="T325" i="2"/>
  <c r="T324" i="2" s="1"/>
  <c r="R325" i="2"/>
  <c r="R324" i="2" s="1"/>
  <c r="P325" i="2"/>
  <c r="P324" i="2" s="1"/>
  <c r="BK325" i="2"/>
  <c r="BK324" i="2" s="1"/>
  <c r="J324" i="2" s="1"/>
  <c r="J70" i="2" s="1"/>
  <c r="J325" i="2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 s="1"/>
  <c r="BI316" i="2"/>
  <c r="BH316" i="2"/>
  <c r="BG316" i="2"/>
  <c r="BF316" i="2"/>
  <c r="T316" i="2"/>
  <c r="R316" i="2"/>
  <c r="P316" i="2"/>
  <c r="BK316" i="2"/>
  <c r="J316" i="2"/>
  <c r="BE316" i="2" s="1"/>
  <c r="BI313" i="2"/>
  <c r="BH313" i="2"/>
  <c r="BG313" i="2"/>
  <c r="BF313" i="2"/>
  <c r="BE313" i="2"/>
  <c r="T313" i="2"/>
  <c r="R313" i="2"/>
  <c r="P313" i="2"/>
  <c r="BK313" i="2"/>
  <c r="J313" i="2"/>
  <c r="BI310" i="2"/>
  <c r="BH310" i="2"/>
  <c r="BG310" i="2"/>
  <c r="BF310" i="2"/>
  <c r="BE310" i="2"/>
  <c r="T310" i="2"/>
  <c r="R310" i="2"/>
  <c r="P310" i="2"/>
  <c r="BK310" i="2"/>
  <c r="J310" i="2"/>
  <c r="BI307" i="2"/>
  <c r="BH307" i="2"/>
  <c r="BG307" i="2"/>
  <c r="BF307" i="2"/>
  <c r="BE307" i="2"/>
  <c r="T307" i="2"/>
  <c r="R307" i="2"/>
  <c r="P307" i="2"/>
  <c r="BK307" i="2"/>
  <c r="J307" i="2"/>
  <c r="BI304" i="2"/>
  <c r="BH304" i="2"/>
  <c r="BG304" i="2"/>
  <c r="BF304" i="2"/>
  <c r="BE304" i="2"/>
  <c r="T304" i="2"/>
  <c r="R304" i="2"/>
  <c r="P304" i="2"/>
  <c r="BK304" i="2"/>
  <c r="J304" i="2"/>
  <c r="BI301" i="2"/>
  <c r="BH301" i="2"/>
  <c r="BG301" i="2"/>
  <c r="BF301" i="2"/>
  <c r="BE301" i="2"/>
  <c r="T301" i="2"/>
  <c r="R301" i="2"/>
  <c r="P301" i="2"/>
  <c r="BK301" i="2"/>
  <c r="J301" i="2"/>
  <c r="BI298" i="2"/>
  <c r="BH298" i="2"/>
  <c r="BG298" i="2"/>
  <c r="BF298" i="2"/>
  <c r="BE298" i="2"/>
  <c r="T298" i="2"/>
  <c r="R298" i="2"/>
  <c r="P298" i="2"/>
  <c r="BK298" i="2"/>
  <c r="J298" i="2"/>
  <c r="BI295" i="2"/>
  <c r="BH295" i="2"/>
  <c r="BG295" i="2"/>
  <c r="BF295" i="2"/>
  <c r="BE295" i="2"/>
  <c r="T295" i="2"/>
  <c r="R295" i="2"/>
  <c r="P295" i="2"/>
  <c r="BK295" i="2"/>
  <c r="J295" i="2"/>
  <c r="BI292" i="2"/>
  <c r="BH292" i="2"/>
  <c r="BG292" i="2"/>
  <c r="BF292" i="2"/>
  <c r="BE292" i="2"/>
  <c r="T292" i="2"/>
  <c r="R292" i="2"/>
  <c r="P292" i="2"/>
  <c r="BK292" i="2"/>
  <c r="J292" i="2"/>
  <c r="BI289" i="2"/>
  <c r="BH289" i="2"/>
  <c r="BG289" i="2"/>
  <c r="BF289" i="2"/>
  <c r="BE289" i="2"/>
  <c r="T289" i="2"/>
  <c r="R289" i="2"/>
  <c r="P289" i="2"/>
  <c r="BK289" i="2"/>
  <c r="J289" i="2"/>
  <c r="BI286" i="2"/>
  <c r="BH286" i="2"/>
  <c r="BG286" i="2"/>
  <c r="BF286" i="2"/>
  <c r="BE286" i="2"/>
  <c r="T286" i="2"/>
  <c r="R286" i="2"/>
  <c r="P286" i="2"/>
  <c r="BK286" i="2"/>
  <c r="J286" i="2"/>
  <c r="BI283" i="2"/>
  <c r="BH283" i="2"/>
  <c r="BG283" i="2"/>
  <c r="BF283" i="2"/>
  <c r="BE283" i="2"/>
  <c r="T283" i="2"/>
  <c r="R283" i="2"/>
  <c r="P283" i="2"/>
  <c r="BK283" i="2"/>
  <c r="J283" i="2"/>
  <c r="BI280" i="2"/>
  <c r="BH280" i="2"/>
  <c r="BG280" i="2"/>
  <c r="BF280" i="2"/>
  <c r="BE280" i="2"/>
  <c r="T280" i="2"/>
  <c r="R280" i="2"/>
  <c r="P280" i="2"/>
  <c r="BK280" i="2"/>
  <c r="J280" i="2"/>
  <c r="BI277" i="2"/>
  <c r="BH277" i="2"/>
  <c r="BG277" i="2"/>
  <c r="BF277" i="2"/>
  <c r="BE277" i="2"/>
  <c r="T277" i="2"/>
  <c r="R277" i="2"/>
  <c r="P277" i="2"/>
  <c r="BK277" i="2"/>
  <c r="J277" i="2"/>
  <c r="BI274" i="2"/>
  <c r="BH274" i="2"/>
  <c r="BG274" i="2"/>
  <c r="BF274" i="2"/>
  <c r="BE274" i="2"/>
  <c r="T274" i="2"/>
  <c r="R274" i="2"/>
  <c r="P274" i="2"/>
  <c r="BK274" i="2"/>
  <c r="J274" i="2"/>
  <c r="BI271" i="2"/>
  <c r="BH271" i="2"/>
  <c r="BG271" i="2"/>
  <c r="BF271" i="2"/>
  <c r="BE271" i="2"/>
  <c r="T271" i="2"/>
  <c r="R271" i="2"/>
  <c r="P271" i="2"/>
  <c r="BK271" i="2"/>
  <c r="J271" i="2"/>
  <c r="BI268" i="2"/>
  <c r="BH268" i="2"/>
  <c r="BG268" i="2"/>
  <c r="BF268" i="2"/>
  <c r="BE268" i="2"/>
  <c r="T268" i="2"/>
  <c r="R268" i="2"/>
  <c r="P268" i="2"/>
  <c r="BK268" i="2"/>
  <c r="J268" i="2"/>
  <c r="BI266" i="2"/>
  <c r="BH266" i="2"/>
  <c r="BG266" i="2"/>
  <c r="BF266" i="2"/>
  <c r="BE266" i="2"/>
  <c r="T266" i="2"/>
  <c r="R266" i="2"/>
  <c r="P266" i="2"/>
  <c r="BK266" i="2"/>
  <c r="J266" i="2"/>
  <c r="BI263" i="2"/>
  <c r="BH263" i="2"/>
  <c r="BG263" i="2"/>
  <c r="BF263" i="2"/>
  <c r="BE263" i="2"/>
  <c r="T263" i="2"/>
  <c r="R263" i="2"/>
  <c r="P263" i="2"/>
  <c r="BK263" i="2"/>
  <c r="J263" i="2"/>
  <c r="BI260" i="2"/>
  <c r="BH260" i="2"/>
  <c r="BG260" i="2"/>
  <c r="BF260" i="2"/>
  <c r="BE260" i="2"/>
  <c r="T260" i="2"/>
  <c r="R260" i="2"/>
  <c r="P260" i="2"/>
  <c r="BK260" i="2"/>
  <c r="J260" i="2"/>
  <c r="BI257" i="2"/>
  <c r="BH257" i="2"/>
  <c r="BG257" i="2"/>
  <c r="BF257" i="2"/>
  <c r="BE257" i="2"/>
  <c r="T257" i="2"/>
  <c r="R257" i="2"/>
  <c r="P257" i="2"/>
  <c r="BK257" i="2"/>
  <c r="J257" i="2"/>
  <c r="BI254" i="2"/>
  <c r="BH254" i="2"/>
  <c r="BG254" i="2"/>
  <c r="BF254" i="2"/>
  <c r="BE254" i="2"/>
  <c r="T254" i="2"/>
  <c r="T253" i="2" s="1"/>
  <c r="R254" i="2"/>
  <c r="R253" i="2" s="1"/>
  <c r="P254" i="2"/>
  <c r="P253" i="2" s="1"/>
  <c r="BK254" i="2"/>
  <c r="BK253" i="2" s="1"/>
  <c r="J253" i="2" s="1"/>
  <c r="J69" i="2" s="1"/>
  <c r="J254" i="2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6" i="2"/>
  <c r="BH246" i="2"/>
  <c r="BG246" i="2"/>
  <c r="BF246" i="2"/>
  <c r="T246" i="2"/>
  <c r="R246" i="2"/>
  <c r="P246" i="2"/>
  <c r="BK246" i="2"/>
  <c r="J246" i="2"/>
  <c r="BE246" i="2" s="1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 s="1"/>
  <c r="BI234" i="2"/>
  <c r="BH234" i="2"/>
  <c r="BG234" i="2"/>
  <c r="BF234" i="2"/>
  <c r="T234" i="2"/>
  <c r="R234" i="2"/>
  <c r="P234" i="2"/>
  <c r="BK234" i="2"/>
  <c r="J234" i="2"/>
  <c r="BE234" i="2" s="1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19" i="2"/>
  <c r="BH219" i="2"/>
  <c r="BG219" i="2"/>
  <c r="BF219" i="2"/>
  <c r="T219" i="2"/>
  <c r="R219" i="2"/>
  <c r="P219" i="2"/>
  <c r="BK219" i="2"/>
  <c r="J219" i="2"/>
  <c r="BE219" i="2" s="1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BE213" i="2"/>
  <c r="T213" i="2"/>
  <c r="R213" i="2"/>
  <c r="P213" i="2"/>
  <c r="BK213" i="2"/>
  <c r="J213" i="2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BE204" i="2"/>
  <c r="T204" i="2"/>
  <c r="R204" i="2"/>
  <c r="P204" i="2"/>
  <c r="BK204" i="2"/>
  <c r="J204" i="2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BE198" i="2"/>
  <c r="T198" i="2"/>
  <c r="R198" i="2"/>
  <c r="P198" i="2"/>
  <c r="BK198" i="2"/>
  <c r="J198" i="2"/>
  <c r="BI195" i="2"/>
  <c r="BH195" i="2"/>
  <c r="BG195" i="2"/>
  <c r="BF195" i="2"/>
  <c r="BE195" i="2"/>
  <c r="T195" i="2"/>
  <c r="R195" i="2"/>
  <c r="P195" i="2"/>
  <c r="BK195" i="2"/>
  <c r="J195" i="2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BE186" i="2"/>
  <c r="T186" i="2"/>
  <c r="R186" i="2"/>
  <c r="P186" i="2"/>
  <c r="BK186" i="2"/>
  <c r="J186" i="2"/>
  <c r="BI183" i="2"/>
  <c r="BH183" i="2"/>
  <c r="BG183" i="2"/>
  <c r="BF183" i="2"/>
  <c r="BE183" i="2"/>
  <c r="T183" i="2"/>
  <c r="R183" i="2"/>
  <c r="P183" i="2"/>
  <c r="BK183" i="2"/>
  <c r="J183" i="2"/>
  <c r="BI180" i="2"/>
  <c r="BH180" i="2"/>
  <c r="BG180" i="2"/>
  <c r="BF180" i="2"/>
  <c r="BE180" i="2"/>
  <c r="T180" i="2"/>
  <c r="R180" i="2"/>
  <c r="P180" i="2"/>
  <c r="BK180" i="2"/>
  <c r="J180" i="2"/>
  <c r="BI177" i="2"/>
  <c r="BH177" i="2"/>
  <c r="BG177" i="2"/>
  <c r="BF177" i="2"/>
  <c r="BE177" i="2"/>
  <c r="T177" i="2"/>
  <c r="R177" i="2"/>
  <c r="P177" i="2"/>
  <c r="BK177" i="2"/>
  <c r="J177" i="2"/>
  <c r="BI174" i="2"/>
  <c r="BH174" i="2"/>
  <c r="BG174" i="2"/>
  <c r="BF174" i="2"/>
  <c r="BE174" i="2"/>
  <c r="T174" i="2"/>
  <c r="T173" i="2" s="1"/>
  <c r="R174" i="2"/>
  <c r="R173" i="2" s="1"/>
  <c r="P174" i="2"/>
  <c r="P173" i="2" s="1"/>
  <c r="BK174" i="2"/>
  <c r="BK173" i="2" s="1"/>
  <c r="J173" i="2" s="1"/>
  <c r="J68" i="2" s="1"/>
  <c r="J174" i="2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BE148" i="2"/>
  <c r="T148" i="2"/>
  <c r="R148" i="2"/>
  <c r="P148" i="2"/>
  <c r="BK148" i="2"/>
  <c r="J148" i="2"/>
  <c r="BI145" i="2"/>
  <c r="BH145" i="2"/>
  <c r="BG145" i="2"/>
  <c r="BF145" i="2"/>
  <c r="BE145" i="2"/>
  <c r="T145" i="2"/>
  <c r="R145" i="2"/>
  <c r="P145" i="2"/>
  <c r="BK145" i="2"/>
  <c r="J145" i="2"/>
  <c r="BI142" i="2"/>
  <c r="BH142" i="2"/>
  <c r="BG142" i="2"/>
  <c r="BF142" i="2"/>
  <c r="BE142" i="2"/>
  <c r="T142" i="2"/>
  <c r="R142" i="2"/>
  <c r="P142" i="2"/>
  <c r="BK142" i="2"/>
  <c r="J142" i="2"/>
  <c r="BI139" i="2"/>
  <c r="BH139" i="2"/>
  <c r="BG139" i="2"/>
  <c r="BF139" i="2"/>
  <c r="BE139" i="2"/>
  <c r="T139" i="2"/>
  <c r="R139" i="2"/>
  <c r="P139" i="2"/>
  <c r="BK139" i="2"/>
  <c r="J139" i="2"/>
  <c r="BI136" i="2"/>
  <c r="BH136" i="2"/>
  <c r="BG136" i="2"/>
  <c r="BF136" i="2"/>
  <c r="BE136" i="2"/>
  <c r="T136" i="2"/>
  <c r="R136" i="2"/>
  <c r="P136" i="2"/>
  <c r="BK136" i="2"/>
  <c r="J136" i="2"/>
  <c r="BI133" i="2"/>
  <c r="BH133" i="2"/>
  <c r="BG133" i="2"/>
  <c r="BF133" i="2"/>
  <c r="BE133" i="2"/>
  <c r="T133" i="2"/>
  <c r="R133" i="2"/>
  <c r="P133" i="2"/>
  <c r="BK133" i="2"/>
  <c r="J133" i="2"/>
  <c r="BI130" i="2"/>
  <c r="BH130" i="2"/>
  <c r="BG130" i="2"/>
  <c r="BF130" i="2"/>
  <c r="BE130" i="2"/>
  <c r="T130" i="2"/>
  <c r="R130" i="2"/>
  <c r="P130" i="2"/>
  <c r="BK130" i="2"/>
  <c r="J130" i="2"/>
  <c r="BI127" i="2"/>
  <c r="BH127" i="2"/>
  <c r="BG127" i="2"/>
  <c r="BF127" i="2"/>
  <c r="BE127" i="2"/>
  <c r="T127" i="2"/>
  <c r="T126" i="2" s="1"/>
  <c r="T125" i="2" s="1"/>
  <c r="R127" i="2"/>
  <c r="R126" i="2" s="1"/>
  <c r="R125" i="2" s="1"/>
  <c r="P127" i="2"/>
  <c r="P126" i="2" s="1"/>
  <c r="P125" i="2" s="1"/>
  <c r="BK127" i="2"/>
  <c r="BK126" i="2" s="1"/>
  <c r="J127" i="2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BE119" i="2"/>
  <c r="T119" i="2"/>
  <c r="R119" i="2"/>
  <c r="P119" i="2"/>
  <c r="BK119" i="2"/>
  <c r="J119" i="2"/>
  <c r="BI117" i="2"/>
  <c r="BH117" i="2"/>
  <c r="BG117" i="2"/>
  <c r="BF117" i="2"/>
  <c r="BE117" i="2"/>
  <c r="T117" i="2"/>
  <c r="T116" i="2" s="1"/>
  <c r="R117" i="2"/>
  <c r="R116" i="2" s="1"/>
  <c r="P117" i="2"/>
  <c r="P116" i="2" s="1"/>
  <c r="BK117" i="2"/>
  <c r="BK116" i="2" s="1"/>
  <c r="J116" i="2" s="1"/>
  <c r="J65" i="2" s="1"/>
  <c r="J117" i="2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T103" i="2" s="1"/>
  <c r="R104" i="2"/>
  <c r="R103" i="2" s="1"/>
  <c r="P104" i="2"/>
  <c r="P103" i="2" s="1"/>
  <c r="BK104" i="2"/>
  <c r="BK103" i="2" s="1"/>
  <c r="J103" i="2" s="1"/>
  <c r="J64" i="2" s="1"/>
  <c r="J104" i="2"/>
  <c r="BE104" i="2" s="1"/>
  <c r="BI100" i="2"/>
  <c r="BH100" i="2"/>
  <c r="BG100" i="2"/>
  <c r="BF100" i="2"/>
  <c r="BE100" i="2"/>
  <c r="T100" i="2"/>
  <c r="T99" i="2" s="1"/>
  <c r="R100" i="2"/>
  <c r="R99" i="2" s="1"/>
  <c r="P100" i="2"/>
  <c r="P99" i="2" s="1"/>
  <c r="BK100" i="2"/>
  <c r="BK99" i="2" s="1"/>
  <c r="J99" i="2" s="1"/>
  <c r="J63" i="2" s="1"/>
  <c r="J100" i="2"/>
  <c r="BI96" i="2"/>
  <c r="F36" i="2" s="1"/>
  <c r="BD53" i="1" s="1"/>
  <c r="BD52" i="1" s="1"/>
  <c r="BD51" i="1" s="1"/>
  <c r="W30" i="1" s="1"/>
  <c r="BH96" i="2"/>
  <c r="F35" i="2" s="1"/>
  <c r="BC53" i="1" s="1"/>
  <c r="BC52" i="1" s="1"/>
  <c r="BG96" i="2"/>
  <c r="F34" i="2" s="1"/>
  <c r="BB53" i="1" s="1"/>
  <c r="BB52" i="1" s="1"/>
  <c r="BF96" i="2"/>
  <c r="J33" i="2" s="1"/>
  <c r="AW53" i="1" s="1"/>
  <c r="T96" i="2"/>
  <c r="T95" i="2" s="1"/>
  <c r="T94" i="2" s="1"/>
  <c r="T93" i="2" s="1"/>
  <c r="R96" i="2"/>
  <c r="R95" i="2" s="1"/>
  <c r="R94" i="2" s="1"/>
  <c r="R93" i="2" s="1"/>
  <c r="P96" i="2"/>
  <c r="P95" i="2" s="1"/>
  <c r="P94" i="2" s="1"/>
  <c r="P93" i="2" s="1"/>
  <c r="AU53" i="1" s="1"/>
  <c r="AU52" i="1" s="1"/>
  <c r="AU51" i="1" s="1"/>
  <c r="BK96" i="2"/>
  <c r="BK95" i="2" s="1"/>
  <c r="J96" i="2"/>
  <c r="BE96" i="2" s="1"/>
  <c r="J89" i="2"/>
  <c r="F89" i="2"/>
  <c r="F87" i="2"/>
  <c r="E85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AS52" i="1"/>
  <c r="AS51" i="1"/>
  <c r="L47" i="1"/>
  <c r="AM46" i="1"/>
  <c r="L46" i="1"/>
  <c r="AM44" i="1"/>
  <c r="L44" i="1"/>
  <c r="L42" i="1"/>
  <c r="L41" i="1"/>
  <c r="J32" i="2" l="1"/>
  <c r="AV53" i="1" s="1"/>
  <c r="AT53" i="1" s="1"/>
  <c r="F32" i="2"/>
  <c r="AZ53" i="1" s="1"/>
  <c r="AZ52" i="1" s="1"/>
  <c r="BB51" i="1"/>
  <c r="AX52" i="1"/>
  <c r="J126" i="2"/>
  <c r="J67" i="2" s="1"/>
  <c r="BK125" i="2"/>
  <c r="J125" i="2" s="1"/>
  <c r="J66" i="2" s="1"/>
  <c r="J95" i="2"/>
  <c r="J62" i="2" s="1"/>
  <c r="BK94" i="2"/>
  <c r="AY52" i="1"/>
  <c r="BC51" i="1"/>
  <c r="J53" i="2"/>
  <c r="E81" i="2"/>
  <c r="F90" i="2"/>
  <c r="F33" i="2"/>
  <c r="BA53" i="1" s="1"/>
  <c r="BA52" i="1" s="1"/>
  <c r="AW52" i="1" l="1"/>
  <c r="BA51" i="1"/>
  <c r="W29" i="1"/>
  <c r="AY51" i="1"/>
  <c r="J94" i="2"/>
  <c r="J61" i="2" s="1"/>
  <c r="BK93" i="2"/>
  <c r="J93" i="2" s="1"/>
  <c r="AZ51" i="1"/>
  <c r="AV52" i="1"/>
  <c r="AT52" i="1" s="1"/>
  <c r="AX51" i="1"/>
  <c r="W28" i="1"/>
  <c r="J29" i="2" l="1"/>
  <c r="J60" i="2"/>
  <c r="W27" i="1"/>
  <c r="AW51" i="1"/>
  <c r="AK27" i="1" s="1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<sst xmlns="http://schemas.openxmlformats.org/spreadsheetml/2006/main" count="3059" uniqueCount="677">
  <si>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</si>
  <si>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</si>
  <si>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</si>
  <si>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</si>
  <si>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</si>
  <si>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</si>
  <si>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</si>
  <si>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{1679c7d1-bc26-4616-91b3-83e176d2349f}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</si>
  <si>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</si>
  <si>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</si>
  <si>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</si>
  <si>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</si>
  <si>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</si>
  <si>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</si>
  <si>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</si>
  <si>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</si>
  <si>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05a_2019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</si>
  <si>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</si>
  <si>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</si>
  <si>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Aktualizace PD reskonstrukce budovy kolejí A</t>
  </si>
  <si>
    <t>KSO:</t>
  </si>
  <si>
    <t/>
  </si>
  <si>
    <t>CC-CZ:</t>
  </si>
  <si>
    <t>Místo:</t>
  </si>
  <si>
    <t xml:space="preserve"> </t>
  </si>
  <si>
    <t>Datum:</t>
  </si>
  <si>
    <t>7. 4. 2019</t>
  </si>
  <si>
    <t>Zadavatel:</t>
  </si>
  <si>
    <t>IČ:</t>
  </si>
  <si>
    <t>VŠB-TUO</t>
  </si>
  <si>
    <t>DIČ:</t>
  </si>
  <si>
    <t>Uchazeč:</t>
  </si>
  <si>
    <t>Vyplň údaj</t>
  </si>
  <si>
    <t>Projektant:</t>
  </si>
  <si>
    <t>PPS-KANIA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</si>
  <si>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</si>
  <si>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</si>
  <si>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</si>
  <si>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</si>
  <si>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</si>
  <si>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</si>
  <si>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</si>
  <si>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</si>
  <si>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</si>
  <si>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</si>
  <si>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</si>
  <si>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</si>
  <si>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</si>
  <si>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</si>
  <si>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</si>
  <si>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</si>
  <si>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</si>
  <si>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</si>
  <si>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</si>
  <si>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</si>
  <si>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</si>
  <si>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</si>
  <si>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</si>
  <si>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</si>
  <si>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</si>
  <si>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</si>
  <si>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</si>
  <si>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</si>
  <si>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</si>
  <si>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</si>
  <si>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</si>
  <si>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</si>
  <si>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</si>
  <si>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</si>
  <si>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</si>
  <si>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</si>
  <si>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</si>
  <si>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</si>
  <si>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</si>
  <si>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</si>
  <si>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</si>
  <si>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SO02 - Recepce</t>
  </si>
  <si>
    <t>STA</t>
  </si>
  <si>
    <t>1</t>
  </si>
  <si>
    <t>{02c450da-0eeb-48fe-bd04-2b1d3b8e43e0}</t>
  </si>
  <si>
    <t>2</t>
  </si>
  <si>
    <t>/</t>
  </si>
  <si>
    <t>Zdravotně technické instalace</t>
  </si>
  <si>
    <t>Soupis</t>
  </si>
  <si>
    <t>{db48e6ff-5148-4df1-b15c-697d29fecab0}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</si>
  <si>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</si>
  <si>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</si>
  <si>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</si>
  <si>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</si>
  <si>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</si>
  <si>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</si>
  <si>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</si>
  <si>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05a_2019 - SO02 - Recepce</t>
  </si>
  <si>
    <t>Soupis:</t>
  </si>
  <si>
    <t>05a_2019 -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</si>
  <si>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</si>
  <si>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</si>
  <si>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</si>
  <si>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</si>
  <si>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</si>
  <si>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</si>
  <si>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</si>
  <si>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</si>
  <si>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</si>
  <si>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</si>
  <si>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</si>
  <si>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</si>
  <si>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</si>
  <si>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</si>
  <si>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</si>
  <si>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</si>
  <si>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</si>
  <si>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</si>
  <si>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</si>
  <si>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</si>
  <si>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</si>
  <si>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</si>
  <si>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</si>
  <si>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</si>
  <si>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</si>
  <si>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</si>
  <si>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</si>
  <si>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</si>
  <si>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</si>
  <si>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</si>
  <si>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</si>
  <si>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</si>
  <si>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</si>
  <si>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</si>
  <si>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</si>
  <si>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</si>
  <si>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</si>
  <si>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</si>
  <si>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</si>
  <si>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</si>
  <si>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514593589</t>
  </si>
  <si>
    <t>P</t>
  </si>
  <si>
    <t>Poznámka k položce:
výkr.č.D.1.4.1.b-01,02</t>
  </si>
  <si>
    <t>VV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</si>
  <si>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</si>
  <si>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</si>
  <si>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</si>
  <si>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</si>
  <si>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</si>
  <si>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-42462212</t>
  </si>
  <si>
    <t>(15+10+15)*0,15</t>
  </si>
  <si>
    <t>9</t>
  </si>
  <si>
    <t>Ostatní konstrukce a práce, bourání</t>
  </si>
  <si>
    <t>3</t>
  </si>
  <si>
    <t>972054241</t>
  </si>
  <si>
    <t>Vybourání otvorů ve stropech nebo klenbách železobetonových bez odstranění podlahy a násypu, plochy do 0,09 m2, tl. do 150 mm</t>
  </si>
  <si>
    <t>-148331488</t>
  </si>
  <si>
    <t>974031142</t>
  </si>
  <si>
    <t>Vysekání rýh ve zdivu cihelném na maltu vápennou nebo vápenocementovou do hl. 70 mm a šířky do 70 mm</t>
  </si>
  <si>
    <t>m</t>
  </si>
  <si>
    <t>1381673349</t>
  </si>
  <si>
    <t>5</t>
  </si>
  <si>
    <t>974031143</t>
  </si>
  <si>
    <t>Vysekání rýh ve zdivu cihelném na maltu vápennou nebo vápenocementovou do hl. 70 mm a šířky do 100 mm</t>
  </si>
  <si>
    <t>1145274757</t>
  </si>
  <si>
    <t>10</t>
  </si>
  <si>
    <t>974031164</t>
  </si>
  <si>
    <t>Vysekání rýh ve zdivu cihelném na maltu vápennou nebo vápenocementovou do hl. 150 mm a šířky do 150 mm</t>
  </si>
  <si>
    <t>-1322349204</t>
  </si>
  <si>
    <t>997</t>
  </si>
  <si>
    <t>Přesun sutě</t>
  </si>
  <si>
    <t>7</t>
  </si>
  <si>
    <t>997013151</t>
  </si>
  <si>
    <t>Vnitrostaveništní doprava suti a vybouraných hmot vodorovně do 50 m svisle s omezením mechanizace pro budovy a haly výšky do 6 m</t>
  </si>
  <si>
    <t>t</t>
  </si>
  <si>
    <t>-1048640445</t>
  </si>
  <si>
    <t>8</t>
  </si>
  <si>
    <t>997013509</t>
  </si>
  <si>
    <t>Odvoz suti a vybouraných hmot na skládku nebo meziskládku se složením, na vzdálenost Příplatek k ceně za každý další i započatý 1 km přes 1 km</t>
  </si>
  <si>
    <t>-1510075299</t>
  </si>
  <si>
    <t>997013511</t>
  </si>
  <si>
    <t>Odvoz suti a vybouraných hmot z meziskládky na skládku s naložením a se složením, na vzdálenost do 1 km</t>
  </si>
  <si>
    <t>1078028695</t>
  </si>
  <si>
    <t>997013831</t>
  </si>
  <si>
    <t>Poplatek za uložení stavebního odpadu na skládce (skládkovné) směsného</t>
  </si>
  <si>
    <t>2039902991</t>
  </si>
  <si>
    <t>PSV</t>
  </si>
  <si>
    <t>Práce a dodávky PSV</t>
  </si>
  <si>
    <t>721</t>
  </si>
  <si>
    <t>Zdravotechnika - vnitřní kanalizace</t>
  </si>
  <si>
    <t>11</t>
  </si>
  <si>
    <t>721140806</t>
  </si>
  <si>
    <t>Demontáž potrubí z litinových trub odpadních nebo dešťových přes 100 do DN 200</t>
  </si>
  <si>
    <t>16</t>
  </si>
  <si>
    <t>87234621</t>
  </si>
  <si>
    <t>12</t>
  </si>
  <si>
    <t>721171803</t>
  </si>
  <si>
    <t>Demontáž potrubí z novodurových trub odpadních nebo připojovacích do D 75</t>
  </si>
  <si>
    <t>1539348891</t>
  </si>
  <si>
    <t>13</t>
  </si>
  <si>
    <t>721171915</t>
  </si>
  <si>
    <t>Opravy odpadního potrubí plastového propojení dosavadního potrubí DN 110</t>
  </si>
  <si>
    <t>-1440812473</t>
  </si>
  <si>
    <t>14</t>
  </si>
  <si>
    <t>721174025</t>
  </si>
  <si>
    <t>Potrubí z plastových trub polypropylenové odpadní (svislé) DN 100</t>
  </si>
  <si>
    <t>1977024750</t>
  </si>
  <si>
    <t>721174042</t>
  </si>
  <si>
    <t>Potrubí z plastových trub polypropylenové připojovací DN 32</t>
  </si>
  <si>
    <t>-365226184</t>
  </si>
  <si>
    <t>721174043</t>
  </si>
  <si>
    <t>Potrubí z plastových trub polypropylenové připojovací DN 50</t>
  </si>
  <si>
    <t>1523430301</t>
  </si>
  <si>
    <t>17</t>
  </si>
  <si>
    <t>721174045</t>
  </si>
  <si>
    <t>Potrubí z plastových trub polypropylenové připojovací DN 100</t>
  </si>
  <si>
    <t>-745233833</t>
  </si>
  <si>
    <t>18</t>
  </si>
  <si>
    <t>721194105</t>
  </si>
  <si>
    <t>Vyměření přípojek na potrubí vyvedení a upevnění odpadních výpustek DN 50</t>
  </si>
  <si>
    <t>1485185319</t>
  </si>
  <si>
    <t>19</t>
  </si>
  <si>
    <t>721194109</t>
  </si>
  <si>
    <t>Vyměření přípojek na potrubí vyvedení a upevnění odpadních výpustek DN 100</t>
  </si>
  <si>
    <t>176508723</t>
  </si>
  <si>
    <t>20</t>
  </si>
  <si>
    <t>M</t>
  </si>
  <si>
    <t>551618410</t>
  </si>
  <si>
    <t>vtok se zápachovou uzávěrkou DN 32-odvod kondenzátu</t>
  </si>
  <si>
    <t>32</t>
  </si>
  <si>
    <t>-2040776148</t>
  </si>
  <si>
    <t xml:space="preserve">Poznámka k položce:
výkr.č.D.1.4.1.b-01,02
</t>
  </si>
  <si>
    <t>721273153</t>
  </si>
  <si>
    <t xml:space="preserve">Ventilační hlavice z polypropylenu (PP) DN 110 </t>
  </si>
  <si>
    <t>2100091349</t>
  </si>
  <si>
    <t>22</t>
  </si>
  <si>
    <t>721274124</t>
  </si>
  <si>
    <t>Ventily přivzdušňovací odpadních potrubí vnitřní DN 110</t>
  </si>
  <si>
    <t>1126069046</t>
  </si>
  <si>
    <t>23</t>
  </si>
  <si>
    <t>562456050</t>
  </si>
  <si>
    <t>mřížka větrací plast 200x200 bílá se žaluzií</t>
  </si>
  <si>
    <t>48645836</t>
  </si>
  <si>
    <t>24</t>
  </si>
  <si>
    <t>721290123</t>
  </si>
  <si>
    <t>Zkouška těsnosti kanalizace v objektech kouřem do DN 300</t>
  </si>
  <si>
    <t>531793805</t>
  </si>
  <si>
    <t>15+8+10+4</t>
  </si>
  <si>
    <t>25</t>
  </si>
  <si>
    <t>721290821</t>
  </si>
  <si>
    <t>Vnitrostaveništní přemístění vybouraných (demontovaných) hmot vnitřní kanalizace vodorovně do 100 m v objektech výšky do 6 m</t>
  </si>
  <si>
    <t>-1015746398</t>
  </si>
  <si>
    <t>26</t>
  </si>
  <si>
    <t>998721101</t>
  </si>
  <si>
    <t>Přesun hmot pro vnitřní kanalizace stanovený z hmotnosti přesunovaného materiálu vodorovná dopravní vzdálenost do 50 m v objektech výšky do 6 m</t>
  </si>
  <si>
    <t>1875394733</t>
  </si>
  <si>
    <t>722</t>
  </si>
  <si>
    <t>Zdravotechnika - vnitřní vodovod</t>
  </si>
  <si>
    <t>27</t>
  </si>
  <si>
    <t>722130802</t>
  </si>
  <si>
    <t>Demontáž potrubí z ocelových trubek pozinkovaných závitových přes 25 do DN 40</t>
  </si>
  <si>
    <t>807999085</t>
  </si>
  <si>
    <t>24+7+5</t>
  </si>
  <si>
    <t>28</t>
  </si>
  <si>
    <t>722190901</t>
  </si>
  <si>
    <t>Opravy ostatní uzavření nebo otevření vodovodního potrubí při opravách včetně vypuštění a napuštění</t>
  </si>
  <si>
    <t>1229326962</t>
  </si>
  <si>
    <t>29</t>
  </si>
  <si>
    <t>722131918</t>
  </si>
  <si>
    <t>Opravy vodovodního potrubí z ocelových trubek pozinkovaných závitových vsazení odbočky do potrubí DN 80</t>
  </si>
  <si>
    <t>soubor</t>
  </si>
  <si>
    <t>259413883</t>
  </si>
  <si>
    <t>30</t>
  </si>
  <si>
    <t>722190401</t>
  </si>
  <si>
    <t>Zřízení přípojek na potrubí vyvedení a upevnění výpustek do DN 25</t>
  </si>
  <si>
    <t>-596224048</t>
  </si>
  <si>
    <t>31</t>
  </si>
  <si>
    <t>722176112</t>
  </si>
  <si>
    <t>Montáž potrubí z plastových trub svařovaných polyfuzně D přes 16 do 20 mm</t>
  </si>
  <si>
    <t>699817834</t>
  </si>
  <si>
    <t>286151330</t>
  </si>
  <si>
    <t>trubka tlaková PP-RCT řada PN 16 20 x 2,8 x 4000 mm</t>
  </si>
  <si>
    <t>1279552105</t>
  </si>
  <si>
    <t>33</t>
  </si>
  <si>
    <t>722176113</t>
  </si>
  <si>
    <t>Montáž potrubí z plastových trub svařovaných polyfuzně D přes 20 do 25 mm</t>
  </si>
  <si>
    <t>1598657628</t>
  </si>
  <si>
    <t xml:space="preserve">Poznámka k položce:
výkr.č.D.1.4.1.b-01,02
</t>
  </si>
  <si>
    <t>34</t>
  </si>
  <si>
    <t>286151350</t>
  </si>
  <si>
    <t>trubka tlaková PP-RCT řada PN 16 25 x 3,5 x 4000 mm</t>
  </si>
  <si>
    <t>-144382555</t>
  </si>
  <si>
    <t>35</t>
  </si>
  <si>
    <t>722176114</t>
  </si>
  <si>
    <t>Montáž potrubí z plastových trub svařovaných polyfuzně D přes 25 do 32 mm</t>
  </si>
  <si>
    <t>-4843850</t>
  </si>
  <si>
    <t>36</t>
  </si>
  <si>
    <t>286151380</t>
  </si>
  <si>
    <t>trubka tlaková PP-RCT řada PN 16 32 x 4,4 x 4000 mm</t>
  </si>
  <si>
    <t>-890712417</t>
  </si>
  <si>
    <t>37</t>
  </si>
  <si>
    <t>283771420</t>
  </si>
  <si>
    <t>izolace tepelná potrubí z pěnového polyetylenu 20 x 13 mm</t>
  </si>
  <si>
    <t>2123808341</t>
  </si>
  <si>
    <t>38</t>
  </si>
  <si>
    <t>283771120</t>
  </si>
  <si>
    <t>izolace tepelná potrubí z pěnového polyetylenu 28 x 13 mm</t>
  </si>
  <si>
    <t>1603326943</t>
  </si>
  <si>
    <t>39</t>
  </si>
  <si>
    <t>283770520</t>
  </si>
  <si>
    <t>izolace tepelná potrubí z pěnového polyetylenu 32 x 13 mm</t>
  </si>
  <si>
    <t>-458813832</t>
  </si>
  <si>
    <t>40</t>
  </si>
  <si>
    <t>722220111</t>
  </si>
  <si>
    <t>Armatury s jedním závitem nástěnky pro výtokový ventil G 1/2</t>
  </si>
  <si>
    <t>1807734762</t>
  </si>
  <si>
    <t>41</t>
  </si>
  <si>
    <t>551119990</t>
  </si>
  <si>
    <t>ventil rohový kulový s filtrem 1/2" x 3/8"</t>
  </si>
  <si>
    <t>175140585</t>
  </si>
  <si>
    <t>42</t>
  </si>
  <si>
    <t>722239101</t>
  </si>
  <si>
    <t>Armatury se dvěma závity montáž vodovodních armatur se dvěma závity ostatních typů G 1/2</t>
  </si>
  <si>
    <t>-1502545313</t>
  </si>
  <si>
    <t>91+155+1+19</t>
  </si>
  <si>
    <t>43</t>
  </si>
  <si>
    <t>551112240</t>
  </si>
  <si>
    <t>ventil přímý průchozí mosazný 3/8"</t>
  </si>
  <si>
    <t>-1114308316</t>
  </si>
  <si>
    <t>44</t>
  </si>
  <si>
    <t>551112260</t>
  </si>
  <si>
    <t>ventil přímý průchozí mosazný 1/2"</t>
  </si>
  <si>
    <t>-1037078566</t>
  </si>
  <si>
    <t>45</t>
  </si>
  <si>
    <t>551280000</t>
  </si>
  <si>
    <t>ventil vyvažovací stoupačkový dvouregulační  1/2"</t>
  </si>
  <si>
    <t>-306253496</t>
  </si>
  <si>
    <t>46</t>
  </si>
  <si>
    <t>551243890</t>
  </si>
  <si>
    <t>kohout vypouštěcí  kulový, s hadicovou vývodkou a zátkou, PN 10, T 110°C 1/2"</t>
  </si>
  <si>
    <t>685628845</t>
  </si>
  <si>
    <t>47</t>
  </si>
  <si>
    <t>722239103</t>
  </si>
  <si>
    <t>Armatury se dvěma závity montáž vodovodních armatur se dvěma závity ostatních typů G 1</t>
  </si>
  <si>
    <t>256592260</t>
  </si>
  <si>
    <t>48</t>
  </si>
  <si>
    <t>551112300</t>
  </si>
  <si>
    <t>ventil přímý průchozí mosazný 1"</t>
  </si>
  <si>
    <t>-1230514997</t>
  </si>
  <si>
    <t>49</t>
  </si>
  <si>
    <t>230250011</t>
  </si>
  <si>
    <t>Montáž uzemnění vodovodních armatur</t>
  </si>
  <si>
    <t>64</t>
  </si>
  <si>
    <t>1133969725</t>
  </si>
  <si>
    <t>50</t>
  </si>
  <si>
    <t>722290215</t>
  </si>
  <si>
    <t>Zkoušky, proplach a desinfekce vodovodního potrubí zkoušky těsnosti vodovodního potrubí hrdlového nebo přírubového do DN 100</t>
  </si>
  <si>
    <t>-1521543060</t>
  </si>
  <si>
    <t>51</t>
  </si>
  <si>
    <t>722290234</t>
  </si>
  <si>
    <t>Zkoušky, proplach a desinfekce vodovodního potrubí proplach a desinfekce vodovodního potrubí do DN 80</t>
  </si>
  <si>
    <t>-765155288</t>
  </si>
  <si>
    <t>52</t>
  </si>
  <si>
    <t>722290821</t>
  </si>
  <si>
    <t>Vnitrostaveništní přemístění vybouraných (demontovaných) hmot vnitřní vodovod vodorovně do 100 m v objektech výšky do 6 m</t>
  </si>
  <si>
    <t>-500848989</t>
  </si>
  <si>
    <t>53</t>
  </si>
  <si>
    <t>998722101</t>
  </si>
  <si>
    <t>Přesun hmot pro vnitřní vodovod stanovený z hmotnosti přesunovaného materiálu vodorovná dopravní vzdálenost do 50 m v objektech výšky do 6 m</t>
  </si>
  <si>
    <t>-411525680</t>
  </si>
  <si>
    <t>725</t>
  </si>
  <si>
    <t>Zdravotechnika - zařizovací předměty</t>
  </si>
  <si>
    <t>54</t>
  </si>
  <si>
    <t>725110811</t>
  </si>
  <si>
    <t>Demontáž klozetů splachovacích s nádrží nebo tlakovým splachovačem</t>
  </si>
  <si>
    <t>1210731614</t>
  </si>
  <si>
    <t>55</t>
  </si>
  <si>
    <t>725210821</t>
  </si>
  <si>
    <t>Demontáž umyvadel bez výtokových armatur umyvadel</t>
  </si>
  <si>
    <t>-1150056674</t>
  </si>
  <si>
    <t>56</t>
  </si>
  <si>
    <t>725820802</t>
  </si>
  <si>
    <t>Demontáž baterií stojánkových do 1 otvoru</t>
  </si>
  <si>
    <t>-757157136</t>
  </si>
  <si>
    <t>57</t>
  </si>
  <si>
    <t>725860811</t>
  </si>
  <si>
    <t>Demontáž zápachových uzávěrek pro zařizovací předměty jednoduchých</t>
  </si>
  <si>
    <t>78594700</t>
  </si>
  <si>
    <t>58</t>
  </si>
  <si>
    <t>725590811</t>
  </si>
  <si>
    <t>Vnitrostaveništní přemístění vybouraných (demontovaných) hmot zařizovacích předmětů vodorovně do 100 m v objektech výšky do 6 m</t>
  </si>
  <si>
    <t>1893587860</t>
  </si>
  <si>
    <t>59</t>
  </si>
  <si>
    <t>725119125</t>
  </si>
  <si>
    <t>Zařízení záchodů montáž klozetových mís závěsných na lehké konstrukce</t>
  </si>
  <si>
    <t>-1955724746</t>
  </si>
  <si>
    <t>60</t>
  </si>
  <si>
    <t>642360410</t>
  </si>
  <si>
    <t>klozet keramický závěsný hluboké splachováníbílý</t>
  </si>
  <si>
    <t>1486240840</t>
  </si>
  <si>
    <t>61</t>
  </si>
  <si>
    <t>551673810</t>
  </si>
  <si>
    <t>sedátko klozetové s poklopem duroplastové bílé</t>
  </si>
  <si>
    <t>1378917101</t>
  </si>
  <si>
    <t>62</t>
  </si>
  <si>
    <t>551666140</t>
  </si>
  <si>
    <t>souprava pro připojení závěsného WC DN 110</t>
  </si>
  <si>
    <t>85136966</t>
  </si>
  <si>
    <t>63</t>
  </si>
  <si>
    <t>725219102</t>
  </si>
  <si>
    <t>Umyvadla montáž umyvadel ostatních typů na šrouby do zdiva</t>
  </si>
  <si>
    <t>-386593090</t>
  </si>
  <si>
    <t>642110330</t>
  </si>
  <si>
    <t>umyvadlo keramické závěsné 60 x 48 cm bílé</t>
  </si>
  <si>
    <t>329022906</t>
  </si>
  <si>
    <t>65</t>
  </si>
  <si>
    <t>642110340</t>
  </si>
  <si>
    <t>kryt sifonu keramický bílý umyvadla 600x450x190 mm</t>
  </si>
  <si>
    <t>-1980966202</t>
  </si>
  <si>
    <t>66</t>
  </si>
  <si>
    <t>725829131</t>
  </si>
  <si>
    <t>Baterie umyvadlové montáž ostatních typů stojánkových G 1/2</t>
  </si>
  <si>
    <t>39631368</t>
  </si>
  <si>
    <t>67</t>
  </si>
  <si>
    <t>551456380</t>
  </si>
  <si>
    <t>baterie umyvadlová stojánková páková s ovl.výpusti 5/4", výtokové rameno 110mm chrom</t>
  </si>
  <si>
    <t>1903796904</t>
  </si>
  <si>
    <t>68</t>
  </si>
  <si>
    <t>725869101</t>
  </si>
  <si>
    <t>Zápachové uzávěrky zařizovacích předmětů montáž zápachových uzávěrek umyvadlových do DN 40</t>
  </si>
  <si>
    <t>-1237065847</t>
  </si>
  <si>
    <t>69</t>
  </si>
  <si>
    <t>551613220</t>
  </si>
  <si>
    <t>uzávěrka zápachová umyvadlová s krycí růžicí odtoku DN 40</t>
  </si>
  <si>
    <t>863223022</t>
  </si>
  <si>
    <t>70</t>
  </si>
  <si>
    <t>554310990</t>
  </si>
  <si>
    <t>dávkovač tekutého mýdla 350 ml bílý</t>
  </si>
  <si>
    <t>-105487101</t>
  </si>
  <si>
    <t>71</t>
  </si>
  <si>
    <t>554310930</t>
  </si>
  <si>
    <t>držák toaletního papíru vč. zásobníku, chrom</t>
  </si>
  <si>
    <t>-592935752</t>
  </si>
  <si>
    <t>72</t>
  </si>
  <si>
    <t>554310920</t>
  </si>
  <si>
    <t xml:space="preserve">WC souprava, štětka vč. držáku </t>
  </si>
  <si>
    <t>-912113647</t>
  </si>
  <si>
    <t>73</t>
  </si>
  <si>
    <t>554310860</t>
  </si>
  <si>
    <t>věšák nástěnný pro ručníky, chrom</t>
  </si>
  <si>
    <t>-1926299901</t>
  </si>
  <si>
    <t>74</t>
  </si>
  <si>
    <t>634651220</t>
  </si>
  <si>
    <t>zrcadlo nástěnné 600x400mm</t>
  </si>
  <si>
    <t>-155792465</t>
  </si>
  <si>
    <t>(0,6*0,4)*4</t>
  </si>
  <si>
    <t>75</t>
  </si>
  <si>
    <t>554310790</t>
  </si>
  <si>
    <t>koš odpadkový nášlapný (nerez), 30 litrů</t>
  </si>
  <si>
    <t>-1685725833</t>
  </si>
  <si>
    <t>76</t>
  </si>
  <si>
    <t>725980123</t>
  </si>
  <si>
    <t>Dvířka 30/30</t>
  </si>
  <si>
    <t>883057152</t>
  </si>
  <si>
    <t>77</t>
  </si>
  <si>
    <t>998725101</t>
  </si>
  <si>
    <t>Přesun hmot pro zařizovací předměty stanovený z hmotnosti přesunovaného materiálu vodorovná dopravní vzdálenost do 50 m v objektech výšky do 6 m</t>
  </si>
  <si>
    <t>1819129308</t>
  </si>
  <si>
    <t>726</t>
  </si>
  <si>
    <t>Zdravotechnika - předstěnové instalace</t>
  </si>
  <si>
    <t>78</t>
  </si>
  <si>
    <t>726111204</t>
  </si>
  <si>
    <t>Předstěnové instalační systémy pro zazdění do masivních zděných konstrukcí montáž ostatních typů klozetů</t>
  </si>
  <si>
    <t>-2129941702</t>
  </si>
  <si>
    <t>79</t>
  </si>
  <si>
    <t>552817060</t>
  </si>
  <si>
    <t>montážní prvek pro závěsné WC ovládání zepředu, výška 112 cm</t>
  </si>
  <si>
    <t>-2026587907</t>
  </si>
  <si>
    <t>80</t>
  </si>
  <si>
    <t>552817940</t>
  </si>
  <si>
    <t>tlačítko pro ovládání WC zepředu, plast, dvě množství vody, 24,6 x 16,4 cm</t>
  </si>
  <si>
    <t>-911451150</t>
  </si>
  <si>
    <t>81</t>
  </si>
  <si>
    <t>998726111</t>
  </si>
  <si>
    <t>Přesun hmot pro instalační prefabrikáty stanovený z hmotnosti přesunovaného materiálu vodorovná dopravní vzdálenost do 50 m v objektech výšky do 6 m</t>
  </si>
  <si>
    <t>1104962871</t>
  </si>
  <si>
    <t>727</t>
  </si>
  <si>
    <t>Zdravotechnika - požární ochrana</t>
  </si>
  <si>
    <t>82</t>
  </si>
  <si>
    <t>727111143</t>
  </si>
  <si>
    <t>Protipožární trubní ucpávky předizolované kovové potrubí prostup stěnou tloušťky 150 mm požární odolnost EI 180 D 28</t>
  </si>
  <si>
    <t>-1347120564</t>
  </si>
  <si>
    <t>83</t>
  </si>
  <si>
    <t>727111144</t>
  </si>
  <si>
    <t>Protipožární trubní ucpávky předizolované kovové potrubí prostup stěnou tloušťky 150 mm požární odolnost EI 180 D 33</t>
  </si>
  <si>
    <t>100888906</t>
  </si>
  <si>
    <t>84</t>
  </si>
  <si>
    <t>727121135</t>
  </si>
  <si>
    <t>Protipožární ochranné manžety z jedné strany dělící konstrukce požární odolnost EI 120 D 110</t>
  </si>
  <si>
    <t>1922494634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</si>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</sst>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1" applyFont="1" applyFill="1" applyAlignment="1">
      <alignment vertical="center"/>
    </xf>
    <xf numFmtId="0" fontId="46" fillId="3" borderId="0" xfId="1" applyFill="1"/>
    <xf numFmtId="0" fontId="0" fillId="3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6" borderId="10" xfId="0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 applyAlignment="1" applyProtection="1">
      <alignment vertical="center"/>
      <protection locked="0"/>
    </xf>
    <xf numFmtId="0" fontId="2" fillId="6" borderId="0" xfId="0" applyFont="1" applyFill="1" applyAlignment="1">
      <alignment horizontal="right" vertical="center"/>
    </xf>
    <xf numFmtId="0" fontId="0" fillId="6" borderId="6" xfId="0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4" fillId="0" borderId="16" xfId="0" applyNumberFormat="1" applyFont="1" applyBorder="1"/>
    <xf numFmtId="166" fontId="34" fillId="0" borderId="17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4" fontId="0" fillId="4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28" xfId="0" applyFont="1" applyBorder="1" applyAlignment="1">
      <alignment horizontal="center" vertical="center"/>
    </xf>
    <xf numFmtId="49" fontId="38" fillId="0" borderId="28" xfId="0" applyNumberFormat="1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center" vertical="center" wrapText="1"/>
    </xf>
    <xf numFmtId="167" fontId="38" fillId="0" borderId="28" xfId="0" applyNumberFormat="1" applyFont="1" applyBorder="1" applyAlignment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D4" s="26" t="s">
        <v>11</v>
      </c>
      <c r="AQ4" s="27"/>
      <c r="AS4" s="28" t="s">
        <v>12</v>
      </c>
      <c r="BE4" s="29" t="s">
        <v>13</v>
      </c>
      <c r="BS4" s="21" t="s">
        <v>14</v>
      </c>
    </row>
    <row r="5" spans="1:74" ht="14.45" customHeight="1">
      <c r="B5" s="25"/>
      <c r="D5" s="30" t="s">
        <v>15</v>
      </c>
      <c r="K5" s="302" t="s">
        <v>16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Q5" s="27"/>
      <c r="BE5" s="300" t="s">
        <v>17</v>
      </c>
      <c r="BS5" s="21" t="s">
        <v>8</v>
      </c>
    </row>
    <row r="6" spans="1:74" ht="36.950000000000003" customHeight="1">
      <c r="B6" s="25"/>
      <c r="D6" s="32" t="s">
        <v>18</v>
      </c>
      <c r="K6" s="303" t="s">
        <v>19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Q6" s="27"/>
      <c r="BE6" s="301"/>
      <c r="BS6" s="21" t="s">
        <v>8</v>
      </c>
    </row>
    <row r="7" spans="1:74" ht="14.45" customHeight="1">
      <c r="B7" s="25"/>
      <c r="D7" s="33" t="s">
        <v>20</v>
      </c>
      <c r="K7" s="31" t="s">
        <v>21</v>
      </c>
      <c r="AK7" s="33" t="s">
        <v>22</v>
      </c>
      <c r="AN7" s="31" t="s">
        <v>21</v>
      </c>
      <c r="AQ7" s="27"/>
      <c r="BE7" s="301"/>
      <c r="BS7" s="21" t="s">
        <v>8</v>
      </c>
    </row>
    <row r="8" spans="1:74" ht="14.45" customHeight="1">
      <c r="B8" s="25"/>
      <c r="D8" s="33" t="s">
        <v>23</v>
      </c>
      <c r="K8" s="31" t="s">
        <v>24</v>
      </c>
      <c r="AK8" s="33" t="s">
        <v>25</v>
      </c>
      <c r="AN8" s="34" t="s">
        <v>26</v>
      </c>
      <c r="AQ8" s="27"/>
      <c r="BE8" s="301"/>
      <c r="BS8" s="21" t="s">
        <v>8</v>
      </c>
    </row>
    <row r="9" spans="1:74" ht="14.45" customHeight="1">
      <c r="B9" s="25"/>
      <c r="AQ9" s="27"/>
      <c r="BE9" s="301"/>
      <c r="BS9" s="21" t="s">
        <v>8</v>
      </c>
    </row>
    <row r="10" spans="1:74" ht="14.45" customHeight="1">
      <c r="B10" s="25"/>
      <c r="D10" s="33" t="s">
        <v>27</v>
      </c>
      <c r="AK10" s="33" t="s">
        <v>28</v>
      </c>
      <c r="AN10" s="31" t="s">
        <v>21</v>
      </c>
      <c r="AQ10" s="27"/>
      <c r="BE10" s="301"/>
      <c r="BS10" s="21" t="s">
        <v>8</v>
      </c>
    </row>
    <row r="11" spans="1:74" ht="18.399999999999999" customHeight="1">
      <c r="B11" s="25"/>
      <c r="E11" s="31" t="s">
        <v>29</v>
      </c>
      <c r="AK11" s="33" t="s">
        <v>30</v>
      </c>
      <c r="AN11" s="31" t="s">
        <v>21</v>
      </c>
      <c r="AQ11" s="27"/>
      <c r="BE11" s="301"/>
      <c r="BS11" s="21" t="s">
        <v>8</v>
      </c>
    </row>
    <row r="12" spans="1:74" ht="6.95" customHeight="1">
      <c r="B12" s="25"/>
      <c r="AQ12" s="27"/>
      <c r="BE12" s="301"/>
      <c r="BS12" s="21" t="s">
        <v>8</v>
      </c>
    </row>
    <row r="13" spans="1:74" ht="14.45" customHeight="1">
      <c r="B13" s="25"/>
      <c r="D13" s="33" t="s">
        <v>31</v>
      </c>
      <c r="AK13" s="33" t="s">
        <v>28</v>
      </c>
      <c r="AN13" s="35" t="s">
        <v>32</v>
      </c>
      <c r="AQ13" s="27"/>
      <c r="BE13" s="301"/>
      <c r="BS13" s="21" t="s">
        <v>8</v>
      </c>
    </row>
    <row r="14" spans="1:74" ht="15">
      <c r="B14" s="25"/>
      <c r="E14" s="304" t="s">
        <v>32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3" t="s">
        <v>30</v>
      </c>
      <c r="AN14" s="35" t="s">
        <v>32</v>
      </c>
      <c r="AQ14" s="27"/>
      <c r="BE14" s="301"/>
      <c r="BS14" s="21" t="s">
        <v>8</v>
      </c>
    </row>
    <row r="15" spans="1:74" ht="6.95" customHeight="1">
      <c r="B15" s="25"/>
      <c r="AQ15" s="27"/>
      <c r="BE15" s="301"/>
      <c r="BS15" s="21" t="s">
        <v>6</v>
      </c>
    </row>
    <row r="16" spans="1:74" ht="14.45" customHeight="1">
      <c r="B16" s="25"/>
      <c r="D16" s="33" t="s">
        <v>33</v>
      </c>
      <c r="AK16" s="33" t="s">
        <v>28</v>
      </c>
      <c r="AN16" s="31" t="s">
        <v>21</v>
      </c>
      <c r="AQ16" s="27"/>
      <c r="BE16" s="301"/>
      <c r="BS16" s="21" t="s">
        <v>6</v>
      </c>
    </row>
    <row r="17" spans="2:71" ht="18.399999999999999" customHeight="1">
      <c r="B17" s="25"/>
      <c r="E17" s="31" t="s">
        <v>34</v>
      </c>
      <c r="AK17" s="33" t="s">
        <v>30</v>
      </c>
      <c r="AN17" s="31" t="s">
        <v>21</v>
      </c>
      <c r="AQ17" s="27"/>
      <c r="BE17" s="301"/>
      <c r="BS17" s="21" t="s">
        <v>35</v>
      </c>
    </row>
    <row r="18" spans="2:71" ht="6.95" customHeight="1">
      <c r="B18" s="25"/>
      <c r="AQ18" s="27"/>
      <c r="BE18" s="301"/>
      <c r="BS18" s="21" t="s">
        <v>8</v>
      </c>
    </row>
    <row r="19" spans="2:71" ht="14.45" customHeight="1">
      <c r="B19" s="25"/>
      <c r="D19" s="33" t="s">
        <v>36</v>
      </c>
      <c r="AQ19" s="27"/>
      <c r="BE19" s="301"/>
      <c r="BS19" s="21" t="s">
        <v>8</v>
      </c>
    </row>
    <row r="20" spans="2:71" ht="48.75" customHeight="1">
      <c r="B20" s="25"/>
      <c r="E20" s="306" t="s">
        <v>37</v>
      </c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Q20" s="27"/>
      <c r="BE20" s="301"/>
      <c r="BS20" s="21" t="s">
        <v>6</v>
      </c>
    </row>
    <row r="21" spans="2:71" ht="6.95" customHeight="1">
      <c r="B21" s="25"/>
      <c r="AQ21" s="27"/>
      <c r="BE21" s="301"/>
    </row>
    <row r="22" spans="2:71" ht="6.95" customHeight="1">
      <c r="B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Q22" s="27"/>
      <c r="BE22" s="301"/>
    </row>
    <row r="23" spans="2:71" s="1" customFormat="1" ht="25.9" customHeight="1">
      <c r="B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07">
        <f>ROUND(AG51,2)</f>
        <v>0</v>
      </c>
      <c r="AL23" s="308"/>
      <c r="AM23" s="308"/>
      <c r="AN23" s="308"/>
      <c r="AO23" s="308"/>
      <c r="AQ23" s="40"/>
      <c r="BE23" s="301"/>
    </row>
    <row r="24" spans="2:71" s="1" customFormat="1" ht="6.95" customHeight="1">
      <c r="B24" s="37"/>
      <c r="AQ24" s="40"/>
      <c r="BE24" s="301"/>
    </row>
    <row r="25" spans="2:71" s="1" customFormat="1">
      <c r="B25" s="37"/>
      <c r="L25" s="309" t="s">
        <v>39</v>
      </c>
      <c r="M25" s="309"/>
      <c r="N25" s="309"/>
      <c r="O25" s="309"/>
      <c r="W25" s="309" t="s">
        <v>40</v>
      </c>
      <c r="X25" s="309"/>
      <c r="Y25" s="309"/>
      <c r="Z25" s="309"/>
      <c r="AA25" s="309"/>
      <c r="AB25" s="309"/>
      <c r="AC25" s="309"/>
      <c r="AD25" s="309"/>
      <c r="AE25" s="309"/>
      <c r="AK25" s="309" t="s">
        <v>41</v>
      </c>
      <c r="AL25" s="309"/>
      <c r="AM25" s="309"/>
      <c r="AN25" s="309"/>
      <c r="AO25" s="309"/>
      <c r="AQ25" s="40"/>
      <c r="BE25" s="301"/>
    </row>
    <row r="26" spans="2:71" s="2" customFormat="1" ht="14.45" customHeight="1">
      <c r="B26" s="42"/>
      <c r="D26" s="43" t="s">
        <v>42</v>
      </c>
      <c r="F26" s="43" t="s">
        <v>43</v>
      </c>
      <c r="L26" s="293">
        <v>0.21</v>
      </c>
      <c r="M26" s="294"/>
      <c r="N26" s="294"/>
      <c r="O26" s="294"/>
      <c r="W26" s="295">
        <f>ROUND(AZ51,2)</f>
        <v>0</v>
      </c>
      <c r="X26" s="294"/>
      <c r="Y26" s="294"/>
      <c r="Z26" s="294"/>
      <c r="AA26" s="294"/>
      <c r="AB26" s="294"/>
      <c r="AC26" s="294"/>
      <c r="AD26" s="294"/>
      <c r="AE26" s="294"/>
      <c r="AK26" s="295">
        <f>ROUND(AV51,2)</f>
        <v>0</v>
      </c>
      <c r="AL26" s="294"/>
      <c r="AM26" s="294"/>
      <c r="AN26" s="294"/>
      <c r="AO26" s="294"/>
      <c r="AQ26" s="44"/>
      <c r="BE26" s="301"/>
    </row>
    <row r="27" spans="2:71" s="2" customFormat="1" ht="14.45" customHeight="1">
      <c r="B27" s="42"/>
      <c r="F27" s="43" t="s">
        <v>44</v>
      </c>
      <c r="L27" s="293">
        <v>0.15</v>
      </c>
      <c r="M27" s="294"/>
      <c r="N27" s="294"/>
      <c r="O27" s="294"/>
      <c r="W27" s="295">
        <f>ROUND(BA51,2)</f>
        <v>0</v>
      </c>
      <c r="X27" s="294"/>
      <c r="Y27" s="294"/>
      <c r="Z27" s="294"/>
      <c r="AA27" s="294"/>
      <c r="AB27" s="294"/>
      <c r="AC27" s="294"/>
      <c r="AD27" s="294"/>
      <c r="AE27" s="294"/>
      <c r="AK27" s="295">
        <f>ROUND(AW51,2)</f>
        <v>0</v>
      </c>
      <c r="AL27" s="294"/>
      <c r="AM27" s="294"/>
      <c r="AN27" s="294"/>
      <c r="AO27" s="294"/>
      <c r="AQ27" s="44"/>
      <c r="BE27" s="301"/>
    </row>
    <row r="28" spans="2:71" s="2" customFormat="1" ht="14.45" hidden="1" customHeight="1">
      <c r="B28" s="42"/>
      <c r="F28" s="43" t="s">
        <v>45</v>
      </c>
      <c r="L28" s="293">
        <v>0.21</v>
      </c>
      <c r="M28" s="294"/>
      <c r="N28" s="294"/>
      <c r="O28" s="294"/>
      <c r="W28" s="295">
        <f>ROUND(BB51,2)</f>
        <v>0</v>
      </c>
      <c r="X28" s="294"/>
      <c r="Y28" s="294"/>
      <c r="Z28" s="294"/>
      <c r="AA28" s="294"/>
      <c r="AB28" s="294"/>
      <c r="AC28" s="294"/>
      <c r="AD28" s="294"/>
      <c r="AE28" s="294"/>
      <c r="AK28" s="295">
        <v>0</v>
      </c>
      <c r="AL28" s="294"/>
      <c r="AM28" s="294"/>
      <c r="AN28" s="294"/>
      <c r="AO28" s="294"/>
      <c r="AQ28" s="44"/>
      <c r="BE28" s="301"/>
    </row>
    <row r="29" spans="2:71" s="2" customFormat="1" ht="14.45" hidden="1" customHeight="1">
      <c r="B29" s="42"/>
      <c r="F29" s="43" t="s">
        <v>46</v>
      </c>
      <c r="L29" s="293">
        <v>0.15</v>
      </c>
      <c r="M29" s="294"/>
      <c r="N29" s="294"/>
      <c r="O29" s="294"/>
      <c r="W29" s="295">
        <f>ROUND(BC51,2)</f>
        <v>0</v>
      </c>
      <c r="X29" s="294"/>
      <c r="Y29" s="294"/>
      <c r="Z29" s="294"/>
      <c r="AA29" s="294"/>
      <c r="AB29" s="294"/>
      <c r="AC29" s="294"/>
      <c r="AD29" s="294"/>
      <c r="AE29" s="294"/>
      <c r="AK29" s="295">
        <v>0</v>
      </c>
      <c r="AL29" s="294"/>
      <c r="AM29" s="294"/>
      <c r="AN29" s="294"/>
      <c r="AO29" s="294"/>
      <c r="AQ29" s="44"/>
      <c r="BE29" s="301"/>
    </row>
    <row r="30" spans="2:71" s="2" customFormat="1" ht="14.45" hidden="1" customHeight="1">
      <c r="B30" s="42"/>
      <c r="F30" s="43" t="s">
        <v>47</v>
      </c>
      <c r="L30" s="293">
        <v>0</v>
      </c>
      <c r="M30" s="294"/>
      <c r="N30" s="294"/>
      <c r="O30" s="294"/>
      <c r="W30" s="295">
        <f>ROUND(BD51,2)</f>
        <v>0</v>
      </c>
      <c r="X30" s="294"/>
      <c r="Y30" s="294"/>
      <c r="Z30" s="294"/>
      <c r="AA30" s="294"/>
      <c r="AB30" s="294"/>
      <c r="AC30" s="294"/>
      <c r="AD30" s="294"/>
      <c r="AE30" s="294"/>
      <c r="AK30" s="295">
        <v>0</v>
      </c>
      <c r="AL30" s="294"/>
      <c r="AM30" s="294"/>
      <c r="AN30" s="294"/>
      <c r="AO30" s="294"/>
      <c r="AQ30" s="44"/>
      <c r="BE30" s="301"/>
    </row>
    <row r="31" spans="2:71" s="1" customFormat="1" ht="6.95" customHeight="1">
      <c r="B31" s="37"/>
      <c r="AQ31" s="40"/>
      <c r="BE31" s="301"/>
    </row>
    <row r="32" spans="2:71" s="1" customFormat="1" ht="25.9" customHeight="1">
      <c r="B32" s="37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296" t="s">
        <v>50</v>
      </c>
      <c r="Y32" s="297"/>
      <c r="Z32" s="297"/>
      <c r="AA32" s="297"/>
      <c r="AB32" s="297"/>
      <c r="AC32" s="47"/>
      <c r="AD32" s="47"/>
      <c r="AE32" s="47"/>
      <c r="AF32" s="47"/>
      <c r="AG32" s="47"/>
      <c r="AH32" s="47"/>
      <c r="AI32" s="47"/>
      <c r="AJ32" s="47"/>
      <c r="AK32" s="298">
        <f>SUM(AK23:AK30)</f>
        <v>0</v>
      </c>
      <c r="AL32" s="297"/>
      <c r="AM32" s="297"/>
      <c r="AN32" s="297"/>
      <c r="AO32" s="299"/>
      <c r="AP32" s="45"/>
      <c r="AQ32" s="49"/>
      <c r="BE32" s="301"/>
    </row>
    <row r="33" spans="2:56" s="1" customFormat="1" ht="6.95" customHeight="1">
      <c r="B33" s="37"/>
      <c r="AQ33" s="40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7"/>
    </row>
    <row r="39" spans="2:56" s="1" customFormat="1" ht="36.950000000000003" customHeight="1">
      <c r="B39" s="37"/>
      <c r="C39" s="26" t="s">
        <v>51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5"/>
      <c r="C41" s="33" t="s">
        <v>15</v>
      </c>
      <c r="L41" s="3" t="str">
        <f>K5</f>
        <v>05a_2019</v>
      </c>
      <c r="AR41" s="55"/>
    </row>
    <row r="42" spans="2:56" s="4" customFormat="1" ht="36.950000000000003" customHeight="1">
      <c r="B42" s="56"/>
      <c r="C42" s="57" t="s">
        <v>18</v>
      </c>
      <c r="L42" s="281" t="str">
        <f>K6</f>
        <v>Aktualizace PD reskonstrukce budovy kolejí A</v>
      </c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R42" s="56"/>
    </row>
    <row r="43" spans="2:56" s="1" customFormat="1" ht="6.95" customHeight="1">
      <c r="B43" s="37"/>
      <c r="AR43" s="37"/>
    </row>
    <row r="44" spans="2:56" s="1" customFormat="1" ht="15">
      <c r="B44" s="37"/>
      <c r="C44" s="33" t="s">
        <v>23</v>
      </c>
      <c r="L44" s="58" t="str">
        <f>IF(K8="","",K8)</f>
        <v xml:space="preserve"> </v>
      </c>
      <c r="AI44" s="33" t="s">
        <v>25</v>
      </c>
      <c r="AM44" s="283" t="str">
        <f>IF(AN8= "","",AN8)</f>
        <v>7. 4. 2019</v>
      </c>
      <c r="AN44" s="283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33" t="s">
        <v>27</v>
      </c>
      <c r="L46" s="3" t="str">
        <f>IF(E11= "","",E11)</f>
        <v>VŠB-TUO</v>
      </c>
      <c r="AI46" s="33" t="s">
        <v>33</v>
      </c>
      <c r="AM46" s="284" t="str">
        <f>IF(E17="","",E17)</f>
        <v>PPS-KANIA s.r.o.</v>
      </c>
      <c r="AN46" s="284"/>
      <c r="AO46" s="284"/>
      <c r="AP46" s="284"/>
      <c r="AR46" s="37"/>
      <c r="AS46" s="285" t="s">
        <v>52</v>
      </c>
      <c r="AT46" s="286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>
      <c r="B47" s="37"/>
      <c r="C47" s="33" t="s">
        <v>31</v>
      </c>
      <c r="L47" s="3" t="str">
        <f>IF(E14= "Vyplň údaj","",E14)</f>
        <v/>
      </c>
      <c r="AR47" s="37"/>
      <c r="AS47" s="287"/>
      <c r="AT47" s="288"/>
      <c r="BD47" s="62"/>
    </row>
    <row r="48" spans="2:56" s="1" customFormat="1" ht="10.9" customHeight="1">
      <c r="B48" s="37"/>
      <c r="AR48" s="37"/>
      <c r="AS48" s="287"/>
      <c r="AT48" s="288"/>
      <c r="BD48" s="62"/>
    </row>
    <row r="49" spans="1:91" s="1" customFormat="1" ht="29.25" customHeight="1">
      <c r="B49" s="37"/>
      <c r="C49" s="289" t="s">
        <v>53</v>
      </c>
      <c r="D49" s="290"/>
      <c r="E49" s="290"/>
      <c r="F49" s="290"/>
      <c r="G49" s="290"/>
      <c r="H49" s="63"/>
      <c r="I49" s="291" t="s">
        <v>54</v>
      </c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2" t="s">
        <v>55</v>
      </c>
      <c r="AH49" s="290"/>
      <c r="AI49" s="290"/>
      <c r="AJ49" s="290"/>
      <c r="AK49" s="290"/>
      <c r="AL49" s="290"/>
      <c r="AM49" s="290"/>
      <c r="AN49" s="291" t="s">
        <v>56</v>
      </c>
      <c r="AO49" s="290"/>
      <c r="AP49" s="290"/>
      <c r="AQ49" s="64" t="s">
        <v>57</v>
      </c>
      <c r="AR49" s="37"/>
      <c r="AS49" s="65" t="s">
        <v>58</v>
      </c>
      <c r="AT49" s="66" t="s">
        <v>59</v>
      </c>
      <c r="AU49" s="66" t="s">
        <v>60</v>
      </c>
      <c r="AV49" s="66" t="s">
        <v>61</v>
      </c>
      <c r="AW49" s="66" t="s">
        <v>62</v>
      </c>
      <c r="AX49" s="66" t="s">
        <v>63</v>
      </c>
      <c r="AY49" s="66" t="s">
        <v>64</v>
      </c>
      <c r="AZ49" s="66" t="s">
        <v>65</v>
      </c>
      <c r="BA49" s="66" t="s">
        <v>66</v>
      </c>
      <c r="BB49" s="66" t="s">
        <v>67</v>
      </c>
      <c r="BC49" s="66" t="s">
        <v>68</v>
      </c>
      <c r="BD49" s="67" t="s">
        <v>69</v>
      </c>
    </row>
    <row r="50" spans="1:91" s="1" customFormat="1" ht="10.9" customHeight="1">
      <c r="B50" s="37"/>
      <c r="AR50" s="37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6"/>
      <c r="C51" s="69" t="s">
        <v>70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271">
        <f>ROUND(AG52,2)</f>
        <v>0</v>
      </c>
      <c r="AH51" s="271"/>
      <c r="AI51" s="271"/>
      <c r="AJ51" s="271"/>
      <c r="AK51" s="271"/>
      <c r="AL51" s="271"/>
      <c r="AM51" s="271"/>
      <c r="AN51" s="272">
        <f>SUM(AG51,AT51)</f>
        <v>0</v>
      </c>
      <c r="AO51" s="272"/>
      <c r="AP51" s="272"/>
      <c r="AQ51" s="72" t="s">
        <v>21</v>
      </c>
      <c r="AR51" s="56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 t="shared" ref="AZ51:BD52" si="0">ROUND(AZ52,2)</f>
        <v>0</v>
      </c>
      <c r="BA51" s="74">
        <f t="shared" si="0"/>
        <v>0</v>
      </c>
      <c r="BB51" s="74">
        <f t="shared" si="0"/>
        <v>0</v>
      </c>
      <c r="BC51" s="74">
        <f t="shared" si="0"/>
        <v>0</v>
      </c>
      <c r="BD51" s="76">
        <f t="shared" si="0"/>
        <v>0</v>
      </c>
      <c r="BS51" s="57" t="s">
        <v>71</v>
      </c>
      <c r="BT51" s="57" t="s">
        <v>72</v>
      </c>
      <c r="BU51" s="77" t="s">
        <v>73</v>
      </c>
      <c r="BV51" s="57" t="s">
        <v>74</v>
      </c>
      <c r="BW51" s="57" t="s">
        <v>7</v>
      </c>
      <c r="BX51" s="57" t="s">
        <v>75</v>
      </c>
      <c r="CL51" s="57" t="s">
        <v>21</v>
      </c>
    </row>
    <row r="52" spans="1:91" s="5" customFormat="1" ht="37.5" customHeight="1">
      <c r="B52" s="78"/>
      <c r="C52" s="79"/>
      <c r="D52" s="277" t="s">
        <v>16</v>
      </c>
      <c r="E52" s="277"/>
      <c r="F52" s="277"/>
      <c r="G52" s="277"/>
      <c r="H52" s="277"/>
      <c r="I52" s="80"/>
      <c r="J52" s="277" t="s">
        <v>76</v>
      </c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6">
        <f>ROUND(AG53,2)</f>
        <v>0</v>
      </c>
      <c r="AH52" s="275"/>
      <c r="AI52" s="275"/>
      <c r="AJ52" s="275"/>
      <c r="AK52" s="275"/>
      <c r="AL52" s="275"/>
      <c r="AM52" s="275"/>
      <c r="AN52" s="274">
        <f>SUM(AG52,AT52)</f>
        <v>0</v>
      </c>
      <c r="AO52" s="275"/>
      <c r="AP52" s="275"/>
      <c r="AQ52" s="81" t="s">
        <v>77</v>
      </c>
      <c r="AR52" s="78"/>
      <c r="AS52" s="82">
        <f>ROUND(AS53,2)</f>
        <v>0</v>
      </c>
      <c r="AT52" s="83">
        <f>ROUND(SUM(AV52:AW52),2)</f>
        <v>0</v>
      </c>
      <c r="AU52" s="84">
        <f>ROUND(AU53,5)</f>
        <v>0</v>
      </c>
      <c r="AV52" s="83">
        <f>ROUND(AZ52*L26,2)</f>
        <v>0</v>
      </c>
      <c r="AW52" s="83">
        <f>ROUND(BA52*L27,2)</f>
        <v>0</v>
      </c>
      <c r="AX52" s="83">
        <f>ROUND(BB52*L26,2)</f>
        <v>0</v>
      </c>
      <c r="AY52" s="83">
        <f>ROUND(BC52*L27,2)</f>
        <v>0</v>
      </c>
      <c r="AZ52" s="83">
        <f t="shared" si="0"/>
        <v>0</v>
      </c>
      <c r="BA52" s="83">
        <f t="shared" si="0"/>
        <v>0</v>
      </c>
      <c r="BB52" s="83">
        <f t="shared" si="0"/>
        <v>0</v>
      </c>
      <c r="BC52" s="83">
        <f t="shared" si="0"/>
        <v>0</v>
      </c>
      <c r="BD52" s="85">
        <f t="shared" si="0"/>
        <v>0</v>
      </c>
      <c r="BS52" s="86" t="s">
        <v>71</v>
      </c>
      <c r="BT52" s="86" t="s">
        <v>78</v>
      </c>
      <c r="BU52" s="86" t="s">
        <v>73</v>
      </c>
      <c r="BV52" s="86" t="s">
        <v>74</v>
      </c>
      <c r="BW52" s="86" t="s">
        <v>79</v>
      </c>
      <c r="BX52" s="86" t="s">
        <v>7</v>
      </c>
      <c r="CL52" s="86" t="s">
        <v>21</v>
      </c>
      <c r="CM52" s="86" t="s">
        <v>80</v>
      </c>
    </row>
    <row r="53" spans="1:91" s="6" customFormat="1" ht="22.5" customHeight="1">
      <c r="A53" s="87" t="s">
        <v>81</v>
      </c>
      <c r="B53" s="88"/>
      <c r="C53" s="9"/>
      <c r="D53" s="9"/>
      <c r="E53" s="280" t="s">
        <v>16</v>
      </c>
      <c r="F53" s="280"/>
      <c r="G53" s="280"/>
      <c r="H53" s="280"/>
      <c r="I53" s="280"/>
      <c r="J53" s="9"/>
      <c r="K53" s="280" t="s">
        <v>82</v>
      </c>
      <c r="L53" s="280"/>
      <c r="M53" s="280"/>
      <c r="N53" s="280"/>
      <c r="O53" s="280"/>
      <c r="P53" s="280"/>
      <c r="Q53" s="280"/>
      <c r="R53" s="280"/>
      <c r="S53" s="280"/>
      <c r="T53" s="280"/>
      <c r="U53" s="280"/>
      <c r="V53" s="280"/>
      <c r="W53" s="280"/>
      <c r="X53" s="280"/>
      <c r="Y53" s="280"/>
      <c r="Z53" s="280"/>
      <c r="AA53" s="280"/>
      <c r="AB53" s="280"/>
      <c r="AC53" s="280"/>
      <c r="AD53" s="280"/>
      <c r="AE53" s="280"/>
      <c r="AF53" s="280"/>
      <c r="AG53" s="278">
        <f>'05a_2019 - Zdravotně tech...'!J29</f>
        <v>0</v>
      </c>
      <c r="AH53" s="279"/>
      <c r="AI53" s="279"/>
      <c r="AJ53" s="279"/>
      <c r="AK53" s="279"/>
      <c r="AL53" s="279"/>
      <c r="AM53" s="279"/>
      <c r="AN53" s="278">
        <f>SUM(AG53,AT53)</f>
        <v>0</v>
      </c>
      <c r="AO53" s="279"/>
      <c r="AP53" s="279"/>
      <c r="AQ53" s="89" t="s">
        <v>83</v>
      </c>
      <c r="AR53" s="88"/>
      <c r="AS53" s="90">
        <v>0</v>
      </c>
      <c r="AT53" s="91">
        <f>ROUND(SUM(AV53:AW53),2)</f>
        <v>0</v>
      </c>
      <c r="AU53" s="92">
        <f>'05a_2019 - Zdravotně tech...'!P93</f>
        <v>0</v>
      </c>
      <c r="AV53" s="91">
        <f>'05a_2019 - Zdravotně tech...'!J32</f>
        <v>0</v>
      </c>
      <c r="AW53" s="91">
        <f>'05a_2019 - Zdravotně tech...'!J33</f>
        <v>0</v>
      </c>
      <c r="AX53" s="91">
        <f>'05a_2019 - Zdravotně tech...'!J34</f>
        <v>0</v>
      </c>
      <c r="AY53" s="91">
        <f>'05a_2019 - Zdravotně tech...'!J35</f>
        <v>0</v>
      </c>
      <c r="AZ53" s="91">
        <f>'05a_2019 - Zdravotně tech...'!F32</f>
        <v>0</v>
      </c>
      <c r="BA53" s="91">
        <f>'05a_2019 - Zdravotně tech...'!F33</f>
        <v>0</v>
      </c>
      <c r="BB53" s="91">
        <f>'05a_2019 - Zdravotně tech...'!F34</f>
        <v>0</v>
      </c>
      <c r="BC53" s="91">
        <f>'05a_2019 - Zdravotně tech...'!F35</f>
        <v>0</v>
      </c>
      <c r="BD53" s="93">
        <f>'05a_2019 - Zdravotně tech...'!F36</f>
        <v>0</v>
      </c>
      <c r="BT53" s="94" t="s">
        <v>80</v>
      </c>
      <c r="BV53" s="94" t="s">
        <v>74</v>
      </c>
      <c r="BW53" s="94" t="s">
        <v>84</v>
      </c>
      <c r="BX53" s="94" t="s">
        <v>79</v>
      </c>
      <c r="CL53" s="94" t="s">
        <v>21</v>
      </c>
    </row>
    <row r="54" spans="1:91" s="1" customFormat="1" ht="30" customHeight="1">
      <c r="B54" s="37"/>
      <c r="AR54" s="37"/>
    </row>
    <row r="55" spans="1:91" s="1" customFormat="1" ht="6.95" customHeight="1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7"/>
    </row>
  </sheetData>
  <sheetProtection password="CC35" sheet="1" objects="1" scenarios="1" formatCells="0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05a_2019 - Zdravotně tech...'!C2" display="/"/>
  </hyperlinks>
  <pageMargins left="0.58333330000000005" right="0.58333330000000005" top="0.58333330000000005" bottom="0.58333330000000005" header="0" footer="0"/>
  <pageSetup paperSize="9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5"/>
      <c r="C1" s="15"/>
      <c r="D1" s="16" t="s">
        <v>1</v>
      </c>
      <c r="E1" s="15"/>
      <c r="F1" s="96" t="s">
        <v>85</v>
      </c>
      <c r="G1" s="310" t="s">
        <v>86</v>
      </c>
      <c r="H1" s="310"/>
      <c r="I1" s="97"/>
      <c r="J1" s="96" t="s">
        <v>87</v>
      </c>
      <c r="K1" s="16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21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98"/>
      <c r="J3" s="23"/>
      <c r="K3" s="24"/>
      <c r="AT3" s="21" t="s">
        <v>80</v>
      </c>
    </row>
    <row r="4" spans="1:70" ht="36.950000000000003" customHeight="1">
      <c r="B4" s="25"/>
      <c r="D4" s="26" t="s">
        <v>90</v>
      </c>
      <c r="K4" s="27"/>
      <c r="M4" s="28" t="s">
        <v>12</v>
      </c>
      <c r="AT4" s="21" t="s">
        <v>6</v>
      </c>
    </row>
    <row r="5" spans="1:70" ht="6.95" customHeight="1">
      <c r="B5" s="25"/>
      <c r="K5" s="27"/>
    </row>
    <row r="6" spans="1:70" ht="15">
      <c r="B6" s="25"/>
      <c r="D6" s="33" t="s">
        <v>18</v>
      </c>
      <c r="K6" s="27"/>
    </row>
    <row r="7" spans="1:70" ht="22.5" customHeight="1">
      <c r="B7" s="25"/>
      <c r="E7" s="311" t="str">
        <f>'Rekapitulace stavby'!K6</f>
        <v>Aktualizace PD reskonstrukce budovy kolejí A</v>
      </c>
      <c r="F7" s="313"/>
      <c r="G7" s="313"/>
      <c r="H7" s="313"/>
      <c r="K7" s="27"/>
    </row>
    <row r="8" spans="1:70" ht="15">
      <c r="B8" s="25"/>
      <c r="D8" s="33" t="s">
        <v>91</v>
      </c>
      <c r="K8" s="27"/>
    </row>
    <row r="9" spans="1:70" s="1" customFormat="1" ht="22.5" customHeight="1">
      <c r="B9" s="37"/>
      <c r="E9" s="311" t="s">
        <v>92</v>
      </c>
      <c r="F9" s="312"/>
      <c r="G9" s="312"/>
      <c r="H9" s="312"/>
      <c r="I9" s="99"/>
      <c r="K9" s="40"/>
    </row>
    <row r="10" spans="1:70" s="1" customFormat="1" ht="15">
      <c r="B10" s="37"/>
      <c r="D10" s="33" t="s">
        <v>93</v>
      </c>
      <c r="I10" s="99"/>
      <c r="K10" s="40"/>
    </row>
    <row r="11" spans="1:70" s="1" customFormat="1" ht="36.950000000000003" customHeight="1">
      <c r="B11" s="37"/>
      <c r="E11" s="281" t="s">
        <v>94</v>
      </c>
      <c r="F11" s="312"/>
      <c r="G11" s="312"/>
      <c r="H11" s="312"/>
      <c r="I11" s="99"/>
      <c r="K11" s="40"/>
    </row>
    <row r="12" spans="1:70" s="1" customFormat="1">
      <c r="B12" s="37"/>
      <c r="I12" s="99"/>
      <c r="K12" s="40"/>
    </row>
    <row r="13" spans="1:70" s="1" customFormat="1" ht="14.45" customHeight="1">
      <c r="B13" s="37"/>
      <c r="D13" s="33" t="s">
        <v>20</v>
      </c>
      <c r="F13" s="31" t="s">
        <v>21</v>
      </c>
      <c r="I13" s="100" t="s">
        <v>22</v>
      </c>
      <c r="J13" s="31" t="s">
        <v>21</v>
      </c>
      <c r="K13" s="40"/>
    </row>
    <row r="14" spans="1:70" s="1" customFormat="1" ht="14.45" customHeight="1">
      <c r="B14" s="37"/>
      <c r="D14" s="33" t="s">
        <v>23</v>
      </c>
      <c r="F14" s="31" t="s">
        <v>24</v>
      </c>
      <c r="I14" s="100" t="s">
        <v>25</v>
      </c>
      <c r="J14" s="59" t="str">
        <f>'Rekapitulace stavby'!AN8</f>
        <v>7. 4. 2019</v>
      </c>
      <c r="K14" s="40"/>
    </row>
    <row r="15" spans="1:70" s="1" customFormat="1" ht="10.9" customHeight="1">
      <c r="B15" s="37"/>
      <c r="I15" s="99"/>
      <c r="K15" s="40"/>
    </row>
    <row r="16" spans="1:70" s="1" customFormat="1" ht="14.45" customHeight="1">
      <c r="B16" s="37"/>
      <c r="D16" s="33" t="s">
        <v>27</v>
      </c>
      <c r="I16" s="100" t="s">
        <v>28</v>
      </c>
      <c r="J16" s="31" t="s">
        <v>21</v>
      </c>
      <c r="K16" s="40"/>
    </row>
    <row r="17" spans="2:11" s="1" customFormat="1" ht="18" customHeight="1">
      <c r="B17" s="37"/>
      <c r="E17" s="31" t="s">
        <v>29</v>
      </c>
      <c r="I17" s="100" t="s">
        <v>30</v>
      </c>
      <c r="J17" s="31" t="s">
        <v>21</v>
      </c>
      <c r="K17" s="40"/>
    </row>
    <row r="18" spans="2:11" s="1" customFormat="1" ht="6.95" customHeight="1">
      <c r="B18" s="37"/>
      <c r="I18" s="99"/>
      <c r="K18" s="40"/>
    </row>
    <row r="19" spans="2:11" s="1" customFormat="1" ht="14.45" customHeight="1">
      <c r="B19" s="37"/>
      <c r="D19" s="33" t="s">
        <v>31</v>
      </c>
      <c r="I19" s="100" t="s">
        <v>28</v>
      </c>
      <c r="J19" s="31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7"/>
      <c r="E20" s="31" t="str">
        <f>IF('Rekapitulace stavby'!E14="Vyplň údaj","",IF('Rekapitulace stavby'!E14="","",'Rekapitulace stavby'!E14))</f>
        <v/>
      </c>
      <c r="I20" s="100" t="s">
        <v>30</v>
      </c>
      <c r="J20" s="31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7"/>
      <c r="I21" s="99"/>
      <c r="K21" s="40"/>
    </row>
    <row r="22" spans="2:11" s="1" customFormat="1" ht="14.45" customHeight="1">
      <c r="B22" s="37"/>
      <c r="D22" s="33" t="s">
        <v>33</v>
      </c>
      <c r="I22" s="100" t="s">
        <v>28</v>
      </c>
      <c r="J22" s="31" t="s">
        <v>21</v>
      </c>
      <c r="K22" s="40"/>
    </row>
    <row r="23" spans="2:11" s="1" customFormat="1" ht="18" customHeight="1">
      <c r="B23" s="37"/>
      <c r="E23" s="31" t="s">
        <v>34</v>
      </c>
      <c r="I23" s="100" t="s">
        <v>30</v>
      </c>
      <c r="J23" s="31" t="s">
        <v>21</v>
      </c>
      <c r="K23" s="40"/>
    </row>
    <row r="24" spans="2:11" s="1" customFormat="1" ht="6.95" customHeight="1">
      <c r="B24" s="37"/>
      <c r="I24" s="99"/>
      <c r="K24" s="40"/>
    </row>
    <row r="25" spans="2:11" s="1" customFormat="1" ht="14.45" customHeight="1">
      <c r="B25" s="37"/>
      <c r="D25" s="33" t="s">
        <v>36</v>
      </c>
      <c r="I25" s="99"/>
      <c r="K25" s="40"/>
    </row>
    <row r="26" spans="2:11" s="7" customFormat="1" ht="22.5" customHeight="1">
      <c r="B26" s="101"/>
      <c r="E26" s="306" t="s">
        <v>21</v>
      </c>
      <c r="F26" s="306"/>
      <c r="G26" s="306"/>
      <c r="H26" s="306"/>
      <c r="I26" s="102"/>
      <c r="K26" s="103"/>
    </row>
    <row r="27" spans="2:11" s="1" customFormat="1" ht="6.95" customHeight="1">
      <c r="B27" s="37"/>
      <c r="I27" s="99"/>
      <c r="K27" s="40"/>
    </row>
    <row r="28" spans="2:11" s="1" customFormat="1" ht="6.95" customHeight="1">
      <c r="B28" s="37"/>
      <c r="D28" s="60"/>
      <c r="E28" s="60"/>
      <c r="F28" s="60"/>
      <c r="G28" s="60"/>
      <c r="H28" s="60"/>
      <c r="I28" s="104"/>
      <c r="J28" s="60"/>
      <c r="K28" s="105"/>
    </row>
    <row r="29" spans="2:11" s="1" customFormat="1" ht="25.35" customHeight="1">
      <c r="B29" s="37"/>
      <c r="D29" s="106" t="s">
        <v>38</v>
      </c>
      <c r="I29" s="99"/>
      <c r="J29" s="71">
        <f>ROUND(J93,2)</f>
        <v>0</v>
      </c>
      <c r="K29" s="40"/>
    </row>
    <row r="30" spans="2:11" s="1" customFormat="1" ht="6.95" customHeight="1">
      <c r="B30" s="37"/>
      <c r="D30" s="60"/>
      <c r="E30" s="60"/>
      <c r="F30" s="60"/>
      <c r="G30" s="60"/>
      <c r="H30" s="60"/>
      <c r="I30" s="104"/>
      <c r="J30" s="60"/>
      <c r="K30" s="105"/>
    </row>
    <row r="31" spans="2:11" s="1" customFormat="1" ht="14.45" customHeight="1">
      <c r="B31" s="37"/>
      <c r="F31" s="41" t="s">
        <v>40</v>
      </c>
      <c r="I31" s="107" t="s">
        <v>39</v>
      </c>
      <c r="J31" s="41" t="s">
        <v>41</v>
      </c>
      <c r="K31" s="40"/>
    </row>
    <row r="32" spans="2:11" s="1" customFormat="1" ht="14.45" customHeight="1">
      <c r="B32" s="37"/>
      <c r="D32" s="43" t="s">
        <v>42</v>
      </c>
      <c r="E32" s="43" t="s">
        <v>43</v>
      </c>
      <c r="F32" s="108">
        <f>ROUND(SUM(BE93:BE345), 2)</f>
        <v>0</v>
      </c>
      <c r="I32" s="109">
        <v>0.21</v>
      </c>
      <c r="J32" s="108">
        <f>ROUND(ROUND((SUM(BE93:BE345)), 2)*I32, 2)</f>
        <v>0</v>
      </c>
      <c r="K32" s="40"/>
    </row>
    <row r="33" spans="2:11" s="1" customFormat="1" ht="14.45" customHeight="1">
      <c r="B33" s="37"/>
      <c r="E33" s="43" t="s">
        <v>44</v>
      </c>
      <c r="F33" s="108">
        <f>ROUND(SUM(BF93:BF345), 2)</f>
        <v>0</v>
      </c>
      <c r="I33" s="109">
        <v>0.15</v>
      </c>
      <c r="J33" s="108">
        <f>ROUND(ROUND((SUM(BF93:BF345)), 2)*I33, 2)</f>
        <v>0</v>
      </c>
      <c r="K33" s="40"/>
    </row>
    <row r="34" spans="2:11" s="1" customFormat="1" ht="14.45" hidden="1" customHeight="1">
      <c r="B34" s="37"/>
      <c r="E34" s="43" t="s">
        <v>45</v>
      </c>
      <c r="F34" s="108">
        <f>ROUND(SUM(BG93:BG345), 2)</f>
        <v>0</v>
      </c>
      <c r="I34" s="109">
        <v>0.21</v>
      </c>
      <c r="J34" s="108">
        <v>0</v>
      </c>
      <c r="K34" s="40"/>
    </row>
    <row r="35" spans="2:11" s="1" customFormat="1" ht="14.45" hidden="1" customHeight="1">
      <c r="B35" s="37"/>
      <c r="E35" s="43" t="s">
        <v>46</v>
      </c>
      <c r="F35" s="108">
        <f>ROUND(SUM(BH93:BH345), 2)</f>
        <v>0</v>
      </c>
      <c r="I35" s="109">
        <v>0.15</v>
      </c>
      <c r="J35" s="108">
        <v>0</v>
      </c>
      <c r="K35" s="40"/>
    </row>
    <row r="36" spans="2:11" s="1" customFormat="1" ht="14.45" hidden="1" customHeight="1">
      <c r="B36" s="37"/>
      <c r="E36" s="43" t="s">
        <v>47</v>
      </c>
      <c r="F36" s="108">
        <f>ROUND(SUM(BI93:BI345), 2)</f>
        <v>0</v>
      </c>
      <c r="I36" s="109">
        <v>0</v>
      </c>
      <c r="J36" s="108">
        <v>0</v>
      </c>
      <c r="K36" s="40"/>
    </row>
    <row r="37" spans="2:11" s="1" customFormat="1" ht="6.95" customHeight="1">
      <c r="B37" s="37"/>
      <c r="I37" s="99"/>
      <c r="K37" s="40"/>
    </row>
    <row r="38" spans="2:11" s="1" customFormat="1" ht="25.35" customHeight="1">
      <c r="B38" s="37"/>
      <c r="C38" s="110"/>
      <c r="D38" s="111" t="s">
        <v>48</v>
      </c>
      <c r="E38" s="63"/>
      <c r="F38" s="63"/>
      <c r="G38" s="112" t="s">
        <v>49</v>
      </c>
      <c r="H38" s="113" t="s">
        <v>50</v>
      </c>
      <c r="I38" s="114"/>
      <c r="J38" s="115">
        <f>SUM(J29:J36)</f>
        <v>0</v>
      </c>
      <c r="K38" s="116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17"/>
      <c r="J39" s="51"/>
      <c r="K39" s="52"/>
    </row>
    <row r="43" spans="2:11" s="1" customFormat="1" ht="6.95" customHeight="1">
      <c r="B43" s="53"/>
      <c r="C43" s="54"/>
      <c r="D43" s="54"/>
      <c r="E43" s="54"/>
      <c r="F43" s="54"/>
      <c r="G43" s="54"/>
      <c r="H43" s="54"/>
      <c r="I43" s="118"/>
      <c r="J43" s="54"/>
      <c r="K43" s="119"/>
    </row>
    <row r="44" spans="2:11" s="1" customFormat="1" ht="36.950000000000003" customHeight="1">
      <c r="B44" s="37"/>
      <c r="C44" s="26" t="s">
        <v>95</v>
      </c>
      <c r="I44" s="99"/>
      <c r="K44" s="40"/>
    </row>
    <row r="45" spans="2:11" s="1" customFormat="1" ht="6.95" customHeight="1">
      <c r="B45" s="37"/>
      <c r="I45" s="99"/>
      <c r="K45" s="40"/>
    </row>
    <row r="46" spans="2:11" s="1" customFormat="1" ht="14.45" customHeight="1">
      <c r="B46" s="37"/>
      <c r="C46" s="33" t="s">
        <v>18</v>
      </c>
      <c r="I46" s="99"/>
      <c r="K46" s="40"/>
    </row>
    <row r="47" spans="2:11" s="1" customFormat="1" ht="22.5" customHeight="1">
      <c r="B47" s="37"/>
      <c r="E47" s="311" t="str">
        <f>E7</f>
        <v>Aktualizace PD reskonstrukce budovy kolejí A</v>
      </c>
      <c r="F47" s="313"/>
      <c r="G47" s="313"/>
      <c r="H47" s="313"/>
      <c r="I47" s="99"/>
      <c r="K47" s="40"/>
    </row>
    <row r="48" spans="2:11" ht="15">
      <c r="B48" s="25"/>
      <c r="C48" s="33" t="s">
        <v>91</v>
      </c>
      <c r="K48" s="27"/>
    </row>
    <row r="49" spans="2:47" s="1" customFormat="1" ht="22.5" customHeight="1">
      <c r="B49" s="37"/>
      <c r="E49" s="311" t="s">
        <v>92</v>
      </c>
      <c r="F49" s="312"/>
      <c r="G49" s="312"/>
      <c r="H49" s="312"/>
      <c r="I49" s="99"/>
      <c r="K49" s="40"/>
    </row>
    <row r="50" spans="2:47" s="1" customFormat="1" ht="14.45" customHeight="1">
      <c r="B50" s="37"/>
      <c r="C50" s="33" t="s">
        <v>93</v>
      </c>
      <c r="I50" s="99"/>
      <c r="K50" s="40"/>
    </row>
    <row r="51" spans="2:47" s="1" customFormat="1" ht="23.25" customHeight="1">
      <c r="B51" s="37"/>
      <c r="E51" s="281" t="str">
        <f>E11</f>
        <v>05a_2019 - Zdravotně technické instalace</v>
      </c>
      <c r="F51" s="312"/>
      <c r="G51" s="312"/>
      <c r="H51" s="312"/>
      <c r="I51" s="99"/>
      <c r="K51" s="40"/>
    </row>
    <row r="52" spans="2:47" s="1" customFormat="1" ht="6.95" customHeight="1">
      <c r="B52" s="37"/>
      <c r="I52" s="99"/>
      <c r="K52" s="40"/>
    </row>
    <row r="53" spans="2:47" s="1" customFormat="1" ht="18" customHeight="1">
      <c r="B53" s="37"/>
      <c r="C53" s="33" t="s">
        <v>23</v>
      </c>
      <c r="F53" s="31" t="str">
        <f>F14</f>
        <v xml:space="preserve"> </v>
      </c>
      <c r="I53" s="100" t="s">
        <v>25</v>
      </c>
      <c r="J53" s="59" t="str">
        <f>IF(J14="","",J14)</f>
        <v>7. 4. 2019</v>
      </c>
      <c r="K53" s="40"/>
    </row>
    <row r="54" spans="2:47" s="1" customFormat="1" ht="6.95" customHeight="1">
      <c r="B54" s="37"/>
      <c r="I54" s="99"/>
      <c r="K54" s="40"/>
    </row>
    <row r="55" spans="2:47" s="1" customFormat="1" ht="15">
      <c r="B55" s="37"/>
      <c r="C55" s="33" t="s">
        <v>27</v>
      </c>
      <c r="F55" s="31" t="str">
        <f>E17</f>
        <v>VŠB-TUO</v>
      </c>
      <c r="I55" s="100" t="s">
        <v>33</v>
      </c>
      <c r="J55" s="31" t="str">
        <f>E23</f>
        <v>PPS-KANIA s.r.o.</v>
      </c>
      <c r="K55" s="40"/>
    </row>
    <row r="56" spans="2:47" s="1" customFormat="1" ht="14.45" customHeight="1">
      <c r="B56" s="37"/>
      <c r="C56" s="33" t="s">
        <v>31</v>
      </c>
      <c r="F56" s="31" t="str">
        <f>IF(E20="","",E20)</f>
        <v/>
      </c>
      <c r="I56" s="99"/>
      <c r="K56" s="40"/>
    </row>
    <row r="57" spans="2:47" s="1" customFormat="1" ht="10.35" customHeight="1">
      <c r="B57" s="37"/>
      <c r="I57" s="99"/>
      <c r="K57" s="40"/>
    </row>
    <row r="58" spans="2:47" s="1" customFormat="1" ht="29.25" customHeight="1">
      <c r="B58" s="37"/>
      <c r="C58" s="120" t="s">
        <v>96</v>
      </c>
      <c r="D58" s="110"/>
      <c r="E58" s="110"/>
      <c r="F58" s="110"/>
      <c r="G58" s="110"/>
      <c r="H58" s="110"/>
      <c r="I58" s="121"/>
      <c r="J58" s="122" t="s">
        <v>97</v>
      </c>
      <c r="K58" s="123"/>
    </row>
    <row r="59" spans="2:47" s="1" customFormat="1" ht="10.35" customHeight="1">
      <c r="B59" s="37"/>
      <c r="I59" s="99"/>
      <c r="K59" s="40"/>
    </row>
    <row r="60" spans="2:47" s="1" customFormat="1" ht="29.25" customHeight="1">
      <c r="B60" s="37"/>
      <c r="C60" s="124" t="s">
        <v>98</v>
      </c>
      <c r="I60" s="99"/>
      <c r="J60" s="71">
        <f>J93</f>
        <v>0</v>
      </c>
      <c r="K60" s="40"/>
      <c r="AU60" s="21" t="s">
        <v>99</v>
      </c>
    </row>
    <row r="61" spans="2:47" s="8" customFormat="1" ht="24.95" customHeight="1">
      <c r="B61" s="125"/>
      <c r="D61" s="126" t="s">
        <v>100</v>
      </c>
      <c r="E61" s="127"/>
      <c r="F61" s="127"/>
      <c r="G61" s="127"/>
      <c r="H61" s="127"/>
      <c r="I61" s="128"/>
      <c r="J61" s="129">
        <f>J94</f>
        <v>0</v>
      </c>
      <c r="K61" s="130"/>
    </row>
    <row r="62" spans="2:47" s="9" customFormat="1" ht="19.899999999999999" customHeight="1">
      <c r="B62" s="131"/>
      <c r="D62" s="132" t="s">
        <v>101</v>
      </c>
      <c r="E62" s="133"/>
      <c r="F62" s="133"/>
      <c r="G62" s="133"/>
      <c r="H62" s="133"/>
      <c r="I62" s="134"/>
      <c r="J62" s="135">
        <f>J95</f>
        <v>0</v>
      </c>
      <c r="K62" s="136"/>
    </row>
    <row r="63" spans="2:47" s="9" customFormat="1" ht="19.899999999999999" customHeight="1">
      <c r="B63" s="131"/>
      <c r="D63" s="132" t="s">
        <v>102</v>
      </c>
      <c r="E63" s="133"/>
      <c r="F63" s="133"/>
      <c r="G63" s="133"/>
      <c r="H63" s="133"/>
      <c r="I63" s="134"/>
      <c r="J63" s="135">
        <f>J99</f>
        <v>0</v>
      </c>
      <c r="K63" s="136"/>
    </row>
    <row r="64" spans="2:47" s="9" customFormat="1" ht="19.899999999999999" customHeight="1">
      <c r="B64" s="131"/>
      <c r="D64" s="132" t="s">
        <v>103</v>
      </c>
      <c r="E64" s="133"/>
      <c r="F64" s="133"/>
      <c r="G64" s="133"/>
      <c r="H64" s="133"/>
      <c r="I64" s="134"/>
      <c r="J64" s="135">
        <f>J103</f>
        <v>0</v>
      </c>
      <c r="K64" s="136"/>
    </row>
    <row r="65" spans="2:12" s="9" customFormat="1" ht="19.899999999999999" customHeight="1">
      <c r="B65" s="131"/>
      <c r="D65" s="132" t="s">
        <v>104</v>
      </c>
      <c r="E65" s="133"/>
      <c r="F65" s="133"/>
      <c r="G65" s="133"/>
      <c r="H65" s="133"/>
      <c r="I65" s="134"/>
      <c r="J65" s="135">
        <f>J116</f>
        <v>0</v>
      </c>
      <c r="K65" s="136"/>
    </row>
    <row r="66" spans="2:12" s="8" customFormat="1" ht="24.95" customHeight="1">
      <c r="B66" s="125"/>
      <c r="D66" s="126" t="s">
        <v>105</v>
      </c>
      <c r="E66" s="127"/>
      <c r="F66" s="127"/>
      <c r="G66" s="127"/>
      <c r="H66" s="127"/>
      <c r="I66" s="128"/>
      <c r="J66" s="129">
        <f>J125</f>
        <v>0</v>
      </c>
      <c r="K66" s="130"/>
    </row>
    <row r="67" spans="2:12" s="9" customFormat="1" ht="19.899999999999999" customHeight="1">
      <c r="B67" s="131"/>
      <c r="D67" s="132" t="s">
        <v>106</v>
      </c>
      <c r="E67" s="133"/>
      <c r="F67" s="133"/>
      <c r="G67" s="133"/>
      <c r="H67" s="133"/>
      <c r="I67" s="134"/>
      <c r="J67" s="135">
        <f>J126</f>
        <v>0</v>
      </c>
      <c r="K67" s="136"/>
    </row>
    <row r="68" spans="2:12" s="9" customFormat="1" ht="19.899999999999999" customHeight="1">
      <c r="B68" s="131"/>
      <c r="D68" s="132" t="s">
        <v>107</v>
      </c>
      <c r="E68" s="133"/>
      <c r="F68" s="133"/>
      <c r="G68" s="133"/>
      <c r="H68" s="133"/>
      <c r="I68" s="134"/>
      <c r="J68" s="135">
        <f>J173</f>
        <v>0</v>
      </c>
      <c r="K68" s="136"/>
    </row>
    <row r="69" spans="2:12" s="9" customFormat="1" ht="19.899999999999999" customHeight="1">
      <c r="B69" s="131"/>
      <c r="D69" s="132" t="s">
        <v>108</v>
      </c>
      <c r="E69" s="133"/>
      <c r="F69" s="133"/>
      <c r="G69" s="133"/>
      <c r="H69" s="133"/>
      <c r="I69" s="134"/>
      <c r="J69" s="135">
        <f>J253</f>
        <v>0</v>
      </c>
      <c r="K69" s="136"/>
    </row>
    <row r="70" spans="2:12" s="9" customFormat="1" ht="19.899999999999999" customHeight="1">
      <c r="B70" s="131"/>
      <c r="D70" s="132" t="s">
        <v>109</v>
      </c>
      <c r="E70" s="133"/>
      <c r="F70" s="133"/>
      <c r="G70" s="133"/>
      <c r="H70" s="133"/>
      <c r="I70" s="134"/>
      <c r="J70" s="135">
        <f>J324</f>
        <v>0</v>
      </c>
      <c r="K70" s="136"/>
    </row>
    <row r="71" spans="2:12" s="9" customFormat="1" ht="19.899999999999999" customHeight="1">
      <c r="B71" s="131"/>
      <c r="D71" s="132" t="s">
        <v>110</v>
      </c>
      <c r="E71" s="133"/>
      <c r="F71" s="133"/>
      <c r="G71" s="133"/>
      <c r="H71" s="133"/>
      <c r="I71" s="134"/>
      <c r="J71" s="135">
        <f>J336</f>
        <v>0</v>
      </c>
      <c r="K71" s="136"/>
    </row>
    <row r="72" spans="2:12" s="1" customFormat="1" ht="21.75" customHeight="1">
      <c r="B72" s="37"/>
      <c r="I72" s="99"/>
      <c r="K72" s="40"/>
    </row>
    <row r="73" spans="2:12" s="1" customFormat="1" ht="6.95" customHeight="1">
      <c r="B73" s="50"/>
      <c r="C73" s="51"/>
      <c r="D73" s="51"/>
      <c r="E73" s="51"/>
      <c r="F73" s="51"/>
      <c r="G73" s="51"/>
      <c r="H73" s="51"/>
      <c r="I73" s="117"/>
      <c r="J73" s="51"/>
      <c r="K73" s="5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18"/>
      <c r="J77" s="54"/>
      <c r="K77" s="54"/>
      <c r="L77" s="37"/>
    </row>
    <row r="78" spans="2:12" s="1" customFormat="1" ht="36.950000000000003" customHeight="1">
      <c r="B78" s="37"/>
      <c r="C78" s="26" t="s">
        <v>111</v>
      </c>
      <c r="I78" s="99"/>
      <c r="L78" s="37"/>
    </row>
    <row r="79" spans="2:12" s="1" customFormat="1" ht="6.95" customHeight="1">
      <c r="B79" s="37"/>
      <c r="I79" s="99"/>
      <c r="L79" s="37"/>
    </row>
    <row r="80" spans="2:12" s="1" customFormat="1" ht="14.45" customHeight="1">
      <c r="B80" s="37"/>
      <c r="C80" s="33" t="s">
        <v>18</v>
      </c>
      <c r="I80" s="99"/>
      <c r="L80" s="37"/>
    </row>
    <row r="81" spans="2:65" s="1" customFormat="1" ht="22.5" customHeight="1">
      <c r="B81" s="37"/>
      <c r="E81" s="311" t="str">
        <f>E7</f>
        <v>Aktualizace PD reskonstrukce budovy kolejí A</v>
      </c>
      <c r="F81" s="313"/>
      <c r="G81" s="313"/>
      <c r="H81" s="313"/>
      <c r="I81" s="99"/>
      <c r="L81" s="37"/>
    </row>
    <row r="82" spans="2:65" ht="15">
      <c r="B82" s="25"/>
      <c r="C82" s="33" t="s">
        <v>91</v>
      </c>
      <c r="L82" s="25"/>
    </row>
    <row r="83" spans="2:65" s="1" customFormat="1" ht="22.5" customHeight="1">
      <c r="B83" s="37"/>
      <c r="E83" s="311" t="s">
        <v>92</v>
      </c>
      <c r="F83" s="312"/>
      <c r="G83" s="312"/>
      <c r="H83" s="312"/>
      <c r="I83" s="99"/>
      <c r="L83" s="37"/>
    </row>
    <row r="84" spans="2:65" s="1" customFormat="1" ht="14.45" customHeight="1">
      <c r="B84" s="37"/>
      <c r="C84" s="33" t="s">
        <v>93</v>
      </c>
      <c r="I84" s="99"/>
      <c r="L84" s="37"/>
    </row>
    <row r="85" spans="2:65" s="1" customFormat="1" ht="23.25" customHeight="1">
      <c r="B85" s="37"/>
      <c r="E85" s="281" t="str">
        <f>E11</f>
        <v>05a_2019 - Zdravotně technické instalace</v>
      </c>
      <c r="F85" s="312"/>
      <c r="G85" s="312"/>
      <c r="H85" s="312"/>
      <c r="I85" s="99"/>
      <c r="L85" s="37"/>
    </row>
    <row r="86" spans="2:65" s="1" customFormat="1" ht="6.95" customHeight="1">
      <c r="B86" s="37"/>
      <c r="I86" s="99"/>
      <c r="L86" s="37"/>
    </row>
    <row r="87" spans="2:65" s="1" customFormat="1" ht="18" customHeight="1">
      <c r="B87" s="37"/>
      <c r="C87" s="33" t="s">
        <v>23</v>
      </c>
      <c r="F87" s="31" t="str">
        <f>F14</f>
        <v xml:space="preserve"> </v>
      </c>
      <c r="I87" s="100" t="s">
        <v>25</v>
      </c>
      <c r="J87" s="59" t="str">
        <f>IF(J14="","",J14)</f>
        <v>7. 4. 2019</v>
      </c>
      <c r="L87" s="37"/>
    </row>
    <row r="88" spans="2:65" s="1" customFormat="1" ht="6.95" customHeight="1">
      <c r="B88" s="37"/>
      <c r="I88" s="99"/>
      <c r="L88" s="37"/>
    </row>
    <row r="89" spans="2:65" s="1" customFormat="1" ht="15">
      <c r="B89" s="37"/>
      <c r="C89" s="33" t="s">
        <v>27</v>
      </c>
      <c r="F89" s="31" t="str">
        <f>E17</f>
        <v>VŠB-TUO</v>
      </c>
      <c r="I89" s="100" t="s">
        <v>33</v>
      </c>
      <c r="J89" s="31" t="str">
        <f>E23</f>
        <v>PPS-KANIA s.r.o.</v>
      </c>
      <c r="L89" s="37"/>
    </row>
    <row r="90" spans="2:65" s="1" customFormat="1" ht="14.45" customHeight="1">
      <c r="B90" s="37"/>
      <c r="C90" s="33" t="s">
        <v>31</v>
      </c>
      <c r="F90" s="31" t="str">
        <f>IF(E20="","",E20)</f>
        <v/>
      </c>
      <c r="I90" s="99"/>
      <c r="L90" s="37"/>
    </row>
    <row r="91" spans="2:65" s="1" customFormat="1" ht="10.35" customHeight="1">
      <c r="B91" s="37"/>
      <c r="I91" s="99"/>
      <c r="L91" s="37"/>
    </row>
    <row r="92" spans="2:65" s="10" customFormat="1" ht="29.25" customHeight="1">
      <c r="B92" s="137"/>
      <c r="C92" s="138" t="s">
        <v>112</v>
      </c>
      <c r="D92" s="139" t="s">
        <v>57</v>
      </c>
      <c r="E92" s="139" t="s">
        <v>53</v>
      </c>
      <c r="F92" s="139" t="s">
        <v>113</v>
      </c>
      <c r="G92" s="139" t="s">
        <v>114</v>
      </c>
      <c r="H92" s="139" t="s">
        <v>115</v>
      </c>
      <c r="I92" s="140" t="s">
        <v>116</v>
      </c>
      <c r="J92" s="139" t="s">
        <v>97</v>
      </c>
      <c r="K92" s="141" t="s">
        <v>117</v>
      </c>
      <c r="L92" s="137"/>
      <c r="M92" s="65" t="s">
        <v>118</v>
      </c>
      <c r="N92" s="66" t="s">
        <v>42</v>
      </c>
      <c r="O92" s="66" t="s">
        <v>119</v>
      </c>
      <c r="P92" s="66" t="s">
        <v>120</v>
      </c>
      <c r="Q92" s="66" t="s">
        <v>121</v>
      </c>
      <c r="R92" s="66" t="s">
        <v>122</v>
      </c>
      <c r="S92" s="66" t="s">
        <v>123</v>
      </c>
      <c r="T92" s="67" t="s">
        <v>124</v>
      </c>
    </row>
    <row r="93" spans="2:65" s="1" customFormat="1" ht="29.25" customHeight="1">
      <c r="B93" s="37"/>
      <c r="C93" s="69" t="s">
        <v>98</v>
      </c>
      <c r="I93" s="99"/>
      <c r="J93" s="142">
        <f>BK93</f>
        <v>0</v>
      </c>
      <c r="L93" s="37"/>
      <c r="M93" s="68"/>
      <c r="N93" s="60"/>
      <c r="O93" s="60"/>
      <c r="P93" s="143">
        <f>P94+P125</f>
        <v>0</v>
      </c>
      <c r="Q93" s="60"/>
      <c r="R93" s="143">
        <f>R94+R125</f>
        <v>0.86089000000000004</v>
      </c>
      <c r="S93" s="60"/>
      <c r="T93" s="144">
        <f>T94+T125</f>
        <v>1.81887</v>
      </c>
      <c r="AT93" s="21" t="s">
        <v>71</v>
      </c>
      <c r="AU93" s="21" t="s">
        <v>99</v>
      </c>
      <c r="BK93" s="145">
        <f>BK94+BK125</f>
        <v>0</v>
      </c>
    </row>
    <row r="94" spans="2:65" s="11" customFormat="1" ht="37.35" customHeight="1">
      <c r="B94" s="146"/>
      <c r="D94" s="147" t="s">
        <v>71</v>
      </c>
      <c r="E94" s="148" t="s">
        <v>125</v>
      </c>
      <c r="F94" s="148" t="s">
        <v>126</v>
      </c>
      <c r="I94" s="149"/>
      <c r="J94" s="150">
        <f>BK94</f>
        <v>0</v>
      </c>
      <c r="L94" s="146"/>
      <c r="M94" s="151"/>
      <c r="P94" s="152">
        <f>P95+P99+P103+P116</f>
        <v>0</v>
      </c>
      <c r="R94" s="152">
        <f>R95+R99+R103+R116</f>
        <v>0.45311999999999997</v>
      </c>
      <c r="T94" s="153">
        <f>T95+T99+T103+T116</f>
        <v>0.99299999999999999</v>
      </c>
      <c r="AR94" s="147" t="s">
        <v>78</v>
      </c>
      <c r="AT94" s="154" t="s">
        <v>71</v>
      </c>
      <c r="AU94" s="154" t="s">
        <v>72</v>
      </c>
      <c r="AY94" s="147" t="s">
        <v>127</v>
      </c>
      <c r="BK94" s="155">
        <f>BK95+BK99+BK103+BK116</f>
        <v>0</v>
      </c>
    </row>
    <row r="95" spans="2:65" s="11" customFormat="1" ht="19.899999999999999" customHeight="1">
      <c r="B95" s="146"/>
      <c r="D95" s="147" t="s">
        <v>71</v>
      </c>
      <c r="E95" s="156" t="s">
        <v>128</v>
      </c>
      <c r="F95" s="156" t="s">
        <v>129</v>
      </c>
      <c r="I95" s="149"/>
      <c r="J95" s="157">
        <f>BK95</f>
        <v>0</v>
      </c>
      <c r="L95" s="146"/>
      <c r="M95" s="151"/>
      <c r="P95" s="152">
        <f>SUM(P96:P98)</f>
        <v>0</v>
      </c>
      <c r="R95" s="152">
        <f>SUM(R96:R98)</f>
        <v>0.21312</v>
      </c>
      <c r="T95" s="153">
        <f>SUM(T96:T98)</f>
        <v>0</v>
      </c>
      <c r="AR95" s="147" t="s">
        <v>78</v>
      </c>
      <c r="AT95" s="154" t="s">
        <v>71</v>
      </c>
      <c r="AU95" s="154" t="s">
        <v>78</v>
      </c>
      <c r="AY95" s="147" t="s">
        <v>127</v>
      </c>
      <c r="BK95" s="155">
        <f>SUM(BK96:BK98)</f>
        <v>0</v>
      </c>
    </row>
    <row r="96" spans="2:65" s="1" customFormat="1" ht="44.25" customHeight="1">
      <c r="B96" s="37"/>
      <c r="C96" s="158" t="s">
        <v>78</v>
      </c>
      <c r="D96" s="158" t="s">
        <v>130</v>
      </c>
      <c r="E96" s="159" t="s">
        <v>131</v>
      </c>
      <c r="F96" s="160" t="s">
        <v>132</v>
      </c>
      <c r="G96" s="161" t="s">
        <v>133</v>
      </c>
      <c r="H96" s="162">
        <v>4</v>
      </c>
      <c r="I96" s="163"/>
      <c r="J96" s="164">
        <f>ROUND(I96*H96,2)</f>
        <v>0</v>
      </c>
      <c r="K96" s="160" t="s">
        <v>134</v>
      </c>
      <c r="L96" s="37"/>
      <c r="M96" s="165" t="s">
        <v>21</v>
      </c>
      <c r="N96" s="166" t="s">
        <v>43</v>
      </c>
      <c r="P96" s="167">
        <f>O96*H96</f>
        <v>0</v>
      </c>
      <c r="Q96" s="167">
        <v>5.3280000000000001E-2</v>
      </c>
      <c r="R96" s="167">
        <f>Q96*H96</f>
        <v>0.21312</v>
      </c>
      <c r="S96" s="167">
        <v>0</v>
      </c>
      <c r="T96" s="168">
        <f>S96*H96</f>
        <v>0</v>
      </c>
      <c r="AR96" s="21" t="s">
        <v>128</v>
      </c>
      <c r="AT96" s="21" t="s">
        <v>130</v>
      </c>
      <c r="AU96" s="21" t="s">
        <v>80</v>
      </c>
      <c r="AY96" s="21" t="s">
        <v>127</v>
      </c>
      <c r="BE96" s="169">
        <f>IF(N96="základní",J96,0)</f>
        <v>0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1" t="s">
        <v>78</v>
      </c>
      <c r="BK96" s="169">
        <f>ROUND(I96*H96,2)</f>
        <v>0</v>
      </c>
      <c r="BL96" s="21" t="s">
        <v>128</v>
      </c>
      <c r="BM96" s="21" t="s">
        <v>135</v>
      </c>
    </row>
    <row r="97" spans="2:65" s="1" customFormat="1" ht="27">
      <c r="B97" s="37"/>
      <c r="D97" s="170" t="s">
        <v>136</v>
      </c>
      <c r="F97" s="171" t="s">
        <v>137</v>
      </c>
      <c r="I97" s="99"/>
      <c r="L97" s="37"/>
      <c r="M97" s="172"/>
      <c r="T97" s="62"/>
      <c r="AT97" s="21" t="s">
        <v>136</v>
      </c>
      <c r="AU97" s="21" t="s">
        <v>80</v>
      </c>
    </row>
    <row r="98" spans="2:65" s="12" customFormat="1">
      <c r="B98" s="173"/>
      <c r="D98" s="170" t="s">
        <v>138</v>
      </c>
      <c r="E98" s="174" t="s">
        <v>21</v>
      </c>
      <c r="F98" s="175" t="s">
        <v>128</v>
      </c>
      <c r="H98" s="176">
        <v>4</v>
      </c>
      <c r="I98" s="177"/>
      <c r="L98" s="173"/>
      <c r="M98" s="178"/>
      <c r="T98" s="179"/>
      <c r="AT98" s="174" t="s">
        <v>138</v>
      </c>
      <c r="AU98" s="174" t="s">
        <v>80</v>
      </c>
      <c r="AV98" s="12" t="s">
        <v>80</v>
      </c>
      <c r="AW98" s="12" t="s">
        <v>35</v>
      </c>
      <c r="AX98" s="12" t="s">
        <v>78</v>
      </c>
      <c r="AY98" s="174" t="s">
        <v>127</v>
      </c>
    </row>
    <row r="99" spans="2:65" s="11" customFormat="1" ht="29.85" customHeight="1">
      <c r="B99" s="146"/>
      <c r="D99" s="147" t="s">
        <v>71</v>
      </c>
      <c r="E99" s="156" t="s">
        <v>139</v>
      </c>
      <c r="F99" s="156" t="s">
        <v>140</v>
      </c>
      <c r="I99" s="149"/>
      <c r="J99" s="157">
        <f>BK99</f>
        <v>0</v>
      </c>
      <c r="L99" s="146"/>
      <c r="M99" s="151"/>
      <c r="P99" s="152">
        <f>SUM(P100:P102)</f>
        <v>0</v>
      </c>
      <c r="R99" s="152">
        <f>SUM(R100:R102)</f>
        <v>0.24</v>
      </c>
      <c r="T99" s="153">
        <f>SUM(T100:T102)</f>
        <v>0</v>
      </c>
      <c r="AR99" s="147" t="s">
        <v>78</v>
      </c>
      <c r="AT99" s="154" t="s">
        <v>71</v>
      </c>
      <c r="AU99" s="154" t="s">
        <v>78</v>
      </c>
      <c r="AY99" s="147" t="s">
        <v>127</v>
      </c>
      <c r="BK99" s="155">
        <f>SUM(BK100:BK102)</f>
        <v>0</v>
      </c>
    </row>
    <row r="100" spans="2:65" s="1" customFormat="1" ht="22.5" customHeight="1">
      <c r="B100" s="37"/>
      <c r="C100" s="158" t="s">
        <v>80</v>
      </c>
      <c r="D100" s="158" t="s">
        <v>130</v>
      </c>
      <c r="E100" s="159" t="s">
        <v>141</v>
      </c>
      <c r="F100" s="160" t="s">
        <v>142</v>
      </c>
      <c r="G100" s="161" t="s">
        <v>143</v>
      </c>
      <c r="H100" s="162">
        <v>6</v>
      </c>
      <c r="I100" s="163"/>
      <c r="J100" s="164">
        <f>ROUND(I100*H100,2)</f>
        <v>0</v>
      </c>
      <c r="K100" s="160" t="s">
        <v>134</v>
      </c>
      <c r="L100" s="37"/>
      <c r="M100" s="165" t="s">
        <v>21</v>
      </c>
      <c r="N100" s="166" t="s">
        <v>43</v>
      </c>
      <c r="P100" s="167">
        <f>O100*H100</f>
        <v>0</v>
      </c>
      <c r="Q100" s="167">
        <v>0.04</v>
      </c>
      <c r="R100" s="167">
        <f>Q100*H100</f>
        <v>0.24</v>
      </c>
      <c r="S100" s="167">
        <v>0</v>
      </c>
      <c r="T100" s="168">
        <f>S100*H100</f>
        <v>0</v>
      </c>
      <c r="AR100" s="21" t="s">
        <v>128</v>
      </c>
      <c r="AT100" s="21" t="s">
        <v>130</v>
      </c>
      <c r="AU100" s="21" t="s">
        <v>80</v>
      </c>
      <c r="AY100" s="21" t="s">
        <v>127</v>
      </c>
      <c r="BE100" s="169">
        <f>IF(N100="základní",J100,0)</f>
        <v>0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1" t="s">
        <v>78</v>
      </c>
      <c r="BK100" s="169">
        <f>ROUND(I100*H100,2)</f>
        <v>0</v>
      </c>
      <c r="BL100" s="21" t="s">
        <v>128</v>
      </c>
      <c r="BM100" s="21" t="s">
        <v>144</v>
      </c>
    </row>
    <row r="101" spans="2:65" s="1" customFormat="1" ht="27">
      <c r="B101" s="37"/>
      <c r="D101" s="170" t="s">
        <v>136</v>
      </c>
      <c r="F101" s="171" t="s">
        <v>137</v>
      </c>
      <c r="I101" s="99"/>
      <c r="L101" s="37"/>
      <c r="M101" s="172"/>
      <c r="T101" s="62"/>
      <c r="AT101" s="21" t="s">
        <v>136</v>
      </c>
      <c r="AU101" s="21" t="s">
        <v>80</v>
      </c>
    </row>
    <row r="102" spans="2:65" s="12" customFormat="1">
      <c r="B102" s="173"/>
      <c r="D102" s="170" t="s">
        <v>138</v>
      </c>
      <c r="E102" s="174" t="s">
        <v>21</v>
      </c>
      <c r="F102" s="175" t="s">
        <v>145</v>
      </c>
      <c r="H102" s="176">
        <v>6</v>
      </c>
      <c r="I102" s="177"/>
      <c r="L102" s="173"/>
      <c r="M102" s="178"/>
      <c r="T102" s="179"/>
      <c r="AT102" s="174" t="s">
        <v>138</v>
      </c>
      <c r="AU102" s="174" t="s">
        <v>80</v>
      </c>
      <c r="AV102" s="12" t="s">
        <v>80</v>
      </c>
      <c r="AW102" s="12" t="s">
        <v>35</v>
      </c>
      <c r="AX102" s="12" t="s">
        <v>78</v>
      </c>
      <c r="AY102" s="174" t="s">
        <v>127</v>
      </c>
    </row>
    <row r="103" spans="2:65" s="11" customFormat="1" ht="29.85" customHeight="1">
      <c r="B103" s="146"/>
      <c r="D103" s="147" t="s">
        <v>71</v>
      </c>
      <c r="E103" s="156" t="s">
        <v>146</v>
      </c>
      <c r="F103" s="156" t="s">
        <v>147</v>
      </c>
      <c r="I103" s="149"/>
      <c r="J103" s="157">
        <f>BK103</f>
        <v>0</v>
      </c>
      <c r="L103" s="146"/>
      <c r="M103" s="151"/>
      <c r="P103" s="152">
        <f>SUM(P104:P115)</f>
        <v>0</v>
      </c>
      <c r="R103" s="152">
        <f>SUM(R104:R115)</f>
        <v>0</v>
      </c>
      <c r="T103" s="153">
        <f>SUM(T104:T115)</f>
        <v>0.99299999999999999</v>
      </c>
      <c r="AR103" s="147" t="s">
        <v>78</v>
      </c>
      <c r="AT103" s="154" t="s">
        <v>71</v>
      </c>
      <c r="AU103" s="154" t="s">
        <v>78</v>
      </c>
      <c r="AY103" s="147" t="s">
        <v>127</v>
      </c>
      <c r="BK103" s="155">
        <f>SUM(BK104:BK115)</f>
        <v>0</v>
      </c>
    </row>
    <row r="104" spans="2:65" s="1" customFormat="1" ht="31.5" customHeight="1">
      <c r="B104" s="37"/>
      <c r="C104" s="158" t="s">
        <v>148</v>
      </c>
      <c r="D104" s="158" t="s">
        <v>130</v>
      </c>
      <c r="E104" s="159" t="s">
        <v>149</v>
      </c>
      <c r="F104" s="160" t="s">
        <v>150</v>
      </c>
      <c r="G104" s="161" t="s">
        <v>133</v>
      </c>
      <c r="H104" s="162">
        <v>4</v>
      </c>
      <c r="I104" s="163"/>
      <c r="J104" s="164">
        <f>ROUND(I104*H104,2)</f>
        <v>0</v>
      </c>
      <c r="K104" s="160" t="s">
        <v>134</v>
      </c>
      <c r="L104" s="37"/>
      <c r="M104" s="165" t="s">
        <v>21</v>
      </c>
      <c r="N104" s="166" t="s">
        <v>43</v>
      </c>
      <c r="P104" s="167">
        <f>O104*H104</f>
        <v>0</v>
      </c>
      <c r="Q104" s="167">
        <v>0</v>
      </c>
      <c r="R104" s="167">
        <f>Q104*H104</f>
        <v>0</v>
      </c>
      <c r="S104" s="167">
        <v>3.2000000000000001E-2</v>
      </c>
      <c r="T104" s="168">
        <f>S104*H104</f>
        <v>0.128</v>
      </c>
      <c r="AR104" s="21" t="s">
        <v>128</v>
      </c>
      <c r="AT104" s="21" t="s">
        <v>130</v>
      </c>
      <c r="AU104" s="21" t="s">
        <v>80</v>
      </c>
      <c r="AY104" s="21" t="s">
        <v>127</v>
      </c>
      <c r="BE104" s="169">
        <f>IF(N104="základní",J104,0)</f>
        <v>0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1" t="s">
        <v>78</v>
      </c>
      <c r="BK104" s="169">
        <f>ROUND(I104*H104,2)</f>
        <v>0</v>
      </c>
      <c r="BL104" s="21" t="s">
        <v>128</v>
      </c>
      <c r="BM104" s="21" t="s">
        <v>151</v>
      </c>
    </row>
    <row r="105" spans="2:65" s="1" customFormat="1" ht="27">
      <c r="B105" s="37"/>
      <c r="D105" s="170" t="s">
        <v>136</v>
      </c>
      <c r="F105" s="171" t="s">
        <v>137</v>
      </c>
      <c r="I105" s="99"/>
      <c r="L105" s="37"/>
      <c r="M105" s="172"/>
      <c r="T105" s="62"/>
      <c r="AT105" s="21" t="s">
        <v>136</v>
      </c>
      <c r="AU105" s="21" t="s">
        <v>80</v>
      </c>
    </row>
    <row r="106" spans="2:65" s="12" customFormat="1">
      <c r="B106" s="173"/>
      <c r="D106" s="170" t="s">
        <v>138</v>
      </c>
      <c r="E106" s="174" t="s">
        <v>21</v>
      </c>
      <c r="F106" s="175" t="s">
        <v>128</v>
      </c>
      <c r="H106" s="176">
        <v>4</v>
      </c>
      <c r="I106" s="177"/>
      <c r="L106" s="173"/>
      <c r="M106" s="178"/>
      <c r="T106" s="179"/>
      <c r="AT106" s="174" t="s">
        <v>138</v>
      </c>
      <c r="AU106" s="174" t="s">
        <v>80</v>
      </c>
      <c r="AV106" s="12" t="s">
        <v>80</v>
      </c>
      <c r="AW106" s="12" t="s">
        <v>35</v>
      </c>
      <c r="AX106" s="12" t="s">
        <v>78</v>
      </c>
      <c r="AY106" s="174" t="s">
        <v>127</v>
      </c>
    </row>
    <row r="107" spans="2:65" s="1" customFormat="1" ht="31.5" customHeight="1">
      <c r="B107" s="37"/>
      <c r="C107" s="158" t="s">
        <v>128</v>
      </c>
      <c r="D107" s="158" t="s">
        <v>130</v>
      </c>
      <c r="E107" s="159" t="s">
        <v>152</v>
      </c>
      <c r="F107" s="160" t="s">
        <v>153</v>
      </c>
      <c r="G107" s="161" t="s">
        <v>154</v>
      </c>
      <c r="H107" s="162">
        <v>15</v>
      </c>
      <c r="I107" s="163"/>
      <c r="J107" s="164">
        <f>ROUND(I107*H107,2)</f>
        <v>0</v>
      </c>
      <c r="K107" s="160" t="s">
        <v>134</v>
      </c>
      <c r="L107" s="37"/>
      <c r="M107" s="165" t="s">
        <v>21</v>
      </c>
      <c r="N107" s="166" t="s">
        <v>43</v>
      </c>
      <c r="P107" s="167">
        <f>O107*H107</f>
        <v>0</v>
      </c>
      <c r="Q107" s="167">
        <v>0</v>
      </c>
      <c r="R107" s="167">
        <f>Q107*H107</f>
        <v>0</v>
      </c>
      <c r="S107" s="167">
        <v>8.9999999999999993E-3</v>
      </c>
      <c r="T107" s="168">
        <f>S107*H107</f>
        <v>0.13499999999999998</v>
      </c>
      <c r="AR107" s="21" t="s">
        <v>128</v>
      </c>
      <c r="AT107" s="21" t="s">
        <v>130</v>
      </c>
      <c r="AU107" s="21" t="s">
        <v>80</v>
      </c>
      <c r="AY107" s="21" t="s">
        <v>127</v>
      </c>
      <c r="BE107" s="169">
        <f>IF(N107="základní",J107,0)</f>
        <v>0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1" t="s">
        <v>78</v>
      </c>
      <c r="BK107" s="169">
        <f>ROUND(I107*H107,2)</f>
        <v>0</v>
      </c>
      <c r="BL107" s="21" t="s">
        <v>128</v>
      </c>
      <c r="BM107" s="21" t="s">
        <v>155</v>
      </c>
    </row>
    <row r="108" spans="2:65" s="1" customFormat="1" ht="27">
      <c r="B108" s="37"/>
      <c r="D108" s="170" t="s">
        <v>136</v>
      </c>
      <c r="F108" s="171" t="s">
        <v>137</v>
      </c>
      <c r="I108" s="99"/>
      <c r="L108" s="37"/>
      <c r="M108" s="172"/>
      <c r="T108" s="62"/>
      <c r="AT108" s="21" t="s">
        <v>136</v>
      </c>
      <c r="AU108" s="21" t="s">
        <v>80</v>
      </c>
    </row>
    <row r="109" spans="2:65" s="12" customFormat="1">
      <c r="B109" s="173"/>
      <c r="D109" s="170" t="s">
        <v>138</v>
      </c>
      <c r="E109" s="174" t="s">
        <v>21</v>
      </c>
      <c r="F109" s="175" t="s">
        <v>10</v>
      </c>
      <c r="H109" s="176">
        <v>15</v>
      </c>
      <c r="I109" s="177"/>
      <c r="L109" s="173"/>
      <c r="M109" s="178"/>
      <c r="T109" s="179"/>
      <c r="AT109" s="174" t="s">
        <v>138</v>
      </c>
      <c r="AU109" s="174" t="s">
        <v>80</v>
      </c>
      <c r="AV109" s="12" t="s">
        <v>80</v>
      </c>
      <c r="AW109" s="12" t="s">
        <v>35</v>
      </c>
      <c r="AX109" s="12" t="s">
        <v>78</v>
      </c>
      <c r="AY109" s="174" t="s">
        <v>127</v>
      </c>
    </row>
    <row r="110" spans="2:65" s="1" customFormat="1" ht="31.5" customHeight="1">
      <c r="B110" s="37"/>
      <c r="C110" s="158" t="s">
        <v>156</v>
      </c>
      <c r="D110" s="158" t="s">
        <v>130</v>
      </c>
      <c r="E110" s="159" t="s">
        <v>157</v>
      </c>
      <c r="F110" s="160" t="s">
        <v>158</v>
      </c>
      <c r="G110" s="161" t="s">
        <v>154</v>
      </c>
      <c r="H110" s="162">
        <v>10</v>
      </c>
      <c r="I110" s="163"/>
      <c r="J110" s="164">
        <f>ROUND(I110*H110,2)</f>
        <v>0</v>
      </c>
      <c r="K110" s="160" t="s">
        <v>134</v>
      </c>
      <c r="L110" s="37"/>
      <c r="M110" s="165" t="s">
        <v>21</v>
      </c>
      <c r="N110" s="166" t="s">
        <v>43</v>
      </c>
      <c r="P110" s="167">
        <f>O110*H110</f>
        <v>0</v>
      </c>
      <c r="Q110" s="167">
        <v>0</v>
      </c>
      <c r="R110" s="167">
        <f>Q110*H110</f>
        <v>0</v>
      </c>
      <c r="S110" s="167">
        <v>1.2999999999999999E-2</v>
      </c>
      <c r="T110" s="168">
        <f>S110*H110</f>
        <v>0.13</v>
      </c>
      <c r="AR110" s="21" t="s">
        <v>128</v>
      </c>
      <c r="AT110" s="21" t="s">
        <v>130</v>
      </c>
      <c r="AU110" s="21" t="s">
        <v>80</v>
      </c>
      <c r="AY110" s="21" t="s">
        <v>127</v>
      </c>
      <c r="BE110" s="169">
        <f>IF(N110="základní",J110,0)</f>
        <v>0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1" t="s">
        <v>78</v>
      </c>
      <c r="BK110" s="169">
        <f>ROUND(I110*H110,2)</f>
        <v>0</v>
      </c>
      <c r="BL110" s="21" t="s">
        <v>128</v>
      </c>
      <c r="BM110" s="21" t="s">
        <v>159</v>
      </c>
    </row>
    <row r="111" spans="2:65" s="1" customFormat="1" ht="27">
      <c r="B111" s="37"/>
      <c r="D111" s="170" t="s">
        <v>136</v>
      </c>
      <c r="F111" s="171" t="s">
        <v>137</v>
      </c>
      <c r="I111" s="99"/>
      <c r="L111" s="37"/>
      <c r="M111" s="172"/>
      <c r="T111" s="62"/>
      <c r="AT111" s="21" t="s">
        <v>136</v>
      </c>
      <c r="AU111" s="21" t="s">
        <v>80</v>
      </c>
    </row>
    <row r="112" spans="2:65" s="12" customFormat="1">
      <c r="B112" s="173"/>
      <c r="D112" s="170" t="s">
        <v>138</v>
      </c>
      <c r="E112" s="174" t="s">
        <v>21</v>
      </c>
      <c r="F112" s="175" t="s">
        <v>160</v>
      </c>
      <c r="H112" s="176">
        <v>10</v>
      </c>
      <c r="I112" s="177"/>
      <c r="L112" s="173"/>
      <c r="M112" s="178"/>
      <c r="T112" s="179"/>
      <c r="AT112" s="174" t="s">
        <v>138</v>
      </c>
      <c r="AU112" s="174" t="s">
        <v>80</v>
      </c>
      <c r="AV112" s="12" t="s">
        <v>80</v>
      </c>
      <c r="AW112" s="12" t="s">
        <v>35</v>
      </c>
      <c r="AX112" s="12" t="s">
        <v>78</v>
      </c>
      <c r="AY112" s="174" t="s">
        <v>127</v>
      </c>
    </row>
    <row r="113" spans="2:65" s="1" customFormat="1" ht="31.5" customHeight="1">
      <c r="B113" s="37"/>
      <c r="C113" s="158" t="s">
        <v>139</v>
      </c>
      <c r="D113" s="158" t="s">
        <v>130</v>
      </c>
      <c r="E113" s="159" t="s">
        <v>161</v>
      </c>
      <c r="F113" s="160" t="s">
        <v>162</v>
      </c>
      <c r="G113" s="161" t="s">
        <v>154</v>
      </c>
      <c r="H113" s="162">
        <v>15</v>
      </c>
      <c r="I113" s="163"/>
      <c r="J113" s="164">
        <f>ROUND(I113*H113,2)</f>
        <v>0</v>
      </c>
      <c r="K113" s="160" t="s">
        <v>134</v>
      </c>
      <c r="L113" s="37"/>
      <c r="M113" s="165" t="s">
        <v>21</v>
      </c>
      <c r="N113" s="166" t="s">
        <v>43</v>
      </c>
      <c r="P113" s="167">
        <f>O113*H113</f>
        <v>0</v>
      </c>
      <c r="Q113" s="167">
        <v>0</v>
      </c>
      <c r="R113" s="167">
        <f>Q113*H113</f>
        <v>0</v>
      </c>
      <c r="S113" s="167">
        <v>0.04</v>
      </c>
      <c r="T113" s="168">
        <f>S113*H113</f>
        <v>0.6</v>
      </c>
      <c r="AR113" s="21" t="s">
        <v>128</v>
      </c>
      <c r="AT113" s="21" t="s">
        <v>130</v>
      </c>
      <c r="AU113" s="21" t="s">
        <v>80</v>
      </c>
      <c r="AY113" s="21" t="s">
        <v>127</v>
      </c>
      <c r="BE113" s="169">
        <f>IF(N113="základní",J113,0)</f>
        <v>0</v>
      </c>
      <c r="BF113" s="169">
        <f>IF(N113="snížená",J113,0)</f>
        <v>0</v>
      </c>
      <c r="BG113" s="169">
        <f>IF(N113="zákl. přenesená",J113,0)</f>
        <v>0</v>
      </c>
      <c r="BH113" s="169">
        <f>IF(N113="sníž. přenesená",J113,0)</f>
        <v>0</v>
      </c>
      <c r="BI113" s="169">
        <f>IF(N113="nulová",J113,0)</f>
        <v>0</v>
      </c>
      <c r="BJ113" s="21" t="s">
        <v>78</v>
      </c>
      <c r="BK113" s="169">
        <f>ROUND(I113*H113,2)</f>
        <v>0</v>
      </c>
      <c r="BL113" s="21" t="s">
        <v>128</v>
      </c>
      <c r="BM113" s="21" t="s">
        <v>163</v>
      </c>
    </row>
    <row r="114" spans="2:65" s="1" customFormat="1" ht="27">
      <c r="B114" s="37"/>
      <c r="D114" s="170" t="s">
        <v>136</v>
      </c>
      <c r="F114" s="171" t="s">
        <v>137</v>
      </c>
      <c r="I114" s="99"/>
      <c r="L114" s="37"/>
      <c r="M114" s="172"/>
      <c r="T114" s="62"/>
      <c r="AT114" s="21" t="s">
        <v>136</v>
      </c>
      <c r="AU114" s="21" t="s">
        <v>80</v>
      </c>
    </row>
    <row r="115" spans="2:65" s="12" customFormat="1">
      <c r="B115" s="173"/>
      <c r="D115" s="170" t="s">
        <v>138</v>
      </c>
      <c r="E115" s="174" t="s">
        <v>21</v>
      </c>
      <c r="F115" s="175" t="s">
        <v>10</v>
      </c>
      <c r="H115" s="176">
        <v>15</v>
      </c>
      <c r="I115" s="177"/>
      <c r="L115" s="173"/>
      <c r="M115" s="178"/>
      <c r="T115" s="179"/>
      <c r="AT115" s="174" t="s">
        <v>138</v>
      </c>
      <c r="AU115" s="174" t="s">
        <v>80</v>
      </c>
      <c r="AV115" s="12" t="s">
        <v>80</v>
      </c>
      <c r="AW115" s="12" t="s">
        <v>35</v>
      </c>
      <c r="AX115" s="12" t="s">
        <v>78</v>
      </c>
      <c r="AY115" s="174" t="s">
        <v>127</v>
      </c>
    </row>
    <row r="116" spans="2:65" s="11" customFormat="1" ht="29.85" customHeight="1">
      <c r="B116" s="146"/>
      <c r="D116" s="147" t="s">
        <v>71</v>
      </c>
      <c r="E116" s="156" t="s">
        <v>164</v>
      </c>
      <c r="F116" s="156" t="s">
        <v>165</v>
      </c>
      <c r="I116" s="149"/>
      <c r="J116" s="157">
        <f>BK116</f>
        <v>0</v>
      </c>
      <c r="L116" s="146"/>
      <c r="M116" s="151"/>
      <c r="P116" s="152">
        <f>SUM(P117:P124)</f>
        <v>0</v>
      </c>
      <c r="R116" s="152">
        <f>SUM(R117:R124)</f>
        <v>0</v>
      </c>
      <c r="T116" s="153">
        <f>SUM(T117:T124)</f>
        <v>0</v>
      </c>
      <c r="AR116" s="147" t="s">
        <v>78</v>
      </c>
      <c r="AT116" s="154" t="s">
        <v>71</v>
      </c>
      <c r="AU116" s="154" t="s">
        <v>78</v>
      </c>
      <c r="AY116" s="147" t="s">
        <v>127</v>
      </c>
      <c r="BK116" s="155">
        <f>SUM(BK117:BK124)</f>
        <v>0</v>
      </c>
    </row>
    <row r="117" spans="2:65" s="1" customFormat="1" ht="31.5" customHeight="1">
      <c r="B117" s="37"/>
      <c r="C117" s="158" t="s">
        <v>166</v>
      </c>
      <c r="D117" s="158" t="s">
        <v>130</v>
      </c>
      <c r="E117" s="159" t="s">
        <v>167</v>
      </c>
      <c r="F117" s="160" t="s">
        <v>168</v>
      </c>
      <c r="G117" s="161" t="s">
        <v>169</v>
      </c>
      <c r="H117" s="162">
        <v>1.819</v>
      </c>
      <c r="I117" s="163"/>
      <c r="J117" s="164">
        <f>ROUND(I117*H117,2)</f>
        <v>0</v>
      </c>
      <c r="K117" s="160" t="s">
        <v>134</v>
      </c>
      <c r="L117" s="37"/>
      <c r="M117" s="165" t="s">
        <v>21</v>
      </c>
      <c r="N117" s="166" t="s">
        <v>43</v>
      </c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21" t="s">
        <v>128</v>
      </c>
      <c r="AT117" s="21" t="s">
        <v>130</v>
      </c>
      <c r="AU117" s="21" t="s">
        <v>80</v>
      </c>
      <c r="AY117" s="21" t="s">
        <v>127</v>
      </c>
      <c r="BE117" s="169">
        <f>IF(N117="základní",J117,0)</f>
        <v>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21" t="s">
        <v>78</v>
      </c>
      <c r="BK117" s="169">
        <f>ROUND(I117*H117,2)</f>
        <v>0</v>
      </c>
      <c r="BL117" s="21" t="s">
        <v>128</v>
      </c>
      <c r="BM117" s="21" t="s">
        <v>170</v>
      </c>
    </row>
    <row r="118" spans="2:65" s="1" customFormat="1" ht="27">
      <c r="B118" s="37"/>
      <c r="D118" s="170" t="s">
        <v>136</v>
      </c>
      <c r="F118" s="171" t="s">
        <v>137</v>
      </c>
      <c r="I118" s="99"/>
      <c r="L118" s="37"/>
      <c r="M118" s="172"/>
      <c r="T118" s="62"/>
      <c r="AT118" s="21" t="s">
        <v>136</v>
      </c>
      <c r="AU118" s="21" t="s">
        <v>80</v>
      </c>
    </row>
    <row r="119" spans="2:65" s="1" customFormat="1" ht="31.5" customHeight="1">
      <c r="B119" s="37"/>
      <c r="C119" s="158" t="s">
        <v>171</v>
      </c>
      <c r="D119" s="158" t="s">
        <v>130</v>
      </c>
      <c r="E119" s="159" t="s">
        <v>172</v>
      </c>
      <c r="F119" s="160" t="s">
        <v>173</v>
      </c>
      <c r="G119" s="161" t="s">
        <v>169</v>
      </c>
      <c r="H119" s="162">
        <v>1.819</v>
      </c>
      <c r="I119" s="163"/>
      <c r="J119" s="164">
        <f>ROUND(I119*H119,2)</f>
        <v>0</v>
      </c>
      <c r="K119" s="160" t="s">
        <v>134</v>
      </c>
      <c r="L119" s="37"/>
      <c r="M119" s="165" t="s">
        <v>21</v>
      </c>
      <c r="N119" s="166" t="s">
        <v>43</v>
      </c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21" t="s">
        <v>128</v>
      </c>
      <c r="AT119" s="21" t="s">
        <v>130</v>
      </c>
      <c r="AU119" s="21" t="s">
        <v>80</v>
      </c>
      <c r="AY119" s="21" t="s">
        <v>127</v>
      </c>
      <c r="BE119" s="169">
        <f>IF(N119="základní",J119,0)</f>
        <v>0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21" t="s">
        <v>78</v>
      </c>
      <c r="BK119" s="169">
        <f>ROUND(I119*H119,2)</f>
        <v>0</v>
      </c>
      <c r="BL119" s="21" t="s">
        <v>128</v>
      </c>
      <c r="BM119" s="21" t="s">
        <v>174</v>
      </c>
    </row>
    <row r="120" spans="2:65" s="1" customFormat="1" ht="27">
      <c r="B120" s="37"/>
      <c r="D120" s="170" t="s">
        <v>136</v>
      </c>
      <c r="F120" s="171" t="s">
        <v>137</v>
      </c>
      <c r="I120" s="99"/>
      <c r="L120" s="37"/>
      <c r="M120" s="172"/>
      <c r="T120" s="62"/>
      <c r="AT120" s="21" t="s">
        <v>136</v>
      </c>
      <c r="AU120" s="21" t="s">
        <v>80</v>
      </c>
    </row>
    <row r="121" spans="2:65" s="1" customFormat="1" ht="31.5" customHeight="1">
      <c r="B121" s="37"/>
      <c r="C121" s="158" t="s">
        <v>146</v>
      </c>
      <c r="D121" s="158" t="s">
        <v>130</v>
      </c>
      <c r="E121" s="159" t="s">
        <v>175</v>
      </c>
      <c r="F121" s="160" t="s">
        <v>176</v>
      </c>
      <c r="G121" s="161" t="s">
        <v>169</v>
      </c>
      <c r="H121" s="162">
        <v>1.819</v>
      </c>
      <c r="I121" s="163"/>
      <c r="J121" s="164">
        <f>ROUND(I121*H121,2)</f>
        <v>0</v>
      </c>
      <c r="K121" s="160" t="s">
        <v>134</v>
      </c>
      <c r="L121" s="37"/>
      <c r="M121" s="165" t="s">
        <v>21</v>
      </c>
      <c r="N121" s="166" t="s">
        <v>43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21" t="s">
        <v>128</v>
      </c>
      <c r="AT121" s="21" t="s">
        <v>130</v>
      </c>
      <c r="AU121" s="21" t="s">
        <v>80</v>
      </c>
      <c r="AY121" s="21" t="s">
        <v>127</v>
      </c>
      <c r="BE121" s="169">
        <f>IF(N121="základní",J121,0)</f>
        <v>0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21" t="s">
        <v>78</v>
      </c>
      <c r="BK121" s="169">
        <f>ROUND(I121*H121,2)</f>
        <v>0</v>
      </c>
      <c r="BL121" s="21" t="s">
        <v>128</v>
      </c>
      <c r="BM121" s="21" t="s">
        <v>177</v>
      </c>
    </row>
    <row r="122" spans="2:65" s="1" customFormat="1" ht="27">
      <c r="B122" s="37"/>
      <c r="D122" s="170" t="s">
        <v>136</v>
      </c>
      <c r="F122" s="171" t="s">
        <v>137</v>
      </c>
      <c r="I122" s="99"/>
      <c r="L122" s="37"/>
      <c r="M122" s="172"/>
      <c r="T122" s="62"/>
      <c r="AT122" s="21" t="s">
        <v>136</v>
      </c>
      <c r="AU122" s="21" t="s">
        <v>80</v>
      </c>
    </row>
    <row r="123" spans="2:65" s="1" customFormat="1" ht="22.5" customHeight="1">
      <c r="B123" s="37"/>
      <c r="C123" s="158" t="s">
        <v>160</v>
      </c>
      <c r="D123" s="158" t="s">
        <v>130</v>
      </c>
      <c r="E123" s="159" t="s">
        <v>178</v>
      </c>
      <c r="F123" s="160" t="s">
        <v>179</v>
      </c>
      <c r="G123" s="161" t="s">
        <v>169</v>
      </c>
      <c r="H123" s="162">
        <v>1.819</v>
      </c>
      <c r="I123" s="163"/>
      <c r="J123" s="164">
        <f>ROUND(I123*H123,2)</f>
        <v>0</v>
      </c>
      <c r="K123" s="160" t="s">
        <v>134</v>
      </c>
      <c r="L123" s="37"/>
      <c r="M123" s="165" t="s">
        <v>21</v>
      </c>
      <c r="N123" s="166" t="s">
        <v>43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21" t="s">
        <v>128</v>
      </c>
      <c r="AT123" s="21" t="s">
        <v>130</v>
      </c>
      <c r="AU123" s="21" t="s">
        <v>80</v>
      </c>
      <c r="AY123" s="21" t="s">
        <v>127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21" t="s">
        <v>78</v>
      </c>
      <c r="BK123" s="169">
        <f>ROUND(I123*H123,2)</f>
        <v>0</v>
      </c>
      <c r="BL123" s="21" t="s">
        <v>128</v>
      </c>
      <c r="BM123" s="21" t="s">
        <v>180</v>
      </c>
    </row>
    <row r="124" spans="2:65" s="1" customFormat="1" ht="27">
      <c r="B124" s="37"/>
      <c r="D124" s="170" t="s">
        <v>136</v>
      </c>
      <c r="F124" s="171" t="s">
        <v>137</v>
      </c>
      <c r="I124" s="99"/>
      <c r="L124" s="37"/>
      <c r="M124" s="172"/>
      <c r="T124" s="62"/>
      <c r="AT124" s="21" t="s">
        <v>136</v>
      </c>
      <c r="AU124" s="21" t="s">
        <v>80</v>
      </c>
    </row>
    <row r="125" spans="2:65" s="11" customFormat="1" ht="37.35" customHeight="1">
      <c r="B125" s="146"/>
      <c r="D125" s="147" t="s">
        <v>71</v>
      </c>
      <c r="E125" s="148" t="s">
        <v>181</v>
      </c>
      <c r="F125" s="148" t="s">
        <v>182</v>
      </c>
      <c r="I125" s="149"/>
      <c r="J125" s="150">
        <f>BK125</f>
        <v>0</v>
      </c>
      <c r="L125" s="146"/>
      <c r="M125" s="151"/>
      <c r="P125" s="152">
        <f>P126+P173+P253+P324+P336</f>
        <v>0</v>
      </c>
      <c r="R125" s="152">
        <f>R126+R173+R253+R324+R336</f>
        <v>0.40777000000000008</v>
      </c>
      <c r="T125" s="153">
        <f>T126+T173+T253+T324+T336</f>
        <v>0.82586999999999999</v>
      </c>
      <c r="AR125" s="147" t="s">
        <v>80</v>
      </c>
      <c r="AT125" s="154" t="s">
        <v>71</v>
      </c>
      <c r="AU125" s="154" t="s">
        <v>72</v>
      </c>
      <c r="AY125" s="147" t="s">
        <v>127</v>
      </c>
      <c r="BK125" s="155">
        <f>BK126+BK173+BK253+BK324+BK336</f>
        <v>0</v>
      </c>
    </row>
    <row r="126" spans="2:65" s="11" customFormat="1" ht="19.899999999999999" customHeight="1">
      <c r="B126" s="146"/>
      <c r="D126" s="147" t="s">
        <v>71</v>
      </c>
      <c r="E126" s="156" t="s">
        <v>183</v>
      </c>
      <c r="F126" s="156" t="s">
        <v>184</v>
      </c>
      <c r="I126" s="149"/>
      <c r="J126" s="157">
        <f>BK126</f>
        <v>0</v>
      </c>
      <c r="L126" s="146"/>
      <c r="M126" s="151"/>
      <c r="P126" s="152">
        <f>SUM(P127:P172)</f>
        <v>0</v>
      </c>
      <c r="R126" s="152">
        <f>SUM(R127:R172)</f>
        <v>3.4049999999999997E-2</v>
      </c>
      <c r="T126" s="153">
        <f>SUM(T127:T172)</f>
        <v>0.48494999999999999</v>
      </c>
      <c r="AR126" s="147" t="s">
        <v>80</v>
      </c>
      <c r="AT126" s="154" t="s">
        <v>71</v>
      </c>
      <c r="AU126" s="154" t="s">
        <v>78</v>
      </c>
      <c r="AY126" s="147" t="s">
        <v>127</v>
      </c>
      <c r="BK126" s="155">
        <f>SUM(BK127:BK172)</f>
        <v>0</v>
      </c>
    </row>
    <row r="127" spans="2:65" s="1" customFormat="1" ht="22.5" customHeight="1">
      <c r="B127" s="37"/>
      <c r="C127" s="158" t="s">
        <v>185</v>
      </c>
      <c r="D127" s="158" t="s">
        <v>130</v>
      </c>
      <c r="E127" s="159" t="s">
        <v>186</v>
      </c>
      <c r="F127" s="160" t="s">
        <v>187</v>
      </c>
      <c r="G127" s="161" t="s">
        <v>154</v>
      </c>
      <c r="H127" s="162">
        <v>15</v>
      </c>
      <c r="I127" s="163"/>
      <c r="J127" s="164">
        <f>ROUND(I127*H127,2)</f>
        <v>0</v>
      </c>
      <c r="K127" s="160" t="s">
        <v>134</v>
      </c>
      <c r="L127" s="37"/>
      <c r="M127" s="165" t="s">
        <v>21</v>
      </c>
      <c r="N127" s="166" t="s">
        <v>43</v>
      </c>
      <c r="P127" s="167">
        <f>O127*H127</f>
        <v>0</v>
      </c>
      <c r="Q127" s="167">
        <v>0</v>
      </c>
      <c r="R127" s="167">
        <f>Q127*H127</f>
        <v>0</v>
      </c>
      <c r="S127" s="167">
        <v>3.065E-2</v>
      </c>
      <c r="T127" s="168">
        <f>S127*H127</f>
        <v>0.45974999999999999</v>
      </c>
      <c r="AR127" s="21" t="s">
        <v>188</v>
      </c>
      <c r="AT127" s="21" t="s">
        <v>130</v>
      </c>
      <c r="AU127" s="21" t="s">
        <v>80</v>
      </c>
      <c r="AY127" s="21" t="s">
        <v>127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21" t="s">
        <v>78</v>
      </c>
      <c r="BK127" s="169">
        <f>ROUND(I127*H127,2)</f>
        <v>0</v>
      </c>
      <c r="BL127" s="21" t="s">
        <v>188</v>
      </c>
      <c r="BM127" s="21" t="s">
        <v>189</v>
      </c>
    </row>
    <row r="128" spans="2:65" s="1" customFormat="1" ht="27">
      <c r="B128" s="37"/>
      <c r="D128" s="170" t="s">
        <v>136</v>
      </c>
      <c r="F128" s="171" t="s">
        <v>137</v>
      </c>
      <c r="I128" s="99"/>
      <c r="L128" s="37"/>
      <c r="M128" s="172"/>
      <c r="T128" s="62"/>
      <c r="AT128" s="21" t="s">
        <v>136</v>
      </c>
      <c r="AU128" s="21" t="s">
        <v>80</v>
      </c>
    </row>
    <row r="129" spans="2:65" s="12" customFormat="1">
      <c r="B129" s="173"/>
      <c r="D129" s="170" t="s">
        <v>138</v>
      </c>
      <c r="E129" s="174" t="s">
        <v>21</v>
      </c>
      <c r="F129" s="175" t="s">
        <v>10</v>
      </c>
      <c r="H129" s="176">
        <v>15</v>
      </c>
      <c r="I129" s="177"/>
      <c r="L129" s="173"/>
      <c r="M129" s="178"/>
      <c r="T129" s="179"/>
      <c r="AT129" s="174" t="s">
        <v>138</v>
      </c>
      <c r="AU129" s="174" t="s">
        <v>80</v>
      </c>
      <c r="AV129" s="12" t="s">
        <v>80</v>
      </c>
      <c r="AW129" s="12" t="s">
        <v>35</v>
      </c>
      <c r="AX129" s="12" t="s">
        <v>78</v>
      </c>
      <c r="AY129" s="174" t="s">
        <v>127</v>
      </c>
    </row>
    <row r="130" spans="2:65" s="1" customFormat="1" ht="22.5" customHeight="1">
      <c r="B130" s="37"/>
      <c r="C130" s="158" t="s">
        <v>190</v>
      </c>
      <c r="D130" s="158" t="s">
        <v>130</v>
      </c>
      <c r="E130" s="159" t="s">
        <v>191</v>
      </c>
      <c r="F130" s="160" t="s">
        <v>192</v>
      </c>
      <c r="G130" s="161" t="s">
        <v>154</v>
      </c>
      <c r="H130" s="162">
        <v>12</v>
      </c>
      <c r="I130" s="163"/>
      <c r="J130" s="164">
        <f>ROUND(I130*H130,2)</f>
        <v>0</v>
      </c>
      <c r="K130" s="160" t="s">
        <v>134</v>
      </c>
      <c r="L130" s="37"/>
      <c r="M130" s="165" t="s">
        <v>21</v>
      </c>
      <c r="N130" s="166" t="s">
        <v>43</v>
      </c>
      <c r="P130" s="167">
        <f>O130*H130</f>
        <v>0</v>
      </c>
      <c r="Q130" s="167">
        <v>0</v>
      </c>
      <c r="R130" s="167">
        <f>Q130*H130</f>
        <v>0</v>
      </c>
      <c r="S130" s="167">
        <v>2.0999999999999999E-3</v>
      </c>
      <c r="T130" s="168">
        <f>S130*H130</f>
        <v>2.52E-2</v>
      </c>
      <c r="AR130" s="21" t="s">
        <v>188</v>
      </c>
      <c r="AT130" s="21" t="s">
        <v>130</v>
      </c>
      <c r="AU130" s="21" t="s">
        <v>80</v>
      </c>
      <c r="AY130" s="21" t="s">
        <v>127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21" t="s">
        <v>78</v>
      </c>
      <c r="BK130" s="169">
        <f>ROUND(I130*H130,2)</f>
        <v>0</v>
      </c>
      <c r="BL130" s="21" t="s">
        <v>188</v>
      </c>
      <c r="BM130" s="21" t="s">
        <v>193</v>
      </c>
    </row>
    <row r="131" spans="2:65" s="1" customFormat="1" ht="27">
      <c r="B131" s="37"/>
      <c r="D131" s="170" t="s">
        <v>136</v>
      </c>
      <c r="F131" s="171" t="s">
        <v>137</v>
      </c>
      <c r="I131" s="99"/>
      <c r="L131" s="37"/>
      <c r="M131" s="172"/>
      <c r="T131" s="62"/>
      <c r="AT131" s="21" t="s">
        <v>136</v>
      </c>
      <c r="AU131" s="21" t="s">
        <v>80</v>
      </c>
    </row>
    <row r="132" spans="2:65" s="12" customFormat="1">
      <c r="B132" s="173"/>
      <c r="D132" s="170" t="s">
        <v>138</v>
      </c>
      <c r="E132" s="174" t="s">
        <v>21</v>
      </c>
      <c r="F132" s="175" t="s">
        <v>190</v>
      </c>
      <c r="H132" s="176">
        <v>12</v>
      </c>
      <c r="I132" s="177"/>
      <c r="L132" s="173"/>
      <c r="M132" s="178"/>
      <c r="T132" s="179"/>
      <c r="AT132" s="174" t="s">
        <v>138</v>
      </c>
      <c r="AU132" s="174" t="s">
        <v>80</v>
      </c>
      <c r="AV132" s="12" t="s">
        <v>80</v>
      </c>
      <c r="AW132" s="12" t="s">
        <v>35</v>
      </c>
      <c r="AX132" s="12" t="s">
        <v>78</v>
      </c>
      <c r="AY132" s="174" t="s">
        <v>127</v>
      </c>
    </row>
    <row r="133" spans="2:65" s="1" customFormat="1" ht="22.5" customHeight="1">
      <c r="B133" s="37"/>
      <c r="C133" s="158" t="s">
        <v>194</v>
      </c>
      <c r="D133" s="158" t="s">
        <v>130</v>
      </c>
      <c r="E133" s="159" t="s">
        <v>195</v>
      </c>
      <c r="F133" s="160" t="s">
        <v>196</v>
      </c>
      <c r="G133" s="161" t="s">
        <v>133</v>
      </c>
      <c r="H133" s="162">
        <v>4</v>
      </c>
      <c r="I133" s="163"/>
      <c r="J133" s="164">
        <f>ROUND(I133*H133,2)</f>
        <v>0</v>
      </c>
      <c r="K133" s="160" t="s">
        <v>134</v>
      </c>
      <c r="L133" s="37"/>
      <c r="M133" s="165" t="s">
        <v>21</v>
      </c>
      <c r="N133" s="166" t="s">
        <v>43</v>
      </c>
      <c r="P133" s="167">
        <f>O133*H133</f>
        <v>0</v>
      </c>
      <c r="Q133" s="167">
        <v>1.01E-3</v>
      </c>
      <c r="R133" s="167">
        <f>Q133*H133</f>
        <v>4.0400000000000002E-3</v>
      </c>
      <c r="S133" s="167">
        <v>0</v>
      </c>
      <c r="T133" s="168">
        <f>S133*H133</f>
        <v>0</v>
      </c>
      <c r="AR133" s="21" t="s">
        <v>188</v>
      </c>
      <c r="AT133" s="21" t="s">
        <v>130</v>
      </c>
      <c r="AU133" s="21" t="s">
        <v>80</v>
      </c>
      <c r="AY133" s="21" t="s">
        <v>127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21" t="s">
        <v>78</v>
      </c>
      <c r="BK133" s="169">
        <f>ROUND(I133*H133,2)</f>
        <v>0</v>
      </c>
      <c r="BL133" s="21" t="s">
        <v>188</v>
      </c>
      <c r="BM133" s="21" t="s">
        <v>197</v>
      </c>
    </row>
    <row r="134" spans="2:65" s="1" customFormat="1" ht="27">
      <c r="B134" s="37"/>
      <c r="D134" s="170" t="s">
        <v>136</v>
      </c>
      <c r="F134" s="171" t="s">
        <v>137</v>
      </c>
      <c r="I134" s="99"/>
      <c r="L134" s="37"/>
      <c r="M134" s="172"/>
      <c r="T134" s="62"/>
      <c r="AT134" s="21" t="s">
        <v>136</v>
      </c>
      <c r="AU134" s="21" t="s">
        <v>80</v>
      </c>
    </row>
    <row r="135" spans="2:65" s="12" customFormat="1">
      <c r="B135" s="173"/>
      <c r="D135" s="170" t="s">
        <v>138</v>
      </c>
      <c r="E135" s="174" t="s">
        <v>21</v>
      </c>
      <c r="F135" s="175" t="s">
        <v>128</v>
      </c>
      <c r="H135" s="176">
        <v>4</v>
      </c>
      <c r="I135" s="177"/>
      <c r="L135" s="173"/>
      <c r="M135" s="178"/>
      <c r="T135" s="179"/>
      <c r="AT135" s="174" t="s">
        <v>138</v>
      </c>
      <c r="AU135" s="174" t="s">
        <v>80</v>
      </c>
      <c r="AV135" s="12" t="s">
        <v>80</v>
      </c>
      <c r="AW135" s="12" t="s">
        <v>35</v>
      </c>
      <c r="AX135" s="12" t="s">
        <v>78</v>
      </c>
      <c r="AY135" s="174" t="s">
        <v>127</v>
      </c>
    </row>
    <row r="136" spans="2:65" s="1" customFormat="1" ht="22.5" customHeight="1">
      <c r="B136" s="37"/>
      <c r="C136" s="158" t="s">
        <v>198</v>
      </c>
      <c r="D136" s="158" t="s">
        <v>130</v>
      </c>
      <c r="E136" s="159" t="s">
        <v>199</v>
      </c>
      <c r="F136" s="160" t="s">
        <v>200</v>
      </c>
      <c r="G136" s="161" t="s">
        <v>154</v>
      </c>
      <c r="H136" s="162">
        <v>15</v>
      </c>
      <c r="I136" s="163"/>
      <c r="J136" s="164">
        <f>ROUND(I136*H136,2)</f>
        <v>0</v>
      </c>
      <c r="K136" s="160" t="s">
        <v>134</v>
      </c>
      <c r="L136" s="37"/>
      <c r="M136" s="165" t="s">
        <v>21</v>
      </c>
      <c r="N136" s="166" t="s">
        <v>43</v>
      </c>
      <c r="P136" s="167">
        <f>O136*H136</f>
        <v>0</v>
      </c>
      <c r="Q136" s="167">
        <v>1.1999999999999999E-3</v>
      </c>
      <c r="R136" s="167">
        <f>Q136*H136</f>
        <v>1.7999999999999999E-2</v>
      </c>
      <c r="S136" s="167">
        <v>0</v>
      </c>
      <c r="T136" s="168">
        <f>S136*H136</f>
        <v>0</v>
      </c>
      <c r="AR136" s="21" t="s">
        <v>188</v>
      </c>
      <c r="AT136" s="21" t="s">
        <v>130</v>
      </c>
      <c r="AU136" s="21" t="s">
        <v>80</v>
      </c>
      <c r="AY136" s="21" t="s">
        <v>127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21" t="s">
        <v>78</v>
      </c>
      <c r="BK136" s="169">
        <f>ROUND(I136*H136,2)</f>
        <v>0</v>
      </c>
      <c r="BL136" s="21" t="s">
        <v>188</v>
      </c>
      <c r="BM136" s="21" t="s">
        <v>201</v>
      </c>
    </row>
    <row r="137" spans="2:65" s="1" customFormat="1" ht="27">
      <c r="B137" s="37"/>
      <c r="D137" s="170" t="s">
        <v>136</v>
      </c>
      <c r="F137" s="171" t="s">
        <v>137</v>
      </c>
      <c r="I137" s="99"/>
      <c r="L137" s="37"/>
      <c r="M137" s="172"/>
      <c r="T137" s="62"/>
      <c r="AT137" s="21" t="s">
        <v>136</v>
      </c>
      <c r="AU137" s="21" t="s">
        <v>80</v>
      </c>
    </row>
    <row r="138" spans="2:65" s="12" customFormat="1">
      <c r="B138" s="173"/>
      <c r="D138" s="170" t="s">
        <v>138</v>
      </c>
      <c r="E138" s="174" t="s">
        <v>21</v>
      </c>
      <c r="F138" s="175" t="s">
        <v>10</v>
      </c>
      <c r="H138" s="176">
        <v>15</v>
      </c>
      <c r="I138" s="177"/>
      <c r="L138" s="173"/>
      <c r="M138" s="178"/>
      <c r="T138" s="179"/>
      <c r="AT138" s="174" t="s">
        <v>138</v>
      </c>
      <c r="AU138" s="174" t="s">
        <v>80</v>
      </c>
      <c r="AV138" s="12" t="s">
        <v>80</v>
      </c>
      <c r="AW138" s="12" t="s">
        <v>35</v>
      </c>
      <c r="AX138" s="12" t="s">
        <v>78</v>
      </c>
      <c r="AY138" s="174" t="s">
        <v>127</v>
      </c>
    </row>
    <row r="139" spans="2:65" s="1" customFormat="1" ht="22.5" customHeight="1">
      <c r="B139" s="37"/>
      <c r="C139" s="158" t="s">
        <v>10</v>
      </c>
      <c r="D139" s="158" t="s">
        <v>130</v>
      </c>
      <c r="E139" s="159" t="s">
        <v>202</v>
      </c>
      <c r="F139" s="160" t="s">
        <v>203</v>
      </c>
      <c r="G139" s="161" t="s">
        <v>154</v>
      </c>
      <c r="H139" s="162">
        <v>8</v>
      </c>
      <c r="I139" s="163"/>
      <c r="J139" s="164">
        <f>ROUND(I139*H139,2)</f>
        <v>0</v>
      </c>
      <c r="K139" s="160" t="s">
        <v>134</v>
      </c>
      <c r="L139" s="37"/>
      <c r="M139" s="165" t="s">
        <v>21</v>
      </c>
      <c r="N139" s="166" t="s">
        <v>43</v>
      </c>
      <c r="P139" s="167">
        <f>O139*H139</f>
        <v>0</v>
      </c>
      <c r="Q139" s="167">
        <v>2.9E-4</v>
      </c>
      <c r="R139" s="167">
        <f>Q139*H139</f>
        <v>2.32E-3</v>
      </c>
      <c r="S139" s="167">
        <v>0</v>
      </c>
      <c r="T139" s="168">
        <f>S139*H139</f>
        <v>0</v>
      </c>
      <c r="AR139" s="21" t="s">
        <v>188</v>
      </c>
      <c r="AT139" s="21" t="s">
        <v>130</v>
      </c>
      <c r="AU139" s="21" t="s">
        <v>80</v>
      </c>
      <c r="AY139" s="21" t="s">
        <v>127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21" t="s">
        <v>78</v>
      </c>
      <c r="BK139" s="169">
        <f>ROUND(I139*H139,2)</f>
        <v>0</v>
      </c>
      <c r="BL139" s="21" t="s">
        <v>188</v>
      </c>
      <c r="BM139" s="21" t="s">
        <v>204</v>
      </c>
    </row>
    <row r="140" spans="2:65" s="1" customFormat="1" ht="27">
      <c r="B140" s="37"/>
      <c r="D140" s="170" t="s">
        <v>136</v>
      </c>
      <c r="F140" s="171" t="s">
        <v>137</v>
      </c>
      <c r="I140" s="99"/>
      <c r="L140" s="37"/>
      <c r="M140" s="172"/>
      <c r="T140" s="62"/>
      <c r="AT140" s="21" t="s">
        <v>136</v>
      </c>
      <c r="AU140" s="21" t="s">
        <v>80</v>
      </c>
    </row>
    <row r="141" spans="2:65" s="12" customFormat="1">
      <c r="B141" s="173"/>
      <c r="D141" s="170" t="s">
        <v>138</v>
      </c>
      <c r="E141" s="174" t="s">
        <v>21</v>
      </c>
      <c r="F141" s="175" t="s">
        <v>171</v>
      </c>
      <c r="H141" s="176">
        <v>8</v>
      </c>
      <c r="I141" s="177"/>
      <c r="L141" s="173"/>
      <c r="M141" s="178"/>
      <c r="T141" s="179"/>
      <c r="AT141" s="174" t="s">
        <v>138</v>
      </c>
      <c r="AU141" s="174" t="s">
        <v>80</v>
      </c>
      <c r="AV141" s="12" t="s">
        <v>80</v>
      </c>
      <c r="AW141" s="12" t="s">
        <v>35</v>
      </c>
      <c r="AX141" s="12" t="s">
        <v>78</v>
      </c>
      <c r="AY141" s="174" t="s">
        <v>127</v>
      </c>
    </row>
    <row r="142" spans="2:65" s="1" customFormat="1" ht="22.5" customHeight="1">
      <c r="B142" s="37"/>
      <c r="C142" s="158" t="s">
        <v>188</v>
      </c>
      <c r="D142" s="158" t="s">
        <v>130</v>
      </c>
      <c r="E142" s="159" t="s">
        <v>205</v>
      </c>
      <c r="F142" s="160" t="s">
        <v>206</v>
      </c>
      <c r="G142" s="161" t="s">
        <v>154</v>
      </c>
      <c r="H142" s="162">
        <v>10</v>
      </c>
      <c r="I142" s="163"/>
      <c r="J142" s="164">
        <f>ROUND(I142*H142,2)</f>
        <v>0</v>
      </c>
      <c r="K142" s="160" t="s">
        <v>134</v>
      </c>
      <c r="L142" s="37"/>
      <c r="M142" s="165" t="s">
        <v>21</v>
      </c>
      <c r="N142" s="166" t="s">
        <v>43</v>
      </c>
      <c r="P142" s="167">
        <f>O142*H142</f>
        <v>0</v>
      </c>
      <c r="Q142" s="167">
        <v>3.5E-4</v>
      </c>
      <c r="R142" s="167">
        <f>Q142*H142</f>
        <v>3.5000000000000001E-3</v>
      </c>
      <c r="S142" s="167">
        <v>0</v>
      </c>
      <c r="T142" s="168">
        <f>S142*H142</f>
        <v>0</v>
      </c>
      <c r="AR142" s="21" t="s">
        <v>188</v>
      </c>
      <c r="AT142" s="21" t="s">
        <v>130</v>
      </c>
      <c r="AU142" s="21" t="s">
        <v>80</v>
      </c>
      <c r="AY142" s="21" t="s">
        <v>127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21" t="s">
        <v>78</v>
      </c>
      <c r="BK142" s="169">
        <f>ROUND(I142*H142,2)</f>
        <v>0</v>
      </c>
      <c r="BL142" s="21" t="s">
        <v>188</v>
      </c>
      <c r="BM142" s="21" t="s">
        <v>207</v>
      </c>
    </row>
    <row r="143" spans="2:65" s="1" customFormat="1" ht="27">
      <c r="B143" s="37"/>
      <c r="D143" s="170" t="s">
        <v>136</v>
      </c>
      <c r="F143" s="171" t="s">
        <v>137</v>
      </c>
      <c r="I143" s="99"/>
      <c r="L143" s="37"/>
      <c r="M143" s="172"/>
      <c r="T143" s="62"/>
      <c r="AT143" s="21" t="s">
        <v>136</v>
      </c>
      <c r="AU143" s="21" t="s">
        <v>80</v>
      </c>
    </row>
    <row r="144" spans="2:65" s="12" customFormat="1">
      <c r="B144" s="173"/>
      <c r="D144" s="170" t="s">
        <v>138</v>
      </c>
      <c r="E144" s="174" t="s">
        <v>21</v>
      </c>
      <c r="F144" s="175" t="s">
        <v>160</v>
      </c>
      <c r="H144" s="176">
        <v>10</v>
      </c>
      <c r="I144" s="177"/>
      <c r="L144" s="173"/>
      <c r="M144" s="178"/>
      <c r="T144" s="179"/>
      <c r="AT144" s="174" t="s">
        <v>138</v>
      </c>
      <c r="AU144" s="174" t="s">
        <v>80</v>
      </c>
      <c r="AV144" s="12" t="s">
        <v>80</v>
      </c>
      <c r="AW144" s="12" t="s">
        <v>35</v>
      </c>
      <c r="AX144" s="12" t="s">
        <v>78</v>
      </c>
      <c r="AY144" s="174" t="s">
        <v>127</v>
      </c>
    </row>
    <row r="145" spans="2:65" s="1" customFormat="1" ht="22.5" customHeight="1">
      <c r="B145" s="37"/>
      <c r="C145" s="158" t="s">
        <v>208</v>
      </c>
      <c r="D145" s="158" t="s">
        <v>130</v>
      </c>
      <c r="E145" s="159" t="s">
        <v>209</v>
      </c>
      <c r="F145" s="160" t="s">
        <v>210</v>
      </c>
      <c r="G145" s="161" t="s">
        <v>154</v>
      </c>
      <c r="H145" s="162">
        <v>4</v>
      </c>
      <c r="I145" s="163"/>
      <c r="J145" s="164">
        <f>ROUND(I145*H145,2)</f>
        <v>0</v>
      </c>
      <c r="K145" s="160" t="s">
        <v>134</v>
      </c>
      <c r="L145" s="37"/>
      <c r="M145" s="165" t="s">
        <v>21</v>
      </c>
      <c r="N145" s="166" t="s">
        <v>43</v>
      </c>
      <c r="P145" s="167">
        <f>O145*H145</f>
        <v>0</v>
      </c>
      <c r="Q145" s="167">
        <v>1.14E-3</v>
      </c>
      <c r="R145" s="167">
        <f>Q145*H145</f>
        <v>4.5599999999999998E-3</v>
      </c>
      <c r="S145" s="167">
        <v>0</v>
      </c>
      <c r="T145" s="168">
        <f>S145*H145</f>
        <v>0</v>
      </c>
      <c r="AR145" s="21" t="s">
        <v>188</v>
      </c>
      <c r="AT145" s="21" t="s">
        <v>130</v>
      </c>
      <c r="AU145" s="21" t="s">
        <v>80</v>
      </c>
      <c r="AY145" s="21" t="s">
        <v>127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21" t="s">
        <v>78</v>
      </c>
      <c r="BK145" s="169">
        <f>ROUND(I145*H145,2)</f>
        <v>0</v>
      </c>
      <c r="BL145" s="21" t="s">
        <v>188</v>
      </c>
      <c r="BM145" s="21" t="s">
        <v>211</v>
      </c>
    </row>
    <row r="146" spans="2:65" s="1" customFormat="1" ht="27">
      <c r="B146" s="37"/>
      <c r="D146" s="170" t="s">
        <v>136</v>
      </c>
      <c r="F146" s="171" t="s">
        <v>137</v>
      </c>
      <c r="I146" s="99"/>
      <c r="L146" s="37"/>
      <c r="M146" s="172"/>
      <c r="T146" s="62"/>
      <c r="AT146" s="21" t="s">
        <v>136</v>
      </c>
      <c r="AU146" s="21" t="s">
        <v>80</v>
      </c>
    </row>
    <row r="147" spans="2:65" s="12" customFormat="1">
      <c r="B147" s="173"/>
      <c r="D147" s="170" t="s">
        <v>138</v>
      </c>
      <c r="E147" s="174" t="s">
        <v>21</v>
      </c>
      <c r="F147" s="175" t="s">
        <v>128</v>
      </c>
      <c r="H147" s="176">
        <v>4</v>
      </c>
      <c r="I147" s="177"/>
      <c r="L147" s="173"/>
      <c r="M147" s="178"/>
      <c r="T147" s="179"/>
      <c r="AT147" s="174" t="s">
        <v>138</v>
      </c>
      <c r="AU147" s="174" t="s">
        <v>80</v>
      </c>
      <c r="AV147" s="12" t="s">
        <v>80</v>
      </c>
      <c r="AW147" s="12" t="s">
        <v>35</v>
      </c>
      <c r="AX147" s="12" t="s">
        <v>78</v>
      </c>
      <c r="AY147" s="174" t="s">
        <v>127</v>
      </c>
    </row>
    <row r="148" spans="2:65" s="1" customFormat="1" ht="22.5" customHeight="1">
      <c r="B148" s="37"/>
      <c r="C148" s="158" t="s">
        <v>212</v>
      </c>
      <c r="D148" s="158" t="s">
        <v>130</v>
      </c>
      <c r="E148" s="159" t="s">
        <v>213</v>
      </c>
      <c r="F148" s="160" t="s">
        <v>214</v>
      </c>
      <c r="G148" s="161" t="s">
        <v>133</v>
      </c>
      <c r="H148" s="162">
        <v>4</v>
      </c>
      <c r="I148" s="163"/>
      <c r="J148" s="164">
        <f>ROUND(I148*H148,2)</f>
        <v>0</v>
      </c>
      <c r="K148" s="160" t="s">
        <v>134</v>
      </c>
      <c r="L148" s="37"/>
      <c r="M148" s="165" t="s">
        <v>21</v>
      </c>
      <c r="N148" s="166" t="s">
        <v>43</v>
      </c>
      <c r="P148" s="167">
        <f>O148*H148</f>
        <v>0</v>
      </c>
      <c r="Q148" s="167">
        <v>0</v>
      </c>
      <c r="R148" s="167">
        <f>Q148*H148</f>
        <v>0</v>
      </c>
      <c r="S148" s="167">
        <v>0</v>
      </c>
      <c r="T148" s="168">
        <f>S148*H148</f>
        <v>0</v>
      </c>
      <c r="AR148" s="21" t="s">
        <v>188</v>
      </c>
      <c r="AT148" s="21" t="s">
        <v>130</v>
      </c>
      <c r="AU148" s="21" t="s">
        <v>80</v>
      </c>
      <c r="AY148" s="21" t="s">
        <v>127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21" t="s">
        <v>78</v>
      </c>
      <c r="BK148" s="169">
        <f>ROUND(I148*H148,2)</f>
        <v>0</v>
      </c>
      <c r="BL148" s="21" t="s">
        <v>188</v>
      </c>
      <c r="BM148" s="21" t="s">
        <v>215</v>
      </c>
    </row>
    <row r="149" spans="2:65" s="1" customFormat="1" ht="27">
      <c r="B149" s="37"/>
      <c r="D149" s="170" t="s">
        <v>136</v>
      </c>
      <c r="F149" s="171" t="s">
        <v>137</v>
      </c>
      <c r="I149" s="99"/>
      <c r="L149" s="37"/>
      <c r="M149" s="172"/>
      <c r="T149" s="62"/>
      <c r="AT149" s="21" t="s">
        <v>136</v>
      </c>
      <c r="AU149" s="21" t="s">
        <v>80</v>
      </c>
    </row>
    <row r="150" spans="2:65" s="12" customFormat="1">
      <c r="B150" s="173"/>
      <c r="D150" s="170" t="s">
        <v>138</v>
      </c>
      <c r="E150" s="174" t="s">
        <v>21</v>
      </c>
      <c r="F150" s="175" t="s">
        <v>128</v>
      </c>
      <c r="H150" s="176">
        <v>4</v>
      </c>
      <c r="I150" s="177"/>
      <c r="L150" s="173"/>
      <c r="M150" s="178"/>
      <c r="T150" s="179"/>
      <c r="AT150" s="174" t="s">
        <v>138</v>
      </c>
      <c r="AU150" s="174" t="s">
        <v>80</v>
      </c>
      <c r="AV150" s="12" t="s">
        <v>80</v>
      </c>
      <c r="AW150" s="12" t="s">
        <v>35</v>
      </c>
      <c r="AX150" s="12" t="s">
        <v>78</v>
      </c>
      <c r="AY150" s="174" t="s">
        <v>127</v>
      </c>
    </row>
    <row r="151" spans="2:65" s="1" customFormat="1" ht="22.5" customHeight="1">
      <c r="B151" s="37"/>
      <c r="C151" s="158" t="s">
        <v>216</v>
      </c>
      <c r="D151" s="158" t="s">
        <v>130</v>
      </c>
      <c r="E151" s="159" t="s">
        <v>217</v>
      </c>
      <c r="F151" s="160" t="s">
        <v>218</v>
      </c>
      <c r="G151" s="161" t="s">
        <v>133</v>
      </c>
      <c r="H151" s="162">
        <v>4</v>
      </c>
      <c r="I151" s="163"/>
      <c r="J151" s="164">
        <f>ROUND(I151*H151,2)</f>
        <v>0</v>
      </c>
      <c r="K151" s="160" t="s">
        <v>134</v>
      </c>
      <c r="L151" s="37"/>
      <c r="M151" s="165" t="s">
        <v>21</v>
      </c>
      <c r="N151" s="166" t="s">
        <v>43</v>
      </c>
      <c r="P151" s="167">
        <f>O151*H151</f>
        <v>0</v>
      </c>
      <c r="Q151" s="167">
        <v>0</v>
      </c>
      <c r="R151" s="167">
        <f>Q151*H151</f>
        <v>0</v>
      </c>
      <c r="S151" s="167">
        <v>0</v>
      </c>
      <c r="T151" s="168">
        <f>S151*H151</f>
        <v>0</v>
      </c>
      <c r="AR151" s="21" t="s">
        <v>188</v>
      </c>
      <c r="AT151" s="21" t="s">
        <v>130</v>
      </c>
      <c r="AU151" s="21" t="s">
        <v>80</v>
      </c>
      <c r="AY151" s="21" t="s">
        <v>127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21" t="s">
        <v>78</v>
      </c>
      <c r="BK151" s="169">
        <f>ROUND(I151*H151,2)</f>
        <v>0</v>
      </c>
      <c r="BL151" s="21" t="s">
        <v>188</v>
      </c>
      <c r="BM151" s="21" t="s">
        <v>219</v>
      </c>
    </row>
    <row r="152" spans="2:65" s="1" customFormat="1" ht="27">
      <c r="B152" s="37"/>
      <c r="D152" s="170" t="s">
        <v>136</v>
      </c>
      <c r="F152" s="171" t="s">
        <v>137</v>
      </c>
      <c r="I152" s="99"/>
      <c r="L152" s="37"/>
      <c r="M152" s="172"/>
      <c r="T152" s="62"/>
      <c r="AT152" s="21" t="s">
        <v>136</v>
      </c>
      <c r="AU152" s="21" t="s">
        <v>80</v>
      </c>
    </row>
    <row r="153" spans="2:65" s="12" customFormat="1">
      <c r="B153" s="173"/>
      <c r="D153" s="170" t="s">
        <v>138</v>
      </c>
      <c r="E153" s="174" t="s">
        <v>21</v>
      </c>
      <c r="F153" s="175" t="s">
        <v>128</v>
      </c>
      <c r="H153" s="176">
        <v>4</v>
      </c>
      <c r="I153" s="177"/>
      <c r="L153" s="173"/>
      <c r="M153" s="178"/>
      <c r="T153" s="179"/>
      <c r="AT153" s="174" t="s">
        <v>138</v>
      </c>
      <c r="AU153" s="174" t="s">
        <v>80</v>
      </c>
      <c r="AV153" s="12" t="s">
        <v>80</v>
      </c>
      <c r="AW153" s="12" t="s">
        <v>35</v>
      </c>
      <c r="AX153" s="12" t="s">
        <v>78</v>
      </c>
      <c r="AY153" s="174" t="s">
        <v>127</v>
      </c>
    </row>
    <row r="154" spans="2:65" s="1" customFormat="1" ht="22.5" customHeight="1">
      <c r="B154" s="37"/>
      <c r="C154" s="180" t="s">
        <v>220</v>
      </c>
      <c r="D154" s="180" t="s">
        <v>221</v>
      </c>
      <c r="E154" s="181" t="s">
        <v>222</v>
      </c>
      <c r="F154" s="182" t="s">
        <v>223</v>
      </c>
      <c r="G154" s="183" t="s">
        <v>133</v>
      </c>
      <c r="H154" s="184">
        <v>1</v>
      </c>
      <c r="I154" s="185"/>
      <c r="J154" s="186">
        <f>ROUND(I154*H154,2)</f>
        <v>0</v>
      </c>
      <c r="K154" s="182" t="s">
        <v>134</v>
      </c>
      <c r="L154" s="187"/>
      <c r="M154" s="188" t="s">
        <v>21</v>
      </c>
      <c r="N154" s="189" t="s">
        <v>43</v>
      </c>
      <c r="P154" s="167">
        <f>O154*H154</f>
        <v>0</v>
      </c>
      <c r="Q154" s="167">
        <v>3.8000000000000002E-4</v>
      </c>
      <c r="R154" s="167">
        <f>Q154*H154</f>
        <v>3.8000000000000002E-4</v>
      </c>
      <c r="S154" s="167">
        <v>0</v>
      </c>
      <c r="T154" s="168">
        <f>S154*H154</f>
        <v>0</v>
      </c>
      <c r="AR154" s="21" t="s">
        <v>224</v>
      </c>
      <c r="AT154" s="21" t="s">
        <v>221</v>
      </c>
      <c r="AU154" s="21" t="s">
        <v>80</v>
      </c>
      <c r="AY154" s="21" t="s">
        <v>127</v>
      </c>
      <c r="BE154" s="169">
        <f>IF(N154="základní",J154,0)</f>
        <v>0</v>
      </c>
      <c r="BF154" s="169">
        <f>IF(N154="snížená",J154,0)</f>
        <v>0</v>
      </c>
      <c r="BG154" s="169">
        <f>IF(N154="zákl. přenesená",J154,0)</f>
        <v>0</v>
      </c>
      <c r="BH154" s="169">
        <f>IF(N154="sníž. přenesená",J154,0)</f>
        <v>0</v>
      </c>
      <c r="BI154" s="169">
        <f>IF(N154="nulová",J154,0)</f>
        <v>0</v>
      </c>
      <c r="BJ154" s="21" t="s">
        <v>78</v>
      </c>
      <c r="BK154" s="169">
        <f>ROUND(I154*H154,2)</f>
        <v>0</v>
      </c>
      <c r="BL154" s="21" t="s">
        <v>188</v>
      </c>
      <c r="BM154" s="21" t="s">
        <v>225</v>
      </c>
    </row>
    <row r="155" spans="2:65" s="1" customFormat="1" ht="40.5">
      <c r="B155" s="37"/>
      <c r="D155" s="170" t="s">
        <v>136</v>
      </c>
      <c r="F155" s="171" t="s">
        <v>226</v>
      </c>
      <c r="I155" s="99"/>
      <c r="L155" s="37"/>
      <c r="M155" s="172"/>
      <c r="T155" s="62"/>
      <c r="AT155" s="21" t="s">
        <v>136</v>
      </c>
      <c r="AU155" s="21" t="s">
        <v>80</v>
      </c>
    </row>
    <row r="156" spans="2:65" s="12" customFormat="1">
      <c r="B156" s="173"/>
      <c r="D156" s="170" t="s">
        <v>138</v>
      </c>
      <c r="E156" s="174" t="s">
        <v>21</v>
      </c>
      <c r="F156" s="175" t="s">
        <v>78</v>
      </c>
      <c r="H156" s="176">
        <v>1</v>
      </c>
      <c r="I156" s="177"/>
      <c r="L156" s="173"/>
      <c r="M156" s="178"/>
      <c r="T156" s="179"/>
      <c r="AT156" s="174" t="s">
        <v>138</v>
      </c>
      <c r="AU156" s="174" t="s">
        <v>80</v>
      </c>
      <c r="AV156" s="12" t="s">
        <v>80</v>
      </c>
      <c r="AW156" s="12" t="s">
        <v>35</v>
      </c>
      <c r="AX156" s="12" t="s">
        <v>78</v>
      </c>
      <c r="AY156" s="174" t="s">
        <v>127</v>
      </c>
    </row>
    <row r="157" spans="2:65" s="1" customFormat="1" ht="22.5" customHeight="1">
      <c r="B157" s="37"/>
      <c r="C157" s="158" t="s">
        <v>9</v>
      </c>
      <c r="D157" s="158" t="s">
        <v>130</v>
      </c>
      <c r="E157" s="159" t="s">
        <v>227</v>
      </c>
      <c r="F157" s="160" t="s">
        <v>228</v>
      </c>
      <c r="G157" s="161" t="s">
        <v>133</v>
      </c>
      <c r="H157" s="162">
        <v>1</v>
      </c>
      <c r="I157" s="163"/>
      <c r="J157" s="164">
        <f>ROUND(I157*H157,2)</f>
        <v>0</v>
      </c>
      <c r="K157" s="160" t="s">
        <v>134</v>
      </c>
      <c r="L157" s="37"/>
      <c r="M157" s="165" t="s">
        <v>21</v>
      </c>
      <c r="N157" s="166" t="s">
        <v>43</v>
      </c>
      <c r="P157" s="167">
        <f>O157*H157</f>
        <v>0</v>
      </c>
      <c r="Q157" s="167">
        <v>2.9E-4</v>
      </c>
      <c r="R157" s="167">
        <f>Q157*H157</f>
        <v>2.9E-4</v>
      </c>
      <c r="S157" s="167">
        <v>0</v>
      </c>
      <c r="T157" s="168">
        <f>S157*H157</f>
        <v>0</v>
      </c>
      <c r="AR157" s="21" t="s">
        <v>188</v>
      </c>
      <c r="AT157" s="21" t="s">
        <v>130</v>
      </c>
      <c r="AU157" s="21" t="s">
        <v>80</v>
      </c>
      <c r="AY157" s="21" t="s">
        <v>127</v>
      </c>
      <c r="BE157" s="169">
        <f>IF(N157="základní",J157,0)</f>
        <v>0</v>
      </c>
      <c r="BF157" s="169">
        <f>IF(N157="snížená",J157,0)</f>
        <v>0</v>
      </c>
      <c r="BG157" s="169">
        <f>IF(N157="zákl. přenesená",J157,0)</f>
        <v>0</v>
      </c>
      <c r="BH157" s="169">
        <f>IF(N157="sníž. přenesená",J157,0)</f>
        <v>0</v>
      </c>
      <c r="BI157" s="169">
        <f>IF(N157="nulová",J157,0)</f>
        <v>0</v>
      </c>
      <c r="BJ157" s="21" t="s">
        <v>78</v>
      </c>
      <c r="BK157" s="169">
        <f>ROUND(I157*H157,2)</f>
        <v>0</v>
      </c>
      <c r="BL157" s="21" t="s">
        <v>188</v>
      </c>
      <c r="BM157" s="21" t="s">
        <v>229</v>
      </c>
    </row>
    <row r="158" spans="2:65" s="1" customFormat="1" ht="27">
      <c r="B158" s="37"/>
      <c r="D158" s="170" t="s">
        <v>136</v>
      </c>
      <c r="F158" s="171" t="s">
        <v>137</v>
      </c>
      <c r="I158" s="99"/>
      <c r="L158" s="37"/>
      <c r="M158" s="172"/>
      <c r="T158" s="62"/>
      <c r="AT158" s="21" t="s">
        <v>136</v>
      </c>
      <c r="AU158" s="21" t="s">
        <v>80</v>
      </c>
    </row>
    <row r="159" spans="2:65" s="12" customFormat="1">
      <c r="B159" s="173"/>
      <c r="D159" s="170" t="s">
        <v>138</v>
      </c>
      <c r="E159" s="174" t="s">
        <v>21</v>
      </c>
      <c r="F159" s="175" t="s">
        <v>78</v>
      </c>
      <c r="H159" s="176">
        <v>1</v>
      </c>
      <c r="I159" s="177"/>
      <c r="L159" s="173"/>
      <c r="M159" s="178"/>
      <c r="T159" s="179"/>
      <c r="AT159" s="174" t="s">
        <v>138</v>
      </c>
      <c r="AU159" s="174" t="s">
        <v>80</v>
      </c>
      <c r="AV159" s="12" t="s">
        <v>80</v>
      </c>
      <c r="AW159" s="12" t="s">
        <v>35</v>
      </c>
      <c r="AX159" s="12" t="s">
        <v>78</v>
      </c>
      <c r="AY159" s="174" t="s">
        <v>127</v>
      </c>
    </row>
    <row r="160" spans="2:65" s="1" customFormat="1" ht="22.5" customHeight="1">
      <c r="B160" s="37"/>
      <c r="C160" s="158" t="s">
        <v>230</v>
      </c>
      <c r="D160" s="158" t="s">
        <v>130</v>
      </c>
      <c r="E160" s="159" t="s">
        <v>231</v>
      </c>
      <c r="F160" s="160" t="s">
        <v>232</v>
      </c>
      <c r="G160" s="161" t="s">
        <v>133</v>
      </c>
      <c r="H160" s="162">
        <v>2</v>
      </c>
      <c r="I160" s="163"/>
      <c r="J160" s="164">
        <f>ROUND(I160*H160,2)</f>
        <v>0</v>
      </c>
      <c r="K160" s="160" t="s">
        <v>134</v>
      </c>
      <c r="L160" s="37"/>
      <c r="M160" s="165" t="s">
        <v>21</v>
      </c>
      <c r="N160" s="166" t="s">
        <v>43</v>
      </c>
      <c r="P160" s="167">
        <f>O160*H160</f>
        <v>0</v>
      </c>
      <c r="Q160" s="167">
        <v>1.8000000000000001E-4</v>
      </c>
      <c r="R160" s="167">
        <f>Q160*H160</f>
        <v>3.6000000000000002E-4</v>
      </c>
      <c r="S160" s="167">
        <v>0</v>
      </c>
      <c r="T160" s="168">
        <f>S160*H160</f>
        <v>0</v>
      </c>
      <c r="AR160" s="21" t="s">
        <v>188</v>
      </c>
      <c r="AT160" s="21" t="s">
        <v>130</v>
      </c>
      <c r="AU160" s="21" t="s">
        <v>80</v>
      </c>
      <c r="AY160" s="21" t="s">
        <v>127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21" t="s">
        <v>78</v>
      </c>
      <c r="BK160" s="169">
        <f>ROUND(I160*H160,2)</f>
        <v>0</v>
      </c>
      <c r="BL160" s="21" t="s">
        <v>188</v>
      </c>
      <c r="BM160" s="21" t="s">
        <v>233</v>
      </c>
    </row>
    <row r="161" spans="2:65" s="1" customFormat="1" ht="27">
      <c r="B161" s="37"/>
      <c r="D161" s="170" t="s">
        <v>136</v>
      </c>
      <c r="F161" s="171" t="s">
        <v>137</v>
      </c>
      <c r="I161" s="99"/>
      <c r="L161" s="37"/>
      <c r="M161" s="172"/>
      <c r="T161" s="62"/>
      <c r="AT161" s="21" t="s">
        <v>136</v>
      </c>
      <c r="AU161" s="21" t="s">
        <v>80</v>
      </c>
    </row>
    <row r="162" spans="2:65" s="12" customFormat="1">
      <c r="B162" s="173"/>
      <c r="D162" s="170" t="s">
        <v>138</v>
      </c>
      <c r="E162" s="174" t="s">
        <v>21</v>
      </c>
      <c r="F162" s="175" t="s">
        <v>80</v>
      </c>
      <c r="H162" s="176">
        <v>2</v>
      </c>
      <c r="I162" s="177"/>
      <c r="L162" s="173"/>
      <c r="M162" s="178"/>
      <c r="T162" s="179"/>
      <c r="AT162" s="174" t="s">
        <v>138</v>
      </c>
      <c r="AU162" s="174" t="s">
        <v>80</v>
      </c>
      <c r="AV162" s="12" t="s">
        <v>80</v>
      </c>
      <c r="AW162" s="12" t="s">
        <v>35</v>
      </c>
      <c r="AX162" s="12" t="s">
        <v>78</v>
      </c>
      <c r="AY162" s="174" t="s">
        <v>127</v>
      </c>
    </row>
    <row r="163" spans="2:65" s="1" customFormat="1" ht="22.5" customHeight="1">
      <c r="B163" s="37"/>
      <c r="C163" s="180" t="s">
        <v>234</v>
      </c>
      <c r="D163" s="180" t="s">
        <v>221</v>
      </c>
      <c r="E163" s="181" t="s">
        <v>235</v>
      </c>
      <c r="F163" s="182" t="s">
        <v>236</v>
      </c>
      <c r="G163" s="183" t="s">
        <v>133</v>
      </c>
      <c r="H163" s="184">
        <v>2</v>
      </c>
      <c r="I163" s="185"/>
      <c r="J163" s="186">
        <f>ROUND(I163*H163,2)</f>
        <v>0</v>
      </c>
      <c r="K163" s="182" t="s">
        <v>134</v>
      </c>
      <c r="L163" s="187"/>
      <c r="M163" s="188" t="s">
        <v>21</v>
      </c>
      <c r="N163" s="189" t="s">
        <v>43</v>
      </c>
      <c r="P163" s="167">
        <f>O163*H163</f>
        <v>0</v>
      </c>
      <c r="Q163" s="167">
        <v>2.9999999999999997E-4</v>
      </c>
      <c r="R163" s="167">
        <f>Q163*H163</f>
        <v>5.9999999999999995E-4</v>
      </c>
      <c r="S163" s="167">
        <v>0</v>
      </c>
      <c r="T163" s="168">
        <f>S163*H163</f>
        <v>0</v>
      </c>
      <c r="AR163" s="21" t="s">
        <v>224</v>
      </c>
      <c r="AT163" s="21" t="s">
        <v>221</v>
      </c>
      <c r="AU163" s="21" t="s">
        <v>80</v>
      </c>
      <c r="AY163" s="21" t="s">
        <v>127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21" t="s">
        <v>78</v>
      </c>
      <c r="BK163" s="169">
        <f>ROUND(I163*H163,2)</f>
        <v>0</v>
      </c>
      <c r="BL163" s="21" t="s">
        <v>188</v>
      </c>
      <c r="BM163" s="21" t="s">
        <v>237</v>
      </c>
    </row>
    <row r="164" spans="2:65" s="1" customFormat="1" ht="27">
      <c r="B164" s="37"/>
      <c r="D164" s="170" t="s">
        <v>136</v>
      </c>
      <c r="F164" s="171" t="s">
        <v>137</v>
      </c>
      <c r="I164" s="99"/>
      <c r="L164" s="37"/>
      <c r="M164" s="172"/>
      <c r="T164" s="62"/>
      <c r="AT164" s="21" t="s">
        <v>136</v>
      </c>
      <c r="AU164" s="21" t="s">
        <v>80</v>
      </c>
    </row>
    <row r="165" spans="2:65" s="12" customFormat="1">
      <c r="B165" s="173"/>
      <c r="D165" s="170" t="s">
        <v>138</v>
      </c>
      <c r="E165" s="174" t="s">
        <v>21</v>
      </c>
      <c r="F165" s="175" t="s">
        <v>80</v>
      </c>
      <c r="H165" s="176">
        <v>2</v>
      </c>
      <c r="I165" s="177"/>
      <c r="L165" s="173"/>
      <c r="M165" s="178"/>
      <c r="T165" s="179"/>
      <c r="AT165" s="174" t="s">
        <v>138</v>
      </c>
      <c r="AU165" s="174" t="s">
        <v>80</v>
      </c>
      <c r="AV165" s="12" t="s">
        <v>80</v>
      </c>
      <c r="AW165" s="12" t="s">
        <v>35</v>
      </c>
      <c r="AX165" s="12" t="s">
        <v>78</v>
      </c>
      <c r="AY165" s="174" t="s">
        <v>127</v>
      </c>
    </row>
    <row r="166" spans="2:65" s="1" customFormat="1" ht="22.5" customHeight="1">
      <c r="B166" s="37"/>
      <c r="C166" s="158" t="s">
        <v>238</v>
      </c>
      <c r="D166" s="158" t="s">
        <v>130</v>
      </c>
      <c r="E166" s="159" t="s">
        <v>239</v>
      </c>
      <c r="F166" s="160" t="s">
        <v>240</v>
      </c>
      <c r="G166" s="161" t="s">
        <v>154</v>
      </c>
      <c r="H166" s="162">
        <v>37</v>
      </c>
      <c r="I166" s="163"/>
      <c r="J166" s="164">
        <f>ROUND(I166*H166,2)</f>
        <v>0</v>
      </c>
      <c r="K166" s="160" t="s">
        <v>134</v>
      </c>
      <c r="L166" s="37"/>
      <c r="M166" s="165" t="s">
        <v>21</v>
      </c>
      <c r="N166" s="166" t="s">
        <v>43</v>
      </c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AR166" s="21" t="s">
        <v>188</v>
      </c>
      <c r="AT166" s="21" t="s">
        <v>130</v>
      </c>
      <c r="AU166" s="21" t="s">
        <v>80</v>
      </c>
      <c r="AY166" s="21" t="s">
        <v>127</v>
      </c>
      <c r="BE166" s="169">
        <f>IF(N166="základní",J166,0)</f>
        <v>0</v>
      </c>
      <c r="BF166" s="169">
        <f>IF(N166="snížená",J166,0)</f>
        <v>0</v>
      </c>
      <c r="BG166" s="169">
        <f>IF(N166="zákl. přenesená",J166,0)</f>
        <v>0</v>
      </c>
      <c r="BH166" s="169">
        <f>IF(N166="sníž. přenesená",J166,0)</f>
        <v>0</v>
      </c>
      <c r="BI166" s="169">
        <f>IF(N166="nulová",J166,0)</f>
        <v>0</v>
      </c>
      <c r="BJ166" s="21" t="s">
        <v>78</v>
      </c>
      <c r="BK166" s="169">
        <f>ROUND(I166*H166,2)</f>
        <v>0</v>
      </c>
      <c r="BL166" s="21" t="s">
        <v>188</v>
      </c>
      <c r="BM166" s="21" t="s">
        <v>241</v>
      </c>
    </row>
    <row r="167" spans="2:65" s="1" customFormat="1" ht="27">
      <c r="B167" s="37"/>
      <c r="D167" s="170" t="s">
        <v>136</v>
      </c>
      <c r="F167" s="171" t="s">
        <v>137</v>
      </c>
      <c r="I167" s="99"/>
      <c r="L167" s="37"/>
      <c r="M167" s="172"/>
      <c r="T167" s="62"/>
      <c r="AT167" s="21" t="s">
        <v>136</v>
      </c>
      <c r="AU167" s="21" t="s">
        <v>80</v>
      </c>
    </row>
    <row r="168" spans="2:65" s="12" customFormat="1">
      <c r="B168" s="173"/>
      <c r="D168" s="170" t="s">
        <v>138</v>
      </c>
      <c r="E168" s="174" t="s">
        <v>21</v>
      </c>
      <c r="F168" s="175" t="s">
        <v>242</v>
      </c>
      <c r="H168" s="176">
        <v>37</v>
      </c>
      <c r="I168" s="177"/>
      <c r="L168" s="173"/>
      <c r="M168" s="178"/>
      <c r="T168" s="179"/>
      <c r="AT168" s="174" t="s">
        <v>138</v>
      </c>
      <c r="AU168" s="174" t="s">
        <v>80</v>
      </c>
      <c r="AV168" s="12" t="s">
        <v>80</v>
      </c>
      <c r="AW168" s="12" t="s">
        <v>35</v>
      </c>
      <c r="AX168" s="12" t="s">
        <v>78</v>
      </c>
      <c r="AY168" s="174" t="s">
        <v>127</v>
      </c>
    </row>
    <row r="169" spans="2:65" s="1" customFormat="1" ht="31.5" customHeight="1">
      <c r="B169" s="37"/>
      <c r="C169" s="158" t="s">
        <v>243</v>
      </c>
      <c r="D169" s="158" t="s">
        <v>130</v>
      </c>
      <c r="E169" s="159" t="s">
        <v>244</v>
      </c>
      <c r="F169" s="160" t="s">
        <v>245</v>
      </c>
      <c r="G169" s="161" t="s">
        <v>169</v>
      </c>
      <c r="H169" s="162">
        <v>0.48499999999999999</v>
      </c>
      <c r="I169" s="163"/>
      <c r="J169" s="164">
        <f>ROUND(I169*H169,2)</f>
        <v>0</v>
      </c>
      <c r="K169" s="160" t="s">
        <v>134</v>
      </c>
      <c r="L169" s="37"/>
      <c r="M169" s="165" t="s">
        <v>21</v>
      </c>
      <c r="N169" s="166" t="s">
        <v>43</v>
      </c>
      <c r="P169" s="167">
        <f>O169*H169</f>
        <v>0</v>
      </c>
      <c r="Q169" s="167">
        <v>0</v>
      </c>
      <c r="R169" s="167">
        <f>Q169*H169</f>
        <v>0</v>
      </c>
      <c r="S169" s="167">
        <v>0</v>
      </c>
      <c r="T169" s="168">
        <f>S169*H169</f>
        <v>0</v>
      </c>
      <c r="AR169" s="21" t="s">
        <v>188</v>
      </c>
      <c r="AT169" s="21" t="s">
        <v>130</v>
      </c>
      <c r="AU169" s="21" t="s">
        <v>80</v>
      </c>
      <c r="AY169" s="21" t="s">
        <v>127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21" t="s">
        <v>78</v>
      </c>
      <c r="BK169" s="169">
        <f>ROUND(I169*H169,2)</f>
        <v>0</v>
      </c>
      <c r="BL169" s="21" t="s">
        <v>188</v>
      </c>
      <c r="BM169" s="21" t="s">
        <v>246</v>
      </c>
    </row>
    <row r="170" spans="2:65" s="1" customFormat="1" ht="27">
      <c r="B170" s="37"/>
      <c r="D170" s="170" t="s">
        <v>136</v>
      </c>
      <c r="F170" s="171" t="s">
        <v>137</v>
      </c>
      <c r="I170" s="99"/>
      <c r="L170" s="37"/>
      <c r="M170" s="172"/>
      <c r="T170" s="62"/>
      <c r="AT170" s="21" t="s">
        <v>136</v>
      </c>
      <c r="AU170" s="21" t="s">
        <v>80</v>
      </c>
    </row>
    <row r="171" spans="2:65" s="1" customFormat="1" ht="31.5" customHeight="1">
      <c r="B171" s="37"/>
      <c r="C171" s="158" t="s">
        <v>247</v>
      </c>
      <c r="D171" s="158" t="s">
        <v>130</v>
      </c>
      <c r="E171" s="159" t="s">
        <v>248</v>
      </c>
      <c r="F171" s="160" t="s">
        <v>249</v>
      </c>
      <c r="G171" s="161" t="s">
        <v>169</v>
      </c>
      <c r="H171" s="162">
        <v>3.4000000000000002E-2</v>
      </c>
      <c r="I171" s="163"/>
      <c r="J171" s="164">
        <f>ROUND(I171*H171,2)</f>
        <v>0</v>
      </c>
      <c r="K171" s="160" t="s">
        <v>134</v>
      </c>
      <c r="L171" s="37"/>
      <c r="M171" s="165" t="s">
        <v>21</v>
      </c>
      <c r="N171" s="166" t="s">
        <v>43</v>
      </c>
      <c r="P171" s="167">
        <f>O171*H171</f>
        <v>0</v>
      </c>
      <c r="Q171" s="167">
        <v>0</v>
      </c>
      <c r="R171" s="167">
        <f>Q171*H171</f>
        <v>0</v>
      </c>
      <c r="S171" s="167">
        <v>0</v>
      </c>
      <c r="T171" s="168">
        <f>S171*H171</f>
        <v>0</v>
      </c>
      <c r="AR171" s="21" t="s">
        <v>188</v>
      </c>
      <c r="AT171" s="21" t="s">
        <v>130</v>
      </c>
      <c r="AU171" s="21" t="s">
        <v>80</v>
      </c>
      <c r="AY171" s="21" t="s">
        <v>127</v>
      </c>
      <c r="BE171" s="169">
        <f>IF(N171="základní",J171,0)</f>
        <v>0</v>
      </c>
      <c r="BF171" s="169">
        <f>IF(N171="snížená",J171,0)</f>
        <v>0</v>
      </c>
      <c r="BG171" s="169">
        <f>IF(N171="zákl. přenesená",J171,0)</f>
        <v>0</v>
      </c>
      <c r="BH171" s="169">
        <f>IF(N171="sníž. přenesená",J171,0)</f>
        <v>0</v>
      </c>
      <c r="BI171" s="169">
        <f>IF(N171="nulová",J171,0)</f>
        <v>0</v>
      </c>
      <c r="BJ171" s="21" t="s">
        <v>78</v>
      </c>
      <c r="BK171" s="169">
        <f>ROUND(I171*H171,2)</f>
        <v>0</v>
      </c>
      <c r="BL171" s="21" t="s">
        <v>188</v>
      </c>
      <c r="BM171" s="21" t="s">
        <v>250</v>
      </c>
    </row>
    <row r="172" spans="2:65" s="1" customFormat="1" ht="27">
      <c r="B172" s="37"/>
      <c r="D172" s="170" t="s">
        <v>136</v>
      </c>
      <c r="F172" s="171" t="s">
        <v>137</v>
      </c>
      <c r="I172" s="99"/>
      <c r="L172" s="37"/>
      <c r="M172" s="172"/>
      <c r="T172" s="62"/>
      <c r="AT172" s="21" t="s">
        <v>136</v>
      </c>
      <c r="AU172" s="21" t="s">
        <v>80</v>
      </c>
    </row>
    <row r="173" spans="2:65" s="11" customFormat="1" ht="29.85" customHeight="1">
      <c r="B173" s="146"/>
      <c r="D173" s="147" t="s">
        <v>71</v>
      </c>
      <c r="E173" s="156" t="s">
        <v>251</v>
      </c>
      <c r="F173" s="156" t="s">
        <v>252</v>
      </c>
      <c r="I173" s="149"/>
      <c r="J173" s="157">
        <f>BK173</f>
        <v>0</v>
      </c>
      <c r="L173" s="146"/>
      <c r="M173" s="151"/>
      <c r="P173" s="152">
        <f>SUM(P174:P252)</f>
        <v>0</v>
      </c>
      <c r="R173" s="152">
        <f>SUM(R174:R252)</f>
        <v>0.1</v>
      </c>
      <c r="T173" s="153">
        <f>SUM(T174:T252)</f>
        <v>0.17892</v>
      </c>
      <c r="AR173" s="147" t="s">
        <v>80</v>
      </c>
      <c r="AT173" s="154" t="s">
        <v>71</v>
      </c>
      <c r="AU173" s="154" t="s">
        <v>78</v>
      </c>
      <c r="AY173" s="147" t="s">
        <v>127</v>
      </c>
      <c r="BK173" s="155">
        <f>SUM(BK174:BK252)</f>
        <v>0</v>
      </c>
    </row>
    <row r="174" spans="2:65" s="1" customFormat="1" ht="22.5" customHeight="1">
      <c r="B174" s="37"/>
      <c r="C174" s="158" t="s">
        <v>253</v>
      </c>
      <c r="D174" s="158" t="s">
        <v>130</v>
      </c>
      <c r="E174" s="159" t="s">
        <v>254</v>
      </c>
      <c r="F174" s="160" t="s">
        <v>255</v>
      </c>
      <c r="G174" s="161" t="s">
        <v>154</v>
      </c>
      <c r="H174" s="162">
        <v>36</v>
      </c>
      <c r="I174" s="163"/>
      <c r="J174" s="164">
        <f>ROUND(I174*H174,2)</f>
        <v>0</v>
      </c>
      <c r="K174" s="160" t="s">
        <v>134</v>
      </c>
      <c r="L174" s="37"/>
      <c r="M174" s="165" t="s">
        <v>21</v>
      </c>
      <c r="N174" s="166" t="s">
        <v>43</v>
      </c>
      <c r="P174" s="167">
        <f>O174*H174</f>
        <v>0</v>
      </c>
      <c r="Q174" s="167">
        <v>0</v>
      </c>
      <c r="R174" s="167">
        <f>Q174*H174</f>
        <v>0</v>
      </c>
      <c r="S174" s="167">
        <v>4.9699999999999996E-3</v>
      </c>
      <c r="T174" s="168">
        <f>S174*H174</f>
        <v>0.17892</v>
      </c>
      <c r="AR174" s="21" t="s">
        <v>188</v>
      </c>
      <c r="AT174" s="21" t="s">
        <v>130</v>
      </c>
      <c r="AU174" s="21" t="s">
        <v>80</v>
      </c>
      <c r="AY174" s="21" t="s">
        <v>127</v>
      </c>
      <c r="BE174" s="169">
        <f>IF(N174="základní",J174,0)</f>
        <v>0</v>
      </c>
      <c r="BF174" s="169">
        <f>IF(N174="snížená",J174,0)</f>
        <v>0</v>
      </c>
      <c r="BG174" s="169">
        <f>IF(N174="zákl. přenesená",J174,0)</f>
        <v>0</v>
      </c>
      <c r="BH174" s="169">
        <f>IF(N174="sníž. přenesená",J174,0)</f>
        <v>0</v>
      </c>
      <c r="BI174" s="169">
        <f>IF(N174="nulová",J174,0)</f>
        <v>0</v>
      </c>
      <c r="BJ174" s="21" t="s">
        <v>78</v>
      </c>
      <c r="BK174" s="169">
        <f>ROUND(I174*H174,2)</f>
        <v>0</v>
      </c>
      <c r="BL174" s="21" t="s">
        <v>188</v>
      </c>
      <c r="BM174" s="21" t="s">
        <v>256</v>
      </c>
    </row>
    <row r="175" spans="2:65" s="1" customFormat="1" ht="27">
      <c r="B175" s="37"/>
      <c r="D175" s="170" t="s">
        <v>136</v>
      </c>
      <c r="F175" s="171" t="s">
        <v>137</v>
      </c>
      <c r="I175" s="99"/>
      <c r="L175" s="37"/>
      <c r="M175" s="172"/>
      <c r="T175" s="62"/>
      <c r="AT175" s="21" t="s">
        <v>136</v>
      </c>
      <c r="AU175" s="21" t="s">
        <v>80</v>
      </c>
    </row>
    <row r="176" spans="2:65" s="12" customFormat="1">
      <c r="B176" s="173"/>
      <c r="D176" s="170" t="s">
        <v>138</v>
      </c>
      <c r="E176" s="174" t="s">
        <v>21</v>
      </c>
      <c r="F176" s="175" t="s">
        <v>257</v>
      </c>
      <c r="H176" s="176">
        <v>36</v>
      </c>
      <c r="I176" s="177"/>
      <c r="L176" s="173"/>
      <c r="M176" s="178"/>
      <c r="T176" s="179"/>
      <c r="AT176" s="174" t="s">
        <v>138</v>
      </c>
      <c r="AU176" s="174" t="s">
        <v>80</v>
      </c>
      <c r="AV176" s="12" t="s">
        <v>80</v>
      </c>
      <c r="AW176" s="12" t="s">
        <v>35</v>
      </c>
      <c r="AX176" s="12" t="s">
        <v>78</v>
      </c>
      <c r="AY176" s="174" t="s">
        <v>127</v>
      </c>
    </row>
    <row r="177" spans="2:65" s="1" customFormat="1" ht="31.5" customHeight="1">
      <c r="B177" s="37"/>
      <c r="C177" s="158" t="s">
        <v>258</v>
      </c>
      <c r="D177" s="158" t="s">
        <v>130</v>
      </c>
      <c r="E177" s="159" t="s">
        <v>259</v>
      </c>
      <c r="F177" s="160" t="s">
        <v>260</v>
      </c>
      <c r="G177" s="161" t="s">
        <v>133</v>
      </c>
      <c r="H177" s="162">
        <v>3</v>
      </c>
      <c r="I177" s="163"/>
      <c r="J177" s="164">
        <f>ROUND(I177*H177,2)</f>
        <v>0</v>
      </c>
      <c r="K177" s="160" t="s">
        <v>134</v>
      </c>
      <c r="L177" s="37"/>
      <c r="M177" s="165" t="s">
        <v>21</v>
      </c>
      <c r="N177" s="166" t="s">
        <v>43</v>
      </c>
      <c r="P177" s="167">
        <f>O177*H177</f>
        <v>0</v>
      </c>
      <c r="Q177" s="167">
        <v>0</v>
      </c>
      <c r="R177" s="167">
        <f>Q177*H177</f>
        <v>0</v>
      </c>
      <c r="S177" s="167">
        <v>0</v>
      </c>
      <c r="T177" s="168">
        <f>S177*H177</f>
        <v>0</v>
      </c>
      <c r="AR177" s="21" t="s">
        <v>188</v>
      </c>
      <c r="AT177" s="21" t="s">
        <v>130</v>
      </c>
      <c r="AU177" s="21" t="s">
        <v>80</v>
      </c>
      <c r="AY177" s="21" t="s">
        <v>127</v>
      </c>
      <c r="BE177" s="169">
        <f>IF(N177="základní",J177,0)</f>
        <v>0</v>
      </c>
      <c r="BF177" s="169">
        <f>IF(N177="snížená",J177,0)</f>
        <v>0</v>
      </c>
      <c r="BG177" s="169">
        <f>IF(N177="zákl. přenesená",J177,0)</f>
        <v>0</v>
      </c>
      <c r="BH177" s="169">
        <f>IF(N177="sníž. přenesená",J177,0)</f>
        <v>0</v>
      </c>
      <c r="BI177" s="169">
        <f>IF(N177="nulová",J177,0)</f>
        <v>0</v>
      </c>
      <c r="BJ177" s="21" t="s">
        <v>78</v>
      </c>
      <c r="BK177" s="169">
        <f>ROUND(I177*H177,2)</f>
        <v>0</v>
      </c>
      <c r="BL177" s="21" t="s">
        <v>188</v>
      </c>
      <c r="BM177" s="21" t="s">
        <v>261</v>
      </c>
    </row>
    <row r="178" spans="2:65" s="1" customFormat="1" ht="27">
      <c r="B178" s="37"/>
      <c r="D178" s="170" t="s">
        <v>136</v>
      </c>
      <c r="F178" s="171" t="s">
        <v>137</v>
      </c>
      <c r="I178" s="99"/>
      <c r="L178" s="37"/>
      <c r="M178" s="172"/>
      <c r="T178" s="62"/>
      <c r="AT178" s="21" t="s">
        <v>136</v>
      </c>
      <c r="AU178" s="21" t="s">
        <v>80</v>
      </c>
    </row>
    <row r="179" spans="2:65" s="12" customFormat="1">
      <c r="B179" s="173"/>
      <c r="D179" s="170" t="s">
        <v>138</v>
      </c>
      <c r="E179" s="174" t="s">
        <v>21</v>
      </c>
      <c r="F179" s="175" t="s">
        <v>148</v>
      </c>
      <c r="H179" s="176">
        <v>3</v>
      </c>
      <c r="I179" s="177"/>
      <c r="L179" s="173"/>
      <c r="M179" s="178"/>
      <c r="T179" s="179"/>
      <c r="AT179" s="174" t="s">
        <v>138</v>
      </c>
      <c r="AU179" s="174" t="s">
        <v>80</v>
      </c>
      <c r="AV179" s="12" t="s">
        <v>80</v>
      </c>
      <c r="AW179" s="12" t="s">
        <v>35</v>
      </c>
      <c r="AX179" s="12" t="s">
        <v>78</v>
      </c>
      <c r="AY179" s="174" t="s">
        <v>127</v>
      </c>
    </row>
    <row r="180" spans="2:65" s="1" customFormat="1" ht="31.5" customHeight="1">
      <c r="B180" s="37"/>
      <c r="C180" s="158" t="s">
        <v>262</v>
      </c>
      <c r="D180" s="158" t="s">
        <v>130</v>
      </c>
      <c r="E180" s="159" t="s">
        <v>263</v>
      </c>
      <c r="F180" s="160" t="s">
        <v>264</v>
      </c>
      <c r="G180" s="161" t="s">
        <v>265</v>
      </c>
      <c r="H180" s="162">
        <v>3</v>
      </c>
      <c r="I180" s="163"/>
      <c r="J180" s="164">
        <f>ROUND(I180*H180,2)</f>
        <v>0</v>
      </c>
      <c r="K180" s="160" t="s">
        <v>134</v>
      </c>
      <c r="L180" s="37"/>
      <c r="M180" s="165" t="s">
        <v>21</v>
      </c>
      <c r="N180" s="166" t="s">
        <v>43</v>
      </c>
      <c r="P180" s="167">
        <f>O180*H180</f>
        <v>0</v>
      </c>
      <c r="Q180" s="167">
        <v>1.583E-2</v>
      </c>
      <c r="R180" s="167">
        <f>Q180*H180</f>
        <v>4.7490000000000004E-2</v>
      </c>
      <c r="S180" s="167">
        <v>0</v>
      </c>
      <c r="T180" s="168">
        <f>S180*H180</f>
        <v>0</v>
      </c>
      <c r="AR180" s="21" t="s">
        <v>188</v>
      </c>
      <c r="AT180" s="21" t="s">
        <v>130</v>
      </c>
      <c r="AU180" s="21" t="s">
        <v>80</v>
      </c>
      <c r="AY180" s="21" t="s">
        <v>127</v>
      </c>
      <c r="BE180" s="169">
        <f>IF(N180="základní",J180,0)</f>
        <v>0</v>
      </c>
      <c r="BF180" s="169">
        <f>IF(N180="snížená",J180,0)</f>
        <v>0</v>
      </c>
      <c r="BG180" s="169">
        <f>IF(N180="zákl. přenesená",J180,0)</f>
        <v>0</v>
      </c>
      <c r="BH180" s="169">
        <f>IF(N180="sníž. přenesená",J180,0)</f>
        <v>0</v>
      </c>
      <c r="BI180" s="169">
        <f>IF(N180="nulová",J180,0)</f>
        <v>0</v>
      </c>
      <c r="BJ180" s="21" t="s">
        <v>78</v>
      </c>
      <c r="BK180" s="169">
        <f>ROUND(I180*H180,2)</f>
        <v>0</v>
      </c>
      <c r="BL180" s="21" t="s">
        <v>188</v>
      </c>
      <c r="BM180" s="21" t="s">
        <v>266</v>
      </c>
    </row>
    <row r="181" spans="2:65" s="1" customFormat="1" ht="27">
      <c r="B181" s="37"/>
      <c r="D181" s="170" t="s">
        <v>136</v>
      </c>
      <c r="F181" s="171" t="s">
        <v>137</v>
      </c>
      <c r="I181" s="99"/>
      <c r="L181" s="37"/>
      <c r="M181" s="172"/>
      <c r="T181" s="62"/>
      <c r="AT181" s="21" t="s">
        <v>136</v>
      </c>
      <c r="AU181" s="21" t="s">
        <v>80</v>
      </c>
    </row>
    <row r="182" spans="2:65" s="12" customFormat="1">
      <c r="B182" s="173"/>
      <c r="D182" s="170" t="s">
        <v>138</v>
      </c>
      <c r="E182" s="174" t="s">
        <v>21</v>
      </c>
      <c r="F182" s="175" t="s">
        <v>148</v>
      </c>
      <c r="H182" s="176">
        <v>3</v>
      </c>
      <c r="I182" s="177"/>
      <c r="L182" s="173"/>
      <c r="M182" s="178"/>
      <c r="T182" s="179"/>
      <c r="AT182" s="174" t="s">
        <v>138</v>
      </c>
      <c r="AU182" s="174" t="s">
        <v>80</v>
      </c>
      <c r="AV182" s="12" t="s">
        <v>80</v>
      </c>
      <c r="AW182" s="12" t="s">
        <v>35</v>
      </c>
      <c r="AX182" s="12" t="s">
        <v>78</v>
      </c>
      <c r="AY182" s="174" t="s">
        <v>127</v>
      </c>
    </row>
    <row r="183" spans="2:65" s="1" customFormat="1" ht="22.5" customHeight="1">
      <c r="B183" s="37"/>
      <c r="C183" s="158" t="s">
        <v>267</v>
      </c>
      <c r="D183" s="158" t="s">
        <v>130</v>
      </c>
      <c r="E183" s="159" t="s">
        <v>268</v>
      </c>
      <c r="F183" s="160" t="s">
        <v>269</v>
      </c>
      <c r="G183" s="161" t="s">
        <v>133</v>
      </c>
      <c r="H183" s="162">
        <v>12</v>
      </c>
      <c r="I183" s="163"/>
      <c r="J183" s="164">
        <f>ROUND(I183*H183,2)</f>
        <v>0</v>
      </c>
      <c r="K183" s="160" t="s">
        <v>134</v>
      </c>
      <c r="L183" s="37"/>
      <c r="M183" s="165" t="s">
        <v>21</v>
      </c>
      <c r="N183" s="166" t="s">
        <v>43</v>
      </c>
      <c r="P183" s="167">
        <f>O183*H183</f>
        <v>0</v>
      </c>
      <c r="Q183" s="167">
        <v>0</v>
      </c>
      <c r="R183" s="167">
        <f>Q183*H183</f>
        <v>0</v>
      </c>
      <c r="S183" s="167">
        <v>0</v>
      </c>
      <c r="T183" s="168">
        <f>S183*H183</f>
        <v>0</v>
      </c>
      <c r="AR183" s="21" t="s">
        <v>188</v>
      </c>
      <c r="AT183" s="21" t="s">
        <v>130</v>
      </c>
      <c r="AU183" s="21" t="s">
        <v>80</v>
      </c>
      <c r="AY183" s="21" t="s">
        <v>127</v>
      </c>
      <c r="BE183" s="169">
        <f>IF(N183="základní",J183,0)</f>
        <v>0</v>
      </c>
      <c r="BF183" s="169">
        <f>IF(N183="snížená",J183,0)</f>
        <v>0</v>
      </c>
      <c r="BG183" s="169">
        <f>IF(N183="zákl. přenesená",J183,0)</f>
        <v>0</v>
      </c>
      <c r="BH183" s="169">
        <f>IF(N183="sníž. přenesená",J183,0)</f>
        <v>0</v>
      </c>
      <c r="BI183" s="169">
        <f>IF(N183="nulová",J183,0)</f>
        <v>0</v>
      </c>
      <c r="BJ183" s="21" t="s">
        <v>78</v>
      </c>
      <c r="BK183" s="169">
        <f>ROUND(I183*H183,2)</f>
        <v>0</v>
      </c>
      <c r="BL183" s="21" t="s">
        <v>188</v>
      </c>
      <c r="BM183" s="21" t="s">
        <v>270</v>
      </c>
    </row>
    <row r="184" spans="2:65" s="1" customFormat="1" ht="27">
      <c r="B184" s="37"/>
      <c r="D184" s="170" t="s">
        <v>136</v>
      </c>
      <c r="F184" s="171" t="s">
        <v>137</v>
      </c>
      <c r="I184" s="99"/>
      <c r="L184" s="37"/>
      <c r="M184" s="172"/>
      <c r="T184" s="62"/>
      <c r="AT184" s="21" t="s">
        <v>136</v>
      </c>
      <c r="AU184" s="21" t="s">
        <v>80</v>
      </c>
    </row>
    <row r="185" spans="2:65" s="12" customFormat="1">
      <c r="B185" s="173"/>
      <c r="D185" s="170" t="s">
        <v>138</v>
      </c>
      <c r="E185" s="174" t="s">
        <v>21</v>
      </c>
      <c r="F185" s="175" t="s">
        <v>190</v>
      </c>
      <c r="H185" s="176">
        <v>12</v>
      </c>
      <c r="I185" s="177"/>
      <c r="L185" s="173"/>
      <c r="M185" s="178"/>
      <c r="T185" s="179"/>
      <c r="AT185" s="174" t="s">
        <v>138</v>
      </c>
      <c r="AU185" s="174" t="s">
        <v>80</v>
      </c>
      <c r="AV185" s="12" t="s">
        <v>80</v>
      </c>
      <c r="AW185" s="12" t="s">
        <v>35</v>
      </c>
      <c r="AX185" s="12" t="s">
        <v>78</v>
      </c>
      <c r="AY185" s="174" t="s">
        <v>127</v>
      </c>
    </row>
    <row r="186" spans="2:65" s="1" customFormat="1" ht="22.5" customHeight="1">
      <c r="B186" s="37"/>
      <c r="C186" s="158" t="s">
        <v>271</v>
      </c>
      <c r="D186" s="158" t="s">
        <v>130</v>
      </c>
      <c r="E186" s="159" t="s">
        <v>272</v>
      </c>
      <c r="F186" s="160" t="s">
        <v>273</v>
      </c>
      <c r="G186" s="161" t="s">
        <v>154</v>
      </c>
      <c r="H186" s="162">
        <v>24</v>
      </c>
      <c r="I186" s="163"/>
      <c r="J186" s="164">
        <f>ROUND(I186*H186,2)</f>
        <v>0</v>
      </c>
      <c r="K186" s="160" t="s">
        <v>134</v>
      </c>
      <c r="L186" s="37"/>
      <c r="M186" s="165" t="s">
        <v>21</v>
      </c>
      <c r="N186" s="166" t="s">
        <v>43</v>
      </c>
      <c r="P186" s="167">
        <f>O186*H186</f>
        <v>0</v>
      </c>
      <c r="Q186" s="167">
        <v>3.3E-4</v>
      </c>
      <c r="R186" s="167">
        <f>Q186*H186</f>
        <v>7.92E-3</v>
      </c>
      <c r="S186" s="167">
        <v>0</v>
      </c>
      <c r="T186" s="168">
        <f>S186*H186</f>
        <v>0</v>
      </c>
      <c r="AR186" s="21" t="s">
        <v>188</v>
      </c>
      <c r="AT186" s="21" t="s">
        <v>130</v>
      </c>
      <c r="AU186" s="21" t="s">
        <v>80</v>
      </c>
      <c r="AY186" s="21" t="s">
        <v>127</v>
      </c>
      <c r="BE186" s="169">
        <f>IF(N186="základní",J186,0)</f>
        <v>0</v>
      </c>
      <c r="BF186" s="169">
        <f>IF(N186="snížená",J186,0)</f>
        <v>0</v>
      </c>
      <c r="BG186" s="169">
        <f>IF(N186="zákl. přenesená",J186,0)</f>
        <v>0</v>
      </c>
      <c r="BH186" s="169">
        <f>IF(N186="sníž. přenesená",J186,0)</f>
        <v>0</v>
      </c>
      <c r="BI186" s="169">
        <f>IF(N186="nulová",J186,0)</f>
        <v>0</v>
      </c>
      <c r="BJ186" s="21" t="s">
        <v>78</v>
      </c>
      <c r="BK186" s="169">
        <f>ROUND(I186*H186,2)</f>
        <v>0</v>
      </c>
      <c r="BL186" s="21" t="s">
        <v>188</v>
      </c>
      <c r="BM186" s="21" t="s">
        <v>274</v>
      </c>
    </row>
    <row r="187" spans="2:65" s="1" customFormat="1" ht="40.5">
      <c r="B187" s="37"/>
      <c r="D187" s="170" t="s">
        <v>136</v>
      </c>
      <c r="F187" s="171" t="s">
        <v>226</v>
      </c>
      <c r="I187" s="99"/>
      <c r="L187" s="37"/>
      <c r="M187" s="172"/>
      <c r="T187" s="62"/>
      <c r="AT187" s="21" t="s">
        <v>136</v>
      </c>
      <c r="AU187" s="21" t="s">
        <v>80</v>
      </c>
    </row>
    <row r="188" spans="2:65" s="12" customFormat="1">
      <c r="B188" s="173"/>
      <c r="D188" s="170" t="s">
        <v>138</v>
      </c>
      <c r="E188" s="174" t="s">
        <v>21</v>
      </c>
      <c r="F188" s="175" t="s">
        <v>238</v>
      </c>
      <c r="H188" s="176">
        <v>24</v>
      </c>
      <c r="I188" s="177"/>
      <c r="L188" s="173"/>
      <c r="M188" s="178"/>
      <c r="T188" s="179"/>
      <c r="AT188" s="174" t="s">
        <v>138</v>
      </c>
      <c r="AU188" s="174" t="s">
        <v>80</v>
      </c>
      <c r="AV188" s="12" t="s">
        <v>80</v>
      </c>
      <c r="AW188" s="12" t="s">
        <v>35</v>
      </c>
      <c r="AX188" s="12" t="s">
        <v>78</v>
      </c>
      <c r="AY188" s="174" t="s">
        <v>127</v>
      </c>
    </row>
    <row r="189" spans="2:65" s="1" customFormat="1" ht="22.5" customHeight="1">
      <c r="B189" s="37"/>
      <c r="C189" s="180" t="s">
        <v>224</v>
      </c>
      <c r="D189" s="180" t="s">
        <v>221</v>
      </c>
      <c r="E189" s="181" t="s">
        <v>275</v>
      </c>
      <c r="F189" s="182" t="s">
        <v>276</v>
      </c>
      <c r="G189" s="183" t="s">
        <v>154</v>
      </c>
      <c r="H189" s="184">
        <v>24</v>
      </c>
      <c r="I189" s="185"/>
      <c r="J189" s="186">
        <f>ROUND(I189*H189,2)</f>
        <v>0</v>
      </c>
      <c r="K189" s="182" t="s">
        <v>134</v>
      </c>
      <c r="L189" s="187"/>
      <c r="M189" s="188" t="s">
        <v>21</v>
      </c>
      <c r="N189" s="189" t="s">
        <v>43</v>
      </c>
      <c r="P189" s="167">
        <f>O189*H189</f>
        <v>0</v>
      </c>
      <c r="Q189" s="167">
        <v>1.4999999999999999E-4</v>
      </c>
      <c r="R189" s="167">
        <f>Q189*H189</f>
        <v>3.5999999999999999E-3</v>
      </c>
      <c r="S189" s="167">
        <v>0</v>
      </c>
      <c r="T189" s="168">
        <f>S189*H189</f>
        <v>0</v>
      </c>
      <c r="AR189" s="21" t="s">
        <v>224</v>
      </c>
      <c r="AT189" s="21" t="s">
        <v>221</v>
      </c>
      <c r="AU189" s="21" t="s">
        <v>80</v>
      </c>
      <c r="AY189" s="21" t="s">
        <v>127</v>
      </c>
      <c r="BE189" s="169">
        <f>IF(N189="základní",J189,0)</f>
        <v>0</v>
      </c>
      <c r="BF189" s="169">
        <f>IF(N189="snížená",J189,0)</f>
        <v>0</v>
      </c>
      <c r="BG189" s="169">
        <f>IF(N189="zákl. přenesená",J189,0)</f>
        <v>0</v>
      </c>
      <c r="BH189" s="169">
        <f>IF(N189="sníž. přenesená",J189,0)</f>
        <v>0</v>
      </c>
      <c r="BI189" s="169">
        <f>IF(N189="nulová",J189,0)</f>
        <v>0</v>
      </c>
      <c r="BJ189" s="21" t="s">
        <v>78</v>
      </c>
      <c r="BK189" s="169">
        <f>ROUND(I189*H189,2)</f>
        <v>0</v>
      </c>
      <c r="BL189" s="21" t="s">
        <v>188</v>
      </c>
      <c r="BM189" s="21" t="s">
        <v>277</v>
      </c>
    </row>
    <row r="190" spans="2:65" s="1" customFormat="1" ht="40.5">
      <c r="B190" s="37"/>
      <c r="D190" s="170" t="s">
        <v>136</v>
      </c>
      <c r="F190" s="171" t="s">
        <v>226</v>
      </c>
      <c r="I190" s="99"/>
      <c r="L190" s="37"/>
      <c r="M190" s="172"/>
      <c r="T190" s="62"/>
      <c r="AT190" s="21" t="s">
        <v>136</v>
      </c>
      <c r="AU190" s="21" t="s">
        <v>80</v>
      </c>
    </row>
    <row r="191" spans="2:65" s="12" customFormat="1">
      <c r="B191" s="173"/>
      <c r="D191" s="170" t="s">
        <v>138</v>
      </c>
      <c r="E191" s="174" t="s">
        <v>21</v>
      </c>
      <c r="F191" s="175" t="s">
        <v>238</v>
      </c>
      <c r="H191" s="176">
        <v>24</v>
      </c>
      <c r="I191" s="177"/>
      <c r="L191" s="173"/>
      <c r="M191" s="178"/>
      <c r="T191" s="179"/>
      <c r="AT191" s="174" t="s">
        <v>138</v>
      </c>
      <c r="AU191" s="174" t="s">
        <v>80</v>
      </c>
      <c r="AV191" s="12" t="s">
        <v>80</v>
      </c>
      <c r="AW191" s="12" t="s">
        <v>35</v>
      </c>
      <c r="AX191" s="12" t="s">
        <v>78</v>
      </c>
      <c r="AY191" s="174" t="s">
        <v>127</v>
      </c>
    </row>
    <row r="192" spans="2:65" s="1" customFormat="1" ht="22.5" customHeight="1">
      <c r="B192" s="37"/>
      <c r="C192" s="158" t="s">
        <v>278</v>
      </c>
      <c r="D192" s="158" t="s">
        <v>130</v>
      </c>
      <c r="E192" s="159" t="s">
        <v>279</v>
      </c>
      <c r="F192" s="160" t="s">
        <v>280</v>
      </c>
      <c r="G192" s="161" t="s">
        <v>154</v>
      </c>
      <c r="H192" s="162">
        <v>7</v>
      </c>
      <c r="I192" s="163"/>
      <c r="J192" s="164">
        <f>ROUND(I192*H192,2)</f>
        <v>0</v>
      </c>
      <c r="K192" s="160" t="s">
        <v>134</v>
      </c>
      <c r="L192" s="37"/>
      <c r="M192" s="165" t="s">
        <v>21</v>
      </c>
      <c r="N192" s="166" t="s">
        <v>43</v>
      </c>
      <c r="P192" s="167">
        <f>O192*H192</f>
        <v>0</v>
      </c>
      <c r="Q192" s="167">
        <v>4.2000000000000002E-4</v>
      </c>
      <c r="R192" s="167">
        <f>Q192*H192</f>
        <v>2.9399999999999999E-3</v>
      </c>
      <c r="S192" s="167">
        <v>0</v>
      </c>
      <c r="T192" s="168">
        <f>S192*H192</f>
        <v>0</v>
      </c>
      <c r="AR192" s="21" t="s">
        <v>188</v>
      </c>
      <c r="AT192" s="21" t="s">
        <v>130</v>
      </c>
      <c r="AU192" s="21" t="s">
        <v>80</v>
      </c>
      <c r="AY192" s="21" t="s">
        <v>127</v>
      </c>
      <c r="BE192" s="169">
        <f>IF(N192="základní",J192,0)</f>
        <v>0</v>
      </c>
      <c r="BF192" s="169">
        <f>IF(N192="snížená",J192,0)</f>
        <v>0</v>
      </c>
      <c r="BG192" s="169">
        <f>IF(N192="zákl. přenesená",J192,0)</f>
        <v>0</v>
      </c>
      <c r="BH192" s="169">
        <f>IF(N192="sníž. přenesená",J192,0)</f>
        <v>0</v>
      </c>
      <c r="BI192" s="169">
        <f>IF(N192="nulová",J192,0)</f>
        <v>0</v>
      </c>
      <c r="BJ192" s="21" t="s">
        <v>78</v>
      </c>
      <c r="BK192" s="169">
        <f>ROUND(I192*H192,2)</f>
        <v>0</v>
      </c>
      <c r="BL192" s="21" t="s">
        <v>188</v>
      </c>
      <c r="BM192" s="21" t="s">
        <v>281</v>
      </c>
    </row>
    <row r="193" spans="2:65" s="1" customFormat="1" ht="54">
      <c r="B193" s="37"/>
      <c r="D193" s="170" t="s">
        <v>136</v>
      </c>
      <c r="F193" s="171" t="s">
        <v>282</v>
      </c>
      <c r="I193" s="99"/>
      <c r="L193" s="37"/>
      <c r="M193" s="172"/>
      <c r="T193" s="62"/>
      <c r="AT193" s="21" t="s">
        <v>136</v>
      </c>
      <c r="AU193" s="21" t="s">
        <v>80</v>
      </c>
    </row>
    <row r="194" spans="2:65" s="12" customFormat="1">
      <c r="B194" s="173"/>
      <c r="D194" s="170" t="s">
        <v>138</v>
      </c>
      <c r="E194" s="174" t="s">
        <v>21</v>
      </c>
      <c r="F194" s="175" t="s">
        <v>166</v>
      </c>
      <c r="H194" s="176">
        <v>7</v>
      </c>
      <c r="I194" s="177"/>
      <c r="L194" s="173"/>
      <c r="M194" s="178"/>
      <c r="T194" s="179"/>
      <c r="AT194" s="174" t="s">
        <v>138</v>
      </c>
      <c r="AU194" s="174" t="s">
        <v>80</v>
      </c>
      <c r="AV194" s="12" t="s">
        <v>80</v>
      </c>
      <c r="AW194" s="12" t="s">
        <v>35</v>
      </c>
      <c r="AX194" s="12" t="s">
        <v>78</v>
      </c>
      <c r="AY194" s="174" t="s">
        <v>127</v>
      </c>
    </row>
    <row r="195" spans="2:65" s="1" customFormat="1" ht="22.5" customHeight="1">
      <c r="B195" s="37"/>
      <c r="C195" s="180" t="s">
        <v>283</v>
      </c>
      <c r="D195" s="180" t="s">
        <v>221</v>
      </c>
      <c r="E195" s="181" t="s">
        <v>284</v>
      </c>
      <c r="F195" s="182" t="s">
        <v>285</v>
      </c>
      <c r="G195" s="183" t="s">
        <v>154</v>
      </c>
      <c r="H195" s="184">
        <v>7</v>
      </c>
      <c r="I195" s="185"/>
      <c r="J195" s="186">
        <f>ROUND(I195*H195,2)</f>
        <v>0</v>
      </c>
      <c r="K195" s="182" t="s">
        <v>134</v>
      </c>
      <c r="L195" s="187"/>
      <c r="M195" s="188" t="s">
        <v>21</v>
      </c>
      <c r="N195" s="189" t="s">
        <v>43</v>
      </c>
      <c r="P195" s="167">
        <f>O195*H195</f>
        <v>0</v>
      </c>
      <c r="Q195" s="167">
        <v>2.3000000000000001E-4</v>
      </c>
      <c r="R195" s="167">
        <f>Q195*H195</f>
        <v>1.6100000000000001E-3</v>
      </c>
      <c r="S195" s="167">
        <v>0</v>
      </c>
      <c r="T195" s="168">
        <f>S195*H195</f>
        <v>0</v>
      </c>
      <c r="AR195" s="21" t="s">
        <v>224</v>
      </c>
      <c r="AT195" s="21" t="s">
        <v>221</v>
      </c>
      <c r="AU195" s="21" t="s">
        <v>80</v>
      </c>
      <c r="AY195" s="21" t="s">
        <v>127</v>
      </c>
      <c r="BE195" s="169">
        <f>IF(N195="základní",J195,0)</f>
        <v>0</v>
      </c>
      <c r="BF195" s="169">
        <f>IF(N195="snížená",J195,0)</f>
        <v>0</v>
      </c>
      <c r="BG195" s="169">
        <f>IF(N195="zákl. přenesená",J195,0)</f>
        <v>0</v>
      </c>
      <c r="BH195" s="169">
        <f>IF(N195="sníž. přenesená",J195,0)</f>
        <v>0</v>
      </c>
      <c r="BI195" s="169">
        <f>IF(N195="nulová",J195,0)</f>
        <v>0</v>
      </c>
      <c r="BJ195" s="21" t="s">
        <v>78</v>
      </c>
      <c r="BK195" s="169">
        <f>ROUND(I195*H195,2)</f>
        <v>0</v>
      </c>
      <c r="BL195" s="21" t="s">
        <v>188</v>
      </c>
      <c r="BM195" s="21" t="s">
        <v>286</v>
      </c>
    </row>
    <row r="196" spans="2:65" s="1" customFormat="1" ht="40.5">
      <c r="B196" s="37"/>
      <c r="D196" s="170" t="s">
        <v>136</v>
      </c>
      <c r="F196" s="171" t="s">
        <v>226</v>
      </c>
      <c r="I196" s="99"/>
      <c r="L196" s="37"/>
      <c r="M196" s="172"/>
      <c r="T196" s="62"/>
      <c r="AT196" s="21" t="s">
        <v>136</v>
      </c>
      <c r="AU196" s="21" t="s">
        <v>80</v>
      </c>
    </row>
    <row r="197" spans="2:65" s="12" customFormat="1">
      <c r="B197" s="173"/>
      <c r="D197" s="170" t="s">
        <v>138</v>
      </c>
      <c r="E197" s="174" t="s">
        <v>21</v>
      </c>
      <c r="F197" s="175" t="s">
        <v>166</v>
      </c>
      <c r="H197" s="176">
        <v>7</v>
      </c>
      <c r="I197" s="177"/>
      <c r="L197" s="173"/>
      <c r="M197" s="178"/>
      <c r="T197" s="179"/>
      <c r="AT197" s="174" t="s">
        <v>138</v>
      </c>
      <c r="AU197" s="174" t="s">
        <v>80</v>
      </c>
      <c r="AV197" s="12" t="s">
        <v>80</v>
      </c>
      <c r="AW197" s="12" t="s">
        <v>35</v>
      </c>
      <c r="AX197" s="12" t="s">
        <v>78</v>
      </c>
      <c r="AY197" s="174" t="s">
        <v>127</v>
      </c>
    </row>
    <row r="198" spans="2:65" s="1" customFormat="1" ht="22.5" customHeight="1">
      <c r="B198" s="37"/>
      <c r="C198" s="158" t="s">
        <v>287</v>
      </c>
      <c r="D198" s="158" t="s">
        <v>130</v>
      </c>
      <c r="E198" s="159" t="s">
        <v>288</v>
      </c>
      <c r="F198" s="160" t="s">
        <v>289</v>
      </c>
      <c r="G198" s="161" t="s">
        <v>154</v>
      </c>
      <c r="H198" s="162">
        <v>5</v>
      </c>
      <c r="I198" s="163"/>
      <c r="J198" s="164">
        <f>ROUND(I198*H198,2)</f>
        <v>0</v>
      </c>
      <c r="K198" s="160" t="s">
        <v>134</v>
      </c>
      <c r="L198" s="37"/>
      <c r="M198" s="165" t="s">
        <v>21</v>
      </c>
      <c r="N198" s="166" t="s">
        <v>43</v>
      </c>
      <c r="P198" s="167">
        <f>O198*H198</f>
        <v>0</v>
      </c>
      <c r="Q198" s="167">
        <v>5.0000000000000001E-4</v>
      </c>
      <c r="R198" s="167">
        <f>Q198*H198</f>
        <v>2.5000000000000001E-3</v>
      </c>
      <c r="S198" s="167">
        <v>0</v>
      </c>
      <c r="T198" s="168">
        <f>S198*H198</f>
        <v>0</v>
      </c>
      <c r="AR198" s="21" t="s">
        <v>188</v>
      </c>
      <c r="AT198" s="21" t="s">
        <v>130</v>
      </c>
      <c r="AU198" s="21" t="s">
        <v>80</v>
      </c>
      <c r="AY198" s="21" t="s">
        <v>127</v>
      </c>
      <c r="BE198" s="169">
        <f>IF(N198="základní",J198,0)</f>
        <v>0</v>
      </c>
      <c r="BF198" s="169">
        <f>IF(N198="snížená",J198,0)</f>
        <v>0</v>
      </c>
      <c r="BG198" s="169">
        <f>IF(N198="zákl. přenesená",J198,0)</f>
        <v>0</v>
      </c>
      <c r="BH198" s="169">
        <f>IF(N198="sníž. přenesená",J198,0)</f>
        <v>0</v>
      </c>
      <c r="BI198" s="169">
        <f>IF(N198="nulová",J198,0)</f>
        <v>0</v>
      </c>
      <c r="BJ198" s="21" t="s">
        <v>78</v>
      </c>
      <c r="BK198" s="169">
        <f>ROUND(I198*H198,2)</f>
        <v>0</v>
      </c>
      <c r="BL198" s="21" t="s">
        <v>188</v>
      </c>
      <c r="BM198" s="21" t="s">
        <v>290</v>
      </c>
    </row>
    <row r="199" spans="2:65" s="1" customFormat="1" ht="40.5">
      <c r="B199" s="37"/>
      <c r="D199" s="170" t="s">
        <v>136</v>
      </c>
      <c r="F199" s="171" t="s">
        <v>226</v>
      </c>
      <c r="I199" s="99"/>
      <c r="L199" s="37"/>
      <c r="M199" s="172"/>
      <c r="T199" s="62"/>
      <c r="AT199" s="21" t="s">
        <v>136</v>
      </c>
      <c r="AU199" s="21" t="s">
        <v>80</v>
      </c>
    </row>
    <row r="200" spans="2:65" s="12" customFormat="1">
      <c r="B200" s="173"/>
      <c r="D200" s="170" t="s">
        <v>138</v>
      </c>
      <c r="E200" s="174" t="s">
        <v>21</v>
      </c>
      <c r="F200" s="175" t="s">
        <v>156</v>
      </c>
      <c r="H200" s="176">
        <v>5</v>
      </c>
      <c r="I200" s="177"/>
      <c r="L200" s="173"/>
      <c r="M200" s="178"/>
      <c r="T200" s="179"/>
      <c r="AT200" s="174" t="s">
        <v>138</v>
      </c>
      <c r="AU200" s="174" t="s">
        <v>80</v>
      </c>
      <c r="AV200" s="12" t="s">
        <v>80</v>
      </c>
      <c r="AW200" s="12" t="s">
        <v>35</v>
      </c>
      <c r="AX200" s="12" t="s">
        <v>78</v>
      </c>
      <c r="AY200" s="174" t="s">
        <v>127</v>
      </c>
    </row>
    <row r="201" spans="2:65" s="1" customFormat="1" ht="22.5" customHeight="1">
      <c r="B201" s="37"/>
      <c r="C201" s="180" t="s">
        <v>291</v>
      </c>
      <c r="D201" s="180" t="s">
        <v>221</v>
      </c>
      <c r="E201" s="181" t="s">
        <v>292</v>
      </c>
      <c r="F201" s="182" t="s">
        <v>293</v>
      </c>
      <c r="G201" s="183" t="s">
        <v>154</v>
      </c>
      <c r="H201" s="184">
        <v>5</v>
      </c>
      <c r="I201" s="185"/>
      <c r="J201" s="186">
        <f>ROUND(I201*H201,2)</f>
        <v>0</v>
      </c>
      <c r="K201" s="182" t="s">
        <v>134</v>
      </c>
      <c r="L201" s="187"/>
      <c r="M201" s="188" t="s">
        <v>21</v>
      </c>
      <c r="N201" s="189" t="s">
        <v>43</v>
      </c>
      <c r="P201" s="167">
        <f>O201*H201</f>
        <v>0</v>
      </c>
      <c r="Q201" s="167">
        <v>3.6999999999999999E-4</v>
      </c>
      <c r="R201" s="167">
        <f>Q201*H201</f>
        <v>1.8500000000000001E-3</v>
      </c>
      <c r="S201" s="167">
        <v>0</v>
      </c>
      <c r="T201" s="168">
        <f>S201*H201</f>
        <v>0</v>
      </c>
      <c r="AR201" s="21" t="s">
        <v>224</v>
      </c>
      <c r="AT201" s="21" t="s">
        <v>221</v>
      </c>
      <c r="AU201" s="21" t="s">
        <v>80</v>
      </c>
      <c r="AY201" s="21" t="s">
        <v>127</v>
      </c>
      <c r="BE201" s="169">
        <f>IF(N201="základní",J201,0)</f>
        <v>0</v>
      </c>
      <c r="BF201" s="169">
        <f>IF(N201="snížená",J201,0)</f>
        <v>0</v>
      </c>
      <c r="BG201" s="169">
        <f>IF(N201="zákl. přenesená",J201,0)</f>
        <v>0</v>
      </c>
      <c r="BH201" s="169">
        <f>IF(N201="sníž. přenesená",J201,0)</f>
        <v>0</v>
      </c>
      <c r="BI201" s="169">
        <f>IF(N201="nulová",J201,0)</f>
        <v>0</v>
      </c>
      <c r="BJ201" s="21" t="s">
        <v>78</v>
      </c>
      <c r="BK201" s="169">
        <f>ROUND(I201*H201,2)</f>
        <v>0</v>
      </c>
      <c r="BL201" s="21" t="s">
        <v>188</v>
      </c>
      <c r="BM201" s="21" t="s">
        <v>294</v>
      </c>
    </row>
    <row r="202" spans="2:65" s="1" customFormat="1" ht="40.5">
      <c r="B202" s="37"/>
      <c r="D202" s="170" t="s">
        <v>136</v>
      </c>
      <c r="F202" s="171" t="s">
        <v>226</v>
      </c>
      <c r="I202" s="99"/>
      <c r="L202" s="37"/>
      <c r="M202" s="172"/>
      <c r="T202" s="62"/>
      <c r="AT202" s="21" t="s">
        <v>136</v>
      </c>
      <c r="AU202" s="21" t="s">
        <v>80</v>
      </c>
    </row>
    <row r="203" spans="2:65" s="12" customFormat="1">
      <c r="B203" s="173"/>
      <c r="D203" s="170" t="s">
        <v>138</v>
      </c>
      <c r="E203" s="174" t="s">
        <v>21</v>
      </c>
      <c r="F203" s="175" t="s">
        <v>156</v>
      </c>
      <c r="H203" s="176">
        <v>5</v>
      </c>
      <c r="I203" s="177"/>
      <c r="L203" s="173"/>
      <c r="M203" s="178"/>
      <c r="T203" s="179"/>
      <c r="AT203" s="174" t="s">
        <v>138</v>
      </c>
      <c r="AU203" s="174" t="s">
        <v>80</v>
      </c>
      <c r="AV203" s="12" t="s">
        <v>80</v>
      </c>
      <c r="AW203" s="12" t="s">
        <v>35</v>
      </c>
      <c r="AX203" s="12" t="s">
        <v>78</v>
      </c>
      <c r="AY203" s="174" t="s">
        <v>127</v>
      </c>
    </row>
    <row r="204" spans="2:65" s="1" customFormat="1" ht="22.5" customHeight="1">
      <c r="B204" s="37"/>
      <c r="C204" s="180" t="s">
        <v>295</v>
      </c>
      <c r="D204" s="180" t="s">
        <v>221</v>
      </c>
      <c r="E204" s="181" t="s">
        <v>296</v>
      </c>
      <c r="F204" s="182" t="s">
        <v>297</v>
      </c>
      <c r="G204" s="183" t="s">
        <v>154</v>
      </c>
      <c r="H204" s="184">
        <v>24</v>
      </c>
      <c r="I204" s="185"/>
      <c r="J204" s="186">
        <f>ROUND(I204*H204,2)</f>
        <v>0</v>
      </c>
      <c r="K204" s="182" t="s">
        <v>134</v>
      </c>
      <c r="L204" s="187"/>
      <c r="M204" s="188" t="s">
        <v>21</v>
      </c>
      <c r="N204" s="189" t="s">
        <v>43</v>
      </c>
      <c r="P204" s="167">
        <f>O204*H204</f>
        <v>0</v>
      </c>
      <c r="Q204" s="167">
        <v>3.0000000000000001E-5</v>
      </c>
      <c r="R204" s="167">
        <f>Q204*H204</f>
        <v>7.2000000000000005E-4</v>
      </c>
      <c r="S204" s="167">
        <v>0</v>
      </c>
      <c r="T204" s="168">
        <f>S204*H204</f>
        <v>0</v>
      </c>
      <c r="AR204" s="21" t="s">
        <v>224</v>
      </c>
      <c r="AT204" s="21" t="s">
        <v>221</v>
      </c>
      <c r="AU204" s="21" t="s">
        <v>80</v>
      </c>
      <c r="AY204" s="21" t="s">
        <v>127</v>
      </c>
      <c r="BE204" s="169">
        <f>IF(N204="základní",J204,0)</f>
        <v>0</v>
      </c>
      <c r="BF204" s="169">
        <f>IF(N204="snížená",J204,0)</f>
        <v>0</v>
      </c>
      <c r="BG204" s="169">
        <f>IF(N204="zákl. přenesená",J204,0)</f>
        <v>0</v>
      </c>
      <c r="BH204" s="169">
        <f>IF(N204="sníž. přenesená",J204,0)</f>
        <v>0</v>
      </c>
      <c r="BI204" s="169">
        <f>IF(N204="nulová",J204,0)</f>
        <v>0</v>
      </c>
      <c r="BJ204" s="21" t="s">
        <v>78</v>
      </c>
      <c r="BK204" s="169">
        <f>ROUND(I204*H204,2)</f>
        <v>0</v>
      </c>
      <c r="BL204" s="21" t="s">
        <v>188</v>
      </c>
      <c r="BM204" s="21" t="s">
        <v>298</v>
      </c>
    </row>
    <row r="205" spans="2:65" s="1" customFormat="1" ht="27">
      <c r="B205" s="37"/>
      <c r="D205" s="170" t="s">
        <v>136</v>
      </c>
      <c r="F205" s="171" t="s">
        <v>137</v>
      </c>
      <c r="I205" s="99"/>
      <c r="L205" s="37"/>
      <c r="M205" s="172"/>
      <c r="T205" s="62"/>
      <c r="AT205" s="21" t="s">
        <v>136</v>
      </c>
      <c r="AU205" s="21" t="s">
        <v>80</v>
      </c>
    </row>
    <row r="206" spans="2:65" s="12" customFormat="1">
      <c r="B206" s="173"/>
      <c r="D206" s="170" t="s">
        <v>138</v>
      </c>
      <c r="E206" s="174" t="s">
        <v>21</v>
      </c>
      <c r="F206" s="175" t="s">
        <v>238</v>
      </c>
      <c r="H206" s="176">
        <v>24</v>
      </c>
      <c r="I206" s="177"/>
      <c r="L206" s="173"/>
      <c r="M206" s="178"/>
      <c r="T206" s="179"/>
      <c r="AT206" s="174" t="s">
        <v>138</v>
      </c>
      <c r="AU206" s="174" t="s">
        <v>80</v>
      </c>
      <c r="AV206" s="12" t="s">
        <v>80</v>
      </c>
      <c r="AW206" s="12" t="s">
        <v>35</v>
      </c>
      <c r="AX206" s="12" t="s">
        <v>78</v>
      </c>
      <c r="AY206" s="174" t="s">
        <v>127</v>
      </c>
    </row>
    <row r="207" spans="2:65" s="1" customFormat="1" ht="22.5" customHeight="1">
      <c r="B207" s="37"/>
      <c r="C207" s="180" t="s">
        <v>299</v>
      </c>
      <c r="D207" s="180" t="s">
        <v>221</v>
      </c>
      <c r="E207" s="181" t="s">
        <v>300</v>
      </c>
      <c r="F207" s="182" t="s">
        <v>301</v>
      </c>
      <c r="G207" s="183" t="s">
        <v>154</v>
      </c>
      <c r="H207" s="184">
        <v>7</v>
      </c>
      <c r="I207" s="185"/>
      <c r="J207" s="186">
        <f>ROUND(I207*H207,2)</f>
        <v>0</v>
      </c>
      <c r="K207" s="182" t="s">
        <v>134</v>
      </c>
      <c r="L207" s="187"/>
      <c r="M207" s="188" t="s">
        <v>21</v>
      </c>
      <c r="N207" s="189" t="s">
        <v>43</v>
      </c>
      <c r="P207" s="167">
        <f>O207*H207</f>
        <v>0</v>
      </c>
      <c r="Q207" s="167">
        <v>5.0000000000000002E-5</v>
      </c>
      <c r="R207" s="167">
        <f>Q207*H207</f>
        <v>3.5E-4</v>
      </c>
      <c r="S207" s="167">
        <v>0</v>
      </c>
      <c r="T207" s="168">
        <f>S207*H207</f>
        <v>0</v>
      </c>
      <c r="AR207" s="21" t="s">
        <v>224</v>
      </c>
      <c r="AT207" s="21" t="s">
        <v>221</v>
      </c>
      <c r="AU207" s="21" t="s">
        <v>80</v>
      </c>
      <c r="AY207" s="21" t="s">
        <v>127</v>
      </c>
      <c r="BE207" s="169">
        <f>IF(N207="základní",J207,0)</f>
        <v>0</v>
      </c>
      <c r="BF207" s="169">
        <f>IF(N207="snížená",J207,0)</f>
        <v>0</v>
      </c>
      <c r="BG207" s="169">
        <f>IF(N207="zákl. přenesená",J207,0)</f>
        <v>0</v>
      </c>
      <c r="BH207" s="169">
        <f>IF(N207="sníž. přenesená",J207,0)</f>
        <v>0</v>
      </c>
      <c r="BI207" s="169">
        <f>IF(N207="nulová",J207,0)</f>
        <v>0</v>
      </c>
      <c r="BJ207" s="21" t="s">
        <v>78</v>
      </c>
      <c r="BK207" s="169">
        <f>ROUND(I207*H207,2)</f>
        <v>0</v>
      </c>
      <c r="BL207" s="21" t="s">
        <v>188</v>
      </c>
      <c r="BM207" s="21" t="s">
        <v>302</v>
      </c>
    </row>
    <row r="208" spans="2:65" s="1" customFormat="1" ht="27">
      <c r="B208" s="37"/>
      <c r="D208" s="170" t="s">
        <v>136</v>
      </c>
      <c r="F208" s="171" t="s">
        <v>137</v>
      </c>
      <c r="I208" s="99"/>
      <c r="L208" s="37"/>
      <c r="M208" s="172"/>
      <c r="T208" s="62"/>
      <c r="AT208" s="21" t="s">
        <v>136</v>
      </c>
      <c r="AU208" s="21" t="s">
        <v>80</v>
      </c>
    </row>
    <row r="209" spans="2:65" s="12" customFormat="1">
      <c r="B209" s="173"/>
      <c r="D209" s="170" t="s">
        <v>138</v>
      </c>
      <c r="E209" s="174" t="s">
        <v>21</v>
      </c>
      <c r="F209" s="175" t="s">
        <v>166</v>
      </c>
      <c r="H209" s="176">
        <v>7</v>
      </c>
      <c r="I209" s="177"/>
      <c r="L209" s="173"/>
      <c r="M209" s="178"/>
      <c r="T209" s="179"/>
      <c r="AT209" s="174" t="s">
        <v>138</v>
      </c>
      <c r="AU209" s="174" t="s">
        <v>80</v>
      </c>
      <c r="AV209" s="12" t="s">
        <v>80</v>
      </c>
      <c r="AW209" s="12" t="s">
        <v>35</v>
      </c>
      <c r="AX209" s="12" t="s">
        <v>78</v>
      </c>
      <c r="AY209" s="174" t="s">
        <v>127</v>
      </c>
    </row>
    <row r="210" spans="2:65" s="1" customFormat="1" ht="22.5" customHeight="1">
      <c r="B210" s="37"/>
      <c r="C210" s="180" t="s">
        <v>303</v>
      </c>
      <c r="D210" s="180" t="s">
        <v>221</v>
      </c>
      <c r="E210" s="181" t="s">
        <v>304</v>
      </c>
      <c r="F210" s="182" t="s">
        <v>305</v>
      </c>
      <c r="G210" s="183" t="s">
        <v>154</v>
      </c>
      <c r="H210" s="184">
        <v>5</v>
      </c>
      <c r="I210" s="185"/>
      <c r="J210" s="186">
        <f>ROUND(I210*H210,2)</f>
        <v>0</v>
      </c>
      <c r="K210" s="182" t="s">
        <v>134</v>
      </c>
      <c r="L210" s="187"/>
      <c r="M210" s="188" t="s">
        <v>21</v>
      </c>
      <c r="N210" s="189" t="s">
        <v>43</v>
      </c>
      <c r="P210" s="167">
        <f>O210*H210</f>
        <v>0</v>
      </c>
      <c r="Q210" s="167">
        <v>5.5000000000000003E-4</v>
      </c>
      <c r="R210" s="167">
        <f>Q210*H210</f>
        <v>2.7500000000000003E-3</v>
      </c>
      <c r="S210" s="167">
        <v>0</v>
      </c>
      <c r="T210" s="168">
        <f>S210*H210</f>
        <v>0</v>
      </c>
      <c r="AR210" s="21" t="s">
        <v>224</v>
      </c>
      <c r="AT210" s="21" t="s">
        <v>221</v>
      </c>
      <c r="AU210" s="21" t="s">
        <v>80</v>
      </c>
      <c r="AY210" s="21" t="s">
        <v>127</v>
      </c>
      <c r="BE210" s="169">
        <f>IF(N210="základní",J210,0)</f>
        <v>0</v>
      </c>
      <c r="BF210" s="169">
        <f>IF(N210="snížená",J210,0)</f>
        <v>0</v>
      </c>
      <c r="BG210" s="169">
        <f>IF(N210="zákl. přenesená",J210,0)</f>
        <v>0</v>
      </c>
      <c r="BH210" s="169">
        <f>IF(N210="sníž. přenesená",J210,0)</f>
        <v>0</v>
      </c>
      <c r="BI210" s="169">
        <f>IF(N210="nulová",J210,0)</f>
        <v>0</v>
      </c>
      <c r="BJ210" s="21" t="s">
        <v>78</v>
      </c>
      <c r="BK210" s="169">
        <f>ROUND(I210*H210,2)</f>
        <v>0</v>
      </c>
      <c r="BL210" s="21" t="s">
        <v>188</v>
      </c>
      <c r="BM210" s="21" t="s">
        <v>306</v>
      </c>
    </row>
    <row r="211" spans="2:65" s="1" customFormat="1" ht="27">
      <c r="B211" s="37"/>
      <c r="D211" s="170" t="s">
        <v>136</v>
      </c>
      <c r="F211" s="171" t="s">
        <v>137</v>
      </c>
      <c r="I211" s="99"/>
      <c r="L211" s="37"/>
      <c r="M211" s="172"/>
      <c r="T211" s="62"/>
      <c r="AT211" s="21" t="s">
        <v>136</v>
      </c>
      <c r="AU211" s="21" t="s">
        <v>80</v>
      </c>
    </row>
    <row r="212" spans="2:65" s="12" customFormat="1">
      <c r="B212" s="173"/>
      <c r="D212" s="170" t="s">
        <v>138</v>
      </c>
      <c r="E212" s="174" t="s">
        <v>21</v>
      </c>
      <c r="F212" s="175" t="s">
        <v>156</v>
      </c>
      <c r="H212" s="176">
        <v>5</v>
      </c>
      <c r="I212" s="177"/>
      <c r="L212" s="173"/>
      <c r="M212" s="178"/>
      <c r="T212" s="179"/>
      <c r="AT212" s="174" t="s">
        <v>138</v>
      </c>
      <c r="AU212" s="174" t="s">
        <v>80</v>
      </c>
      <c r="AV212" s="12" t="s">
        <v>80</v>
      </c>
      <c r="AW212" s="12" t="s">
        <v>35</v>
      </c>
      <c r="AX212" s="12" t="s">
        <v>78</v>
      </c>
      <c r="AY212" s="174" t="s">
        <v>127</v>
      </c>
    </row>
    <row r="213" spans="2:65" s="1" customFormat="1" ht="22.5" customHeight="1">
      <c r="B213" s="37"/>
      <c r="C213" s="158" t="s">
        <v>307</v>
      </c>
      <c r="D213" s="158" t="s">
        <v>130</v>
      </c>
      <c r="E213" s="159" t="s">
        <v>308</v>
      </c>
      <c r="F213" s="160" t="s">
        <v>309</v>
      </c>
      <c r="G213" s="161" t="s">
        <v>133</v>
      </c>
      <c r="H213" s="162">
        <v>12</v>
      </c>
      <c r="I213" s="163"/>
      <c r="J213" s="164">
        <f>ROUND(I213*H213,2)</f>
        <v>0</v>
      </c>
      <c r="K213" s="160" t="s">
        <v>134</v>
      </c>
      <c r="L213" s="37"/>
      <c r="M213" s="165" t="s">
        <v>21</v>
      </c>
      <c r="N213" s="166" t="s">
        <v>43</v>
      </c>
      <c r="P213" s="167">
        <f>O213*H213</f>
        <v>0</v>
      </c>
      <c r="Q213" s="167">
        <v>1.2999999999999999E-4</v>
      </c>
      <c r="R213" s="167">
        <f>Q213*H213</f>
        <v>1.5599999999999998E-3</v>
      </c>
      <c r="S213" s="167">
        <v>0</v>
      </c>
      <c r="T213" s="168">
        <f>S213*H213</f>
        <v>0</v>
      </c>
      <c r="AR213" s="21" t="s">
        <v>188</v>
      </c>
      <c r="AT213" s="21" t="s">
        <v>130</v>
      </c>
      <c r="AU213" s="21" t="s">
        <v>80</v>
      </c>
      <c r="AY213" s="21" t="s">
        <v>127</v>
      </c>
      <c r="BE213" s="169">
        <f>IF(N213="základní",J213,0)</f>
        <v>0</v>
      </c>
      <c r="BF213" s="169">
        <f>IF(N213="snížená",J213,0)</f>
        <v>0</v>
      </c>
      <c r="BG213" s="169">
        <f>IF(N213="zákl. přenesená",J213,0)</f>
        <v>0</v>
      </c>
      <c r="BH213" s="169">
        <f>IF(N213="sníž. přenesená",J213,0)</f>
        <v>0</v>
      </c>
      <c r="BI213" s="169">
        <f>IF(N213="nulová",J213,0)</f>
        <v>0</v>
      </c>
      <c r="BJ213" s="21" t="s">
        <v>78</v>
      </c>
      <c r="BK213" s="169">
        <f>ROUND(I213*H213,2)</f>
        <v>0</v>
      </c>
      <c r="BL213" s="21" t="s">
        <v>188</v>
      </c>
      <c r="BM213" s="21" t="s">
        <v>310</v>
      </c>
    </row>
    <row r="214" spans="2:65" s="1" customFormat="1" ht="27">
      <c r="B214" s="37"/>
      <c r="D214" s="170" t="s">
        <v>136</v>
      </c>
      <c r="F214" s="171" t="s">
        <v>137</v>
      </c>
      <c r="I214" s="99"/>
      <c r="L214" s="37"/>
      <c r="M214" s="172"/>
      <c r="T214" s="62"/>
      <c r="AT214" s="21" t="s">
        <v>136</v>
      </c>
      <c r="AU214" s="21" t="s">
        <v>80</v>
      </c>
    </row>
    <row r="215" spans="2:65" s="12" customFormat="1">
      <c r="B215" s="173"/>
      <c r="D215" s="170" t="s">
        <v>138</v>
      </c>
      <c r="E215" s="174" t="s">
        <v>21</v>
      </c>
      <c r="F215" s="175" t="s">
        <v>190</v>
      </c>
      <c r="H215" s="176">
        <v>12</v>
      </c>
      <c r="I215" s="177"/>
      <c r="L215" s="173"/>
      <c r="M215" s="178"/>
      <c r="T215" s="179"/>
      <c r="AT215" s="174" t="s">
        <v>138</v>
      </c>
      <c r="AU215" s="174" t="s">
        <v>80</v>
      </c>
      <c r="AV215" s="12" t="s">
        <v>80</v>
      </c>
      <c r="AW215" s="12" t="s">
        <v>35</v>
      </c>
      <c r="AX215" s="12" t="s">
        <v>78</v>
      </c>
      <c r="AY215" s="174" t="s">
        <v>127</v>
      </c>
    </row>
    <row r="216" spans="2:65" s="1" customFormat="1" ht="22.5" customHeight="1">
      <c r="B216" s="37"/>
      <c r="C216" s="180" t="s">
        <v>311</v>
      </c>
      <c r="D216" s="180" t="s">
        <v>221</v>
      </c>
      <c r="E216" s="181" t="s">
        <v>312</v>
      </c>
      <c r="F216" s="182" t="s">
        <v>313</v>
      </c>
      <c r="G216" s="183" t="s">
        <v>133</v>
      </c>
      <c r="H216" s="184">
        <v>12</v>
      </c>
      <c r="I216" s="185"/>
      <c r="J216" s="186">
        <f>ROUND(I216*H216,2)</f>
        <v>0</v>
      </c>
      <c r="K216" s="182" t="s">
        <v>134</v>
      </c>
      <c r="L216" s="187"/>
      <c r="M216" s="188" t="s">
        <v>21</v>
      </c>
      <c r="N216" s="189" t="s">
        <v>43</v>
      </c>
      <c r="P216" s="167">
        <f>O216*H216</f>
        <v>0</v>
      </c>
      <c r="Q216" s="167">
        <v>1.3999999999999999E-4</v>
      </c>
      <c r="R216" s="167">
        <f>Q216*H216</f>
        <v>1.6799999999999999E-3</v>
      </c>
      <c r="S216" s="167">
        <v>0</v>
      </c>
      <c r="T216" s="168">
        <f>S216*H216</f>
        <v>0</v>
      </c>
      <c r="AR216" s="21" t="s">
        <v>224</v>
      </c>
      <c r="AT216" s="21" t="s">
        <v>221</v>
      </c>
      <c r="AU216" s="21" t="s">
        <v>80</v>
      </c>
      <c r="AY216" s="21" t="s">
        <v>127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21" t="s">
        <v>78</v>
      </c>
      <c r="BK216" s="169">
        <f>ROUND(I216*H216,2)</f>
        <v>0</v>
      </c>
      <c r="BL216" s="21" t="s">
        <v>188</v>
      </c>
      <c r="BM216" s="21" t="s">
        <v>314</v>
      </c>
    </row>
    <row r="217" spans="2:65" s="1" customFormat="1" ht="27">
      <c r="B217" s="37"/>
      <c r="D217" s="170" t="s">
        <v>136</v>
      </c>
      <c r="F217" s="171" t="s">
        <v>137</v>
      </c>
      <c r="I217" s="99"/>
      <c r="L217" s="37"/>
      <c r="M217" s="172"/>
      <c r="T217" s="62"/>
      <c r="AT217" s="21" t="s">
        <v>136</v>
      </c>
      <c r="AU217" s="21" t="s">
        <v>80</v>
      </c>
    </row>
    <row r="218" spans="2:65" s="12" customFormat="1">
      <c r="B218" s="173"/>
      <c r="D218" s="170" t="s">
        <v>138</v>
      </c>
      <c r="E218" s="174" t="s">
        <v>21</v>
      </c>
      <c r="F218" s="175" t="s">
        <v>190</v>
      </c>
      <c r="H218" s="176">
        <v>12</v>
      </c>
      <c r="I218" s="177"/>
      <c r="L218" s="173"/>
      <c r="M218" s="178"/>
      <c r="T218" s="179"/>
      <c r="AT218" s="174" t="s">
        <v>138</v>
      </c>
      <c r="AU218" s="174" t="s">
        <v>80</v>
      </c>
      <c r="AV218" s="12" t="s">
        <v>80</v>
      </c>
      <c r="AW218" s="12" t="s">
        <v>35</v>
      </c>
      <c r="AX218" s="12" t="s">
        <v>78</v>
      </c>
      <c r="AY218" s="174" t="s">
        <v>127</v>
      </c>
    </row>
    <row r="219" spans="2:65" s="1" customFormat="1" ht="31.5" customHeight="1">
      <c r="B219" s="37"/>
      <c r="C219" s="158" t="s">
        <v>315</v>
      </c>
      <c r="D219" s="158" t="s">
        <v>130</v>
      </c>
      <c r="E219" s="159" t="s">
        <v>316</v>
      </c>
      <c r="F219" s="160" t="s">
        <v>317</v>
      </c>
      <c r="G219" s="161" t="s">
        <v>133</v>
      </c>
      <c r="H219" s="162">
        <v>266</v>
      </c>
      <c r="I219" s="163"/>
      <c r="J219" s="164">
        <f>ROUND(I219*H219,2)</f>
        <v>0</v>
      </c>
      <c r="K219" s="160" t="s">
        <v>134</v>
      </c>
      <c r="L219" s="37"/>
      <c r="M219" s="165" t="s">
        <v>21</v>
      </c>
      <c r="N219" s="166" t="s">
        <v>43</v>
      </c>
      <c r="P219" s="167">
        <f>O219*H219</f>
        <v>0</v>
      </c>
      <c r="Q219" s="167">
        <v>2.0000000000000002E-5</v>
      </c>
      <c r="R219" s="167">
        <f>Q219*H219</f>
        <v>5.3200000000000001E-3</v>
      </c>
      <c r="S219" s="167">
        <v>0</v>
      </c>
      <c r="T219" s="168">
        <f>S219*H219</f>
        <v>0</v>
      </c>
      <c r="AR219" s="21" t="s">
        <v>188</v>
      </c>
      <c r="AT219" s="21" t="s">
        <v>130</v>
      </c>
      <c r="AU219" s="21" t="s">
        <v>80</v>
      </c>
      <c r="AY219" s="21" t="s">
        <v>127</v>
      </c>
      <c r="BE219" s="169">
        <f>IF(N219="základní",J219,0)</f>
        <v>0</v>
      </c>
      <c r="BF219" s="169">
        <f>IF(N219="snížená",J219,0)</f>
        <v>0</v>
      </c>
      <c r="BG219" s="169">
        <f>IF(N219="zákl. přenesená",J219,0)</f>
        <v>0</v>
      </c>
      <c r="BH219" s="169">
        <f>IF(N219="sníž. přenesená",J219,0)</f>
        <v>0</v>
      </c>
      <c r="BI219" s="169">
        <f>IF(N219="nulová",J219,0)</f>
        <v>0</v>
      </c>
      <c r="BJ219" s="21" t="s">
        <v>78</v>
      </c>
      <c r="BK219" s="169">
        <f>ROUND(I219*H219,2)</f>
        <v>0</v>
      </c>
      <c r="BL219" s="21" t="s">
        <v>188</v>
      </c>
      <c r="BM219" s="21" t="s">
        <v>318</v>
      </c>
    </row>
    <row r="220" spans="2:65" s="1" customFormat="1" ht="27">
      <c r="B220" s="37"/>
      <c r="D220" s="170" t="s">
        <v>136</v>
      </c>
      <c r="F220" s="171" t="s">
        <v>137</v>
      </c>
      <c r="I220" s="99"/>
      <c r="L220" s="37"/>
      <c r="M220" s="172"/>
      <c r="T220" s="62"/>
      <c r="AT220" s="21" t="s">
        <v>136</v>
      </c>
      <c r="AU220" s="21" t="s">
        <v>80</v>
      </c>
    </row>
    <row r="221" spans="2:65" s="12" customFormat="1">
      <c r="B221" s="173"/>
      <c r="D221" s="170" t="s">
        <v>138</v>
      </c>
      <c r="E221" s="174" t="s">
        <v>21</v>
      </c>
      <c r="F221" s="175" t="s">
        <v>319</v>
      </c>
      <c r="H221" s="176">
        <v>266</v>
      </c>
      <c r="I221" s="177"/>
      <c r="L221" s="173"/>
      <c r="M221" s="178"/>
      <c r="T221" s="179"/>
      <c r="AT221" s="174" t="s">
        <v>138</v>
      </c>
      <c r="AU221" s="174" t="s">
        <v>80</v>
      </c>
      <c r="AV221" s="12" t="s">
        <v>80</v>
      </c>
      <c r="AW221" s="12" t="s">
        <v>35</v>
      </c>
      <c r="AX221" s="12" t="s">
        <v>78</v>
      </c>
      <c r="AY221" s="174" t="s">
        <v>127</v>
      </c>
    </row>
    <row r="222" spans="2:65" s="1" customFormat="1" ht="22.5" customHeight="1">
      <c r="B222" s="37"/>
      <c r="C222" s="180" t="s">
        <v>320</v>
      </c>
      <c r="D222" s="180" t="s">
        <v>221</v>
      </c>
      <c r="E222" s="181" t="s">
        <v>321</v>
      </c>
      <c r="F222" s="182" t="s">
        <v>322</v>
      </c>
      <c r="G222" s="183" t="s">
        <v>133</v>
      </c>
      <c r="H222" s="184">
        <v>2</v>
      </c>
      <c r="I222" s="185"/>
      <c r="J222" s="186">
        <f>ROUND(I222*H222,2)</f>
        <v>0</v>
      </c>
      <c r="K222" s="182" t="s">
        <v>134</v>
      </c>
      <c r="L222" s="187"/>
      <c r="M222" s="188" t="s">
        <v>21</v>
      </c>
      <c r="N222" s="189" t="s">
        <v>43</v>
      </c>
      <c r="P222" s="167">
        <f>O222*H222</f>
        <v>0</v>
      </c>
      <c r="Q222" s="167">
        <v>2.5000000000000001E-4</v>
      </c>
      <c r="R222" s="167">
        <f>Q222*H222</f>
        <v>5.0000000000000001E-4</v>
      </c>
      <c r="S222" s="167">
        <v>0</v>
      </c>
      <c r="T222" s="168">
        <f>S222*H222</f>
        <v>0</v>
      </c>
      <c r="AR222" s="21" t="s">
        <v>224</v>
      </c>
      <c r="AT222" s="21" t="s">
        <v>221</v>
      </c>
      <c r="AU222" s="21" t="s">
        <v>80</v>
      </c>
      <c r="AY222" s="21" t="s">
        <v>127</v>
      </c>
      <c r="BE222" s="169">
        <f>IF(N222="základní",J222,0)</f>
        <v>0</v>
      </c>
      <c r="BF222" s="169">
        <f>IF(N222="snížená",J222,0)</f>
        <v>0</v>
      </c>
      <c r="BG222" s="169">
        <f>IF(N222="zákl. přenesená",J222,0)</f>
        <v>0</v>
      </c>
      <c r="BH222" s="169">
        <f>IF(N222="sníž. přenesená",J222,0)</f>
        <v>0</v>
      </c>
      <c r="BI222" s="169">
        <f>IF(N222="nulová",J222,0)</f>
        <v>0</v>
      </c>
      <c r="BJ222" s="21" t="s">
        <v>78</v>
      </c>
      <c r="BK222" s="169">
        <f>ROUND(I222*H222,2)</f>
        <v>0</v>
      </c>
      <c r="BL222" s="21" t="s">
        <v>188</v>
      </c>
      <c r="BM222" s="21" t="s">
        <v>323</v>
      </c>
    </row>
    <row r="223" spans="2:65" s="1" customFormat="1" ht="27">
      <c r="B223" s="37"/>
      <c r="D223" s="170" t="s">
        <v>136</v>
      </c>
      <c r="F223" s="171" t="s">
        <v>137</v>
      </c>
      <c r="I223" s="99"/>
      <c r="L223" s="37"/>
      <c r="M223" s="172"/>
      <c r="T223" s="62"/>
      <c r="AT223" s="21" t="s">
        <v>136</v>
      </c>
      <c r="AU223" s="21" t="s">
        <v>80</v>
      </c>
    </row>
    <row r="224" spans="2:65" s="12" customFormat="1">
      <c r="B224" s="173"/>
      <c r="D224" s="170" t="s">
        <v>138</v>
      </c>
      <c r="E224" s="174" t="s">
        <v>21</v>
      </c>
      <c r="F224" s="175" t="s">
        <v>80</v>
      </c>
      <c r="H224" s="176">
        <v>2</v>
      </c>
      <c r="I224" s="177"/>
      <c r="L224" s="173"/>
      <c r="M224" s="178"/>
      <c r="T224" s="179"/>
      <c r="AT224" s="174" t="s">
        <v>138</v>
      </c>
      <c r="AU224" s="174" t="s">
        <v>80</v>
      </c>
      <c r="AV224" s="12" t="s">
        <v>80</v>
      </c>
      <c r="AW224" s="12" t="s">
        <v>35</v>
      </c>
      <c r="AX224" s="12" t="s">
        <v>78</v>
      </c>
      <c r="AY224" s="174" t="s">
        <v>127</v>
      </c>
    </row>
    <row r="225" spans="2:65" s="1" customFormat="1" ht="22.5" customHeight="1">
      <c r="B225" s="37"/>
      <c r="C225" s="180" t="s">
        <v>324</v>
      </c>
      <c r="D225" s="180" t="s">
        <v>221</v>
      </c>
      <c r="E225" s="181" t="s">
        <v>325</v>
      </c>
      <c r="F225" s="182" t="s">
        <v>326</v>
      </c>
      <c r="G225" s="183" t="s">
        <v>133</v>
      </c>
      <c r="H225" s="184">
        <v>2</v>
      </c>
      <c r="I225" s="185"/>
      <c r="J225" s="186">
        <f>ROUND(I225*H225,2)</f>
        <v>0</v>
      </c>
      <c r="K225" s="182" t="s">
        <v>134</v>
      </c>
      <c r="L225" s="187"/>
      <c r="M225" s="188" t="s">
        <v>21</v>
      </c>
      <c r="N225" s="189" t="s">
        <v>43</v>
      </c>
      <c r="P225" s="167">
        <f>O225*H225</f>
        <v>0</v>
      </c>
      <c r="Q225" s="167">
        <v>3.3E-4</v>
      </c>
      <c r="R225" s="167">
        <f>Q225*H225</f>
        <v>6.6E-4</v>
      </c>
      <c r="S225" s="167">
        <v>0</v>
      </c>
      <c r="T225" s="168">
        <f>S225*H225</f>
        <v>0</v>
      </c>
      <c r="AR225" s="21" t="s">
        <v>224</v>
      </c>
      <c r="AT225" s="21" t="s">
        <v>221</v>
      </c>
      <c r="AU225" s="21" t="s">
        <v>80</v>
      </c>
      <c r="AY225" s="21" t="s">
        <v>127</v>
      </c>
      <c r="BE225" s="169">
        <f>IF(N225="základní",J225,0)</f>
        <v>0</v>
      </c>
      <c r="BF225" s="169">
        <f>IF(N225="snížená",J225,0)</f>
        <v>0</v>
      </c>
      <c r="BG225" s="169">
        <f>IF(N225="zákl. přenesená",J225,0)</f>
        <v>0</v>
      </c>
      <c r="BH225" s="169">
        <f>IF(N225="sníž. přenesená",J225,0)</f>
        <v>0</v>
      </c>
      <c r="BI225" s="169">
        <f>IF(N225="nulová",J225,0)</f>
        <v>0</v>
      </c>
      <c r="BJ225" s="21" t="s">
        <v>78</v>
      </c>
      <c r="BK225" s="169">
        <f>ROUND(I225*H225,2)</f>
        <v>0</v>
      </c>
      <c r="BL225" s="21" t="s">
        <v>188</v>
      </c>
      <c r="BM225" s="21" t="s">
        <v>327</v>
      </c>
    </row>
    <row r="226" spans="2:65" s="1" customFormat="1" ht="27">
      <c r="B226" s="37"/>
      <c r="D226" s="170" t="s">
        <v>136</v>
      </c>
      <c r="F226" s="171" t="s">
        <v>137</v>
      </c>
      <c r="I226" s="99"/>
      <c r="L226" s="37"/>
      <c r="M226" s="172"/>
      <c r="T226" s="62"/>
      <c r="AT226" s="21" t="s">
        <v>136</v>
      </c>
      <c r="AU226" s="21" t="s">
        <v>80</v>
      </c>
    </row>
    <row r="227" spans="2:65" s="12" customFormat="1">
      <c r="B227" s="173"/>
      <c r="D227" s="170" t="s">
        <v>138</v>
      </c>
      <c r="E227" s="174" t="s">
        <v>21</v>
      </c>
      <c r="F227" s="175" t="s">
        <v>80</v>
      </c>
      <c r="H227" s="176">
        <v>2</v>
      </c>
      <c r="I227" s="177"/>
      <c r="L227" s="173"/>
      <c r="M227" s="178"/>
      <c r="T227" s="179"/>
      <c r="AT227" s="174" t="s">
        <v>138</v>
      </c>
      <c r="AU227" s="174" t="s">
        <v>80</v>
      </c>
      <c r="AV227" s="12" t="s">
        <v>80</v>
      </c>
      <c r="AW227" s="12" t="s">
        <v>35</v>
      </c>
      <c r="AX227" s="12" t="s">
        <v>78</v>
      </c>
      <c r="AY227" s="174" t="s">
        <v>127</v>
      </c>
    </row>
    <row r="228" spans="2:65" s="1" customFormat="1" ht="22.5" customHeight="1">
      <c r="B228" s="37"/>
      <c r="C228" s="180" t="s">
        <v>328</v>
      </c>
      <c r="D228" s="180" t="s">
        <v>221</v>
      </c>
      <c r="E228" s="181" t="s">
        <v>329</v>
      </c>
      <c r="F228" s="182" t="s">
        <v>330</v>
      </c>
      <c r="G228" s="183" t="s">
        <v>133</v>
      </c>
      <c r="H228" s="184">
        <v>1</v>
      </c>
      <c r="I228" s="185"/>
      <c r="J228" s="186">
        <f>ROUND(I228*H228,2)</f>
        <v>0</v>
      </c>
      <c r="K228" s="182" t="s">
        <v>134</v>
      </c>
      <c r="L228" s="187"/>
      <c r="M228" s="188" t="s">
        <v>21</v>
      </c>
      <c r="N228" s="189" t="s">
        <v>43</v>
      </c>
      <c r="P228" s="167">
        <f>O228*H228</f>
        <v>0</v>
      </c>
      <c r="Q228" s="167">
        <v>1.8000000000000001E-4</v>
      </c>
      <c r="R228" s="167">
        <f>Q228*H228</f>
        <v>1.8000000000000001E-4</v>
      </c>
      <c r="S228" s="167">
        <v>0</v>
      </c>
      <c r="T228" s="168">
        <f>S228*H228</f>
        <v>0</v>
      </c>
      <c r="AR228" s="21" t="s">
        <v>224</v>
      </c>
      <c r="AT228" s="21" t="s">
        <v>221</v>
      </c>
      <c r="AU228" s="21" t="s">
        <v>80</v>
      </c>
      <c r="AY228" s="21" t="s">
        <v>127</v>
      </c>
      <c r="BE228" s="169">
        <f>IF(N228="základní",J228,0)</f>
        <v>0</v>
      </c>
      <c r="BF228" s="169">
        <f>IF(N228="snížená",J228,0)</f>
        <v>0</v>
      </c>
      <c r="BG228" s="169">
        <f>IF(N228="zákl. přenesená",J228,0)</f>
        <v>0</v>
      </c>
      <c r="BH228" s="169">
        <f>IF(N228="sníž. přenesená",J228,0)</f>
        <v>0</v>
      </c>
      <c r="BI228" s="169">
        <f>IF(N228="nulová",J228,0)</f>
        <v>0</v>
      </c>
      <c r="BJ228" s="21" t="s">
        <v>78</v>
      </c>
      <c r="BK228" s="169">
        <f>ROUND(I228*H228,2)</f>
        <v>0</v>
      </c>
      <c r="BL228" s="21" t="s">
        <v>188</v>
      </c>
      <c r="BM228" s="21" t="s">
        <v>331</v>
      </c>
    </row>
    <row r="229" spans="2:65" s="1" customFormat="1" ht="27">
      <c r="B229" s="37"/>
      <c r="D229" s="170" t="s">
        <v>136</v>
      </c>
      <c r="F229" s="171" t="s">
        <v>137</v>
      </c>
      <c r="I229" s="99"/>
      <c r="L229" s="37"/>
      <c r="M229" s="172"/>
      <c r="T229" s="62"/>
      <c r="AT229" s="21" t="s">
        <v>136</v>
      </c>
      <c r="AU229" s="21" t="s">
        <v>80</v>
      </c>
    </row>
    <row r="230" spans="2:65" s="12" customFormat="1">
      <c r="B230" s="173"/>
      <c r="D230" s="170" t="s">
        <v>138</v>
      </c>
      <c r="E230" s="174" t="s">
        <v>21</v>
      </c>
      <c r="F230" s="175" t="s">
        <v>78</v>
      </c>
      <c r="H230" s="176">
        <v>1</v>
      </c>
      <c r="I230" s="177"/>
      <c r="L230" s="173"/>
      <c r="M230" s="178"/>
      <c r="T230" s="179"/>
      <c r="AT230" s="174" t="s">
        <v>138</v>
      </c>
      <c r="AU230" s="174" t="s">
        <v>80</v>
      </c>
      <c r="AV230" s="12" t="s">
        <v>80</v>
      </c>
      <c r="AW230" s="12" t="s">
        <v>35</v>
      </c>
      <c r="AX230" s="12" t="s">
        <v>78</v>
      </c>
      <c r="AY230" s="174" t="s">
        <v>127</v>
      </c>
    </row>
    <row r="231" spans="2:65" s="1" customFormat="1" ht="22.5" customHeight="1">
      <c r="B231" s="37"/>
      <c r="C231" s="180" t="s">
        <v>332</v>
      </c>
      <c r="D231" s="180" t="s">
        <v>221</v>
      </c>
      <c r="E231" s="181" t="s">
        <v>333</v>
      </c>
      <c r="F231" s="182" t="s">
        <v>334</v>
      </c>
      <c r="G231" s="183" t="s">
        <v>133</v>
      </c>
      <c r="H231" s="184">
        <v>3</v>
      </c>
      <c r="I231" s="185"/>
      <c r="J231" s="186">
        <f>ROUND(I231*H231,2)</f>
        <v>0</v>
      </c>
      <c r="K231" s="182" t="s">
        <v>134</v>
      </c>
      <c r="L231" s="187"/>
      <c r="M231" s="188" t="s">
        <v>21</v>
      </c>
      <c r="N231" s="189" t="s">
        <v>43</v>
      </c>
      <c r="P231" s="167">
        <f>O231*H231</f>
        <v>0</v>
      </c>
      <c r="Q231" s="167">
        <v>1.9000000000000001E-4</v>
      </c>
      <c r="R231" s="167">
        <f>Q231*H231</f>
        <v>5.6999999999999998E-4</v>
      </c>
      <c r="S231" s="167">
        <v>0</v>
      </c>
      <c r="T231" s="168">
        <f>S231*H231</f>
        <v>0</v>
      </c>
      <c r="AR231" s="21" t="s">
        <v>224</v>
      </c>
      <c r="AT231" s="21" t="s">
        <v>221</v>
      </c>
      <c r="AU231" s="21" t="s">
        <v>80</v>
      </c>
      <c r="AY231" s="21" t="s">
        <v>127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21" t="s">
        <v>78</v>
      </c>
      <c r="BK231" s="169">
        <f>ROUND(I231*H231,2)</f>
        <v>0</v>
      </c>
      <c r="BL231" s="21" t="s">
        <v>188</v>
      </c>
      <c r="BM231" s="21" t="s">
        <v>335</v>
      </c>
    </row>
    <row r="232" spans="2:65" s="1" customFormat="1" ht="27">
      <c r="B232" s="37"/>
      <c r="D232" s="170" t="s">
        <v>136</v>
      </c>
      <c r="F232" s="171" t="s">
        <v>137</v>
      </c>
      <c r="I232" s="99"/>
      <c r="L232" s="37"/>
      <c r="M232" s="172"/>
      <c r="T232" s="62"/>
      <c r="AT232" s="21" t="s">
        <v>136</v>
      </c>
      <c r="AU232" s="21" t="s">
        <v>80</v>
      </c>
    </row>
    <row r="233" spans="2:65" s="12" customFormat="1">
      <c r="B233" s="173"/>
      <c r="D233" s="170" t="s">
        <v>138</v>
      </c>
      <c r="E233" s="174" t="s">
        <v>21</v>
      </c>
      <c r="F233" s="175" t="s">
        <v>148</v>
      </c>
      <c r="H233" s="176">
        <v>3</v>
      </c>
      <c r="I233" s="177"/>
      <c r="L233" s="173"/>
      <c r="M233" s="178"/>
      <c r="T233" s="179"/>
      <c r="AT233" s="174" t="s">
        <v>138</v>
      </c>
      <c r="AU233" s="174" t="s">
        <v>80</v>
      </c>
      <c r="AV233" s="12" t="s">
        <v>80</v>
      </c>
      <c r="AW233" s="12" t="s">
        <v>35</v>
      </c>
      <c r="AX233" s="12" t="s">
        <v>78</v>
      </c>
      <c r="AY233" s="174" t="s">
        <v>127</v>
      </c>
    </row>
    <row r="234" spans="2:65" s="1" customFormat="1" ht="31.5" customHeight="1">
      <c r="B234" s="37"/>
      <c r="C234" s="158" t="s">
        <v>336</v>
      </c>
      <c r="D234" s="158" t="s">
        <v>130</v>
      </c>
      <c r="E234" s="159" t="s">
        <v>337</v>
      </c>
      <c r="F234" s="160" t="s">
        <v>338</v>
      </c>
      <c r="G234" s="161" t="s">
        <v>133</v>
      </c>
      <c r="H234" s="162">
        <v>2</v>
      </c>
      <c r="I234" s="163"/>
      <c r="J234" s="164">
        <f>ROUND(I234*H234,2)</f>
        <v>0</v>
      </c>
      <c r="K234" s="160" t="s">
        <v>134</v>
      </c>
      <c r="L234" s="37"/>
      <c r="M234" s="165" t="s">
        <v>21</v>
      </c>
      <c r="N234" s="166" t="s">
        <v>43</v>
      </c>
      <c r="P234" s="167">
        <f>O234*H234</f>
        <v>0</v>
      </c>
      <c r="Q234" s="167">
        <v>2.0000000000000002E-5</v>
      </c>
      <c r="R234" s="167">
        <f>Q234*H234</f>
        <v>4.0000000000000003E-5</v>
      </c>
      <c r="S234" s="167">
        <v>0</v>
      </c>
      <c r="T234" s="168">
        <f>S234*H234</f>
        <v>0</v>
      </c>
      <c r="AR234" s="21" t="s">
        <v>188</v>
      </c>
      <c r="AT234" s="21" t="s">
        <v>130</v>
      </c>
      <c r="AU234" s="21" t="s">
        <v>80</v>
      </c>
      <c r="AY234" s="21" t="s">
        <v>127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21" t="s">
        <v>78</v>
      </c>
      <c r="BK234" s="169">
        <f>ROUND(I234*H234,2)</f>
        <v>0</v>
      </c>
      <c r="BL234" s="21" t="s">
        <v>188</v>
      </c>
      <c r="BM234" s="21" t="s">
        <v>339</v>
      </c>
    </row>
    <row r="235" spans="2:65" s="1" customFormat="1" ht="27">
      <c r="B235" s="37"/>
      <c r="D235" s="170" t="s">
        <v>136</v>
      </c>
      <c r="F235" s="171" t="s">
        <v>137</v>
      </c>
      <c r="I235" s="99"/>
      <c r="L235" s="37"/>
      <c r="M235" s="172"/>
      <c r="T235" s="62"/>
      <c r="AT235" s="21" t="s">
        <v>136</v>
      </c>
      <c r="AU235" s="21" t="s">
        <v>80</v>
      </c>
    </row>
    <row r="236" spans="2:65" s="12" customFormat="1">
      <c r="B236" s="173"/>
      <c r="D236" s="170" t="s">
        <v>138</v>
      </c>
      <c r="E236" s="174" t="s">
        <v>21</v>
      </c>
      <c r="F236" s="175" t="s">
        <v>80</v>
      </c>
      <c r="H236" s="176">
        <v>2</v>
      </c>
      <c r="I236" s="177"/>
      <c r="L236" s="173"/>
      <c r="M236" s="178"/>
      <c r="T236" s="179"/>
      <c r="AT236" s="174" t="s">
        <v>138</v>
      </c>
      <c r="AU236" s="174" t="s">
        <v>80</v>
      </c>
      <c r="AV236" s="12" t="s">
        <v>80</v>
      </c>
      <c r="AW236" s="12" t="s">
        <v>35</v>
      </c>
      <c r="AX236" s="12" t="s">
        <v>78</v>
      </c>
      <c r="AY236" s="174" t="s">
        <v>127</v>
      </c>
    </row>
    <row r="237" spans="2:65" s="1" customFormat="1" ht="22.5" customHeight="1">
      <c r="B237" s="37"/>
      <c r="C237" s="180" t="s">
        <v>340</v>
      </c>
      <c r="D237" s="180" t="s">
        <v>221</v>
      </c>
      <c r="E237" s="181" t="s">
        <v>341</v>
      </c>
      <c r="F237" s="182" t="s">
        <v>342</v>
      </c>
      <c r="G237" s="183" t="s">
        <v>133</v>
      </c>
      <c r="H237" s="184">
        <v>2</v>
      </c>
      <c r="I237" s="185"/>
      <c r="J237" s="186">
        <f>ROUND(I237*H237,2)</f>
        <v>0</v>
      </c>
      <c r="K237" s="182" t="s">
        <v>134</v>
      </c>
      <c r="L237" s="187"/>
      <c r="M237" s="188" t="s">
        <v>21</v>
      </c>
      <c r="N237" s="189" t="s">
        <v>43</v>
      </c>
      <c r="P237" s="167">
        <f>O237*H237</f>
        <v>0</v>
      </c>
      <c r="Q237" s="167">
        <v>6.9999999999999999E-4</v>
      </c>
      <c r="R237" s="167">
        <f>Q237*H237</f>
        <v>1.4E-3</v>
      </c>
      <c r="S237" s="167">
        <v>0</v>
      </c>
      <c r="T237" s="168">
        <f>S237*H237</f>
        <v>0</v>
      </c>
      <c r="AR237" s="21" t="s">
        <v>224</v>
      </c>
      <c r="AT237" s="21" t="s">
        <v>221</v>
      </c>
      <c r="AU237" s="21" t="s">
        <v>80</v>
      </c>
      <c r="AY237" s="21" t="s">
        <v>127</v>
      </c>
      <c r="BE237" s="169">
        <f>IF(N237="základní",J237,0)</f>
        <v>0</v>
      </c>
      <c r="BF237" s="169">
        <f>IF(N237="snížená",J237,0)</f>
        <v>0</v>
      </c>
      <c r="BG237" s="169">
        <f>IF(N237="zákl. přenesená",J237,0)</f>
        <v>0</v>
      </c>
      <c r="BH237" s="169">
        <f>IF(N237="sníž. přenesená",J237,0)</f>
        <v>0</v>
      </c>
      <c r="BI237" s="169">
        <f>IF(N237="nulová",J237,0)</f>
        <v>0</v>
      </c>
      <c r="BJ237" s="21" t="s">
        <v>78</v>
      </c>
      <c r="BK237" s="169">
        <f>ROUND(I237*H237,2)</f>
        <v>0</v>
      </c>
      <c r="BL237" s="21" t="s">
        <v>188</v>
      </c>
      <c r="BM237" s="21" t="s">
        <v>343</v>
      </c>
    </row>
    <row r="238" spans="2:65" s="1" customFormat="1" ht="27">
      <c r="B238" s="37"/>
      <c r="D238" s="170" t="s">
        <v>136</v>
      </c>
      <c r="F238" s="171" t="s">
        <v>137</v>
      </c>
      <c r="I238" s="99"/>
      <c r="L238" s="37"/>
      <c r="M238" s="172"/>
      <c r="T238" s="62"/>
      <c r="AT238" s="21" t="s">
        <v>136</v>
      </c>
      <c r="AU238" s="21" t="s">
        <v>80</v>
      </c>
    </row>
    <row r="239" spans="2:65" s="12" customFormat="1">
      <c r="B239" s="173"/>
      <c r="D239" s="170" t="s">
        <v>138</v>
      </c>
      <c r="E239" s="174" t="s">
        <v>21</v>
      </c>
      <c r="F239" s="175" t="s">
        <v>80</v>
      </c>
      <c r="H239" s="176">
        <v>2</v>
      </c>
      <c r="I239" s="177"/>
      <c r="L239" s="173"/>
      <c r="M239" s="178"/>
      <c r="T239" s="179"/>
      <c r="AT239" s="174" t="s">
        <v>138</v>
      </c>
      <c r="AU239" s="174" t="s">
        <v>80</v>
      </c>
      <c r="AV239" s="12" t="s">
        <v>80</v>
      </c>
      <c r="AW239" s="12" t="s">
        <v>35</v>
      </c>
      <c r="AX239" s="12" t="s">
        <v>78</v>
      </c>
      <c r="AY239" s="174" t="s">
        <v>127</v>
      </c>
    </row>
    <row r="240" spans="2:65" s="1" customFormat="1" ht="22.5" customHeight="1">
      <c r="B240" s="37"/>
      <c r="C240" s="158" t="s">
        <v>344</v>
      </c>
      <c r="D240" s="158" t="s">
        <v>130</v>
      </c>
      <c r="E240" s="159" t="s">
        <v>345</v>
      </c>
      <c r="F240" s="160" t="s">
        <v>346</v>
      </c>
      <c r="G240" s="161" t="s">
        <v>154</v>
      </c>
      <c r="H240" s="162">
        <v>10</v>
      </c>
      <c r="I240" s="163"/>
      <c r="J240" s="164">
        <f>ROUND(I240*H240,2)</f>
        <v>0</v>
      </c>
      <c r="K240" s="160" t="s">
        <v>134</v>
      </c>
      <c r="L240" s="37"/>
      <c r="M240" s="165" t="s">
        <v>21</v>
      </c>
      <c r="N240" s="166" t="s">
        <v>43</v>
      </c>
      <c r="P240" s="167">
        <f>O240*H240</f>
        <v>0</v>
      </c>
      <c r="Q240" s="167">
        <v>1.6000000000000001E-4</v>
      </c>
      <c r="R240" s="167">
        <f>Q240*H240</f>
        <v>1.6000000000000001E-3</v>
      </c>
      <c r="S240" s="167">
        <v>0</v>
      </c>
      <c r="T240" s="168">
        <f>S240*H240</f>
        <v>0</v>
      </c>
      <c r="AR240" s="21" t="s">
        <v>347</v>
      </c>
      <c r="AT240" s="21" t="s">
        <v>130</v>
      </c>
      <c r="AU240" s="21" t="s">
        <v>80</v>
      </c>
      <c r="AY240" s="21" t="s">
        <v>127</v>
      </c>
      <c r="BE240" s="169">
        <f>IF(N240="základní",J240,0)</f>
        <v>0</v>
      </c>
      <c r="BF240" s="169">
        <f>IF(N240="snížená",J240,0)</f>
        <v>0</v>
      </c>
      <c r="BG240" s="169">
        <f>IF(N240="zákl. přenesená",J240,0)</f>
        <v>0</v>
      </c>
      <c r="BH240" s="169">
        <f>IF(N240="sníž. přenesená",J240,0)</f>
        <v>0</v>
      </c>
      <c r="BI240" s="169">
        <f>IF(N240="nulová",J240,0)</f>
        <v>0</v>
      </c>
      <c r="BJ240" s="21" t="s">
        <v>78</v>
      </c>
      <c r="BK240" s="169">
        <f>ROUND(I240*H240,2)</f>
        <v>0</v>
      </c>
      <c r="BL240" s="21" t="s">
        <v>347</v>
      </c>
      <c r="BM240" s="21" t="s">
        <v>348</v>
      </c>
    </row>
    <row r="241" spans="2:65" s="1" customFormat="1" ht="27">
      <c r="B241" s="37"/>
      <c r="D241" s="170" t="s">
        <v>136</v>
      </c>
      <c r="F241" s="171" t="s">
        <v>137</v>
      </c>
      <c r="I241" s="99"/>
      <c r="L241" s="37"/>
      <c r="M241" s="172"/>
      <c r="T241" s="62"/>
      <c r="AT241" s="21" t="s">
        <v>136</v>
      </c>
      <c r="AU241" s="21" t="s">
        <v>80</v>
      </c>
    </row>
    <row r="242" spans="2:65" s="12" customFormat="1">
      <c r="B242" s="173"/>
      <c r="D242" s="170" t="s">
        <v>138</v>
      </c>
      <c r="E242" s="174" t="s">
        <v>21</v>
      </c>
      <c r="F242" s="175" t="s">
        <v>160</v>
      </c>
      <c r="H242" s="176">
        <v>10</v>
      </c>
      <c r="I242" s="177"/>
      <c r="L242" s="173"/>
      <c r="M242" s="178"/>
      <c r="T242" s="179"/>
      <c r="AT242" s="174" t="s">
        <v>138</v>
      </c>
      <c r="AU242" s="174" t="s">
        <v>80</v>
      </c>
      <c r="AV242" s="12" t="s">
        <v>80</v>
      </c>
      <c r="AW242" s="12" t="s">
        <v>35</v>
      </c>
      <c r="AX242" s="12" t="s">
        <v>78</v>
      </c>
      <c r="AY242" s="174" t="s">
        <v>127</v>
      </c>
    </row>
    <row r="243" spans="2:65" s="1" customFormat="1" ht="31.5" customHeight="1">
      <c r="B243" s="37"/>
      <c r="C243" s="158" t="s">
        <v>349</v>
      </c>
      <c r="D243" s="158" t="s">
        <v>130</v>
      </c>
      <c r="E243" s="159" t="s">
        <v>350</v>
      </c>
      <c r="F243" s="160" t="s">
        <v>351</v>
      </c>
      <c r="G243" s="161" t="s">
        <v>154</v>
      </c>
      <c r="H243" s="162">
        <v>36</v>
      </c>
      <c r="I243" s="163"/>
      <c r="J243" s="164">
        <f>ROUND(I243*H243,2)</f>
        <v>0</v>
      </c>
      <c r="K243" s="160" t="s">
        <v>134</v>
      </c>
      <c r="L243" s="37"/>
      <c r="M243" s="165" t="s">
        <v>21</v>
      </c>
      <c r="N243" s="166" t="s">
        <v>43</v>
      </c>
      <c r="P243" s="167">
        <f>O243*H243</f>
        <v>0</v>
      </c>
      <c r="Q243" s="167">
        <v>4.0000000000000002E-4</v>
      </c>
      <c r="R243" s="167">
        <f>Q243*H243</f>
        <v>1.4400000000000001E-2</v>
      </c>
      <c r="S243" s="167">
        <v>0</v>
      </c>
      <c r="T243" s="168">
        <f>S243*H243</f>
        <v>0</v>
      </c>
      <c r="AR243" s="21" t="s">
        <v>188</v>
      </c>
      <c r="AT243" s="21" t="s">
        <v>130</v>
      </c>
      <c r="AU243" s="21" t="s">
        <v>80</v>
      </c>
      <c r="AY243" s="21" t="s">
        <v>127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21" t="s">
        <v>78</v>
      </c>
      <c r="BK243" s="169">
        <f>ROUND(I243*H243,2)</f>
        <v>0</v>
      </c>
      <c r="BL243" s="21" t="s">
        <v>188</v>
      </c>
      <c r="BM243" s="21" t="s">
        <v>352</v>
      </c>
    </row>
    <row r="244" spans="2:65" s="1" customFormat="1" ht="27">
      <c r="B244" s="37"/>
      <c r="D244" s="170" t="s">
        <v>136</v>
      </c>
      <c r="F244" s="171" t="s">
        <v>137</v>
      </c>
      <c r="I244" s="99"/>
      <c r="L244" s="37"/>
      <c r="M244" s="172"/>
      <c r="T244" s="62"/>
      <c r="AT244" s="21" t="s">
        <v>136</v>
      </c>
      <c r="AU244" s="21" t="s">
        <v>80</v>
      </c>
    </row>
    <row r="245" spans="2:65" s="12" customFormat="1">
      <c r="B245" s="173"/>
      <c r="D245" s="170" t="s">
        <v>138</v>
      </c>
      <c r="E245" s="174" t="s">
        <v>21</v>
      </c>
      <c r="F245" s="175" t="s">
        <v>257</v>
      </c>
      <c r="H245" s="176">
        <v>36</v>
      </c>
      <c r="I245" s="177"/>
      <c r="L245" s="173"/>
      <c r="M245" s="178"/>
      <c r="T245" s="179"/>
      <c r="AT245" s="174" t="s">
        <v>138</v>
      </c>
      <c r="AU245" s="174" t="s">
        <v>80</v>
      </c>
      <c r="AV245" s="12" t="s">
        <v>80</v>
      </c>
      <c r="AW245" s="12" t="s">
        <v>35</v>
      </c>
      <c r="AX245" s="12" t="s">
        <v>78</v>
      </c>
      <c r="AY245" s="174" t="s">
        <v>127</v>
      </c>
    </row>
    <row r="246" spans="2:65" s="1" customFormat="1" ht="31.5" customHeight="1">
      <c r="B246" s="37"/>
      <c r="C246" s="158" t="s">
        <v>353</v>
      </c>
      <c r="D246" s="158" t="s">
        <v>130</v>
      </c>
      <c r="E246" s="159" t="s">
        <v>354</v>
      </c>
      <c r="F246" s="160" t="s">
        <v>355</v>
      </c>
      <c r="G246" s="161" t="s">
        <v>154</v>
      </c>
      <c r="H246" s="162">
        <v>36</v>
      </c>
      <c r="I246" s="163"/>
      <c r="J246" s="164">
        <f>ROUND(I246*H246,2)</f>
        <v>0</v>
      </c>
      <c r="K246" s="160" t="s">
        <v>134</v>
      </c>
      <c r="L246" s="37"/>
      <c r="M246" s="165" t="s">
        <v>21</v>
      </c>
      <c r="N246" s="166" t="s">
        <v>43</v>
      </c>
      <c r="P246" s="167">
        <f>O246*H246</f>
        <v>0</v>
      </c>
      <c r="Q246" s="167">
        <v>1.0000000000000001E-5</v>
      </c>
      <c r="R246" s="167">
        <f>Q246*H246</f>
        <v>3.6000000000000002E-4</v>
      </c>
      <c r="S246" s="167">
        <v>0</v>
      </c>
      <c r="T246" s="168">
        <f>S246*H246</f>
        <v>0</v>
      </c>
      <c r="AR246" s="21" t="s">
        <v>188</v>
      </c>
      <c r="AT246" s="21" t="s">
        <v>130</v>
      </c>
      <c r="AU246" s="21" t="s">
        <v>80</v>
      </c>
      <c r="AY246" s="21" t="s">
        <v>127</v>
      </c>
      <c r="BE246" s="169">
        <f>IF(N246="základní",J246,0)</f>
        <v>0</v>
      </c>
      <c r="BF246" s="169">
        <f>IF(N246="snížená",J246,0)</f>
        <v>0</v>
      </c>
      <c r="BG246" s="169">
        <f>IF(N246="zákl. přenesená",J246,0)</f>
        <v>0</v>
      </c>
      <c r="BH246" s="169">
        <f>IF(N246="sníž. přenesená",J246,0)</f>
        <v>0</v>
      </c>
      <c r="BI246" s="169">
        <f>IF(N246="nulová",J246,0)</f>
        <v>0</v>
      </c>
      <c r="BJ246" s="21" t="s">
        <v>78</v>
      </c>
      <c r="BK246" s="169">
        <f>ROUND(I246*H246,2)</f>
        <v>0</v>
      </c>
      <c r="BL246" s="21" t="s">
        <v>188</v>
      </c>
      <c r="BM246" s="21" t="s">
        <v>356</v>
      </c>
    </row>
    <row r="247" spans="2:65" s="1" customFormat="1" ht="27">
      <c r="B247" s="37"/>
      <c r="D247" s="170" t="s">
        <v>136</v>
      </c>
      <c r="F247" s="171" t="s">
        <v>137</v>
      </c>
      <c r="I247" s="99"/>
      <c r="L247" s="37"/>
      <c r="M247" s="172"/>
      <c r="T247" s="62"/>
      <c r="AT247" s="21" t="s">
        <v>136</v>
      </c>
      <c r="AU247" s="21" t="s">
        <v>80</v>
      </c>
    </row>
    <row r="248" spans="2:65" s="12" customFormat="1">
      <c r="B248" s="173"/>
      <c r="D248" s="170" t="s">
        <v>138</v>
      </c>
      <c r="E248" s="174" t="s">
        <v>21</v>
      </c>
      <c r="F248" s="175" t="s">
        <v>257</v>
      </c>
      <c r="H248" s="176">
        <v>36</v>
      </c>
      <c r="I248" s="177"/>
      <c r="L248" s="173"/>
      <c r="M248" s="178"/>
      <c r="T248" s="179"/>
      <c r="AT248" s="174" t="s">
        <v>138</v>
      </c>
      <c r="AU248" s="174" t="s">
        <v>80</v>
      </c>
      <c r="AV248" s="12" t="s">
        <v>80</v>
      </c>
      <c r="AW248" s="12" t="s">
        <v>35</v>
      </c>
      <c r="AX248" s="12" t="s">
        <v>78</v>
      </c>
      <c r="AY248" s="174" t="s">
        <v>127</v>
      </c>
    </row>
    <row r="249" spans="2:65" s="1" customFormat="1" ht="31.5" customHeight="1">
      <c r="B249" s="37"/>
      <c r="C249" s="158" t="s">
        <v>357</v>
      </c>
      <c r="D249" s="158" t="s">
        <v>130</v>
      </c>
      <c r="E249" s="159" t="s">
        <v>358</v>
      </c>
      <c r="F249" s="160" t="s">
        <v>359</v>
      </c>
      <c r="G249" s="161" t="s">
        <v>169</v>
      </c>
      <c r="H249" s="162">
        <v>0.17899999999999999</v>
      </c>
      <c r="I249" s="163"/>
      <c r="J249" s="164">
        <f>ROUND(I249*H249,2)</f>
        <v>0</v>
      </c>
      <c r="K249" s="160" t="s">
        <v>134</v>
      </c>
      <c r="L249" s="37"/>
      <c r="M249" s="165" t="s">
        <v>21</v>
      </c>
      <c r="N249" s="166" t="s">
        <v>43</v>
      </c>
      <c r="P249" s="167">
        <f>O249*H249</f>
        <v>0</v>
      </c>
      <c r="Q249" s="167">
        <v>0</v>
      </c>
      <c r="R249" s="167">
        <f>Q249*H249</f>
        <v>0</v>
      </c>
      <c r="S249" s="167">
        <v>0</v>
      </c>
      <c r="T249" s="168">
        <f>S249*H249</f>
        <v>0</v>
      </c>
      <c r="AR249" s="21" t="s">
        <v>188</v>
      </c>
      <c r="AT249" s="21" t="s">
        <v>130</v>
      </c>
      <c r="AU249" s="21" t="s">
        <v>80</v>
      </c>
      <c r="AY249" s="21" t="s">
        <v>127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21" t="s">
        <v>78</v>
      </c>
      <c r="BK249" s="169">
        <f>ROUND(I249*H249,2)</f>
        <v>0</v>
      </c>
      <c r="BL249" s="21" t="s">
        <v>188</v>
      </c>
      <c r="BM249" s="21" t="s">
        <v>360</v>
      </c>
    </row>
    <row r="250" spans="2:65" s="1" customFormat="1" ht="27">
      <c r="B250" s="37"/>
      <c r="D250" s="170" t="s">
        <v>136</v>
      </c>
      <c r="F250" s="171" t="s">
        <v>137</v>
      </c>
      <c r="I250" s="99"/>
      <c r="L250" s="37"/>
      <c r="M250" s="172"/>
      <c r="T250" s="62"/>
      <c r="AT250" s="21" t="s">
        <v>136</v>
      </c>
      <c r="AU250" s="21" t="s">
        <v>80</v>
      </c>
    </row>
    <row r="251" spans="2:65" s="1" customFormat="1" ht="31.5" customHeight="1">
      <c r="B251" s="37"/>
      <c r="C251" s="158" t="s">
        <v>361</v>
      </c>
      <c r="D251" s="158" t="s">
        <v>130</v>
      </c>
      <c r="E251" s="159" t="s">
        <v>362</v>
      </c>
      <c r="F251" s="160" t="s">
        <v>363</v>
      </c>
      <c r="G251" s="161" t="s">
        <v>169</v>
      </c>
      <c r="H251" s="162">
        <v>9.8000000000000004E-2</v>
      </c>
      <c r="I251" s="163"/>
      <c r="J251" s="164">
        <f>ROUND(I251*H251,2)</f>
        <v>0</v>
      </c>
      <c r="K251" s="160" t="s">
        <v>134</v>
      </c>
      <c r="L251" s="37"/>
      <c r="M251" s="165" t="s">
        <v>21</v>
      </c>
      <c r="N251" s="166" t="s">
        <v>43</v>
      </c>
      <c r="P251" s="167">
        <f>O251*H251</f>
        <v>0</v>
      </c>
      <c r="Q251" s="167">
        <v>0</v>
      </c>
      <c r="R251" s="167">
        <f>Q251*H251</f>
        <v>0</v>
      </c>
      <c r="S251" s="167">
        <v>0</v>
      </c>
      <c r="T251" s="168">
        <f>S251*H251</f>
        <v>0</v>
      </c>
      <c r="AR251" s="21" t="s">
        <v>188</v>
      </c>
      <c r="AT251" s="21" t="s">
        <v>130</v>
      </c>
      <c r="AU251" s="21" t="s">
        <v>80</v>
      </c>
      <c r="AY251" s="21" t="s">
        <v>127</v>
      </c>
      <c r="BE251" s="169">
        <f>IF(N251="základní",J251,0)</f>
        <v>0</v>
      </c>
      <c r="BF251" s="169">
        <f>IF(N251="snížená",J251,0)</f>
        <v>0</v>
      </c>
      <c r="BG251" s="169">
        <f>IF(N251="zákl. přenesená",J251,0)</f>
        <v>0</v>
      </c>
      <c r="BH251" s="169">
        <f>IF(N251="sníž. přenesená",J251,0)</f>
        <v>0</v>
      </c>
      <c r="BI251" s="169">
        <f>IF(N251="nulová",J251,0)</f>
        <v>0</v>
      </c>
      <c r="BJ251" s="21" t="s">
        <v>78</v>
      </c>
      <c r="BK251" s="169">
        <f>ROUND(I251*H251,2)</f>
        <v>0</v>
      </c>
      <c r="BL251" s="21" t="s">
        <v>188</v>
      </c>
      <c r="BM251" s="21" t="s">
        <v>364</v>
      </c>
    </row>
    <row r="252" spans="2:65" s="1" customFormat="1" ht="27">
      <c r="B252" s="37"/>
      <c r="D252" s="170" t="s">
        <v>136</v>
      </c>
      <c r="F252" s="171" t="s">
        <v>137</v>
      </c>
      <c r="I252" s="99"/>
      <c r="L252" s="37"/>
      <c r="M252" s="172"/>
      <c r="T252" s="62"/>
      <c r="AT252" s="21" t="s">
        <v>136</v>
      </c>
      <c r="AU252" s="21" t="s">
        <v>80</v>
      </c>
    </row>
    <row r="253" spans="2:65" s="11" customFormat="1" ht="29.85" customHeight="1">
      <c r="B253" s="146"/>
      <c r="D253" s="147" t="s">
        <v>71</v>
      </c>
      <c r="E253" s="156" t="s">
        <v>365</v>
      </c>
      <c r="F253" s="156" t="s">
        <v>366</v>
      </c>
      <c r="I253" s="149"/>
      <c r="J253" s="157">
        <f>BK253</f>
        <v>0</v>
      </c>
      <c r="L253" s="146"/>
      <c r="M253" s="151"/>
      <c r="P253" s="152">
        <f>SUM(P254:P323)</f>
        <v>0</v>
      </c>
      <c r="R253" s="152">
        <f>SUM(R254:R323)</f>
        <v>0.19603000000000001</v>
      </c>
      <c r="T253" s="153">
        <f>SUM(T254:T323)</f>
        <v>0.16200000000000001</v>
      </c>
      <c r="AR253" s="147" t="s">
        <v>80</v>
      </c>
      <c r="AT253" s="154" t="s">
        <v>71</v>
      </c>
      <c r="AU253" s="154" t="s">
        <v>78</v>
      </c>
      <c r="AY253" s="147" t="s">
        <v>127</v>
      </c>
      <c r="BK253" s="155">
        <f>SUM(BK254:BK323)</f>
        <v>0</v>
      </c>
    </row>
    <row r="254" spans="2:65" s="1" customFormat="1" ht="22.5" customHeight="1">
      <c r="B254" s="37"/>
      <c r="C254" s="158" t="s">
        <v>367</v>
      </c>
      <c r="D254" s="158" t="s">
        <v>130</v>
      </c>
      <c r="E254" s="159" t="s">
        <v>368</v>
      </c>
      <c r="F254" s="160" t="s">
        <v>369</v>
      </c>
      <c r="G254" s="161" t="s">
        <v>265</v>
      </c>
      <c r="H254" s="162">
        <v>4</v>
      </c>
      <c r="I254" s="163"/>
      <c r="J254" s="164">
        <f>ROUND(I254*H254,2)</f>
        <v>0</v>
      </c>
      <c r="K254" s="160" t="s">
        <v>134</v>
      </c>
      <c r="L254" s="37"/>
      <c r="M254" s="165" t="s">
        <v>21</v>
      </c>
      <c r="N254" s="166" t="s">
        <v>43</v>
      </c>
      <c r="P254" s="167">
        <f>O254*H254</f>
        <v>0</v>
      </c>
      <c r="Q254" s="167">
        <v>0</v>
      </c>
      <c r="R254" s="167">
        <f>Q254*H254</f>
        <v>0</v>
      </c>
      <c r="S254" s="167">
        <v>1.933E-2</v>
      </c>
      <c r="T254" s="168">
        <f>S254*H254</f>
        <v>7.732E-2</v>
      </c>
      <c r="AR254" s="21" t="s">
        <v>188</v>
      </c>
      <c r="AT254" s="21" t="s">
        <v>130</v>
      </c>
      <c r="AU254" s="21" t="s">
        <v>80</v>
      </c>
      <c r="AY254" s="21" t="s">
        <v>127</v>
      </c>
      <c r="BE254" s="169">
        <f>IF(N254="základní",J254,0)</f>
        <v>0</v>
      </c>
      <c r="BF254" s="169">
        <f>IF(N254="snížená",J254,0)</f>
        <v>0</v>
      </c>
      <c r="BG254" s="169">
        <f>IF(N254="zákl. přenesená",J254,0)</f>
        <v>0</v>
      </c>
      <c r="BH254" s="169">
        <f>IF(N254="sníž. přenesená",J254,0)</f>
        <v>0</v>
      </c>
      <c r="BI254" s="169">
        <f>IF(N254="nulová",J254,0)</f>
        <v>0</v>
      </c>
      <c r="BJ254" s="21" t="s">
        <v>78</v>
      </c>
      <c r="BK254" s="169">
        <f>ROUND(I254*H254,2)</f>
        <v>0</v>
      </c>
      <c r="BL254" s="21" t="s">
        <v>188</v>
      </c>
      <c r="BM254" s="21" t="s">
        <v>370</v>
      </c>
    </row>
    <row r="255" spans="2:65" s="1" customFormat="1" ht="27">
      <c r="B255" s="37"/>
      <c r="D255" s="170" t="s">
        <v>136</v>
      </c>
      <c r="F255" s="171" t="s">
        <v>137</v>
      </c>
      <c r="I255" s="99"/>
      <c r="L255" s="37"/>
      <c r="M255" s="172"/>
      <c r="T255" s="62"/>
      <c r="AT255" s="21" t="s">
        <v>136</v>
      </c>
      <c r="AU255" s="21" t="s">
        <v>80</v>
      </c>
    </row>
    <row r="256" spans="2:65" s="12" customFormat="1">
      <c r="B256" s="173"/>
      <c r="D256" s="170" t="s">
        <v>138</v>
      </c>
      <c r="E256" s="174" t="s">
        <v>21</v>
      </c>
      <c r="F256" s="175" t="s">
        <v>128</v>
      </c>
      <c r="H256" s="176">
        <v>4</v>
      </c>
      <c r="I256" s="177"/>
      <c r="L256" s="173"/>
      <c r="M256" s="178"/>
      <c r="T256" s="179"/>
      <c r="AT256" s="174" t="s">
        <v>138</v>
      </c>
      <c r="AU256" s="174" t="s">
        <v>80</v>
      </c>
      <c r="AV256" s="12" t="s">
        <v>80</v>
      </c>
      <c r="AW256" s="12" t="s">
        <v>35</v>
      </c>
      <c r="AX256" s="12" t="s">
        <v>78</v>
      </c>
      <c r="AY256" s="174" t="s">
        <v>127</v>
      </c>
    </row>
    <row r="257" spans="2:65" s="1" customFormat="1" ht="22.5" customHeight="1">
      <c r="B257" s="37"/>
      <c r="C257" s="158" t="s">
        <v>371</v>
      </c>
      <c r="D257" s="158" t="s">
        <v>130</v>
      </c>
      <c r="E257" s="159" t="s">
        <v>372</v>
      </c>
      <c r="F257" s="160" t="s">
        <v>373</v>
      </c>
      <c r="G257" s="161" t="s">
        <v>265</v>
      </c>
      <c r="H257" s="162">
        <v>4</v>
      </c>
      <c r="I257" s="163"/>
      <c r="J257" s="164">
        <f>ROUND(I257*H257,2)</f>
        <v>0</v>
      </c>
      <c r="K257" s="160" t="s">
        <v>134</v>
      </c>
      <c r="L257" s="37"/>
      <c r="M257" s="165" t="s">
        <v>21</v>
      </c>
      <c r="N257" s="166" t="s">
        <v>43</v>
      </c>
      <c r="P257" s="167">
        <f>O257*H257</f>
        <v>0</v>
      </c>
      <c r="Q257" s="167">
        <v>0</v>
      </c>
      <c r="R257" s="167">
        <f>Q257*H257</f>
        <v>0</v>
      </c>
      <c r="S257" s="167">
        <v>1.9460000000000002E-2</v>
      </c>
      <c r="T257" s="168">
        <f>S257*H257</f>
        <v>7.7840000000000006E-2</v>
      </c>
      <c r="AR257" s="21" t="s">
        <v>188</v>
      </c>
      <c r="AT257" s="21" t="s">
        <v>130</v>
      </c>
      <c r="AU257" s="21" t="s">
        <v>80</v>
      </c>
      <c r="AY257" s="21" t="s">
        <v>127</v>
      </c>
      <c r="BE257" s="169">
        <f>IF(N257="základní",J257,0)</f>
        <v>0</v>
      </c>
      <c r="BF257" s="169">
        <f>IF(N257="snížená",J257,0)</f>
        <v>0</v>
      </c>
      <c r="BG257" s="169">
        <f>IF(N257="zákl. přenesená",J257,0)</f>
        <v>0</v>
      </c>
      <c r="BH257" s="169">
        <f>IF(N257="sníž. přenesená",J257,0)</f>
        <v>0</v>
      </c>
      <c r="BI257" s="169">
        <f>IF(N257="nulová",J257,0)</f>
        <v>0</v>
      </c>
      <c r="BJ257" s="21" t="s">
        <v>78</v>
      </c>
      <c r="BK257" s="169">
        <f>ROUND(I257*H257,2)</f>
        <v>0</v>
      </c>
      <c r="BL257" s="21" t="s">
        <v>188</v>
      </c>
      <c r="BM257" s="21" t="s">
        <v>374</v>
      </c>
    </row>
    <row r="258" spans="2:65" s="1" customFormat="1" ht="27">
      <c r="B258" s="37"/>
      <c r="D258" s="170" t="s">
        <v>136</v>
      </c>
      <c r="F258" s="171" t="s">
        <v>137</v>
      </c>
      <c r="I258" s="99"/>
      <c r="L258" s="37"/>
      <c r="M258" s="172"/>
      <c r="T258" s="62"/>
      <c r="AT258" s="21" t="s">
        <v>136</v>
      </c>
      <c r="AU258" s="21" t="s">
        <v>80</v>
      </c>
    </row>
    <row r="259" spans="2:65" s="12" customFormat="1">
      <c r="B259" s="173"/>
      <c r="D259" s="170" t="s">
        <v>138</v>
      </c>
      <c r="E259" s="174" t="s">
        <v>21</v>
      </c>
      <c r="F259" s="175" t="s">
        <v>128</v>
      </c>
      <c r="H259" s="176">
        <v>4</v>
      </c>
      <c r="I259" s="177"/>
      <c r="L259" s="173"/>
      <c r="M259" s="178"/>
      <c r="T259" s="179"/>
      <c r="AT259" s="174" t="s">
        <v>138</v>
      </c>
      <c r="AU259" s="174" t="s">
        <v>80</v>
      </c>
      <c r="AV259" s="12" t="s">
        <v>80</v>
      </c>
      <c r="AW259" s="12" t="s">
        <v>35</v>
      </c>
      <c r="AX259" s="12" t="s">
        <v>78</v>
      </c>
      <c r="AY259" s="174" t="s">
        <v>127</v>
      </c>
    </row>
    <row r="260" spans="2:65" s="1" customFormat="1" ht="22.5" customHeight="1">
      <c r="B260" s="37"/>
      <c r="C260" s="158" t="s">
        <v>375</v>
      </c>
      <c r="D260" s="158" t="s">
        <v>130</v>
      </c>
      <c r="E260" s="159" t="s">
        <v>376</v>
      </c>
      <c r="F260" s="160" t="s">
        <v>377</v>
      </c>
      <c r="G260" s="161" t="s">
        <v>265</v>
      </c>
      <c r="H260" s="162">
        <v>4</v>
      </c>
      <c r="I260" s="163"/>
      <c r="J260" s="164">
        <f>ROUND(I260*H260,2)</f>
        <v>0</v>
      </c>
      <c r="K260" s="160" t="s">
        <v>134</v>
      </c>
      <c r="L260" s="37"/>
      <c r="M260" s="165" t="s">
        <v>21</v>
      </c>
      <c r="N260" s="166" t="s">
        <v>43</v>
      </c>
      <c r="P260" s="167">
        <f>O260*H260</f>
        <v>0</v>
      </c>
      <c r="Q260" s="167">
        <v>0</v>
      </c>
      <c r="R260" s="167">
        <f>Q260*H260</f>
        <v>0</v>
      </c>
      <c r="S260" s="167">
        <v>8.5999999999999998E-4</v>
      </c>
      <c r="T260" s="168">
        <f>S260*H260</f>
        <v>3.4399999999999999E-3</v>
      </c>
      <c r="AR260" s="21" t="s">
        <v>188</v>
      </c>
      <c r="AT260" s="21" t="s">
        <v>130</v>
      </c>
      <c r="AU260" s="21" t="s">
        <v>80</v>
      </c>
      <c r="AY260" s="21" t="s">
        <v>127</v>
      </c>
      <c r="BE260" s="169">
        <f>IF(N260="základní",J260,0)</f>
        <v>0</v>
      </c>
      <c r="BF260" s="169">
        <f>IF(N260="snížená",J260,0)</f>
        <v>0</v>
      </c>
      <c r="BG260" s="169">
        <f>IF(N260="zákl. přenesená",J260,0)</f>
        <v>0</v>
      </c>
      <c r="BH260" s="169">
        <f>IF(N260="sníž. přenesená",J260,0)</f>
        <v>0</v>
      </c>
      <c r="BI260" s="169">
        <f>IF(N260="nulová",J260,0)</f>
        <v>0</v>
      </c>
      <c r="BJ260" s="21" t="s">
        <v>78</v>
      </c>
      <c r="BK260" s="169">
        <f>ROUND(I260*H260,2)</f>
        <v>0</v>
      </c>
      <c r="BL260" s="21" t="s">
        <v>188</v>
      </c>
      <c r="BM260" s="21" t="s">
        <v>378</v>
      </c>
    </row>
    <row r="261" spans="2:65" s="1" customFormat="1" ht="27">
      <c r="B261" s="37"/>
      <c r="D261" s="170" t="s">
        <v>136</v>
      </c>
      <c r="F261" s="171" t="s">
        <v>137</v>
      </c>
      <c r="I261" s="99"/>
      <c r="L261" s="37"/>
      <c r="M261" s="172"/>
      <c r="T261" s="62"/>
      <c r="AT261" s="21" t="s">
        <v>136</v>
      </c>
      <c r="AU261" s="21" t="s">
        <v>80</v>
      </c>
    </row>
    <row r="262" spans="2:65" s="12" customFormat="1">
      <c r="B262" s="173"/>
      <c r="D262" s="170" t="s">
        <v>138</v>
      </c>
      <c r="E262" s="174" t="s">
        <v>21</v>
      </c>
      <c r="F262" s="175" t="s">
        <v>128</v>
      </c>
      <c r="H262" s="176">
        <v>4</v>
      </c>
      <c r="I262" s="177"/>
      <c r="L262" s="173"/>
      <c r="M262" s="178"/>
      <c r="T262" s="179"/>
      <c r="AT262" s="174" t="s">
        <v>138</v>
      </c>
      <c r="AU262" s="174" t="s">
        <v>80</v>
      </c>
      <c r="AV262" s="12" t="s">
        <v>80</v>
      </c>
      <c r="AW262" s="12" t="s">
        <v>35</v>
      </c>
      <c r="AX262" s="12" t="s">
        <v>78</v>
      </c>
      <c r="AY262" s="174" t="s">
        <v>127</v>
      </c>
    </row>
    <row r="263" spans="2:65" s="1" customFormat="1" ht="22.5" customHeight="1">
      <c r="B263" s="37"/>
      <c r="C263" s="158" t="s">
        <v>379</v>
      </c>
      <c r="D263" s="158" t="s">
        <v>130</v>
      </c>
      <c r="E263" s="159" t="s">
        <v>380</v>
      </c>
      <c r="F263" s="160" t="s">
        <v>381</v>
      </c>
      <c r="G263" s="161" t="s">
        <v>133</v>
      </c>
      <c r="H263" s="162">
        <v>4</v>
      </c>
      <c r="I263" s="163"/>
      <c r="J263" s="164">
        <f>ROUND(I263*H263,2)</f>
        <v>0</v>
      </c>
      <c r="K263" s="160" t="s">
        <v>134</v>
      </c>
      <c r="L263" s="37"/>
      <c r="M263" s="165" t="s">
        <v>21</v>
      </c>
      <c r="N263" s="166" t="s">
        <v>43</v>
      </c>
      <c r="P263" s="167">
        <f>O263*H263</f>
        <v>0</v>
      </c>
      <c r="Q263" s="167">
        <v>0</v>
      </c>
      <c r="R263" s="167">
        <f>Q263*H263</f>
        <v>0</v>
      </c>
      <c r="S263" s="167">
        <v>8.4999999999999995E-4</v>
      </c>
      <c r="T263" s="168">
        <f>S263*H263</f>
        <v>3.3999999999999998E-3</v>
      </c>
      <c r="AR263" s="21" t="s">
        <v>188</v>
      </c>
      <c r="AT263" s="21" t="s">
        <v>130</v>
      </c>
      <c r="AU263" s="21" t="s">
        <v>80</v>
      </c>
      <c r="AY263" s="21" t="s">
        <v>127</v>
      </c>
      <c r="BE263" s="169">
        <f>IF(N263="základní",J263,0)</f>
        <v>0</v>
      </c>
      <c r="BF263" s="169">
        <f>IF(N263="snížená",J263,0)</f>
        <v>0</v>
      </c>
      <c r="BG263" s="169">
        <f>IF(N263="zákl. přenesená",J263,0)</f>
        <v>0</v>
      </c>
      <c r="BH263" s="169">
        <f>IF(N263="sníž. přenesená",J263,0)</f>
        <v>0</v>
      </c>
      <c r="BI263" s="169">
        <f>IF(N263="nulová",J263,0)</f>
        <v>0</v>
      </c>
      <c r="BJ263" s="21" t="s">
        <v>78</v>
      </c>
      <c r="BK263" s="169">
        <f>ROUND(I263*H263,2)</f>
        <v>0</v>
      </c>
      <c r="BL263" s="21" t="s">
        <v>188</v>
      </c>
      <c r="BM263" s="21" t="s">
        <v>382</v>
      </c>
    </row>
    <row r="264" spans="2:65" s="1" customFormat="1" ht="27">
      <c r="B264" s="37"/>
      <c r="D264" s="170" t="s">
        <v>136</v>
      </c>
      <c r="F264" s="171" t="s">
        <v>137</v>
      </c>
      <c r="I264" s="99"/>
      <c r="L264" s="37"/>
      <c r="M264" s="172"/>
      <c r="T264" s="62"/>
      <c r="AT264" s="21" t="s">
        <v>136</v>
      </c>
      <c r="AU264" s="21" t="s">
        <v>80</v>
      </c>
    </row>
    <row r="265" spans="2:65" s="12" customFormat="1">
      <c r="B265" s="173"/>
      <c r="D265" s="170" t="s">
        <v>138</v>
      </c>
      <c r="E265" s="174" t="s">
        <v>21</v>
      </c>
      <c r="F265" s="175" t="s">
        <v>128</v>
      </c>
      <c r="H265" s="176">
        <v>4</v>
      </c>
      <c r="I265" s="177"/>
      <c r="L265" s="173"/>
      <c r="M265" s="178"/>
      <c r="T265" s="179"/>
      <c r="AT265" s="174" t="s">
        <v>138</v>
      </c>
      <c r="AU265" s="174" t="s">
        <v>80</v>
      </c>
      <c r="AV265" s="12" t="s">
        <v>80</v>
      </c>
      <c r="AW265" s="12" t="s">
        <v>35</v>
      </c>
      <c r="AX265" s="12" t="s">
        <v>78</v>
      </c>
      <c r="AY265" s="174" t="s">
        <v>127</v>
      </c>
    </row>
    <row r="266" spans="2:65" s="1" customFormat="1" ht="31.5" customHeight="1">
      <c r="B266" s="37"/>
      <c r="C266" s="158" t="s">
        <v>383</v>
      </c>
      <c r="D266" s="158" t="s">
        <v>130</v>
      </c>
      <c r="E266" s="159" t="s">
        <v>384</v>
      </c>
      <c r="F266" s="160" t="s">
        <v>385</v>
      </c>
      <c r="G266" s="161" t="s">
        <v>169</v>
      </c>
      <c r="H266" s="162">
        <v>0.16200000000000001</v>
      </c>
      <c r="I266" s="163"/>
      <c r="J266" s="164">
        <f>ROUND(I266*H266,2)</f>
        <v>0</v>
      </c>
      <c r="K266" s="160" t="s">
        <v>134</v>
      </c>
      <c r="L266" s="37"/>
      <c r="M266" s="165" t="s">
        <v>21</v>
      </c>
      <c r="N266" s="166" t="s">
        <v>43</v>
      </c>
      <c r="P266" s="167">
        <f>O266*H266</f>
        <v>0</v>
      </c>
      <c r="Q266" s="167">
        <v>0</v>
      </c>
      <c r="R266" s="167">
        <f>Q266*H266</f>
        <v>0</v>
      </c>
      <c r="S266" s="167">
        <v>0</v>
      </c>
      <c r="T266" s="168">
        <f>S266*H266</f>
        <v>0</v>
      </c>
      <c r="AR266" s="21" t="s">
        <v>188</v>
      </c>
      <c r="AT266" s="21" t="s">
        <v>130</v>
      </c>
      <c r="AU266" s="21" t="s">
        <v>80</v>
      </c>
      <c r="AY266" s="21" t="s">
        <v>127</v>
      </c>
      <c r="BE266" s="169">
        <f>IF(N266="základní",J266,0)</f>
        <v>0</v>
      </c>
      <c r="BF266" s="169">
        <f>IF(N266="snížená",J266,0)</f>
        <v>0</v>
      </c>
      <c r="BG266" s="169">
        <f>IF(N266="zákl. přenesená",J266,0)</f>
        <v>0</v>
      </c>
      <c r="BH266" s="169">
        <f>IF(N266="sníž. přenesená",J266,0)</f>
        <v>0</v>
      </c>
      <c r="BI266" s="169">
        <f>IF(N266="nulová",J266,0)</f>
        <v>0</v>
      </c>
      <c r="BJ266" s="21" t="s">
        <v>78</v>
      </c>
      <c r="BK266" s="169">
        <f>ROUND(I266*H266,2)</f>
        <v>0</v>
      </c>
      <c r="BL266" s="21" t="s">
        <v>188</v>
      </c>
      <c r="BM266" s="21" t="s">
        <v>386</v>
      </c>
    </row>
    <row r="267" spans="2:65" s="1" customFormat="1" ht="27">
      <c r="B267" s="37"/>
      <c r="D267" s="170" t="s">
        <v>136</v>
      </c>
      <c r="F267" s="171" t="s">
        <v>137</v>
      </c>
      <c r="I267" s="99"/>
      <c r="L267" s="37"/>
      <c r="M267" s="172"/>
      <c r="T267" s="62"/>
      <c r="AT267" s="21" t="s">
        <v>136</v>
      </c>
      <c r="AU267" s="21" t="s">
        <v>80</v>
      </c>
    </row>
    <row r="268" spans="2:65" s="1" customFormat="1" ht="22.5" customHeight="1">
      <c r="B268" s="37"/>
      <c r="C268" s="158" t="s">
        <v>387</v>
      </c>
      <c r="D268" s="158" t="s">
        <v>130</v>
      </c>
      <c r="E268" s="159" t="s">
        <v>388</v>
      </c>
      <c r="F268" s="160" t="s">
        <v>389</v>
      </c>
      <c r="G268" s="161" t="s">
        <v>133</v>
      </c>
      <c r="H268" s="162">
        <v>4</v>
      </c>
      <c r="I268" s="163"/>
      <c r="J268" s="164">
        <f>ROUND(I268*H268,2)</f>
        <v>0</v>
      </c>
      <c r="K268" s="160" t="s">
        <v>134</v>
      </c>
      <c r="L268" s="37"/>
      <c r="M268" s="165" t="s">
        <v>21</v>
      </c>
      <c r="N268" s="166" t="s">
        <v>43</v>
      </c>
      <c r="P268" s="167">
        <f>O268*H268</f>
        <v>0</v>
      </c>
      <c r="Q268" s="167">
        <v>2.4199999999999998E-3</v>
      </c>
      <c r="R268" s="167">
        <f>Q268*H268</f>
        <v>9.6799999999999994E-3</v>
      </c>
      <c r="S268" s="167">
        <v>0</v>
      </c>
      <c r="T268" s="168">
        <f>S268*H268</f>
        <v>0</v>
      </c>
      <c r="AR268" s="21" t="s">
        <v>188</v>
      </c>
      <c r="AT268" s="21" t="s">
        <v>130</v>
      </c>
      <c r="AU268" s="21" t="s">
        <v>80</v>
      </c>
      <c r="AY268" s="21" t="s">
        <v>127</v>
      </c>
      <c r="BE268" s="169">
        <f>IF(N268="základní",J268,0)</f>
        <v>0</v>
      </c>
      <c r="BF268" s="169">
        <f>IF(N268="snížená",J268,0)</f>
        <v>0</v>
      </c>
      <c r="BG268" s="169">
        <f>IF(N268="zákl. přenesená",J268,0)</f>
        <v>0</v>
      </c>
      <c r="BH268" s="169">
        <f>IF(N268="sníž. přenesená",J268,0)</f>
        <v>0</v>
      </c>
      <c r="BI268" s="169">
        <f>IF(N268="nulová",J268,0)</f>
        <v>0</v>
      </c>
      <c r="BJ268" s="21" t="s">
        <v>78</v>
      </c>
      <c r="BK268" s="169">
        <f>ROUND(I268*H268,2)</f>
        <v>0</v>
      </c>
      <c r="BL268" s="21" t="s">
        <v>188</v>
      </c>
      <c r="BM268" s="21" t="s">
        <v>390</v>
      </c>
    </row>
    <row r="269" spans="2:65" s="1" customFormat="1" ht="27">
      <c r="B269" s="37"/>
      <c r="D269" s="170" t="s">
        <v>136</v>
      </c>
      <c r="F269" s="171" t="s">
        <v>137</v>
      </c>
      <c r="I269" s="99"/>
      <c r="L269" s="37"/>
      <c r="M269" s="172"/>
      <c r="T269" s="62"/>
      <c r="AT269" s="21" t="s">
        <v>136</v>
      </c>
      <c r="AU269" s="21" t="s">
        <v>80</v>
      </c>
    </row>
    <row r="270" spans="2:65" s="12" customFormat="1">
      <c r="B270" s="173"/>
      <c r="D270" s="170" t="s">
        <v>138</v>
      </c>
      <c r="E270" s="174" t="s">
        <v>21</v>
      </c>
      <c r="F270" s="175" t="s">
        <v>128</v>
      </c>
      <c r="H270" s="176">
        <v>4</v>
      </c>
      <c r="I270" s="177"/>
      <c r="L270" s="173"/>
      <c r="M270" s="178"/>
      <c r="T270" s="179"/>
      <c r="AT270" s="174" t="s">
        <v>138</v>
      </c>
      <c r="AU270" s="174" t="s">
        <v>80</v>
      </c>
      <c r="AV270" s="12" t="s">
        <v>80</v>
      </c>
      <c r="AW270" s="12" t="s">
        <v>35</v>
      </c>
      <c r="AX270" s="12" t="s">
        <v>78</v>
      </c>
      <c r="AY270" s="174" t="s">
        <v>127</v>
      </c>
    </row>
    <row r="271" spans="2:65" s="1" customFormat="1" ht="22.5" customHeight="1">
      <c r="B271" s="37"/>
      <c r="C271" s="180" t="s">
        <v>391</v>
      </c>
      <c r="D271" s="180" t="s">
        <v>221</v>
      </c>
      <c r="E271" s="181" t="s">
        <v>392</v>
      </c>
      <c r="F271" s="182" t="s">
        <v>393</v>
      </c>
      <c r="G271" s="183" t="s">
        <v>133</v>
      </c>
      <c r="H271" s="184">
        <v>4</v>
      </c>
      <c r="I271" s="185"/>
      <c r="J271" s="186">
        <f>ROUND(I271*H271,2)</f>
        <v>0</v>
      </c>
      <c r="K271" s="182" t="s">
        <v>134</v>
      </c>
      <c r="L271" s="187"/>
      <c r="M271" s="188" t="s">
        <v>21</v>
      </c>
      <c r="N271" s="189" t="s">
        <v>43</v>
      </c>
      <c r="P271" s="167">
        <f>O271*H271</f>
        <v>0</v>
      </c>
      <c r="Q271" s="167">
        <v>1.4500000000000001E-2</v>
      </c>
      <c r="R271" s="167">
        <f>Q271*H271</f>
        <v>5.8000000000000003E-2</v>
      </c>
      <c r="S271" s="167">
        <v>0</v>
      </c>
      <c r="T271" s="168">
        <f>S271*H271</f>
        <v>0</v>
      </c>
      <c r="AR271" s="21" t="s">
        <v>224</v>
      </c>
      <c r="AT271" s="21" t="s">
        <v>221</v>
      </c>
      <c r="AU271" s="21" t="s">
        <v>80</v>
      </c>
      <c r="AY271" s="21" t="s">
        <v>127</v>
      </c>
      <c r="BE271" s="169">
        <f>IF(N271="základní",J271,0)</f>
        <v>0</v>
      </c>
      <c r="BF271" s="169">
        <f>IF(N271="snížená",J271,0)</f>
        <v>0</v>
      </c>
      <c r="BG271" s="169">
        <f>IF(N271="zákl. přenesená",J271,0)</f>
        <v>0</v>
      </c>
      <c r="BH271" s="169">
        <f>IF(N271="sníž. přenesená",J271,0)</f>
        <v>0</v>
      </c>
      <c r="BI271" s="169">
        <f>IF(N271="nulová",J271,0)</f>
        <v>0</v>
      </c>
      <c r="BJ271" s="21" t="s">
        <v>78</v>
      </c>
      <c r="BK271" s="169">
        <f>ROUND(I271*H271,2)</f>
        <v>0</v>
      </c>
      <c r="BL271" s="21" t="s">
        <v>188</v>
      </c>
      <c r="BM271" s="21" t="s">
        <v>394</v>
      </c>
    </row>
    <row r="272" spans="2:65" s="1" customFormat="1" ht="27">
      <c r="B272" s="37"/>
      <c r="D272" s="170" t="s">
        <v>136</v>
      </c>
      <c r="F272" s="171" t="s">
        <v>137</v>
      </c>
      <c r="I272" s="99"/>
      <c r="L272" s="37"/>
      <c r="M272" s="172"/>
      <c r="T272" s="62"/>
      <c r="AT272" s="21" t="s">
        <v>136</v>
      </c>
      <c r="AU272" s="21" t="s">
        <v>80</v>
      </c>
    </row>
    <row r="273" spans="2:65" s="12" customFormat="1">
      <c r="B273" s="173"/>
      <c r="D273" s="170" t="s">
        <v>138</v>
      </c>
      <c r="E273" s="174" t="s">
        <v>21</v>
      </c>
      <c r="F273" s="175" t="s">
        <v>128</v>
      </c>
      <c r="H273" s="176">
        <v>4</v>
      </c>
      <c r="I273" s="177"/>
      <c r="L273" s="173"/>
      <c r="M273" s="178"/>
      <c r="T273" s="179"/>
      <c r="AT273" s="174" t="s">
        <v>138</v>
      </c>
      <c r="AU273" s="174" t="s">
        <v>80</v>
      </c>
      <c r="AV273" s="12" t="s">
        <v>80</v>
      </c>
      <c r="AW273" s="12" t="s">
        <v>35</v>
      </c>
      <c r="AX273" s="12" t="s">
        <v>78</v>
      </c>
      <c r="AY273" s="174" t="s">
        <v>127</v>
      </c>
    </row>
    <row r="274" spans="2:65" s="1" customFormat="1" ht="22.5" customHeight="1">
      <c r="B274" s="37"/>
      <c r="C274" s="180" t="s">
        <v>395</v>
      </c>
      <c r="D274" s="180" t="s">
        <v>221</v>
      </c>
      <c r="E274" s="181" t="s">
        <v>396</v>
      </c>
      <c r="F274" s="182" t="s">
        <v>397</v>
      </c>
      <c r="G274" s="183" t="s">
        <v>133</v>
      </c>
      <c r="H274" s="184">
        <v>4</v>
      </c>
      <c r="I274" s="185"/>
      <c r="J274" s="186">
        <f>ROUND(I274*H274,2)</f>
        <v>0</v>
      </c>
      <c r="K274" s="182" t="s">
        <v>134</v>
      </c>
      <c r="L274" s="187"/>
      <c r="M274" s="188" t="s">
        <v>21</v>
      </c>
      <c r="N274" s="189" t="s">
        <v>43</v>
      </c>
      <c r="P274" s="167">
        <f>O274*H274</f>
        <v>0</v>
      </c>
      <c r="Q274" s="167">
        <v>1.2999999999999999E-3</v>
      </c>
      <c r="R274" s="167">
        <f>Q274*H274</f>
        <v>5.1999999999999998E-3</v>
      </c>
      <c r="S274" s="167">
        <v>0</v>
      </c>
      <c r="T274" s="168">
        <f>S274*H274</f>
        <v>0</v>
      </c>
      <c r="AR274" s="21" t="s">
        <v>224</v>
      </c>
      <c r="AT274" s="21" t="s">
        <v>221</v>
      </c>
      <c r="AU274" s="21" t="s">
        <v>80</v>
      </c>
      <c r="AY274" s="21" t="s">
        <v>127</v>
      </c>
      <c r="BE274" s="169">
        <f>IF(N274="základní",J274,0)</f>
        <v>0</v>
      </c>
      <c r="BF274" s="169">
        <f>IF(N274="snížená",J274,0)</f>
        <v>0</v>
      </c>
      <c r="BG274" s="169">
        <f>IF(N274="zákl. přenesená",J274,0)</f>
        <v>0</v>
      </c>
      <c r="BH274" s="169">
        <f>IF(N274="sníž. přenesená",J274,0)</f>
        <v>0</v>
      </c>
      <c r="BI274" s="169">
        <f>IF(N274="nulová",J274,0)</f>
        <v>0</v>
      </c>
      <c r="BJ274" s="21" t="s">
        <v>78</v>
      </c>
      <c r="BK274" s="169">
        <f>ROUND(I274*H274,2)</f>
        <v>0</v>
      </c>
      <c r="BL274" s="21" t="s">
        <v>188</v>
      </c>
      <c r="BM274" s="21" t="s">
        <v>398</v>
      </c>
    </row>
    <row r="275" spans="2:65" s="1" customFormat="1" ht="27">
      <c r="B275" s="37"/>
      <c r="D275" s="170" t="s">
        <v>136</v>
      </c>
      <c r="F275" s="171" t="s">
        <v>137</v>
      </c>
      <c r="I275" s="99"/>
      <c r="L275" s="37"/>
      <c r="M275" s="172"/>
      <c r="T275" s="62"/>
      <c r="AT275" s="21" t="s">
        <v>136</v>
      </c>
      <c r="AU275" s="21" t="s">
        <v>80</v>
      </c>
    </row>
    <row r="276" spans="2:65" s="12" customFormat="1">
      <c r="B276" s="173"/>
      <c r="D276" s="170" t="s">
        <v>138</v>
      </c>
      <c r="E276" s="174" t="s">
        <v>21</v>
      </c>
      <c r="F276" s="175" t="s">
        <v>128</v>
      </c>
      <c r="H276" s="176">
        <v>4</v>
      </c>
      <c r="I276" s="177"/>
      <c r="L276" s="173"/>
      <c r="M276" s="178"/>
      <c r="T276" s="179"/>
      <c r="AT276" s="174" t="s">
        <v>138</v>
      </c>
      <c r="AU276" s="174" t="s">
        <v>80</v>
      </c>
      <c r="AV276" s="12" t="s">
        <v>80</v>
      </c>
      <c r="AW276" s="12" t="s">
        <v>35</v>
      </c>
      <c r="AX276" s="12" t="s">
        <v>78</v>
      </c>
      <c r="AY276" s="174" t="s">
        <v>127</v>
      </c>
    </row>
    <row r="277" spans="2:65" s="1" customFormat="1" ht="22.5" customHeight="1">
      <c r="B277" s="37"/>
      <c r="C277" s="180" t="s">
        <v>399</v>
      </c>
      <c r="D277" s="180" t="s">
        <v>221</v>
      </c>
      <c r="E277" s="181" t="s">
        <v>400</v>
      </c>
      <c r="F277" s="182" t="s">
        <v>401</v>
      </c>
      <c r="G277" s="183" t="s">
        <v>133</v>
      </c>
      <c r="H277" s="184">
        <v>4</v>
      </c>
      <c r="I277" s="185"/>
      <c r="J277" s="186">
        <f>ROUND(I277*H277,2)</f>
        <v>0</v>
      </c>
      <c r="K277" s="182" t="s">
        <v>134</v>
      </c>
      <c r="L277" s="187"/>
      <c r="M277" s="188" t="s">
        <v>21</v>
      </c>
      <c r="N277" s="189" t="s">
        <v>43</v>
      </c>
      <c r="P277" s="167">
        <f>O277*H277</f>
        <v>0</v>
      </c>
      <c r="Q277" s="167">
        <v>8.0000000000000004E-4</v>
      </c>
      <c r="R277" s="167">
        <f>Q277*H277</f>
        <v>3.2000000000000002E-3</v>
      </c>
      <c r="S277" s="167">
        <v>0</v>
      </c>
      <c r="T277" s="168">
        <f>S277*H277</f>
        <v>0</v>
      </c>
      <c r="AR277" s="21" t="s">
        <v>224</v>
      </c>
      <c r="AT277" s="21" t="s">
        <v>221</v>
      </c>
      <c r="AU277" s="21" t="s">
        <v>80</v>
      </c>
      <c r="AY277" s="21" t="s">
        <v>127</v>
      </c>
      <c r="BE277" s="169">
        <f>IF(N277="základní",J277,0)</f>
        <v>0</v>
      </c>
      <c r="BF277" s="169">
        <f>IF(N277="snížená",J277,0)</f>
        <v>0</v>
      </c>
      <c r="BG277" s="169">
        <f>IF(N277="zákl. přenesená",J277,0)</f>
        <v>0</v>
      </c>
      <c r="BH277" s="169">
        <f>IF(N277="sníž. přenesená",J277,0)</f>
        <v>0</v>
      </c>
      <c r="BI277" s="169">
        <f>IF(N277="nulová",J277,0)</f>
        <v>0</v>
      </c>
      <c r="BJ277" s="21" t="s">
        <v>78</v>
      </c>
      <c r="BK277" s="169">
        <f>ROUND(I277*H277,2)</f>
        <v>0</v>
      </c>
      <c r="BL277" s="21" t="s">
        <v>188</v>
      </c>
      <c r="BM277" s="21" t="s">
        <v>402</v>
      </c>
    </row>
    <row r="278" spans="2:65" s="1" customFormat="1" ht="27">
      <c r="B278" s="37"/>
      <c r="D278" s="170" t="s">
        <v>136</v>
      </c>
      <c r="F278" s="171" t="s">
        <v>137</v>
      </c>
      <c r="I278" s="99"/>
      <c r="L278" s="37"/>
      <c r="M278" s="172"/>
      <c r="T278" s="62"/>
      <c r="AT278" s="21" t="s">
        <v>136</v>
      </c>
      <c r="AU278" s="21" t="s">
        <v>80</v>
      </c>
    </row>
    <row r="279" spans="2:65" s="12" customFormat="1">
      <c r="B279" s="173"/>
      <c r="D279" s="170" t="s">
        <v>138</v>
      </c>
      <c r="E279" s="174" t="s">
        <v>21</v>
      </c>
      <c r="F279" s="175" t="s">
        <v>128</v>
      </c>
      <c r="H279" s="176">
        <v>4</v>
      </c>
      <c r="I279" s="177"/>
      <c r="L279" s="173"/>
      <c r="M279" s="178"/>
      <c r="T279" s="179"/>
      <c r="AT279" s="174" t="s">
        <v>138</v>
      </c>
      <c r="AU279" s="174" t="s">
        <v>80</v>
      </c>
      <c r="AV279" s="12" t="s">
        <v>80</v>
      </c>
      <c r="AW279" s="12" t="s">
        <v>35</v>
      </c>
      <c r="AX279" s="12" t="s">
        <v>78</v>
      </c>
      <c r="AY279" s="174" t="s">
        <v>127</v>
      </c>
    </row>
    <row r="280" spans="2:65" s="1" customFormat="1" ht="22.5" customHeight="1">
      <c r="B280" s="37"/>
      <c r="C280" s="158" t="s">
        <v>403</v>
      </c>
      <c r="D280" s="158" t="s">
        <v>130</v>
      </c>
      <c r="E280" s="159" t="s">
        <v>404</v>
      </c>
      <c r="F280" s="160" t="s">
        <v>405</v>
      </c>
      <c r="G280" s="161" t="s">
        <v>265</v>
      </c>
      <c r="H280" s="162">
        <v>4</v>
      </c>
      <c r="I280" s="163"/>
      <c r="J280" s="164">
        <f>ROUND(I280*H280,2)</f>
        <v>0</v>
      </c>
      <c r="K280" s="160" t="s">
        <v>134</v>
      </c>
      <c r="L280" s="37"/>
      <c r="M280" s="165" t="s">
        <v>21</v>
      </c>
      <c r="N280" s="166" t="s">
        <v>43</v>
      </c>
      <c r="P280" s="167">
        <f>O280*H280</f>
        <v>0</v>
      </c>
      <c r="Q280" s="167">
        <v>1.8600000000000001E-3</v>
      </c>
      <c r="R280" s="167">
        <f>Q280*H280</f>
        <v>7.4400000000000004E-3</v>
      </c>
      <c r="S280" s="167">
        <v>0</v>
      </c>
      <c r="T280" s="168">
        <f>S280*H280</f>
        <v>0</v>
      </c>
      <c r="AR280" s="21" t="s">
        <v>188</v>
      </c>
      <c r="AT280" s="21" t="s">
        <v>130</v>
      </c>
      <c r="AU280" s="21" t="s">
        <v>80</v>
      </c>
      <c r="AY280" s="21" t="s">
        <v>127</v>
      </c>
      <c r="BE280" s="169">
        <f>IF(N280="základní",J280,0)</f>
        <v>0</v>
      </c>
      <c r="BF280" s="169">
        <f>IF(N280="snížená",J280,0)</f>
        <v>0</v>
      </c>
      <c r="BG280" s="169">
        <f>IF(N280="zákl. přenesená",J280,0)</f>
        <v>0</v>
      </c>
      <c r="BH280" s="169">
        <f>IF(N280="sníž. přenesená",J280,0)</f>
        <v>0</v>
      </c>
      <c r="BI280" s="169">
        <f>IF(N280="nulová",J280,0)</f>
        <v>0</v>
      </c>
      <c r="BJ280" s="21" t="s">
        <v>78</v>
      </c>
      <c r="BK280" s="169">
        <f>ROUND(I280*H280,2)</f>
        <v>0</v>
      </c>
      <c r="BL280" s="21" t="s">
        <v>188</v>
      </c>
      <c r="BM280" s="21" t="s">
        <v>406</v>
      </c>
    </row>
    <row r="281" spans="2:65" s="1" customFormat="1" ht="27">
      <c r="B281" s="37"/>
      <c r="D281" s="170" t="s">
        <v>136</v>
      </c>
      <c r="F281" s="171" t="s">
        <v>137</v>
      </c>
      <c r="I281" s="99"/>
      <c r="L281" s="37"/>
      <c r="M281" s="172"/>
      <c r="T281" s="62"/>
      <c r="AT281" s="21" t="s">
        <v>136</v>
      </c>
      <c r="AU281" s="21" t="s">
        <v>80</v>
      </c>
    </row>
    <row r="282" spans="2:65" s="12" customFormat="1">
      <c r="B282" s="173"/>
      <c r="D282" s="170" t="s">
        <v>138</v>
      </c>
      <c r="E282" s="174" t="s">
        <v>21</v>
      </c>
      <c r="F282" s="175" t="s">
        <v>128</v>
      </c>
      <c r="H282" s="176">
        <v>4</v>
      </c>
      <c r="I282" s="177"/>
      <c r="L282" s="173"/>
      <c r="M282" s="178"/>
      <c r="T282" s="179"/>
      <c r="AT282" s="174" t="s">
        <v>138</v>
      </c>
      <c r="AU282" s="174" t="s">
        <v>80</v>
      </c>
      <c r="AV282" s="12" t="s">
        <v>80</v>
      </c>
      <c r="AW282" s="12" t="s">
        <v>35</v>
      </c>
      <c r="AX282" s="12" t="s">
        <v>78</v>
      </c>
      <c r="AY282" s="174" t="s">
        <v>127</v>
      </c>
    </row>
    <row r="283" spans="2:65" s="1" customFormat="1" ht="22.5" customHeight="1">
      <c r="B283" s="37"/>
      <c r="C283" s="180" t="s">
        <v>347</v>
      </c>
      <c r="D283" s="180" t="s">
        <v>221</v>
      </c>
      <c r="E283" s="181" t="s">
        <v>407</v>
      </c>
      <c r="F283" s="182" t="s">
        <v>408</v>
      </c>
      <c r="G283" s="183" t="s">
        <v>133</v>
      </c>
      <c r="H283" s="184">
        <v>4</v>
      </c>
      <c r="I283" s="185"/>
      <c r="J283" s="186">
        <f>ROUND(I283*H283,2)</f>
        <v>0</v>
      </c>
      <c r="K283" s="182" t="s">
        <v>134</v>
      </c>
      <c r="L283" s="187"/>
      <c r="M283" s="188" t="s">
        <v>21</v>
      </c>
      <c r="N283" s="189" t="s">
        <v>43</v>
      </c>
      <c r="P283" s="167">
        <f>O283*H283</f>
        <v>0</v>
      </c>
      <c r="Q283" s="167">
        <v>1.4999999999999999E-2</v>
      </c>
      <c r="R283" s="167">
        <f>Q283*H283</f>
        <v>0.06</v>
      </c>
      <c r="S283" s="167">
        <v>0</v>
      </c>
      <c r="T283" s="168">
        <f>S283*H283</f>
        <v>0</v>
      </c>
      <c r="AR283" s="21" t="s">
        <v>224</v>
      </c>
      <c r="AT283" s="21" t="s">
        <v>221</v>
      </c>
      <c r="AU283" s="21" t="s">
        <v>80</v>
      </c>
      <c r="AY283" s="21" t="s">
        <v>127</v>
      </c>
      <c r="BE283" s="169">
        <f>IF(N283="základní",J283,0)</f>
        <v>0</v>
      </c>
      <c r="BF283" s="169">
        <f>IF(N283="snížená",J283,0)</f>
        <v>0</v>
      </c>
      <c r="BG283" s="169">
        <f>IF(N283="zákl. přenesená",J283,0)</f>
        <v>0</v>
      </c>
      <c r="BH283" s="169">
        <f>IF(N283="sníž. přenesená",J283,0)</f>
        <v>0</v>
      </c>
      <c r="BI283" s="169">
        <f>IF(N283="nulová",J283,0)</f>
        <v>0</v>
      </c>
      <c r="BJ283" s="21" t="s">
        <v>78</v>
      </c>
      <c r="BK283" s="169">
        <f>ROUND(I283*H283,2)</f>
        <v>0</v>
      </c>
      <c r="BL283" s="21" t="s">
        <v>188</v>
      </c>
      <c r="BM283" s="21" t="s">
        <v>409</v>
      </c>
    </row>
    <row r="284" spans="2:65" s="1" customFormat="1" ht="27">
      <c r="B284" s="37"/>
      <c r="D284" s="170" t="s">
        <v>136</v>
      </c>
      <c r="F284" s="171" t="s">
        <v>137</v>
      </c>
      <c r="I284" s="99"/>
      <c r="L284" s="37"/>
      <c r="M284" s="172"/>
      <c r="T284" s="62"/>
      <c r="AT284" s="21" t="s">
        <v>136</v>
      </c>
      <c r="AU284" s="21" t="s">
        <v>80</v>
      </c>
    </row>
    <row r="285" spans="2:65" s="12" customFormat="1">
      <c r="B285" s="173"/>
      <c r="D285" s="170" t="s">
        <v>138</v>
      </c>
      <c r="E285" s="174" t="s">
        <v>21</v>
      </c>
      <c r="F285" s="175" t="s">
        <v>128</v>
      </c>
      <c r="H285" s="176">
        <v>4</v>
      </c>
      <c r="I285" s="177"/>
      <c r="L285" s="173"/>
      <c r="M285" s="178"/>
      <c r="T285" s="179"/>
      <c r="AT285" s="174" t="s">
        <v>138</v>
      </c>
      <c r="AU285" s="174" t="s">
        <v>80</v>
      </c>
      <c r="AV285" s="12" t="s">
        <v>80</v>
      </c>
      <c r="AW285" s="12" t="s">
        <v>35</v>
      </c>
      <c r="AX285" s="12" t="s">
        <v>78</v>
      </c>
      <c r="AY285" s="174" t="s">
        <v>127</v>
      </c>
    </row>
    <row r="286" spans="2:65" s="1" customFormat="1" ht="22.5" customHeight="1">
      <c r="B286" s="37"/>
      <c r="C286" s="180" t="s">
        <v>410</v>
      </c>
      <c r="D286" s="180" t="s">
        <v>221</v>
      </c>
      <c r="E286" s="181" t="s">
        <v>411</v>
      </c>
      <c r="F286" s="182" t="s">
        <v>412</v>
      </c>
      <c r="G286" s="183" t="s">
        <v>133</v>
      </c>
      <c r="H286" s="184">
        <v>4</v>
      </c>
      <c r="I286" s="185"/>
      <c r="J286" s="186">
        <f>ROUND(I286*H286,2)</f>
        <v>0</v>
      </c>
      <c r="K286" s="182" t="s">
        <v>134</v>
      </c>
      <c r="L286" s="187"/>
      <c r="M286" s="188" t="s">
        <v>21</v>
      </c>
      <c r="N286" s="189" t="s">
        <v>43</v>
      </c>
      <c r="P286" s="167">
        <f>O286*H286</f>
        <v>0</v>
      </c>
      <c r="Q286" s="167">
        <v>6.0000000000000001E-3</v>
      </c>
      <c r="R286" s="167">
        <f>Q286*H286</f>
        <v>2.4E-2</v>
      </c>
      <c r="S286" s="167">
        <v>0</v>
      </c>
      <c r="T286" s="168">
        <f>S286*H286</f>
        <v>0</v>
      </c>
      <c r="AR286" s="21" t="s">
        <v>224</v>
      </c>
      <c r="AT286" s="21" t="s">
        <v>221</v>
      </c>
      <c r="AU286" s="21" t="s">
        <v>80</v>
      </c>
      <c r="AY286" s="21" t="s">
        <v>127</v>
      </c>
      <c r="BE286" s="169">
        <f>IF(N286="základní",J286,0)</f>
        <v>0</v>
      </c>
      <c r="BF286" s="169">
        <f>IF(N286="snížená",J286,0)</f>
        <v>0</v>
      </c>
      <c r="BG286" s="169">
        <f>IF(N286="zákl. přenesená",J286,0)</f>
        <v>0</v>
      </c>
      <c r="BH286" s="169">
        <f>IF(N286="sníž. přenesená",J286,0)</f>
        <v>0</v>
      </c>
      <c r="BI286" s="169">
        <f>IF(N286="nulová",J286,0)</f>
        <v>0</v>
      </c>
      <c r="BJ286" s="21" t="s">
        <v>78</v>
      </c>
      <c r="BK286" s="169">
        <f>ROUND(I286*H286,2)</f>
        <v>0</v>
      </c>
      <c r="BL286" s="21" t="s">
        <v>188</v>
      </c>
      <c r="BM286" s="21" t="s">
        <v>413</v>
      </c>
    </row>
    <row r="287" spans="2:65" s="1" customFormat="1" ht="27">
      <c r="B287" s="37"/>
      <c r="D287" s="170" t="s">
        <v>136</v>
      </c>
      <c r="F287" s="171" t="s">
        <v>137</v>
      </c>
      <c r="I287" s="99"/>
      <c r="L287" s="37"/>
      <c r="M287" s="172"/>
      <c r="T287" s="62"/>
      <c r="AT287" s="21" t="s">
        <v>136</v>
      </c>
      <c r="AU287" s="21" t="s">
        <v>80</v>
      </c>
    </row>
    <row r="288" spans="2:65" s="12" customFormat="1">
      <c r="B288" s="173"/>
      <c r="D288" s="170" t="s">
        <v>138</v>
      </c>
      <c r="E288" s="174" t="s">
        <v>21</v>
      </c>
      <c r="F288" s="175" t="s">
        <v>128</v>
      </c>
      <c r="H288" s="176">
        <v>4</v>
      </c>
      <c r="I288" s="177"/>
      <c r="L288" s="173"/>
      <c r="M288" s="178"/>
      <c r="T288" s="179"/>
      <c r="AT288" s="174" t="s">
        <v>138</v>
      </c>
      <c r="AU288" s="174" t="s">
        <v>80</v>
      </c>
      <c r="AV288" s="12" t="s">
        <v>80</v>
      </c>
      <c r="AW288" s="12" t="s">
        <v>35</v>
      </c>
      <c r="AX288" s="12" t="s">
        <v>78</v>
      </c>
      <c r="AY288" s="174" t="s">
        <v>127</v>
      </c>
    </row>
    <row r="289" spans="2:65" s="1" customFormat="1" ht="22.5" customHeight="1">
      <c r="B289" s="37"/>
      <c r="C289" s="158" t="s">
        <v>414</v>
      </c>
      <c r="D289" s="158" t="s">
        <v>130</v>
      </c>
      <c r="E289" s="159" t="s">
        <v>415</v>
      </c>
      <c r="F289" s="160" t="s">
        <v>416</v>
      </c>
      <c r="G289" s="161" t="s">
        <v>133</v>
      </c>
      <c r="H289" s="162">
        <v>4</v>
      </c>
      <c r="I289" s="163"/>
      <c r="J289" s="164">
        <f>ROUND(I289*H289,2)</f>
        <v>0</v>
      </c>
      <c r="K289" s="160" t="s">
        <v>134</v>
      </c>
      <c r="L289" s="37"/>
      <c r="M289" s="165" t="s">
        <v>21</v>
      </c>
      <c r="N289" s="166" t="s">
        <v>43</v>
      </c>
      <c r="P289" s="167">
        <f>O289*H289</f>
        <v>0</v>
      </c>
      <c r="Q289" s="167">
        <v>4.0000000000000003E-5</v>
      </c>
      <c r="R289" s="167">
        <f>Q289*H289</f>
        <v>1.6000000000000001E-4</v>
      </c>
      <c r="S289" s="167">
        <v>0</v>
      </c>
      <c r="T289" s="168">
        <f>S289*H289</f>
        <v>0</v>
      </c>
      <c r="AR289" s="21" t="s">
        <v>188</v>
      </c>
      <c r="AT289" s="21" t="s">
        <v>130</v>
      </c>
      <c r="AU289" s="21" t="s">
        <v>80</v>
      </c>
      <c r="AY289" s="21" t="s">
        <v>127</v>
      </c>
      <c r="BE289" s="169">
        <f>IF(N289="základní",J289,0)</f>
        <v>0</v>
      </c>
      <c r="BF289" s="169">
        <f>IF(N289="snížená",J289,0)</f>
        <v>0</v>
      </c>
      <c r="BG289" s="169">
        <f>IF(N289="zákl. přenesená",J289,0)</f>
        <v>0</v>
      </c>
      <c r="BH289" s="169">
        <f>IF(N289="sníž. přenesená",J289,0)</f>
        <v>0</v>
      </c>
      <c r="BI289" s="169">
        <f>IF(N289="nulová",J289,0)</f>
        <v>0</v>
      </c>
      <c r="BJ289" s="21" t="s">
        <v>78</v>
      </c>
      <c r="BK289" s="169">
        <f>ROUND(I289*H289,2)</f>
        <v>0</v>
      </c>
      <c r="BL289" s="21" t="s">
        <v>188</v>
      </c>
      <c r="BM289" s="21" t="s">
        <v>417</v>
      </c>
    </row>
    <row r="290" spans="2:65" s="1" customFormat="1" ht="27">
      <c r="B290" s="37"/>
      <c r="D290" s="170" t="s">
        <v>136</v>
      </c>
      <c r="F290" s="171" t="s">
        <v>137</v>
      </c>
      <c r="I290" s="99"/>
      <c r="L290" s="37"/>
      <c r="M290" s="172"/>
      <c r="T290" s="62"/>
      <c r="AT290" s="21" t="s">
        <v>136</v>
      </c>
      <c r="AU290" s="21" t="s">
        <v>80</v>
      </c>
    </row>
    <row r="291" spans="2:65" s="12" customFormat="1">
      <c r="B291" s="173"/>
      <c r="D291" s="170" t="s">
        <v>138</v>
      </c>
      <c r="E291" s="174" t="s">
        <v>21</v>
      </c>
      <c r="F291" s="175" t="s">
        <v>128</v>
      </c>
      <c r="H291" s="176">
        <v>4</v>
      </c>
      <c r="I291" s="177"/>
      <c r="L291" s="173"/>
      <c r="M291" s="178"/>
      <c r="T291" s="179"/>
      <c r="AT291" s="174" t="s">
        <v>138</v>
      </c>
      <c r="AU291" s="174" t="s">
        <v>80</v>
      </c>
      <c r="AV291" s="12" t="s">
        <v>80</v>
      </c>
      <c r="AW291" s="12" t="s">
        <v>35</v>
      </c>
      <c r="AX291" s="12" t="s">
        <v>78</v>
      </c>
      <c r="AY291" s="174" t="s">
        <v>127</v>
      </c>
    </row>
    <row r="292" spans="2:65" s="1" customFormat="1" ht="31.5" customHeight="1">
      <c r="B292" s="37"/>
      <c r="C292" s="180" t="s">
        <v>418</v>
      </c>
      <c r="D292" s="180" t="s">
        <v>221</v>
      </c>
      <c r="E292" s="181" t="s">
        <v>419</v>
      </c>
      <c r="F292" s="182" t="s">
        <v>420</v>
      </c>
      <c r="G292" s="183" t="s">
        <v>133</v>
      </c>
      <c r="H292" s="184">
        <v>4</v>
      </c>
      <c r="I292" s="185"/>
      <c r="J292" s="186">
        <f>ROUND(I292*H292,2)</f>
        <v>0</v>
      </c>
      <c r="K292" s="182" t="s">
        <v>134</v>
      </c>
      <c r="L292" s="187"/>
      <c r="M292" s="188" t="s">
        <v>21</v>
      </c>
      <c r="N292" s="189" t="s">
        <v>43</v>
      </c>
      <c r="P292" s="167">
        <f>O292*H292</f>
        <v>0</v>
      </c>
      <c r="Q292" s="167">
        <v>1.8799999999999999E-3</v>
      </c>
      <c r="R292" s="167">
        <f>Q292*H292</f>
        <v>7.5199999999999998E-3</v>
      </c>
      <c r="S292" s="167">
        <v>0</v>
      </c>
      <c r="T292" s="168">
        <f>S292*H292</f>
        <v>0</v>
      </c>
      <c r="AR292" s="21" t="s">
        <v>224</v>
      </c>
      <c r="AT292" s="21" t="s">
        <v>221</v>
      </c>
      <c r="AU292" s="21" t="s">
        <v>80</v>
      </c>
      <c r="AY292" s="21" t="s">
        <v>127</v>
      </c>
      <c r="BE292" s="169">
        <f>IF(N292="základní",J292,0)</f>
        <v>0</v>
      </c>
      <c r="BF292" s="169">
        <f>IF(N292="snížená",J292,0)</f>
        <v>0</v>
      </c>
      <c r="BG292" s="169">
        <f>IF(N292="zákl. přenesená",J292,0)</f>
        <v>0</v>
      </c>
      <c r="BH292" s="169">
        <f>IF(N292="sníž. přenesená",J292,0)</f>
        <v>0</v>
      </c>
      <c r="BI292" s="169">
        <f>IF(N292="nulová",J292,0)</f>
        <v>0</v>
      </c>
      <c r="BJ292" s="21" t="s">
        <v>78</v>
      </c>
      <c r="BK292" s="169">
        <f>ROUND(I292*H292,2)</f>
        <v>0</v>
      </c>
      <c r="BL292" s="21" t="s">
        <v>188</v>
      </c>
      <c r="BM292" s="21" t="s">
        <v>421</v>
      </c>
    </row>
    <row r="293" spans="2:65" s="1" customFormat="1" ht="27">
      <c r="B293" s="37"/>
      <c r="D293" s="170" t="s">
        <v>136</v>
      </c>
      <c r="F293" s="171" t="s">
        <v>137</v>
      </c>
      <c r="I293" s="99"/>
      <c r="L293" s="37"/>
      <c r="M293" s="172"/>
      <c r="T293" s="62"/>
      <c r="AT293" s="21" t="s">
        <v>136</v>
      </c>
      <c r="AU293" s="21" t="s">
        <v>80</v>
      </c>
    </row>
    <row r="294" spans="2:65" s="12" customFormat="1">
      <c r="B294" s="173"/>
      <c r="D294" s="170" t="s">
        <v>138</v>
      </c>
      <c r="E294" s="174" t="s">
        <v>21</v>
      </c>
      <c r="F294" s="175" t="s">
        <v>128</v>
      </c>
      <c r="H294" s="176">
        <v>4</v>
      </c>
      <c r="I294" s="177"/>
      <c r="L294" s="173"/>
      <c r="M294" s="178"/>
      <c r="T294" s="179"/>
      <c r="AT294" s="174" t="s">
        <v>138</v>
      </c>
      <c r="AU294" s="174" t="s">
        <v>80</v>
      </c>
      <c r="AV294" s="12" t="s">
        <v>80</v>
      </c>
      <c r="AW294" s="12" t="s">
        <v>35</v>
      </c>
      <c r="AX294" s="12" t="s">
        <v>78</v>
      </c>
      <c r="AY294" s="174" t="s">
        <v>127</v>
      </c>
    </row>
    <row r="295" spans="2:65" s="1" customFormat="1" ht="31.5" customHeight="1">
      <c r="B295" s="37"/>
      <c r="C295" s="158" t="s">
        <v>422</v>
      </c>
      <c r="D295" s="158" t="s">
        <v>130</v>
      </c>
      <c r="E295" s="159" t="s">
        <v>423</v>
      </c>
      <c r="F295" s="160" t="s">
        <v>424</v>
      </c>
      <c r="G295" s="161" t="s">
        <v>133</v>
      </c>
      <c r="H295" s="162">
        <v>4</v>
      </c>
      <c r="I295" s="163"/>
      <c r="J295" s="164">
        <f>ROUND(I295*H295,2)</f>
        <v>0</v>
      </c>
      <c r="K295" s="160" t="s">
        <v>134</v>
      </c>
      <c r="L295" s="37"/>
      <c r="M295" s="165" t="s">
        <v>21</v>
      </c>
      <c r="N295" s="166" t="s">
        <v>43</v>
      </c>
      <c r="P295" s="167">
        <f>O295*H295</f>
        <v>0</v>
      </c>
      <c r="Q295" s="167">
        <v>1.3999999999999999E-4</v>
      </c>
      <c r="R295" s="167">
        <f>Q295*H295</f>
        <v>5.5999999999999995E-4</v>
      </c>
      <c r="S295" s="167">
        <v>0</v>
      </c>
      <c r="T295" s="168">
        <f>S295*H295</f>
        <v>0</v>
      </c>
      <c r="AR295" s="21" t="s">
        <v>188</v>
      </c>
      <c r="AT295" s="21" t="s">
        <v>130</v>
      </c>
      <c r="AU295" s="21" t="s">
        <v>80</v>
      </c>
      <c r="AY295" s="21" t="s">
        <v>127</v>
      </c>
      <c r="BE295" s="169">
        <f>IF(N295="základní",J295,0)</f>
        <v>0</v>
      </c>
      <c r="BF295" s="169">
        <f>IF(N295="snížená",J295,0)</f>
        <v>0</v>
      </c>
      <c r="BG295" s="169">
        <f>IF(N295="zákl. přenesená",J295,0)</f>
        <v>0</v>
      </c>
      <c r="BH295" s="169">
        <f>IF(N295="sníž. přenesená",J295,0)</f>
        <v>0</v>
      </c>
      <c r="BI295" s="169">
        <f>IF(N295="nulová",J295,0)</f>
        <v>0</v>
      </c>
      <c r="BJ295" s="21" t="s">
        <v>78</v>
      </c>
      <c r="BK295" s="169">
        <f>ROUND(I295*H295,2)</f>
        <v>0</v>
      </c>
      <c r="BL295" s="21" t="s">
        <v>188</v>
      </c>
      <c r="BM295" s="21" t="s">
        <v>425</v>
      </c>
    </row>
    <row r="296" spans="2:65" s="1" customFormat="1" ht="27">
      <c r="B296" s="37"/>
      <c r="D296" s="170" t="s">
        <v>136</v>
      </c>
      <c r="F296" s="171" t="s">
        <v>137</v>
      </c>
      <c r="I296" s="99"/>
      <c r="L296" s="37"/>
      <c r="M296" s="172"/>
      <c r="T296" s="62"/>
      <c r="AT296" s="21" t="s">
        <v>136</v>
      </c>
      <c r="AU296" s="21" t="s">
        <v>80</v>
      </c>
    </row>
    <row r="297" spans="2:65" s="12" customFormat="1">
      <c r="B297" s="173"/>
      <c r="D297" s="170" t="s">
        <v>138</v>
      </c>
      <c r="E297" s="174" t="s">
        <v>21</v>
      </c>
      <c r="F297" s="175" t="s">
        <v>128</v>
      </c>
      <c r="H297" s="176">
        <v>4</v>
      </c>
      <c r="I297" s="177"/>
      <c r="L297" s="173"/>
      <c r="M297" s="178"/>
      <c r="T297" s="179"/>
      <c r="AT297" s="174" t="s">
        <v>138</v>
      </c>
      <c r="AU297" s="174" t="s">
        <v>80</v>
      </c>
      <c r="AV297" s="12" t="s">
        <v>80</v>
      </c>
      <c r="AW297" s="12" t="s">
        <v>35</v>
      </c>
      <c r="AX297" s="12" t="s">
        <v>78</v>
      </c>
      <c r="AY297" s="174" t="s">
        <v>127</v>
      </c>
    </row>
    <row r="298" spans="2:65" s="1" customFormat="1" ht="22.5" customHeight="1">
      <c r="B298" s="37"/>
      <c r="C298" s="180" t="s">
        <v>426</v>
      </c>
      <c r="D298" s="180" t="s">
        <v>221</v>
      </c>
      <c r="E298" s="181" t="s">
        <v>427</v>
      </c>
      <c r="F298" s="182" t="s">
        <v>428</v>
      </c>
      <c r="G298" s="183" t="s">
        <v>133</v>
      </c>
      <c r="H298" s="184">
        <v>4</v>
      </c>
      <c r="I298" s="185"/>
      <c r="J298" s="186">
        <f>ROUND(I298*H298,2)</f>
        <v>0</v>
      </c>
      <c r="K298" s="182" t="s">
        <v>134</v>
      </c>
      <c r="L298" s="187"/>
      <c r="M298" s="188" t="s">
        <v>21</v>
      </c>
      <c r="N298" s="189" t="s">
        <v>43</v>
      </c>
      <c r="P298" s="167">
        <f>O298*H298</f>
        <v>0</v>
      </c>
      <c r="Q298" s="167">
        <v>1.9000000000000001E-4</v>
      </c>
      <c r="R298" s="167">
        <f>Q298*H298</f>
        <v>7.6000000000000004E-4</v>
      </c>
      <c r="S298" s="167">
        <v>0</v>
      </c>
      <c r="T298" s="168">
        <f>S298*H298</f>
        <v>0</v>
      </c>
      <c r="AR298" s="21" t="s">
        <v>224</v>
      </c>
      <c r="AT298" s="21" t="s">
        <v>221</v>
      </c>
      <c r="AU298" s="21" t="s">
        <v>80</v>
      </c>
      <c r="AY298" s="21" t="s">
        <v>127</v>
      </c>
      <c r="BE298" s="169">
        <f>IF(N298="základní",J298,0)</f>
        <v>0</v>
      </c>
      <c r="BF298" s="169">
        <f>IF(N298="snížená",J298,0)</f>
        <v>0</v>
      </c>
      <c r="BG298" s="169">
        <f>IF(N298="zákl. přenesená",J298,0)</f>
        <v>0</v>
      </c>
      <c r="BH298" s="169">
        <f>IF(N298="sníž. přenesená",J298,0)</f>
        <v>0</v>
      </c>
      <c r="BI298" s="169">
        <f>IF(N298="nulová",J298,0)</f>
        <v>0</v>
      </c>
      <c r="BJ298" s="21" t="s">
        <v>78</v>
      </c>
      <c r="BK298" s="169">
        <f>ROUND(I298*H298,2)</f>
        <v>0</v>
      </c>
      <c r="BL298" s="21" t="s">
        <v>188</v>
      </c>
      <c r="BM298" s="21" t="s">
        <v>429</v>
      </c>
    </row>
    <row r="299" spans="2:65" s="1" customFormat="1" ht="27">
      <c r="B299" s="37"/>
      <c r="D299" s="170" t="s">
        <v>136</v>
      </c>
      <c r="F299" s="171" t="s">
        <v>137</v>
      </c>
      <c r="I299" s="99"/>
      <c r="L299" s="37"/>
      <c r="M299" s="172"/>
      <c r="T299" s="62"/>
      <c r="AT299" s="21" t="s">
        <v>136</v>
      </c>
      <c r="AU299" s="21" t="s">
        <v>80</v>
      </c>
    </row>
    <row r="300" spans="2:65" s="12" customFormat="1">
      <c r="B300" s="173"/>
      <c r="D300" s="170" t="s">
        <v>138</v>
      </c>
      <c r="E300" s="174" t="s">
        <v>21</v>
      </c>
      <c r="F300" s="175" t="s">
        <v>128</v>
      </c>
      <c r="H300" s="176">
        <v>4</v>
      </c>
      <c r="I300" s="177"/>
      <c r="L300" s="173"/>
      <c r="M300" s="178"/>
      <c r="T300" s="179"/>
      <c r="AT300" s="174" t="s">
        <v>138</v>
      </c>
      <c r="AU300" s="174" t="s">
        <v>80</v>
      </c>
      <c r="AV300" s="12" t="s">
        <v>80</v>
      </c>
      <c r="AW300" s="12" t="s">
        <v>35</v>
      </c>
      <c r="AX300" s="12" t="s">
        <v>78</v>
      </c>
      <c r="AY300" s="174" t="s">
        <v>127</v>
      </c>
    </row>
    <row r="301" spans="2:65" s="1" customFormat="1" ht="22.5" customHeight="1">
      <c r="B301" s="37"/>
      <c r="C301" s="180" t="s">
        <v>430</v>
      </c>
      <c r="D301" s="180" t="s">
        <v>221</v>
      </c>
      <c r="E301" s="181" t="s">
        <v>431</v>
      </c>
      <c r="F301" s="182" t="s">
        <v>432</v>
      </c>
      <c r="G301" s="183" t="s">
        <v>133</v>
      </c>
      <c r="H301" s="184">
        <v>4</v>
      </c>
      <c r="I301" s="185"/>
      <c r="J301" s="186">
        <f>ROUND(I301*H301,2)</f>
        <v>0</v>
      </c>
      <c r="K301" s="182" t="s">
        <v>134</v>
      </c>
      <c r="L301" s="187"/>
      <c r="M301" s="188" t="s">
        <v>21</v>
      </c>
      <c r="N301" s="189" t="s">
        <v>43</v>
      </c>
      <c r="P301" s="167">
        <f>O301*H301</f>
        <v>0</v>
      </c>
      <c r="Q301" s="167">
        <v>5.0000000000000001E-4</v>
      </c>
      <c r="R301" s="167">
        <f>Q301*H301</f>
        <v>2E-3</v>
      </c>
      <c r="S301" s="167">
        <v>0</v>
      </c>
      <c r="T301" s="168">
        <f>S301*H301</f>
        <v>0</v>
      </c>
      <c r="AR301" s="21" t="s">
        <v>224</v>
      </c>
      <c r="AT301" s="21" t="s">
        <v>221</v>
      </c>
      <c r="AU301" s="21" t="s">
        <v>80</v>
      </c>
      <c r="AY301" s="21" t="s">
        <v>127</v>
      </c>
      <c r="BE301" s="169">
        <f>IF(N301="základní",J301,0)</f>
        <v>0</v>
      </c>
      <c r="BF301" s="169">
        <f>IF(N301="snížená",J301,0)</f>
        <v>0</v>
      </c>
      <c r="BG301" s="169">
        <f>IF(N301="zákl. přenesená",J301,0)</f>
        <v>0</v>
      </c>
      <c r="BH301" s="169">
        <f>IF(N301="sníž. přenesená",J301,0)</f>
        <v>0</v>
      </c>
      <c r="BI301" s="169">
        <f>IF(N301="nulová",J301,0)</f>
        <v>0</v>
      </c>
      <c r="BJ301" s="21" t="s">
        <v>78</v>
      </c>
      <c r="BK301" s="169">
        <f>ROUND(I301*H301,2)</f>
        <v>0</v>
      </c>
      <c r="BL301" s="21" t="s">
        <v>188</v>
      </c>
      <c r="BM301" s="21" t="s">
        <v>433</v>
      </c>
    </row>
    <row r="302" spans="2:65" s="1" customFormat="1" ht="27">
      <c r="B302" s="37"/>
      <c r="D302" s="170" t="s">
        <v>136</v>
      </c>
      <c r="F302" s="171" t="s">
        <v>137</v>
      </c>
      <c r="I302" s="99"/>
      <c r="L302" s="37"/>
      <c r="M302" s="172"/>
      <c r="T302" s="62"/>
      <c r="AT302" s="21" t="s">
        <v>136</v>
      </c>
      <c r="AU302" s="21" t="s">
        <v>80</v>
      </c>
    </row>
    <row r="303" spans="2:65" s="12" customFormat="1">
      <c r="B303" s="173"/>
      <c r="D303" s="170" t="s">
        <v>138</v>
      </c>
      <c r="E303" s="174" t="s">
        <v>21</v>
      </c>
      <c r="F303" s="175" t="s">
        <v>128</v>
      </c>
      <c r="H303" s="176">
        <v>4</v>
      </c>
      <c r="I303" s="177"/>
      <c r="L303" s="173"/>
      <c r="M303" s="178"/>
      <c r="T303" s="179"/>
      <c r="AT303" s="174" t="s">
        <v>138</v>
      </c>
      <c r="AU303" s="174" t="s">
        <v>80</v>
      </c>
      <c r="AV303" s="12" t="s">
        <v>80</v>
      </c>
      <c r="AW303" s="12" t="s">
        <v>35</v>
      </c>
      <c r="AX303" s="12" t="s">
        <v>78</v>
      </c>
      <c r="AY303" s="174" t="s">
        <v>127</v>
      </c>
    </row>
    <row r="304" spans="2:65" s="1" customFormat="1" ht="22.5" customHeight="1">
      <c r="B304" s="37"/>
      <c r="C304" s="180" t="s">
        <v>434</v>
      </c>
      <c r="D304" s="180" t="s">
        <v>221</v>
      </c>
      <c r="E304" s="181" t="s">
        <v>435</v>
      </c>
      <c r="F304" s="182" t="s">
        <v>436</v>
      </c>
      <c r="G304" s="183" t="s">
        <v>133</v>
      </c>
      <c r="H304" s="184">
        <v>4</v>
      </c>
      <c r="I304" s="185"/>
      <c r="J304" s="186">
        <f>ROUND(I304*H304,2)</f>
        <v>0</v>
      </c>
      <c r="K304" s="182" t="s">
        <v>134</v>
      </c>
      <c r="L304" s="187"/>
      <c r="M304" s="188" t="s">
        <v>21</v>
      </c>
      <c r="N304" s="189" t="s">
        <v>43</v>
      </c>
      <c r="P304" s="167">
        <f>O304*H304</f>
        <v>0</v>
      </c>
      <c r="Q304" s="167">
        <v>5.0000000000000001E-4</v>
      </c>
      <c r="R304" s="167">
        <f>Q304*H304</f>
        <v>2E-3</v>
      </c>
      <c r="S304" s="167">
        <v>0</v>
      </c>
      <c r="T304" s="168">
        <f>S304*H304</f>
        <v>0</v>
      </c>
      <c r="AR304" s="21" t="s">
        <v>224</v>
      </c>
      <c r="AT304" s="21" t="s">
        <v>221</v>
      </c>
      <c r="AU304" s="21" t="s">
        <v>80</v>
      </c>
      <c r="AY304" s="21" t="s">
        <v>127</v>
      </c>
      <c r="BE304" s="169">
        <f>IF(N304="základní",J304,0)</f>
        <v>0</v>
      </c>
      <c r="BF304" s="169">
        <f>IF(N304="snížená",J304,0)</f>
        <v>0</v>
      </c>
      <c r="BG304" s="169">
        <f>IF(N304="zákl. přenesená",J304,0)</f>
        <v>0</v>
      </c>
      <c r="BH304" s="169">
        <f>IF(N304="sníž. přenesená",J304,0)</f>
        <v>0</v>
      </c>
      <c r="BI304" s="169">
        <f>IF(N304="nulová",J304,0)</f>
        <v>0</v>
      </c>
      <c r="BJ304" s="21" t="s">
        <v>78</v>
      </c>
      <c r="BK304" s="169">
        <f>ROUND(I304*H304,2)</f>
        <v>0</v>
      </c>
      <c r="BL304" s="21" t="s">
        <v>188</v>
      </c>
      <c r="BM304" s="21" t="s">
        <v>437</v>
      </c>
    </row>
    <row r="305" spans="2:65" s="1" customFormat="1" ht="27">
      <c r="B305" s="37"/>
      <c r="D305" s="170" t="s">
        <v>136</v>
      </c>
      <c r="F305" s="171" t="s">
        <v>137</v>
      </c>
      <c r="I305" s="99"/>
      <c r="L305" s="37"/>
      <c r="M305" s="172"/>
      <c r="T305" s="62"/>
      <c r="AT305" s="21" t="s">
        <v>136</v>
      </c>
      <c r="AU305" s="21" t="s">
        <v>80</v>
      </c>
    </row>
    <row r="306" spans="2:65" s="12" customFormat="1">
      <c r="B306" s="173"/>
      <c r="D306" s="170" t="s">
        <v>138</v>
      </c>
      <c r="E306" s="174" t="s">
        <v>21</v>
      </c>
      <c r="F306" s="175" t="s">
        <v>128</v>
      </c>
      <c r="H306" s="176">
        <v>4</v>
      </c>
      <c r="I306" s="177"/>
      <c r="L306" s="173"/>
      <c r="M306" s="178"/>
      <c r="T306" s="179"/>
      <c r="AT306" s="174" t="s">
        <v>138</v>
      </c>
      <c r="AU306" s="174" t="s">
        <v>80</v>
      </c>
      <c r="AV306" s="12" t="s">
        <v>80</v>
      </c>
      <c r="AW306" s="12" t="s">
        <v>35</v>
      </c>
      <c r="AX306" s="12" t="s">
        <v>78</v>
      </c>
      <c r="AY306" s="174" t="s">
        <v>127</v>
      </c>
    </row>
    <row r="307" spans="2:65" s="1" customFormat="1" ht="22.5" customHeight="1">
      <c r="B307" s="37"/>
      <c r="C307" s="180" t="s">
        <v>438</v>
      </c>
      <c r="D307" s="180" t="s">
        <v>221</v>
      </c>
      <c r="E307" s="181" t="s">
        <v>439</v>
      </c>
      <c r="F307" s="182" t="s">
        <v>440</v>
      </c>
      <c r="G307" s="183" t="s">
        <v>133</v>
      </c>
      <c r="H307" s="184">
        <v>4</v>
      </c>
      <c r="I307" s="185"/>
      <c r="J307" s="186">
        <f>ROUND(I307*H307,2)</f>
        <v>0</v>
      </c>
      <c r="K307" s="182" t="s">
        <v>134</v>
      </c>
      <c r="L307" s="187"/>
      <c r="M307" s="188" t="s">
        <v>21</v>
      </c>
      <c r="N307" s="189" t="s">
        <v>43</v>
      </c>
      <c r="P307" s="167">
        <f>O307*H307</f>
        <v>0</v>
      </c>
      <c r="Q307" s="167">
        <v>5.0000000000000001E-4</v>
      </c>
      <c r="R307" s="167">
        <f>Q307*H307</f>
        <v>2E-3</v>
      </c>
      <c r="S307" s="167">
        <v>0</v>
      </c>
      <c r="T307" s="168">
        <f>S307*H307</f>
        <v>0</v>
      </c>
      <c r="AR307" s="21" t="s">
        <v>224</v>
      </c>
      <c r="AT307" s="21" t="s">
        <v>221</v>
      </c>
      <c r="AU307" s="21" t="s">
        <v>80</v>
      </c>
      <c r="AY307" s="21" t="s">
        <v>127</v>
      </c>
      <c r="BE307" s="169">
        <f>IF(N307="základní",J307,0)</f>
        <v>0</v>
      </c>
      <c r="BF307" s="169">
        <f>IF(N307="snížená",J307,0)</f>
        <v>0</v>
      </c>
      <c r="BG307" s="169">
        <f>IF(N307="zákl. přenesená",J307,0)</f>
        <v>0</v>
      </c>
      <c r="BH307" s="169">
        <f>IF(N307="sníž. přenesená",J307,0)</f>
        <v>0</v>
      </c>
      <c r="BI307" s="169">
        <f>IF(N307="nulová",J307,0)</f>
        <v>0</v>
      </c>
      <c r="BJ307" s="21" t="s">
        <v>78</v>
      </c>
      <c r="BK307" s="169">
        <f>ROUND(I307*H307,2)</f>
        <v>0</v>
      </c>
      <c r="BL307" s="21" t="s">
        <v>188</v>
      </c>
      <c r="BM307" s="21" t="s">
        <v>441</v>
      </c>
    </row>
    <row r="308" spans="2:65" s="1" customFormat="1" ht="27">
      <c r="B308" s="37"/>
      <c r="D308" s="170" t="s">
        <v>136</v>
      </c>
      <c r="F308" s="171" t="s">
        <v>137</v>
      </c>
      <c r="I308" s="99"/>
      <c r="L308" s="37"/>
      <c r="M308" s="172"/>
      <c r="T308" s="62"/>
      <c r="AT308" s="21" t="s">
        <v>136</v>
      </c>
      <c r="AU308" s="21" t="s">
        <v>80</v>
      </c>
    </row>
    <row r="309" spans="2:65" s="12" customFormat="1">
      <c r="B309" s="173"/>
      <c r="D309" s="170" t="s">
        <v>138</v>
      </c>
      <c r="E309" s="174" t="s">
        <v>21</v>
      </c>
      <c r="F309" s="175" t="s">
        <v>128</v>
      </c>
      <c r="H309" s="176">
        <v>4</v>
      </c>
      <c r="I309" s="177"/>
      <c r="L309" s="173"/>
      <c r="M309" s="178"/>
      <c r="T309" s="179"/>
      <c r="AT309" s="174" t="s">
        <v>138</v>
      </c>
      <c r="AU309" s="174" t="s">
        <v>80</v>
      </c>
      <c r="AV309" s="12" t="s">
        <v>80</v>
      </c>
      <c r="AW309" s="12" t="s">
        <v>35</v>
      </c>
      <c r="AX309" s="12" t="s">
        <v>78</v>
      </c>
      <c r="AY309" s="174" t="s">
        <v>127</v>
      </c>
    </row>
    <row r="310" spans="2:65" s="1" customFormat="1" ht="22.5" customHeight="1">
      <c r="B310" s="37"/>
      <c r="C310" s="180" t="s">
        <v>442</v>
      </c>
      <c r="D310" s="180" t="s">
        <v>221</v>
      </c>
      <c r="E310" s="181" t="s">
        <v>443</v>
      </c>
      <c r="F310" s="182" t="s">
        <v>444</v>
      </c>
      <c r="G310" s="183" t="s">
        <v>133</v>
      </c>
      <c r="H310" s="184">
        <v>4</v>
      </c>
      <c r="I310" s="185"/>
      <c r="J310" s="186">
        <f>ROUND(I310*H310,2)</f>
        <v>0</v>
      </c>
      <c r="K310" s="182" t="s">
        <v>134</v>
      </c>
      <c r="L310" s="187"/>
      <c r="M310" s="188" t="s">
        <v>21</v>
      </c>
      <c r="N310" s="189" t="s">
        <v>43</v>
      </c>
      <c r="P310" s="167">
        <f>O310*H310</f>
        <v>0</v>
      </c>
      <c r="Q310" s="167">
        <v>5.0000000000000001E-4</v>
      </c>
      <c r="R310" s="167">
        <f>Q310*H310</f>
        <v>2E-3</v>
      </c>
      <c r="S310" s="167">
        <v>0</v>
      </c>
      <c r="T310" s="168">
        <f>S310*H310</f>
        <v>0</v>
      </c>
      <c r="AR310" s="21" t="s">
        <v>224</v>
      </c>
      <c r="AT310" s="21" t="s">
        <v>221</v>
      </c>
      <c r="AU310" s="21" t="s">
        <v>80</v>
      </c>
      <c r="AY310" s="21" t="s">
        <v>127</v>
      </c>
      <c r="BE310" s="169">
        <f>IF(N310="základní",J310,0)</f>
        <v>0</v>
      </c>
      <c r="BF310" s="169">
        <f>IF(N310="snížená",J310,0)</f>
        <v>0</v>
      </c>
      <c r="BG310" s="169">
        <f>IF(N310="zákl. přenesená",J310,0)</f>
        <v>0</v>
      </c>
      <c r="BH310" s="169">
        <f>IF(N310="sníž. přenesená",J310,0)</f>
        <v>0</v>
      </c>
      <c r="BI310" s="169">
        <f>IF(N310="nulová",J310,0)</f>
        <v>0</v>
      </c>
      <c r="BJ310" s="21" t="s">
        <v>78</v>
      </c>
      <c r="BK310" s="169">
        <f>ROUND(I310*H310,2)</f>
        <v>0</v>
      </c>
      <c r="BL310" s="21" t="s">
        <v>188</v>
      </c>
      <c r="BM310" s="21" t="s">
        <v>445</v>
      </c>
    </row>
    <row r="311" spans="2:65" s="1" customFormat="1" ht="27">
      <c r="B311" s="37"/>
      <c r="D311" s="170" t="s">
        <v>136</v>
      </c>
      <c r="F311" s="171" t="s">
        <v>137</v>
      </c>
      <c r="I311" s="99"/>
      <c r="L311" s="37"/>
      <c r="M311" s="172"/>
      <c r="T311" s="62"/>
      <c r="AT311" s="21" t="s">
        <v>136</v>
      </c>
      <c r="AU311" s="21" t="s">
        <v>80</v>
      </c>
    </row>
    <row r="312" spans="2:65" s="12" customFormat="1">
      <c r="B312" s="173"/>
      <c r="D312" s="170" t="s">
        <v>138</v>
      </c>
      <c r="E312" s="174" t="s">
        <v>21</v>
      </c>
      <c r="F312" s="175" t="s">
        <v>128</v>
      </c>
      <c r="H312" s="176">
        <v>4</v>
      </c>
      <c r="I312" s="177"/>
      <c r="L312" s="173"/>
      <c r="M312" s="178"/>
      <c r="T312" s="179"/>
      <c r="AT312" s="174" t="s">
        <v>138</v>
      </c>
      <c r="AU312" s="174" t="s">
        <v>80</v>
      </c>
      <c r="AV312" s="12" t="s">
        <v>80</v>
      </c>
      <c r="AW312" s="12" t="s">
        <v>35</v>
      </c>
      <c r="AX312" s="12" t="s">
        <v>78</v>
      </c>
      <c r="AY312" s="174" t="s">
        <v>127</v>
      </c>
    </row>
    <row r="313" spans="2:65" s="1" customFormat="1" ht="22.5" customHeight="1">
      <c r="B313" s="37"/>
      <c r="C313" s="180" t="s">
        <v>446</v>
      </c>
      <c r="D313" s="180" t="s">
        <v>221</v>
      </c>
      <c r="E313" s="181" t="s">
        <v>447</v>
      </c>
      <c r="F313" s="182" t="s">
        <v>448</v>
      </c>
      <c r="G313" s="183" t="s">
        <v>143</v>
      </c>
      <c r="H313" s="184">
        <v>0.96</v>
      </c>
      <c r="I313" s="185"/>
      <c r="J313" s="186">
        <f>ROUND(I313*H313,2)</f>
        <v>0</v>
      </c>
      <c r="K313" s="182" t="s">
        <v>134</v>
      </c>
      <c r="L313" s="187"/>
      <c r="M313" s="188" t="s">
        <v>21</v>
      </c>
      <c r="N313" s="189" t="s">
        <v>43</v>
      </c>
      <c r="P313" s="167">
        <f>O313*H313</f>
        <v>0</v>
      </c>
      <c r="Q313" s="167">
        <v>7.4999999999999997E-3</v>
      </c>
      <c r="R313" s="167">
        <f>Q313*H313</f>
        <v>7.1999999999999998E-3</v>
      </c>
      <c r="S313" s="167">
        <v>0</v>
      </c>
      <c r="T313" s="168">
        <f>S313*H313</f>
        <v>0</v>
      </c>
      <c r="AR313" s="21" t="s">
        <v>224</v>
      </c>
      <c r="AT313" s="21" t="s">
        <v>221</v>
      </c>
      <c r="AU313" s="21" t="s">
        <v>80</v>
      </c>
      <c r="AY313" s="21" t="s">
        <v>127</v>
      </c>
      <c r="BE313" s="169">
        <f>IF(N313="základní",J313,0)</f>
        <v>0</v>
      </c>
      <c r="BF313" s="169">
        <f>IF(N313="snížená",J313,0)</f>
        <v>0</v>
      </c>
      <c r="BG313" s="169">
        <f>IF(N313="zákl. přenesená",J313,0)</f>
        <v>0</v>
      </c>
      <c r="BH313" s="169">
        <f>IF(N313="sníž. přenesená",J313,0)</f>
        <v>0</v>
      </c>
      <c r="BI313" s="169">
        <f>IF(N313="nulová",J313,0)</f>
        <v>0</v>
      </c>
      <c r="BJ313" s="21" t="s">
        <v>78</v>
      </c>
      <c r="BK313" s="169">
        <f>ROUND(I313*H313,2)</f>
        <v>0</v>
      </c>
      <c r="BL313" s="21" t="s">
        <v>188</v>
      </c>
      <c r="BM313" s="21" t="s">
        <v>449</v>
      </c>
    </row>
    <row r="314" spans="2:65" s="1" customFormat="1" ht="27">
      <c r="B314" s="37"/>
      <c r="D314" s="170" t="s">
        <v>136</v>
      </c>
      <c r="F314" s="171" t="s">
        <v>137</v>
      </c>
      <c r="I314" s="99"/>
      <c r="L314" s="37"/>
      <c r="M314" s="172"/>
      <c r="T314" s="62"/>
      <c r="AT314" s="21" t="s">
        <v>136</v>
      </c>
      <c r="AU314" s="21" t="s">
        <v>80</v>
      </c>
    </row>
    <row r="315" spans="2:65" s="12" customFormat="1">
      <c r="B315" s="173"/>
      <c r="D315" s="170" t="s">
        <v>138</v>
      </c>
      <c r="E315" s="174" t="s">
        <v>21</v>
      </c>
      <c r="F315" s="175" t="s">
        <v>450</v>
      </c>
      <c r="H315" s="176">
        <v>0.96</v>
      </c>
      <c r="I315" s="177"/>
      <c r="L315" s="173"/>
      <c r="M315" s="178"/>
      <c r="T315" s="179"/>
      <c r="AT315" s="174" t="s">
        <v>138</v>
      </c>
      <c r="AU315" s="174" t="s">
        <v>80</v>
      </c>
      <c r="AV315" s="12" t="s">
        <v>80</v>
      </c>
      <c r="AW315" s="12" t="s">
        <v>35</v>
      </c>
      <c r="AX315" s="12" t="s">
        <v>78</v>
      </c>
      <c r="AY315" s="174" t="s">
        <v>127</v>
      </c>
    </row>
    <row r="316" spans="2:65" s="1" customFormat="1" ht="22.5" customHeight="1">
      <c r="B316" s="37"/>
      <c r="C316" s="180" t="s">
        <v>451</v>
      </c>
      <c r="D316" s="180" t="s">
        <v>221</v>
      </c>
      <c r="E316" s="181" t="s">
        <v>452</v>
      </c>
      <c r="F316" s="182" t="s">
        <v>453</v>
      </c>
      <c r="G316" s="183" t="s">
        <v>133</v>
      </c>
      <c r="H316" s="184">
        <v>4</v>
      </c>
      <c r="I316" s="185"/>
      <c r="J316" s="186">
        <f>ROUND(I316*H316,2)</f>
        <v>0</v>
      </c>
      <c r="K316" s="182" t="s">
        <v>134</v>
      </c>
      <c r="L316" s="187"/>
      <c r="M316" s="188" t="s">
        <v>21</v>
      </c>
      <c r="N316" s="189" t="s">
        <v>43</v>
      </c>
      <c r="P316" s="167">
        <f>O316*H316</f>
        <v>0</v>
      </c>
      <c r="Q316" s="167">
        <v>1E-3</v>
      </c>
      <c r="R316" s="167">
        <f>Q316*H316</f>
        <v>4.0000000000000001E-3</v>
      </c>
      <c r="S316" s="167">
        <v>0</v>
      </c>
      <c r="T316" s="168">
        <f>S316*H316</f>
        <v>0</v>
      </c>
      <c r="AR316" s="21" t="s">
        <v>224</v>
      </c>
      <c r="AT316" s="21" t="s">
        <v>221</v>
      </c>
      <c r="AU316" s="21" t="s">
        <v>80</v>
      </c>
      <c r="AY316" s="21" t="s">
        <v>127</v>
      </c>
      <c r="BE316" s="169">
        <f>IF(N316="základní",J316,0)</f>
        <v>0</v>
      </c>
      <c r="BF316" s="169">
        <f>IF(N316="snížená",J316,0)</f>
        <v>0</v>
      </c>
      <c r="BG316" s="169">
        <f>IF(N316="zákl. přenesená",J316,0)</f>
        <v>0</v>
      </c>
      <c r="BH316" s="169">
        <f>IF(N316="sníž. přenesená",J316,0)</f>
        <v>0</v>
      </c>
      <c r="BI316" s="169">
        <f>IF(N316="nulová",J316,0)</f>
        <v>0</v>
      </c>
      <c r="BJ316" s="21" t="s">
        <v>78</v>
      </c>
      <c r="BK316" s="169">
        <f>ROUND(I316*H316,2)</f>
        <v>0</v>
      </c>
      <c r="BL316" s="21" t="s">
        <v>188</v>
      </c>
      <c r="BM316" s="21" t="s">
        <v>454</v>
      </c>
    </row>
    <row r="317" spans="2:65" s="1" customFormat="1" ht="27">
      <c r="B317" s="37"/>
      <c r="D317" s="170" t="s">
        <v>136</v>
      </c>
      <c r="F317" s="171" t="s">
        <v>137</v>
      </c>
      <c r="I317" s="99"/>
      <c r="L317" s="37"/>
      <c r="M317" s="172"/>
      <c r="T317" s="62"/>
      <c r="AT317" s="21" t="s">
        <v>136</v>
      </c>
      <c r="AU317" s="21" t="s">
        <v>80</v>
      </c>
    </row>
    <row r="318" spans="2:65" s="12" customFormat="1">
      <c r="B318" s="173"/>
      <c r="D318" s="170" t="s">
        <v>138</v>
      </c>
      <c r="E318" s="174" t="s">
        <v>21</v>
      </c>
      <c r="F318" s="175" t="s">
        <v>128</v>
      </c>
      <c r="H318" s="176">
        <v>4</v>
      </c>
      <c r="I318" s="177"/>
      <c r="L318" s="173"/>
      <c r="M318" s="178"/>
      <c r="T318" s="179"/>
      <c r="AT318" s="174" t="s">
        <v>138</v>
      </c>
      <c r="AU318" s="174" t="s">
        <v>80</v>
      </c>
      <c r="AV318" s="12" t="s">
        <v>80</v>
      </c>
      <c r="AW318" s="12" t="s">
        <v>35</v>
      </c>
      <c r="AX318" s="12" t="s">
        <v>78</v>
      </c>
      <c r="AY318" s="174" t="s">
        <v>127</v>
      </c>
    </row>
    <row r="319" spans="2:65" s="1" customFormat="1" ht="22.5" customHeight="1">
      <c r="B319" s="37"/>
      <c r="C319" s="158" t="s">
        <v>455</v>
      </c>
      <c r="D319" s="158" t="s">
        <v>130</v>
      </c>
      <c r="E319" s="159" t="s">
        <v>456</v>
      </c>
      <c r="F319" s="160" t="s">
        <v>457</v>
      </c>
      <c r="G319" s="161" t="s">
        <v>133</v>
      </c>
      <c r="H319" s="162">
        <v>1</v>
      </c>
      <c r="I319" s="163"/>
      <c r="J319" s="164">
        <f>ROUND(I319*H319,2)</f>
        <v>0</v>
      </c>
      <c r="K319" s="160" t="s">
        <v>134</v>
      </c>
      <c r="L319" s="37"/>
      <c r="M319" s="165" t="s">
        <v>21</v>
      </c>
      <c r="N319" s="166" t="s">
        <v>43</v>
      </c>
      <c r="P319" s="167">
        <f>O319*H319</f>
        <v>0</v>
      </c>
      <c r="Q319" s="167">
        <v>3.1E-4</v>
      </c>
      <c r="R319" s="167">
        <f>Q319*H319</f>
        <v>3.1E-4</v>
      </c>
      <c r="S319" s="167">
        <v>0</v>
      </c>
      <c r="T319" s="168">
        <f>S319*H319</f>
        <v>0</v>
      </c>
      <c r="AR319" s="21" t="s">
        <v>188</v>
      </c>
      <c r="AT319" s="21" t="s">
        <v>130</v>
      </c>
      <c r="AU319" s="21" t="s">
        <v>80</v>
      </c>
      <c r="AY319" s="21" t="s">
        <v>127</v>
      </c>
      <c r="BE319" s="169">
        <f>IF(N319="základní",J319,0)</f>
        <v>0</v>
      </c>
      <c r="BF319" s="169">
        <f>IF(N319="snížená",J319,0)</f>
        <v>0</v>
      </c>
      <c r="BG319" s="169">
        <f>IF(N319="zákl. přenesená",J319,0)</f>
        <v>0</v>
      </c>
      <c r="BH319" s="169">
        <f>IF(N319="sníž. přenesená",J319,0)</f>
        <v>0</v>
      </c>
      <c r="BI319" s="169">
        <f>IF(N319="nulová",J319,0)</f>
        <v>0</v>
      </c>
      <c r="BJ319" s="21" t="s">
        <v>78</v>
      </c>
      <c r="BK319" s="169">
        <f>ROUND(I319*H319,2)</f>
        <v>0</v>
      </c>
      <c r="BL319" s="21" t="s">
        <v>188</v>
      </c>
      <c r="BM319" s="21" t="s">
        <v>458</v>
      </c>
    </row>
    <row r="320" spans="2:65" s="1" customFormat="1" ht="27">
      <c r="B320" s="37"/>
      <c r="D320" s="170" t="s">
        <v>136</v>
      </c>
      <c r="F320" s="171" t="s">
        <v>137</v>
      </c>
      <c r="I320" s="99"/>
      <c r="L320" s="37"/>
      <c r="M320" s="172"/>
      <c r="T320" s="62"/>
      <c r="AT320" s="21" t="s">
        <v>136</v>
      </c>
      <c r="AU320" s="21" t="s">
        <v>80</v>
      </c>
    </row>
    <row r="321" spans="2:65" s="12" customFormat="1">
      <c r="B321" s="173"/>
      <c r="D321" s="170" t="s">
        <v>138</v>
      </c>
      <c r="E321" s="174" t="s">
        <v>21</v>
      </c>
      <c r="F321" s="175" t="s">
        <v>78</v>
      </c>
      <c r="H321" s="176">
        <v>1</v>
      </c>
      <c r="I321" s="177"/>
      <c r="L321" s="173"/>
      <c r="M321" s="178"/>
      <c r="T321" s="179"/>
      <c r="AT321" s="174" t="s">
        <v>138</v>
      </c>
      <c r="AU321" s="174" t="s">
        <v>80</v>
      </c>
      <c r="AV321" s="12" t="s">
        <v>80</v>
      </c>
      <c r="AW321" s="12" t="s">
        <v>35</v>
      </c>
      <c r="AX321" s="12" t="s">
        <v>78</v>
      </c>
      <c r="AY321" s="174" t="s">
        <v>127</v>
      </c>
    </row>
    <row r="322" spans="2:65" s="1" customFormat="1" ht="31.5" customHeight="1">
      <c r="B322" s="37"/>
      <c r="C322" s="158" t="s">
        <v>459</v>
      </c>
      <c r="D322" s="158" t="s">
        <v>130</v>
      </c>
      <c r="E322" s="159" t="s">
        <v>460</v>
      </c>
      <c r="F322" s="160" t="s">
        <v>461</v>
      </c>
      <c r="G322" s="161" t="s">
        <v>169</v>
      </c>
      <c r="H322" s="162">
        <v>0.19600000000000001</v>
      </c>
      <c r="I322" s="163"/>
      <c r="J322" s="164">
        <f>ROUND(I322*H322,2)</f>
        <v>0</v>
      </c>
      <c r="K322" s="160" t="s">
        <v>134</v>
      </c>
      <c r="L322" s="37"/>
      <c r="M322" s="165" t="s">
        <v>21</v>
      </c>
      <c r="N322" s="166" t="s">
        <v>43</v>
      </c>
      <c r="P322" s="167">
        <f>O322*H322</f>
        <v>0</v>
      </c>
      <c r="Q322" s="167">
        <v>0</v>
      </c>
      <c r="R322" s="167">
        <f>Q322*H322</f>
        <v>0</v>
      </c>
      <c r="S322" s="167">
        <v>0</v>
      </c>
      <c r="T322" s="168">
        <f>S322*H322</f>
        <v>0</v>
      </c>
      <c r="AR322" s="21" t="s">
        <v>188</v>
      </c>
      <c r="AT322" s="21" t="s">
        <v>130</v>
      </c>
      <c r="AU322" s="21" t="s">
        <v>80</v>
      </c>
      <c r="AY322" s="21" t="s">
        <v>127</v>
      </c>
      <c r="BE322" s="169">
        <f>IF(N322="základní",J322,0)</f>
        <v>0</v>
      </c>
      <c r="BF322" s="169">
        <f>IF(N322="snížená",J322,0)</f>
        <v>0</v>
      </c>
      <c r="BG322" s="169">
        <f>IF(N322="zákl. přenesená",J322,0)</f>
        <v>0</v>
      </c>
      <c r="BH322" s="169">
        <f>IF(N322="sníž. přenesená",J322,0)</f>
        <v>0</v>
      </c>
      <c r="BI322" s="169">
        <f>IF(N322="nulová",J322,0)</f>
        <v>0</v>
      </c>
      <c r="BJ322" s="21" t="s">
        <v>78</v>
      </c>
      <c r="BK322" s="169">
        <f>ROUND(I322*H322,2)</f>
        <v>0</v>
      </c>
      <c r="BL322" s="21" t="s">
        <v>188</v>
      </c>
      <c r="BM322" s="21" t="s">
        <v>462</v>
      </c>
    </row>
    <row r="323" spans="2:65" s="1" customFormat="1" ht="27">
      <c r="B323" s="37"/>
      <c r="D323" s="170" t="s">
        <v>136</v>
      </c>
      <c r="F323" s="171" t="s">
        <v>137</v>
      </c>
      <c r="I323" s="99"/>
      <c r="L323" s="37"/>
      <c r="M323" s="172"/>
      <c r="T323" s="62"/>
      <c r="AT323" s="21" t="s">
        <v>136</v>
      </c>
      <c r="AU323" s="21" t="s">
        <v>80</v>
      </c>
    </row>
    <row r="324" spans="2:65" s="11" customFormat="1" ht="29.85" customHeight="1">
      <c r="B324" s="146"/>
      <c r="D324" s="147" t="s">
        <v>71</v>
      </c>
      <c r="E324" s="156" t="s">
        <v>463</v>
      </c>
      <c r="F324" s="156" t="s">
        <v>464</v>
      </c>
      <c r="I324" s="149"/>
      <c r="J324" s="157">
        <f>BK324</f>
        <v>0</v>
      </c>
      <c r="L324" s="146"/>
      <c r="M324" s="151"/>
      <c r="P324" s="152">
        <f>SUM(P325:P335)</f>
        <v>0</v>
      </c>
      <c r="R324" s="152">
        <f>SUM(R325:R335)</f>
        <v>7.3999999999999996E-2</v>
      </c>
      <c r="T324" s="153">
        <f>SUM(T325:T335)</f>
        <v>0</v>
      </c>
      <c r="AR324" s="147" t="s">
        <v>80</v>
      </c>
      <c r="AT324" s="154" t="s">
        <v>71</v>
      </c>
      <c r="AU324" s="154" t="s">
        <v>78</v>
      </c>
      <c r="AY324" s="147" t="s">
        <v>127</v>
      </c>
      <c r="BK324" s="155">
        <f>SUM(BK325:BK335)</f>
        <v>0</v>
      </c>
    </row>
    <row r="325" spans="2:65" s="1" customFormat="1" ht="31.5" customHeight="1">
      <c r="B325" s="37"/>
      <c r="C325" s="158" t="s">
        <v>465</v>
      </c>
      <c r="D325" s="158" t="s">
        <v>130</v>
      </c>
      <c r="E325" s="159" t="s">
        <v>466</v>
      </c>
      <c r="F325" s="160" t="s">
        <v>467</v>
      </c>
      <c r="G325" s="161" t="s">
        <v>265</v>
      </c>
      <c r="H325" s="162">
        <v>4</v>
      </c>
      <c r="I325" s="163"/>
      <c r="J325" s="164">
        <f>ROUND(I325*H325,2)</f>
        <v>0</v>
      </c>
      <c r="K325" s="160" t="s">
        <v>134</v>
      </c>
      <c r="L325" s="37"/>
      <c r="M325" s="165" t="s">
        <v>21</v>
      </c>
      <c r="N325" s="166" t="s">
        <v>43</v>
      </c>
      <c r="P325" s="167">
        <f>O325*H325</f>
        <v>0</v>
      </c>
      <c r="Q325" s="167">
        <v>0</v>
      </c>
      <c r="R325" s="167">
        <f>Q325*H325</f>
        <v>0</v>
      </c>
      <c r="S325" s="167">
        <v>0</v>
      </c>
      <c r="T325" s="168">
        <f>S325*H325</f>
        <v>0</v>
      </c>
      <c r="AR325" s="21" t="s">
        <v>188</v>
      </c>
      <c r="AT325" s="21" t="s">
        <v>130</v>
      </c>
      <c r="AU325" s="21" t="s">
        <v>80</v>
      </c>
      <c r="AY325" s="21" t="s">
        <v>127</v>
      </c>
      <c r="BE325" s="169">
        <f>IF(N325="základní",J325,0)</f>
        <v>0</v>
      </c>
      <c r="BF325" s="169">
        <f>IF(N325="snížená",J325,0)</f>
        <v>0</v>
      </c>
      <c r="BG325" s="169">
        <f>IF(N325="zákl. přenesená",J325,0)</f>
        <v>0</v>
      </c>
      <c r="BH325" s="169">
        <f>IF(N325="sníž. přenesená",J325,0)</f>
        <v>0</v>
      </c>
      <c r="BI325" s="169">
        <f>IF(N325="nulová",J325,0)</f>
        <v>0</v>
      </c>
      <c r="BJ325" s="21" t="s">
        <v>78</v>
      </c>
      <c r="BK325" s="169">
        <f>ROUND(I325*H325,2)</f>
        <v>0</v>
      </c>
      <c r="BL325" s="21" t="s">
        <v>188</v>
      </c>
      <c r="BM325" s="21" t="s">
        <v>468</v>
      </c>
    </row>
    <row r="326" spans="2:65" s="1" customFormat="1" ht="27">
      <c r="B326" s="37"/>
      <c r="D326" s="170" t="s">
        <v>136</v>
      </c>
      <c r="F326" s="171" t="s">
        <v>137</v>
      </c>
      <c r="I326" s="99"/>
      <c r="L326" s="37"/>
      <c r="M326" s="172"/>
      <c r="T326" s="62"/>
      <c r="AT326" s="21" t="s">
        <v>136</v>
      </c>
      <c r="AU326" s="21" t="s">
        <v>80</v>
      </c>
    </row>
    <row r="327" spans="2:65" s="12" customFormat="1">
      <c r="B327" s="173"/>
      <c r="D327" s="170" t="s">
        <v>138</v>
      </c>
      <c r="E327" s="174" t="s">
        <v>21</v>
      </c>
      <c r="F327" s="175" t="s">
        <v>128</v>
      </c>
      <c r="H327" s="176">
        <v>4</v>
      </c>
      <c r="I327" s="177"/>
      <c r="L327" s="173"/>
      <c r="M327" s="178"/>
      <c r="T327" s="179"/>
      <c r="AT327" s="174" t="s">
        <v>138</v>
      </c>
      <c r="AU327" s="174" t="s">
        <v>80</v>
      </c>
      <c r="AV327" s="12" t="s">
        <v>80</v>
      </c>
      <c r="AW327" s="12" t="s">
        <v>35</v>
      </c>
      <c r="AX327" s="12" t="s">
        <v>78</v>
      </c>
      <c r="AY327" s="174" t="s">
        <v>127</v>
      </c>
    </row>
    <row r="328" spans="2:65" s="1" customFormat="1" ht="22.5" customHeight="1">
      <c r="B328" s="37"/>
      <c r="C328" s="180" t="s">
        <v>469</v>
      </c>
      <c r="D328" s="180" t="s">
        <v>221</v>
      </c>
      <c r="E328" s="181" t="s">
        <v>470</v>
      </c>
      <c r="F328" s="182" t="s">
        <v>471</v>
      </c>
      <c r="G328" s="183" t="s">
        <v>133</v>
      </c>
      <c r="H328" s="184">
        <v>4</v>
      </c>
      <c r="I328" s="185"/>
      <c r="J328" s="186">
        <f>ROUND(I328*H328,2)</f>
        <v>0</v>
      </c>
      <c r="K328" s="182" t="s">
        <v>134</v>
      </c>
      <c r="L328" s="187"/>
      <c r="M328" s="188" t="s">
        <v>21</v>
      </c>
      <c r="N328" s="189" t="s">
        <v>43</v>
      </c>
      <c r="P328" s="167">
        <f>O328*H328</f>
        <v>0</v>
      </c>
      <c r="Q328" s="167">
        <v>1.7999999999999999E-2</v>
      </c>
      <c r="R328" s="167">
        <f>Q328*H328</f>
        <v>7.1999999999999995E-2</v>
      </c>
      <c r="S328" s="167">
        <v>0</v>
      </c>
      <c r="T328" s="168">
        <f>S328*H328</f>
        <v>0</v>
      </c>
      <c r="AR328" s="21" t="s">
        <v>224</v>
      </c>
      <c r="AT328" s="21" t="s">
        <v>221</v>
      </c>
      <c r="AU328" s="21" t="s">
        <v>80</v>
      </c>
      <c r="AY328" s="21" t="s">
        <v>127</v>
      </c>
      <c r="BE328" s="169">
        <f>IF(N328="základní",J328,0)</f>
        <v>0</v>
      </c>
      <c r="BF328" s="169">
        <f>IF(N328="snížená",J328,0)</f>
        <v>0</v>
      </c>
      <c r="BG328" s="169">
        <f>IF(N328="zákl. přenesená",J328,0)</f>
        <v>0</v>
      </c>
      <c r="BH328" s="169">
        <f>IF(N328="sníž. přenesená",J328,0)</f>
        <v>0</v>
      </c>
      <c r="BI328" s="169">
        <f>IF(N328="nulová",J328,0)</f>
        <v>0</v>
      </c>
      <c r="BJ328" s="21" t="s">
        <v>78</v>
      </c>
      <c r="BK328" s="169">
        <f>ROUND(I328*H328,2)</f>
        <v>0</v>
      </c>
      <c r="BL328" s="21" t="s">
        <v>188</v>
      </c>
      <c r="BM328" s="21" t="s">
        <v>472</v>
      </c>
    </row>
    <row r="329" spans="2:65" s="1" customFormat="1" ht="27">
      <c r="B329" s="37"/>
      <c r="D329" s="170" t="s">
        <v>136</v>
      </c>
      <c r="F329" s="171" t="s">
        <v>137</v>
      </c>
      <c r="I329" s="99"/>
      <c r="L329" s="37"/>
      <c r="M329" s="172"/>
      <c r="T329" s="62"/>
      <c r="AT329" s="21" t="s">
        <v>136</v>
      </c>
      <c r="AU329" s="21" t="s">
        <v>80</v>
      </c>
    </row>
    <row r="330" spans="2:65" s="12" customFormat="1">
      <c r="B330" s="173"/>
      <c r="D330" s="170" t="s">
        <v>138</v>
      </c>
      <c r="E330" s="174" t="s">
        <v>21</v>
      </c>
      <c r="F330" s="175" t="s">
        <v>128</v>
      </c>
      <c r="H330" s="176">
        <v>4</v>
      </c>
      <c r="I330" s="177"/>
      <c r="L330" s="173"/>
      <c r="M330" s="178"/>
      <c r="T330" s="179"/>
      <c r="AT330" s="174" t="s">
        <v>138</v>
      </c>
      <c r="AU330" s="174" t="s">
        <v>80</v>
      </c>
      <c r="AV330" s="12" t="s">
        <v>80</v>
      </c>
      <c r="AW330" s="12" t="s">
        <v>35</v>
      </c>
      <c r="AX330" s="12" t="s">
        <v>78</v>
      </c>
      <c r="AY330" s="174" t="s">
        <v>127</v>
      </c>
    </row>
    <row r="331" spans="2:65" s="1" customFormat="1" ht="22.5" customHeight="1">
      <c r="B331" s="37"/>
      <c r="C331" s="180" t="s">
        <v>473</v>
      </c>
      <c r="D331" s="180" t="s">
        <v>221</v>
      </c>
      <c r="E331" s="181" t="s">
        <v>474</v>
      </c>
      <c r="F331" s="182" t="s">
        <v>475</v>
      </c>
      <c r="G331" s="183" t="s">
        <v>133</v>
      </c>
      <c r="H331" s="184">
        <v>4</v>
      </c>
      <c r="I331" s="185"/>
      <c r="J331" s="186">
        <f>ROUND(I331*H331,2)</f>
        <v>0</v>
      </c>
      <c r="K331" s="182" t="s">
        <v>134</v>
      </c>
      <c r="L331" s="187"/>
      <c r="M331" s="188" t="s">
        <v>21</v>
      </c>
      <c r="N331" s="189" t="s">
        <v>43</v>
      </c>
      <c r="P331" s="167">
        <f>O331*H331</f>
        <v>0</v>
      </c>
      <c r="Q331" s="167">
        <v>5.0000000000000001E-4</v>
      </c>
      <c r="R331" s="167">
        <f>Q331*H331</f>
        <v>2E-3</v>
      </c>
      <c r="S331" s="167">
        <v>0</v>
      </c>
      <c r="T331" s="168">
        <f>S331*H331</f>
        <v>0</v>
      </c>
      <c r="AR331" s="21" t="s">
        <v>224</v>
      </c>
      <c r="AT331" s="21" t="s">
        <v>221</v>
      </c>
      <c r="AU331" s="21" t="s">
        <v>80</v>
      </c>
      <c r="AY331" s="21" t="s">
        <v>127</v>
      </c>
      <c r="BE331" s="169">
        <f>IF(N331="základní",J331,0)</f>
        <v>0</v>
      </c>
      <c r="BF331" s="169">
        <f>IF(N331="snížená",J331,0)</f>
        <v>0</v>
      </c>
      <c r="BG331" s="169">
        <f>IF(N331="zákl. přenesená",J331,0)</f>
        <v>0</v>
      </c>
      <c r="BH331" s="169">
        <f>IF(N331="sníž. přenesená",J331,0)</f>
        <v>0</v>
      </c>
      <c r="BI331" s="169">
        <f>IF(N331="nulová",J331,0)</f>
        <v>0</v>
      </c>
      <c r="BJ331" s="21" t="s">
        <v>78</v>
      </c>
      <c r="BK331" s="169">
        <f>ROUND(I331*H331,2)</f>
        <v>0</v>
      </c>
      <c r="BL331" s="21" t="s">
        <v>188</v>
      </c>
      <c r="BM331" s="21" t="s">
        <v>476</v>
      </c>
    </row>
    <row r="332" spans="2:65" s="1" customFormat="1" ht="27">
      <c r="B332" s="37"/>
      <c r="D332" s="170" t="s">
        <v>136</v>
      </c>
      <c r="F332" s="171" t="s">
        <v>137</v>
      </c>
      <c r="I332" s="99"/>
      <c r="L332" s="37"/>
      <c r="M332" s="172"/>
      <c r="T332" s="62"/>
      <c r="AT332" s="21" t="s">
        <v>136</v>
      </c>
      <c r="AU332" s="21" t="s">
        <v>80</v>
      </c>
    </row>
    <row r="333" spans="2:65" s="12" customFormat="1">
      <c r="B333" s="173"/>
      <c r="D333" s="170" t="s">
        <v>138</v>
      </c>
      <c r="E333" s="174" t="s">
        <v>21</v>
      </c>
      <c r="F333" s="175" t="s">
        <v>128</v>
      </c>
      <c r="H333" s="176">
        <v>4</v>
      </c>
      <c r="I333" s="177"/>
      <c r="L333" s="173"/>
      <c r="M333" s="178"/>
      <c r="T333" s="179"/>
      <c r="AT333" s="174" t="s">
        <v>138</v>
      </c>
      <c r="AU333" s="174" t="s">
        <v>80</v>
      </c>
      <c r="AV333" s="12" t="s">
        <v>80</v>
      </c>
      <c r="AW333" s="12" t="s">
        <v>35</v>
      </c>
      <c r="AX333" s="12" t="s">
        <v>78</v>
      </c>
      <c r="AY333" s="174" t="s">
        <v>127</v>
      </c>
    </row>
    <row r="334" spans="2:65" s="1" customFormat="1" ht="31.5" customHeight="1">
      <c r="B334" s="37"/>
      <c r="C334" s="158" t="s">
        <v>477</v>
      </c>
      <c r="D334" s="158" t="s">
        <v>130</v>
      </c>
      <c r="E334" s="159" t="s">
        <v>478</v>
      </c>
      <c r="F334" s="160" t="s">
        <v>479</v>
      </c>
      <c r="G334" s="161" t="s">
        <v>169</v>
      </c>
      <c r="H334" s="162">
        <v>7.3999999999999996E-2</v>
      </c>
      <c r="I334" s="163"/>
      <c r="J334" s="164">
        <f>ROUND(I334*H334,2)</f>
        <v>0</v>
      </c>
      <c r="K334" s="160" t="s">
        <v>134</v>
      </c>
      <c r="L334" s="37"/>
      <c r="M334" s="165" t="s">
        <v>21</v>
      </c>
      <c r="N334" s="166" t="s">
        <v>43</v>
      </c>
      <c r="P334" s="167">
        <f>O334*H334</f>
        <v>0</v>
      </c>
      <c r="Q334" s="167">
        <v>0</v>
      </c>
      <c r="R334" s="167">
        <f>Q334*H334</f>
        <v>0</v>
      </c>
      <c r="S334" s="167">
        <v>0</v>
      </c>
      <c r="T334" s="168">
        <f>S334*H334</f>
        <v>0</v>
      </c>
      <c r="AR334" s="21" t="s">
        <v>188</v>
      </c>
      <c r="AT334" s="21" t="s">
        <v>130</v>
      </c>
      <c r="AU334" s="21" t="s">
        <v>80</v>
      </c>
      <c r="AY334" s="21" t="s">
        <v>127</v>
      </c>
      <c r="BE334" s="169">
        <f>IF(N334="základní",J334,0)</f>
        <v>0</v>
      </c>
      <c r="BF334" s="169">
        <f>IF(N334="snížená",J334,0)</f>
        <v>0</v>
      </c>
      <c r="BG334" s="169">
        <f>IF(N334="zákl. přenesená",J334,0)</f>
        <v>0</v>
      </c>
      <c r="BH334" s="169">
        <f>IF(N334="sníž. přenesená",J334,0)</f>
        <v>0</v>
      </c>
      <c r="BI334" s="169">
        <f>IF(N334="nulová",J334,0)</f>
        <v>0</v>
      </c>
      <c r="BJ334" s="21" t="s">
        <v>78</v>
      </c>
      <c r="BK334" s="169">
        <f>ROUND(I334*H334,2)</f>
        <v>0</v>
      </c>
      <c r="BL334" s="21" t="s">
        <v>188</v>
      </c>
      <c r="BM334" s="21" t="s">
        <v>480</v>
      </c>
    </row>
    <row r="335" spans="2:65" s="1" customFormat="1" ht="27">
      <c r="B335" s="37"/>
      <c r="D335" s="170" t="s">
        <v>136</v>
      </c>
      <c r="F335" s="171" t="s">
        <v>137</v>
      </c>
      <c r="I335" s="99"/>
      <c r="L335" s="37"/>
      <c r="M335" s="172"/>
      <c r="T335" s="62"/>
      <c r="AT335" s="21" t="s">
        <v>136</v>
      </c>
      <c r="AU335" s="21" t="s">
        <v>80</v>
      </c>
    </row>
    <row r="336" spans="2:65" s="11" customFormat="1" ht="29.85" customHeight="1">
      <c r="B336" s="146"/>
      <c r="D336" s="147" t="s">
        <v>71</v>
      </c>
      <c r="E336" s="156" t="s">
        <v>481</v>
      </c>
      <c r="F336" s="156" t="s">
        <v>482</v>
      </c>
      <c r="I336" s="149"/>
      <c r="J336" s="157">
        <f>BK336</f>
        <v>0</v>
      </c>
      <c r="L336" s="146"/>
      <c r="M336" s="151"/>
      <c r="P336" s="152">
        <f>SUM(P337:P345)</f>
        <v>0</v>
      </c>
      <c r="R336" s="152">
        <f>SUM(R337:R345)</f>
        <v>3.6899999999999997E-3</v>
      </c>
      <c r="T336" s="153">
        <f>SUM(T337:T345)</f>
        <v>0</v>
      </c>
      <c r="AR336" s="147" t="s">
        <v>80</v>
      </c>
      <c r="AT336" s="154" t="s">
        <v>71</v>
      </c>
      <c r="AU336" s="154" t="s">
        <v>78</v>
      </c>
      <c r="AY336" s="147" t="s">
        <v>127</v>
      </c>
      <c r="BK336" s="155">
        <f>SUM(BK337:BK345)</f>
        <v>0</v>
      </c>
    </row>
    <row r="337" spans="2:65" s="1" customFormat="1" ht="31.5" customHeight="1">
      <c r="B337" s="37"/>
      <c r="C337" s="158" t="s">
        <v>483</v>
      </c>
      <c r="D337" s="158" t="s">
        <v>130</v>
      </c>
      <c r="E337" s="159" t="s">
        <v>484</v>
      </c>
      <c r="F337" s="160" t="s">
        <v>485</v>
      </c>
      <c r="G337" s="161" t="s">
        <v>133</v>
      </c>
      <c r="H337" s="162">
        <v>2</v>
      </c>
      <c r="I337" s="163"/>
      <c r="J337" s="164">
        <f>ROUND(I337*H337,2)</f>
        <v>0</v>
      </c>
      <c r="K337" s="160" t="s">
        <v>134</v>
      </c>
      <c r="L337" s="37"/>
      <c r="M337" s="165" t="s">
        <v>21</v>
      </c>
      <c r="N337" s="166" t="s">
        <v>43</v>
      </c>
      <c r="P337" s="167">
        <f>O337*H337</f>
        <v>0</v>
      </c>
      <c r="Q337" s="167">
        <v>4.2999999999999999E-4</v>
      </c>
      <c r="R337" s="167">
        <f>Q337*H337</f>
        <v>8.5999999999999998E-4</v>
      </c>
      <c r="S337" s="167">
        <v>0</v>
      </c>
      <c r="T337" s="168">
        <f>S337*H337</f>
        <v>0</v>
      </c>
      <c r="AR337" s="21" t="s">
        <v>188</v>
      </c>
      <c r="AT337" s="21" t="s">
        <v>130</v>
      </c>
      <c r="AU337" s="21" t="s">
        <v>80</v>
      </c>
      <c r="AY337" s="21" t="s">
        <v>127</v>
      </c>
      <c r="BE337" s="169">
        <f>IF(N337="základní",J337,0)</f>
        <v>0</v>
      </c>
      <c r="BF337" s="169">
        <f>IF(N337="snížená",J337,0)</f>
        <v>0</v>
      </c>
      <c r="BG337" s="169">
        <f>IF(N337="zákl. přenesená",J337,0)</f>
        <v>0</v>
      </c>
      <c r="BH337" s="169">
        <f>IF(N337="sníž. přenesená",J337,0)</f>
        <v>0</v>
      </c>
      <c r="BI337" s="169">
        <f>IF(N337="nulová",J337,0)</f>
        <v>0</v>
      </c>
      <c r="BJ337" s="21" t="s">
        <v>78</v>
      </c>
      <c r="BK337" s="169">
        <f>ROUND(I337*H337,2)</f>
        <v>0</v>
      </c>
      <c r="BL337" s="21" t="s">
        <v>188</v>
      </c>
      <c r="BM337" s="21" t="s">
        <v>486</v>
      </c>
    </row>
    <row r="338" spans="2:65" s="1" customFormat="1" ht="27">
      <c r="B338" s="37"/>
      <c r="D338" s="170" t="s">
        <v>136</v>
      </c>
      <c r="F338" s="171" t="s">
        <v>137</v>
      </c>
      <c r="I338" s="99"/>
      <c r="L338" s="37"/>
      <c r="M338" s="172"/>
      <c r="T338" s="62"/>
      <c r="AT338" s="21" t="s">
        <v>136</v>
      </c>
      <c r="AU338" s="21" t="s">
        <v>80</v>
      </c>
    </row>
    <row r="339" spans="2:65" s="12" customFormat="1">
      <c r="B339" s="173"/>
      <c r="D339" s="170" t="s">
        <v>138</v>
      </c>
      <c r="E339" s="174" t="s">
        <v>21</v>
      </c>
      <c r="F339" s="175" t="s">
        <v>80</v>
      </c>
      <c r="H339" s="176">
        <v>2</v>
      </c>
      <c r="I339" s="177"/>
      <c r="L339" s="173"/>
      <c r="M339" s="178"/>
      <c r="T339" s="179"/>
      <c r="AT339" s="174" t="s">
        <v>138</v>
      </c>
      <c r="AU339" s="174" t="s">
        <v>80</v>
      </c>
      <c r="AV339" s="12" t="s">
        <v>80</v>
      </c>
      <c r="AW339" s="12" t="s">
        <v>35</v>
      </c>
      <c r="AX339" s="12" t="s">
        <v>78</v>
      </c>
      <c r="AY339" s="174" t="s">
        <v>127</v>
      </c>
    </row>
    <row r="340" spans="2:65" s="1" customFormat="1" ht="31.5" customHeight="1">
      <c r="B340" s="37"/>
      <c r="C340" s="158" t="s">
        <v>487</v>
      </c>
      <c r="D340" s="158" t="s">
        <v>130</v>
      </c>
      <c r="E340" s="159" t="s">
        <v>488</v>
      </c>
      <c r="F340" s="160" t="s">
        <v>489</v>
      </c>
      <c r="G340" s="161" t="s">
        <v>133</v>
      </c>
      <c r="H340" s="162">
        <v>1</v>
      </c>
      <c r="I340" s="163"/>
      <c r="J340" s="164">
        <f>ROUND(I340*H340,2)</f>
        <v>0</v>
      </c>
      <c r="K340" s="160" t="s">
        <v>134</v>
      </c>
      <c r="L340" s="37"/>
      <c r="M340" s="165" t="s">
        <v>21</v>
      </c>
      <c r="N340" s="166" t="s">
        <v>43</v>
      </c>
      <c r="P340" s="167">
        <f>O340*H340</f>
        <v>0</v>
      </c>
      <c r="Q340" s="167">
        <v>4.2999999999999999E-4</v>
      </c>
      <c r="R340" s="167">
        <f>Q340*H340</f>
        <v>4.2999999999999999E-4</v>
      </c>
      <c r="S340" s="167">
        <v>0</v>
      </c>
      <c r="T340" s="168">
        <f>S340*H340</f>
        <v>0</v>
      </c>
      <c r="AR340" s="21" t="s">
        <v>188</v>
      </c>
      <c r="AT340" s="21" t="s">
        <v>130</v>
      </c>
      <c r="AU340" s="21" t="s">
        <v>80</v>
      </c>
      <c r="AY340" s="21" t="s">
        <v>127</v>
      </c>
      <c r="BE340" s="169">
        <f>IF(N340="základní",J340,0)</f>
        <v>0</v>
      </c>
      <c r="BF340" s="169">
        <f>IF(N340="snížená",J340,0)</f>
        <v>0</v>
      </c>
      <c r="BG340" s="169">
        <f>IF(N340="zákl. přenesená",J340,0)</f>
        <v>0</v>
      </c>
      <c r="BH340" s="169">
        <f>IF(N340="sníž. přenesená",J340,0)</f>
        <v>0</v>
      </c>
      <c r="BI340" s="169">
        <f>IF(N340="nulová",J340,0)</f>
        <v>0</v>
      </c>
      <c r="BJ340" s="21" t="s">
        <v>78</v>
      </c>
      <c r="BK340" s="169">
        <f>ROUND(I340*H340,2)</f>
        <v>0</v>
      </c>
      <c r="BL340" s="21" t="s">
        <v>188</v>
      </c>
      <c r="BM340" s="21" t="s">
        <v>490</v>
      </c>
    </row>
    <row r="341" spans="2:65" s="1" customFormat="1" ht="27">
      <c r="B341" s="37"/>
      <c r="D341" s="170" t="s">
        <v>136</v>
      </c>
      <c r="F341" s="171" t="s">
        <v>137</v>
      </c>
      <c r="I341" s="99"/>
      <c r="L341" s="37"/>
      <c r="M341" s="172"/>
      <c r="T341" s="62"/>
      <c r="AT341" s="21" t="s">
        <v>136</v>
      </c>
      <c r="AU341" s="21" t="s">
        <v>80</v>
      </c>
    </row>
    <row r="342" spans="2:65" s="12" customFormat="1">
      <c r="B342" s="173"/>
      <c r="D342" s="170" t="s">
        <v>138</v>
      </c>
      <c r="E342" s="174" t="s">
        <v>21</v>
      </c>
      <c r="F342" s="175" t="s">
        <v>78</v>
      </c>
      <c r="H342" s="176">
        <v>1</v>
      </c>
      <c r="I342" s="177"/>
      <c r="L342" s="173"/>
      <c r="M342" s="178"/>
      <c r="T342" s="179"/>
      <c r="AT342" s="174" t="s">
        <v>138</v>
      </c>
      <c r="AU342" s="174" t="s">
        <v>80</v>
      </c>
      <c r="AV342" s="12" t="s">
        <v>80</v>
      </c>
      <c r="AW342" s="12" t="s">
        <v>35</v>
      </c>
      <c r="AX342" s="12" t="s">
        <v>78</v>
      </c>
      <c r="AY342" s="174" t="s">
        <v>127</v>
      </c>
    </row>
    <row r="343" spans="2:65" s="1" customFormat="1" ht="31.5" customHeight="1">
      <c r="B343" s="37"/>
      <c r="C343" s="158" t="s">
        <v>491</v>
      </c>
      <c r="D343" s="158" t="s">
        <v>130</v>
      </c>
      <c r="E343" s="159" t="s">
        <v>492</v>
      </c>
      <c r="F343" s="160" t="s">
        <v>493</v>
      </c>
      <c r="G343" s="161" t="s">
        <v>133</v>
      </c>
      <c r="H343" s="162">
        <v>4</v>
      </c>
      <c r="I343" s="163"/>
      <c r="J343" s="164">
        <f>ROUND(I343*H343,2)</f>
        <v>0</v>
      </c>
      <c r="K343" s="160" t="s">
        <v>134</v>
      </c>
      <c r="L343" s="37"/>
      <c r="M343" s="165" t="s">
        <v>21</v>
      </c>
      <c r="N343" s="166" t="s">
        <v>43</v>
      </c>
      <c r="P343" s="167">
        <f>O343*H343</f>
        <v>0</v>
      </c>
      <c r="Q343" s="167">
        <v>5.9999999999999995E-4</v>
      </c>
      <c r="R343" s="167">
        <f>Q343*H343</f>
        <v>2.3999999999999998E-3</v>
      </c>
      <c r="S343" s="167">
        <v>0</v>
      </c>
      <c r="T343" s="168">
        <f>S343*H343</f>
        <v>0</v>
      </c>
      <c r="AR343" s="21" t="s">
        <v>188</v>
      </c>
      <c r="AT343" s="21" t="s">
        <v>130</v>
      </c>
      <c r="AU343" s="21" t="s">
        <v>80</v>
      </c>
      <c r="AY343" s="21" t="s">
        <v>127</v>
      </c>
      <c r="BE343" s="169">
        <f>IF(N343="základní",J343,0)</f>
        <v>0</v>
      </c>
      <c r="BF343" s="169">
        <f>IF(N343="snížená",J343,0)</f>
        <v>0</v>
      </c>
      <c r="BG343" s="169">
        <f>IF(N343="zákl. přenesená",J343,0)</f>
        <v>0</v>
      </c>
      <c r="BH343" s="169">
        <f>IF(N343="sníž. přenesená",J343,0)</f>
        <v>0</v>
      </c>
      <c r="BI343" s="169">
        <f>IF(N343="nulová",J343,0)</f>
        <v>0</v>
      </c>
      <c r="BJ343" s="21" t="s">
        <v>78</v>
      </c>
      <c r="BK343" s="169">
        <f>ROUND(I343*H343,2)</f>
        <v>0</v>
      </c>
      <c r="BL343" s="21" t="s">
        <v>188</v>
      </c>
      <c r="BM343" s="21" t="s">
        <v>494</v>
      </c>
    </row>
    <row r="344" spans="2:65" s="1" customFormat="1" ht="27">
      <c r="B344" s="37"/>
      <c r="D344" s="170" t="s">
        <v>136</v>
      </c>
      <c r="F344" s="171" t="s">
        <v>137</v>
      </c>
      <c r="I344" s="99"/>
      <c r="L344" s="37"/>
      <c r="M344" s="172"/>
      <c r="T344" s="62"/>
      <c r="AT344" s="21" t="s">
        <v>136</v>
      </c>
      <c r="AU344" s="21" t="s">
        <v>80</v>
      </c>
    </row>
    <row r="345" spans="2:65" s="12" customFormat="1">
      <c r="B345" s="173"/>
      <c r="D345" s="170" t="s">
        <v>138</v>
      </c>
      <c r="E345" s="174" t="s">
        <v>21</v>
      </c>
      <c r="F345" s="175" t="s">
        <v>128</v>
      </c>
      <c r="H345" s="176">
        <v>4</v>
      </c>
      <c r="I345" s="177"/>
      <c r="L345" s="173"/>
      <c r="M345" s="190"/>
      <c r="N345" s="191"/>
      <c r="O345" s="191"/>
      <c r="P345" s="191"/>
      <c r="Q345" s="191"/>
      <c r="R345" s="191"/>
      <c r="S345" s="191"/>
      <c r="T345" s="192"/>
      <c r="AT345" s="174" t="s">
        <v>138</v>
      </c>
      <c r="AU345" s="174" t="s">
        <v>80</v>
      </c>
      <c r="AV345" s="12" t="s">
        <v>80</v>
      </c>
      <c r="AW345" s="12" t="s">
        <v>35</v>
      </c>
      <c r="AX345" s="12" t="s">
        <v>78</v>
      </c>
      <c r="AY345" s="174" t="s">
        <v>127</v>
      </c>
    </row>
    <row r="346" spans="2:65" s="1" customFormat="1" ht="6.95" customHeight="1">
      <c r="B346" s="50"/>
      <c r="C346" s="51"/>
      <c r="D346" s="51"/>
      <c r="E346" s="51"/>
      <c r="F346" s="51"/>
      <c r="G346" s="51"/>
      <c r="H346" s="51"/>
      <c r="I346" s="117"/>
      <c r="J346" s="51"/>
      <c r="K346" s="51"/>
      <c r="L346" s="37"/>
    </row>
  </sheetData>
  <sheetProtection password="CC35" sheet="1" objects="1" scenarios="1" formatCells="0" formatColumns="0" formatRows="0" sort="0" autoFilter="0"/>
  <autoFilter ref="C92:K345"/>
  <mergeCells count="12">
    <mergeCell ref="E83:H83"/>
    <mergeCell ref="E85:H8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1:H81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ht="37.5" customHeight="1"/>
    <row r="2" spans="2:1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3" customFormat="1" ht="45" customHeight="1">
      <c r="B3" s="197"/>
      <c r="C3" s="315" t="s">
        <v>495</v>
      </c>
      <c r="D3" s="315"/>
      <c r="E3" s="315"/>
      <c r="F3" s="315"/>
      <c r="G3" s="315"/>
      <c r="H3" s="315"/>
      <c r="I3" s="315"/>
      <c r="J3" s="315"/>
      <c r="K3" s="198"/>
    </row>
    <row r="4" spans="2:11" ht="25.5" customHeight="1">
      <c r="B4" s="199"/>
      <c r="C4" s="316" t="s">
        <v>496</v>
      </c>
      <c r="D4" s="316"/>
      <c r="E4" s="316"/>
      <c r="F4" s="316"/>
      <c r="G4" s="316"/>
      <c r="H4" s="316"/>
      <c r="I4" s="316"/>
      <c r="J4" s="316"/>
      <c r="K4" s="200"/>
    </row>
    <row r="5" spans="2:1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>
      <c r="B6" s="199"/>
      <c r="C6" s="314" t="s">
        <v>497</v>
      </c>
      <c r="D6" s="314"/>
      <c r="E6" s="314"/>
      <c r="F6" s="314"/>
      <c r="G6" s="314"/>
      <c r="H6" s="314"/>
      <c r="I6" s="314"/>
      <c r="J6" s="314"/>
      <c r="K6" s="200"/>
    </row>
    <row r="7" spans="2:11" ht="15" customHeight="1">
      <c r="B7" s="203"/>
      <c r="C7" s="314" t="s">
        <v>498</v>
      </c>
      <c r="D7" s="314"/>
      <c r="E7" s="314"/>
      <c r="F7" s="314"/>
      <c r="G7" s="314"/>
      <c r="H7" s="314"/>
      <c r="I7" s="314"/>
      <c r="J7" s="314"/>
      <c r="K7" s="200"/>
    </row>
    <row r="8" spans="2:1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>
      <c r="B9" s="203"/>
      <c r="C9" s="314" t="s">
        <v>499</v>
      </c>
      <c r="D9" s="314"/>
      <c r="E9" s="314"/>
      <c r="F9" s="314"/>
      <c r="G9" s="314"/>
      <c r="H9" s="314"/>
      <c r="I9" s="314"/>
      <c r="J9" s="314"/>
      <c r="K9" s="200"/>
    </row>
    <row r="10" spans="2:11" ht="15" customHeight="1">
      <c r="B10" s="203"/>
      <c r="C10" s="202"/>
      <c r="D10" s="314" t="s">
        <v>500</v>
      </c>
      <c r="E10" s="314"/>
      <c r="F10" s="314"/>
      <c r="G10" s="314"/>
      <c r="H10" s="314"/>
      <c r="I10" s="314"/>
      <c r="J10" s="314"/>
      <c r="K10" s="200"/>
    </row>
    <row r="11" spans="2:11" ht="15" customHeight="1">
      <c r="B11" s="203"/>
      <c r="C11" s="204"/>
      <c r="D11" s="314" t="s">
        <v>501</v>
      </c>
      <c r="E11" s="314"/>
      <c r="F11" s="314"/>
      <c r="G11" s="314"/>
      <c r="H11" s="314"/>
      <c r="I11" s="314"/>
      <c r="J11" s="314"/>
      <c r="K11" s="200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>
      <c r="B13" s="203"/>
      <c r="C13" s="204"/>
      <c r="D13" s="314" t="s">
        <v>502</v>
      </c>
      <c r="E13" s="314"/>
      <c r="F13" s="314"/>
      <c r="G13" s="314"/>
      <c r="H13" s="314"/>
      <c r="I13" s="314"/>
      <c r="J13" s="314"/>
      <c r="K13" s="200"/>
    </row>
    <row r="14" spans="2:11" ht="15" customHeight="1">
      <c r="B14" s="203"/>
      <c r="C14" s="204"/>
      <c r="D14" s="314" t="s">
        <v>503</v>
      </c>
      <c r="E14" s="314"/>
      <c r="F14" s="314"/>
      <c r="G14" s="314"/>
      <c r="H14" s="314"/>
      <c r="I14" s="314"/>
      <c r="J14" s="314"/>
      <c r="K14" s="200"/>
    </row>
    <row r="15" spans="2:11" ht="15" customHeight="1">
      <c r="B15" s="203"/>
      <c r="C15" s="204"/>
      <c r="D15" s="314" t="s">
        <v>504</v>
      </c>
      <c r="E15" s="314"/>
      <c r="F15" s="314"/>
      <c r="G15" s="314"/>
      <c r="H15" s="314"/>
      <c r="I15" s="314"/>
      <c r="J15" s="314"/>
      <c r="K15" s="200"/>
    </row>
    <row r="16" spans="2:11" ht="15" customHeight="1">
      <c r="B16" s="203"/>
      <c r="C16" s="204"/>
      <c r="D16" s="204"/>
      <c r="E16" s="205" t="s">
        <v>77</v>
      </c>
      <c r="F16" s="314" t="s">
        <v>505</v>
      </c>
      <c r="G16" s="314"/>
      <c r="H16" s="314"/>
      <c r="I16" s="314"/>
      <c r="J16" s="314"/>
      <c r="K16" s="200"/>
    </row>
    <row r="17" spans="2:11" ht="15" customHeight="1">
      <c r="B17" s="203"/>
      <c r="C17" s="204"/>
      <c r="D17" s="204"/>
      <c r="E17" s="205" t="s">
        <v>506</v>
      </c>
      <c r="F17" s="314" t="s">
        <v>507</v>
      </c>
      <c r="G17" s="314"/>
      <c r="H17" s="314"/>
      <c r="I17" s="314"/>
      <c r="J17" s="314"/>
      <c r="K17" s="200"/>
    </row>
    <row r="18" spans="2:11" ht="15" customHeight="1">
      <c r="B18" s="203"/>
      <c r="C18" s="204"/>
      <c r="D18" s="204"/>
      <c r="E18" s="205" t="s">
        <v>508</v>
      </c>
      <c r="F18" s="314" t="s">
        <v>509</v>
      </c>
      <c r="G18" s="314"/>
      <c r="H18" s="314"/>
      <c r="I18" s="314"/>
      <c r="J18" s="314"/>
      <c r="K18" s="200"/>
    </row>
    <row r="19" spans="2:11" ht="15" customHeight="1">
      <c r="B19" s="203"/>
      <c r="C19" s="204"/>
      <c r="D19" s="204"/>
      <c r="E19" s="205" t="s">
        <v>510</v>
      </c>
      <c r="F19" s="314" t="s">
        <v>511</v>
      </c>
      <c r="G19" s="314"/>
      <c r="H19" s="314"/>
      <c r="I19" s="314"/>
      <c r="J19" s="314"/>
      <c r="K19" s="200"/>
    </row>
    <row r="20" spans="2:11" ht="15" customHeight="1">
      <c r="B20" s="203"/>
      <c r="C20" s="204"/>
      <c r="D20" s="204"/>
      <c r="E20" s="205" t="s">
        <v>512</v>
      </c>
      <c r="F20" s="314" t="s">
        <v>513</v>
      </c>
      <c r="G20" s="314"/>
      <c r="H20" s="314"/>
      <c r="I20" s="314"/>
      <c r="J20" s="314"/>
      <c r="K20" s="200"/>
    </row>
    <row r="21" spans="2:11" ht="15" customHeight="1">
      <c r="B21" s="203"/>
      <c r="C21" s="204"/>
      <c r="D21" s="204"/>
      <c r="E21" s="205" t="s">
        <v>83</v>
      </c>
      <c r="F21" s="314" t="s">
        <v>514</v>
      </c>
      <c r="G21" s="314"/>
      <c r="H21" s="314"/>
      <c r="I21" s="314"/>
      <c r="J21" s="314"/>
      <c r="K21" s="200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>
      <c r="B23" s="203"/>
      <c r="C23" s="314" t="s">
        <v>515</v>
      </c>
      <c r="D23" s="314"/>
      <c r="E23" s="314"/>
      <c r="F23" s="314"/>
      <c r="G23" s="314"/>
      <c r="H23" s="314"/>
      <c r="I23" s="314"/>
      <c r="J23" s="314"/>
      <c r="K23" s="200"/>
    </row>
    <row r="24" spans="2:11" ht="15" customHeight="1">
      <c r="B24" s="203"/>
      <c r="C24" s="314" t="s">
        <v>516</v>
      </c>
      <c r="D24" s="314"/>
      <c r="E24" s="314"/>
      <c r="F24" s="314"/>
      <c r="G24" s="314"/>
      <c r="H24" s="314"/>
      <c r="I24" s="314"/>
      <c r="J24" s="314"/>
      <c r="K24" s="200"/>
    </row>
    <row r="25" spans="2:11" ht="15" customHeight="1">
      <c r="B25" s="203"/>
      <c r="C25" s="202"/>
      <c r="D25" s="314" t="s">
        <v>517</v>
      </c>
      <c r="E25" s="314"/>
      <c r="F25" s="314"/>
      <c r="G25" s="314"/>
      <c r="H25" s="314"/>
      <c r="I25" s="314"/>
      <c r="J25" s="314"/>
      <c r="K25" s="200"/>
    </row>
    <row r="26" spans="2:11" ht="15" customHeight="1">
      <c r="B26" s="203"/>
      <c r="C26" s="204"/>
      <c r="D26" s="314" t="s">
        <v>518</v>
      </c>
      <c r="E26" s="314"/>
      <c r="F26" s="314"/>
      <c r="G26" s="314"/>
      <c r="H26" s="314"/>
      <c r="I26" s="314"/>
      <c r="J26" s="314"/>
      <c r="K26" s="200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>
      <c r="B28" s="203"/>
      <c r="C28" s="204"/>
      <c r="D28" s="314" t="s">
        <v>519</v>
      </c>
      <c r="E28" s="314"/>
      <c r="F28" s="314"/>
      <c r="G28" s="314"/>
      <c r="H28" s="314"/>
      <c r="I28" s="314"/>
      <c r="J28" s="314"/>
      <c r="K28" s="200"/>
    </row>
    <row r="29" spans="2:11" ht="15" customHeight="1">
      <c r="B29" s="203"/>
      <c r="C29" s="204"/>
      <c r="D29" s="314" t="s">
        <v>520</v>
      </c>
      <c r="E29" s="314"/>
      <c r="F29" s="314"/>
      <c r="G29" s="314"/>
      <c r="H29" s="314"/>
      <c r="I29" s="314"/>
      <c r="J29" s="314"/>
      <c r="K29" s="200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>
      <c r="B31" s="203"/>
      <c r="C31" s="204"/>
      <c r="D31" s="314" t="s">
        <v>521</v>
      </c>
      <c r="E31" s="314"/>
      <c r="F31" s="314"/>
      <c r="G31" s="314"/>
      <c r="H31" s="314"/>
      <c r="I31" s="314"/>
      <c r="J31" s="314"/>
      <c r="K31" s="200"/>
    </row>
    <row r="32" spans="2:11" ht="15" customHeight="1">
      <c r="B32" s="203"/>
      <c r="C32" s="204"/>
      <c r="D32" s="314" t="s">
        <v>522</v>
      </c>
      <c r="E32" s="314"/>
      <c r="F32" s="314"/>
      <c r="G32" s="314"/>
      <c r="H32" s="314"/>
      <c r="I32" s="314"/>
      <c r="J32" s="314"/>
      <c r="K32" s="200"/>
    </row>
    <row r="33" spans="2:11" ht="15" customHeight="1">
      <c r="B33" s="203"/>
      <c r="C33" s="204"/>
      <c r="D33" s="314" t="s">
        <v>523</v>
      </c>
      <c r="E33" s="314"/>
      <c r="F33" s="314"/>
      <c r="G33" s="314"/>
      <c r="H33" s="314"/>
      <c r="I33" s="314"/>
      <c r="J33" s="314"/>
      <c r="K33" s="200"/>
    </row>
    <row r="34" spans="2:11" ht="15" customHeight="1">
      <c r="B34" s="203"/>
      <c r="C34" s="204"/>
      <c r="D34" s="202"/>
      <c r="E34" s="206" t="s">
        <v>112</v>
      </c>
      <c r="F34" s="202"/>
      <c r="G34" s="314" t="s">
        <v>524</v>
      </c>
      <c r="H34" s="314"/>
      <c r="I34" s="314"/>
      <c r="J34" s="314"/>
      <c r="K34" s="200"/>
    </row>
    <row r="35" spans="2:11" ht="30.75" customHeight="1">
      <c r="B35" s="203"/>
      <c r="C35" s="204"/>
      <c r="D35" s="202"/>
      <c r="E35" s="206" t="s">
        <v>525</v>
      </c>
      <c r="F35" s="202"/>
      <c r="G35" s="314" t="s">
        <v>526</v>
      </c>
      <c r="H35" s="314"/>
      <c r="I35" s="314"/>
      <c r="J35" s="314"/>
      <c r="K35" s="200"/>
    </row>
    <row r="36" spans="2:11" ht="15" customHeight="1">
      <c r="B36" s="203"/>
      <c r="C36" s="204"/>
      <c r="D36" s="202"/>
      <c r="E36" s="206" t="s">
        <v>53</v>
      </c>
      <c r="F36" s="202"/>
      <c r="G36" s="314" t="s">
        <v>527</v>
      </c>
      <c r="H36" s="314"/>
      <c r="I36" s="314"/>
      <c r="J36" s="314"/>
      <c r="K36" s="200"/>
    </row>
    <row r="37" spans="2:11" ht="15" customHeight="1">
      <c r="B37" s="203"/>
      <c r="C37" s="204"/>
      <c r="D37" s="202"/>
      <c r="E37" s="206" t="s">
        <v>113</v>
      </c>
      <c r="F37" s="202"/>
      <c r="G37" s="314" t="s">
        <v>528</v>
      </c>
      <c r="H37" s="314"/>
      <c r="I37" s="314"/>
      <c r="J37" s="314"/>
      <c r="K37" s="200"/>
    </row>
    <row r="38" spans="2:11" ht="15" customHeight="1">
      <c r="B38" s="203"/>
      <c r="C38" s="204"/>
      <c r="D38" s="202"/>
      <c r="E38" s="206" t="s">
        <v>114</v>
      </c>
      <c r="F38" s="202"/>
      <c r="G38" s="314" t="s">
        <v>529</v>
      </c>
      <c r="H38" s="314"/>
      <c r="I38" s="314"/>
      <c r="J38" s="314"/>
      <c r="K38" s="200"/>
    </row>
    <row r="39" spans="2:11" ht="15" customHeight="1">
      <c r="B39" s="203"/>
      <c r="C39" s="204"/>
      <c r="D39" s="202"/>
      <c r="E39" s="206" t="s">
        <v>115</v>
      </c>
      <c r="F39" s="202"/>
      <c r="G39" s="314" t="s">
        <v>530</v>
      </c>
      <c r="H39" s="314"/>
      <c r="I39" s="314"/>
      <c r="J39" s="314"/>
      <c r="K39" s="200"/>
    </row>
    <row r="40" spans="2:11" ht="15" customHeight="1">
      <c r="B40" s="203"/>
      <c r="C40" s="204"/>
      <c r="D40" s="202"/>
      <c r="E40" s="206" t="s">
        <v>531</v>
      </c>
      <c r="F40" s="202"/>
      <c r="G40" s="314" t="s">
        <v>532</v>
      </c>
      <c r="H40" s="314"/>
      <c r="I40" s="314"/>
      <c r="J40" s="314"/>
      <c r="K40" s="200"/>
    </row>
    <row r="41" spans="2:11" ht="15" customHeight="1">
      <c r="B41" s="203"/>
      <c r="C41" s="204"/>
      <c r="D41" s="202"/>
      <c r="E41" s="206"/>
      <c r="F41" s="202"/>
      <c r="G41" s="314" t="s">
        <v>533</v>
      </c>
      <c r="H41" s="314"/>
      <c r="I41" s="314"/>
      <c r="J41" s="314"/>
      <c r="K41" s="200"/>
    </row>
    <row r="42" spans="2:11" ht="15" customHeight="1">
      <c r="B42" s="203"/>
      <c r="C42" s="204"/>
      <c r="D42" s="202"/>
      <c r="E42" s="206" t="s">
        <v>534</v>
      </c>
      <c r="F42" s="202"/>
      <c r="G42" s="314" t="s">
        <v>535</v>
      </c>
      <c r="H42" s="314"/>
      <c r="I42" s="314"/>
      <c r="J42" s="314"/>
      <c r="K42" s="200"/>
    </row>
    <row r="43" spans="2:11" ht="15" customHeight="1">
      <c r="B43" s="203"/>
      <c r="C43" s="204"/>
      <c r="D43" s="202"/>
      <c r="E43" s="206" t="s">
        <v>117</v>
      </c>
      <c r="F43" s="202"/>
      <c r="G43" s="314" t="s">
        <v>536</v>
      </c>
      <c r="H43" s="314"/>
      <c r="I43" s="314"/>
      <c r="J43" s="314"/>
      <c r="K43" s="200"/>
    </row>
    <row r="44" spans="2:11" ht="12.75" customHeight="1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>
      <c r="B45" s="203"/>
      <c r="C45" s="204"/>
      <c r="D45" s="314" t="s">
        <v>537</v>
      </c>
      <c r="E45" s="314"/>
      <c r="F45" s="314"/>
      <c r="G45" s="314"/>
      <c r="H45" s="314"/>
      <c r="I45" s="314"/>
      <c r="J45" s="314"/>
      <c r="K45" s="200"/>
    </row>
    <row r="46" spans="2:11" ht="15" customHeight="1">
      <c r="B46" s="203"/>
      <c r="C46" s="204"/>
      <c r="D46" s="204"/>
      <c r="E46" s="314" t="s">
        <v>538</v>
      </c>
      <c r="F46" s="314"/>
      <c r="G46" s="314"/>
      <c r="H46" s="314"/>
      <c r="I46" s="314"/>
      <c r="J46" s="314"/>
      <c r="K46" s="200"/>
    </row>
    <row r="47" spans="2:11" ht="15" customHeight="1">
      <c r="B47" s="203"/>
      <c r="C47" s="204"/>
      <c r="D47" s="204"/>
      <c r="E47" s="314" t="s">
        <v>539</v>
      </c>
      <c r="F47" s="314"/>
      <c r="G47" s="314"/>
      <c r="H47" s="314"/>
      <c r="I47" s="314"/>
      <c r="J47" s="314"/>
      <c r="K47" s="200"/>
    </row>
    <row r="48" spans="2:11" ht="15" customHeight="1">
      <c r="B48" s="203"/>
      <c r="C48" s="204"/>
      <c r="D48" s="204"/>
      <c r="E48" s="314" t="s">
        <v>540</v>
      </c>
      <c r="F48" s="314"/>
      <c r="G48" s="314"/>
      <c r="H48" s="314"/>
      <c r="I48" s="314"/>
      <c r="J48" s="314"/>
      <c r="K48" s="200"/>
    </row>
    <row r="49" spans="2:11" ht="15" customHeight="1">
      <c r="B49" s="203"/>
      <c r="C49" s="204"/>
      <c r="D49" s="314" t="s">
        <v>541</v>
      </c>
      <c r="E49" s="314"/>
      <c r="F49" s="314"/>
      <c r="G49" s="314"/>
      <c r="H49" s="314"/>
      <c r="I49" s="314"/>
      <c r="J49" s="314"/>
      <c r="K49" s="200"/>
    </row>
    <row r="50" spans="2:11" ht="25.5" customHeight="1">
      <c r="B50" s="199"/>
      <c r="C50" s="316" t="s">
        <v>542</v>
      </c>
      <c r="D50" s="316"/>
      <c r="E50" s="316"/>
      <c r="F50" s="316"/>
      <c r="G50" s="316"/>
      <c r="H50" s="316"/>
      <c r="I50" s="316"/>
      <c r="J50" s="316"/>
      <c r="K50" s="200"/>
    </row>
    <row r="51" spans="2:11" ht="5.25" customHeight="1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>
      <c r="B52" s="199"/>
      <c r="C52" s="314" t="s">
        <v>543</v>
      </c>
      <c r="D52" s="314"/>
      <c r="E52" s="314"/>
      <c r="F52" s="314"/>
      <c r="G52" s="314"/>
      <c r="H52" s="314"/>
      <c r="I52" s="314"/>
      <c r="J52" s="314"/>
      <c r="K52" s="200"/>
    </row>
    <row r="53" spans="2:11" ht="15" customHeight="1">
      <c r="B53" s="199"/>
      <c r="C53" s="314" t="s">
        <v>544</v>
      </c>
      <c r="D53" s="314"/>
      <c r="E53" s="314"/>
      <c r="F53" s="314"/>
      <c r="G53" s="314"/>
      <c r="H53" s="314"/>
      <c r="I53" s="314"/>
      <c r="J53" s="314"/>
      <c r="K53" s="200"/>
    </row>
    <row r="54" spans="2:11" ht="12.75" customHeight="1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>
      <c r="B55" s="199"/>
      <c r="C55" s="314" t="s">
        <v>545</v>
      </c>
      <c r="D55" s="314"/>
      <c r="E55" s="314"/>
      <c r="F55" s="314"/>
      <c r="G55" s="314"/>
      <c r="H55" s="314"/>
      <c r="I55" s="314"/>
      <c r="J55" s="314"/>
      <c r="K55" s="200"/>
    </row>
    <row r="56" spans="2:11" ht="15" customHeight="1">
      <c r="B56" s="199"/>
      <c r="C56" s="204"/>
      <c r="D56" s="314" t="s">
        <v>546</v>
      </c>
      <c r="E56" s="314"/>
      <c r="F56" s="314"/>
      <c r="G56" s="314"/>
      <c r="H56" s="314"/>
      <c r="I56" s="314"/>
      <c r="J56" s="314"/>
      <c r="K56" s="200"/>
    </row>
    <row r="57" spans="2:11" ht="15" customHeight="1">
      <c r="B57" s="199"/>
      <c r="C57" s="204"/>
      <c r="D57" s="314" t="s">
        <v>547</v>
      </c>
      <c r="E57" s="314"/>
      <c r="F57" s="314"/>
      <c r="G57" s="314"/>
      <c r="H57" s="314"/>
      <c r="I57" s="314"/>
      <c r="J57" s="314"/>
      <c r="K57" s="200"/>
    </row>
    <row r="58" spans="2:11" ht="15" customHeight="1">
      <c r="B58" s="199"/>
      <c r="C58" s="204"/>
      <c r="D58" s="314" t="s">
        <v>548</v>
      </c>
      <c r="E58" s="314"/>
      <c r="F58" s="314"/>
      <c r="G58" s="314"/>
      <c r="H58" s="314"/>
      <c r="I58" s="314"/>
      <c r="J58" s="314"/>
      <c r="K58" s="200"/>
    </row>
    <row r="59" spans="2:11" ht="15" customHeight="1">
      <c r="B59" s="199"/>
      <c r="C59" s="204"/>
      <c r="D59" s="314" t="s">
        <v>549</v>
      </c>
      <c r="E59" s="314"/>
      <c r="F59" s="314"/>
      <c r="G59" s="314"/>
      <c r="H59" s="314"/>
      <c r="I59" s="314"/>
      <c r="J59" s="314"/>
      <c r="K59" s="200"/>
    </row>
    <row r="60" spans="2:11" ht="15" customHeight="1">
      <c r="B60" s="199"/>
      <c r="C60" s="204"/>
      <c r="D60" s="318" t="s">
        <v>550</v>
      </c>
      <c r="E60" s="318"/>
      <c r="F60" s="318"/>
      <c r="G60" s="318"/>
      <c r="H60" s="318"/>
      <c r="I60" s="318"/>
      <c r="J60" s="318"/>
      <c r="K60" s="200"/>
    </row>
    <row r="61" spans="2:11" ht="15" customHeight="1">
      <c r="B61" s="199"/>
      <c r="C61" s="204"/>
      <c r="D61" s="314" t="s">
        <v>551</v>
      </c>
      <c r="E61" s="314"/>
      <c r="F61" s="314"/>
      <c r="G61" s="314"/>
      <c r="H61" s="314"/>
      <c r="I61" s="314"/>
      <c r="J61" s="314"/>
      <c r="K61" s="200"/>
    </row>
    <row r="62" spans="2:11" ht="12.75" customHeight="1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>
      <c r="B63" s="199"/>
      <c r="C63" s="204"/>
      <c r="D63" s="314" t="s">
        <v>552</v>
      </c>
      <c r="E63" s="314"/>
      <c r="F63" s="314"/>
      <c r="G63" s="314"/>
      <c r="H63" s="314"/>
      <c r="I63" s="314"/>
      <c r="J63" s="314"/>
      <c r="K63" s="200"/>
    </row>
    <row r="64" spans="2:11" ht="15" customHeight="1">
      <c r="B64" s="199"/>
      <c r="C64" s="204"/>
      <c r="D64" s="318" t="s">
        <v>553</v>
      </c>
      <c r="E64" s="318"/>
      <c r="F64" s="318"/>
      <c r="G64" s="318"/>
      <c r="H64" s="318"/>
      <c r="I64" s="318"/>
      <c r="J64" s="318"/>
      <c r="K64" s="200"/>
    </row>
    <row r="65" spans="2:11" ht="15" customHeight="1">
      <c r="B65" s="199"/>
      <c r="C65" s="204"/>
      <c r="D65" s="314" t="s">
        <v>554</v>
      </c>
      <c r="E65" s="314"/>
      <c r="F65" s="314"/>
      <c r="G65" s="314"/>
      <c r="H65" s="314"/>
      <c r="I65" s="314"/>
      <c r="J65" s="314"/>
      <c r="K65" s="200"/>
    </row>
    <row r="66" spans="2:11" ht="15" customHeight="1">
      <c r="B66" s="199"/>
      <c r="C66" s="204"/>
      <c r="D66" s="314" t="s">
        <v>555</v>
      </c>
      <c r="E66" s="314"/>
      <c r="F66" s="314"/>
      <c r="G66" s="314"/>
      <c r="H66" s="314"/>
      <c r="I66" s="314"/>
      <c r="J66" s="314"/>
      <c r="K66" s="200"/>
    </row>
    <row r="67" spans="2:11" ht="15" customHeight="1">
      <c r="B67" s="199"/>
      <c r="C67" s="204"/>
      <c r="D67" s="314" t="s">
        <v>556</v>
      </c>
      <c r="E67" s="314"/>
      <c r="F67" s="314"/>
      <c r="G67" s="314"/>
      <c r="H67" s="314"/>
      <c r="I67" s="314"/>
      <c r="J67" s="314"/>
      <c r="K67" s="200"/>
    </row>
    <row r="68" spans="2:11" ht="15" customHeight="1">
      <c r="B68" s="199"/>
      <c r="C68" s="204"/>
      <c r="D68" s="314" t="s">
        <v>557</v>
      </c>
      <c r="E68" s="314"/>
      <c r="F68" s="314"/>
      <c r="G68" s="314"/>
      <c r="H68" s="314"/>
      <c r="I68" s="314"/>
      <c r="J68" s="314"/>
      <c r="K68" s="200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19" t="s">
        <v>89</v>
      </c>
      <c r="D73" s="319"/>
      <c r="E73" s="319"/>
      <c r="F73" s="319"/>
      <c r="G73" s="319"/>
      <c r="H73" s="319"/>
      <c r="I73" s="319"/>
      <c r="J73" s="319"/>
      <c r="K73" s="217"/>
    </row>
    <row r="74" spans="2:11" ht="17.25" customHeight="1">
      <c r="B74" s="216"/>
      <c r="C74" s="218" t="s">
        <v>558</v>
      </c>
      <c r="D74" s="218"/>
      <c r="E74" s="218"/>
      <c r="F74" s="218" t="s">
        <v>559</v>
      </c>
      <c r="G74" s="219"/>
      <c r="H74" s="218" t="s">
        <v>113</v>
      </c>
      <c r="I74" s="218" t="s">
        <v>57</v>
      </c>
      <c r="J74" s="218" t="s">
        <v>560</v>
      </c>
      <c r="K74" s="217"/>
    </row>
    <row r="75" spans="2:11" ht="17.25" customHeight="1">
      <c r="B75" s="216"/>
      <c r="C75" s="220" t="s">
        <v>561</v>
      </c>
      <c r="D75" s="220"/>
      <c r="E75" s="220"/>
      <c r="F75" s="221" t="s">
        <v>562</v>
      </c>
      <c r="G75" s="222"/>
      <c r="H75" s="220"/>
      <c r="I75" s="220"/>
      <c r="J75" s="220" t="s">
        <v>563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53</v>
      </c>
      <c r="D77" s="223"/>
      <c r="E77" s="223"/>
      <c r="F77" s="225" t="s">
        <v>564</v>
      </c>
      <c r="G77" s="224"/>
      <c r="H77" s="206" t="s">
        <v>565</v>
      </c>
      <c r="I77" s="206" t="s">
        <v>566</v>
      </c>
      <c r="J77" s="206">
        <v>20</v>
      </c>
      <c r="K77" s="217"/>
    </row>
    <row r="78" spans="2:11" ht="15" customHeight="1">
      <c r="B78" s="216"/>
      <c r="C78" s="206" t="s">
        <v>567</v>
      </c>
      <c r="D78" s="206"/>
      <c r="E78" s="206"/>
      <c r="F78" s="225" t="s">
        <v>564</v>
      </c>
      <c r="G78" s="224"/>
      <c r="H78" s="206" t="s">
        <v>568</v>
      </c>
      <c r="I78" s="206" t="s">
        <v>566</v>
      </c>
      <c r="J78" s="206">
        <v>120</v>
      </c>
      <c r="K78" s="217"/>
    </row>
    <row r="79" spans="2:11" ht="15" customHeight="1">
      <c r="B79" s="226"/>
      <c r="C79" s="206" t="s">
        <v>569</v>
      </c>
      <c r="D79" s="206"/>
      <c r="E79" s="206"/>
      <c r="F79" s="225" t="s">
        <v>570</v>
      </c>
      <c r="G79" s="224"/>
      <c r="H79" s="206" t="s">
        <v>571</v>
      </c>
      <c r="I79" s="206" t="s">
        <v>566</v>
      </c>
      <c r="J79" s="206">
        <v>50</v>
      </c>
      <c r="K79" s="217"/>
    </row>
    <row r="80" spans="2:11" ht="15" customHeight="1">
      <c r="B80" s="226"/>
      <c r="C80" s="206" t="s">
        <v>572</v>
      </c>
      <c r="D80" s="206"/>
      <c r="E80" s="206"/>
      <c r="F80" s="225" t="s">
        <v>564</v>
      </c>
      <c r="G80" s="224"/>
      <c r="H80" s="206" t="s">
        <v>573</v>
      </c>
      <c r="I80" s="206" t="s">
        <v>574</v>
      </c>
      <c r="J80" s="206"/>
      <c r="K80" s="217"/>
    </row>
    <row r="81" spans="2:11" ht="15" customHeight="1">
      <c r="B81" s="226"/>
      <c r="C81" s="227" t="s">
        <v>575</v>
      </c>
      <c r="D81" s="227"/>
      <c r="E81" s="227"/>
      <c r="F81" s="228" t="s">
        <v>570</v>
      </c>
      <c r="G81" s="227"/>
      <c r="H81" s="227" t="s">
        <v>576</v>
      </c>
      <c r="I81" s="227" t="s">
        <v>566</v>
      </c>
      <c r="J81" s="227">
        <v>15</v>
      </c>
      <c r="K81" s="217"/>
    </row>
    <row r="82" spans="2:11" ht="15" customHeight="1">
      <c r="B82" s="226"/>
      <c r="C82" s="227" t="s">
        <v>577</v>
      </c>
      <c r="D82" s="227"/>
      <c r="E82" s="227"/>
      <c r="F82" s="228" t="s">
        <v>570</v>
      </c>
      <c r="G82" s="227"/>
      <c r="H82" s="227" t="s">
        <v>578</v>
      </c>
      <c r="I82" s="227" t="s">
        <v>566</v>
      </c>
      <c r="J82" s="227">
        <v>15</v>
      </c>
      <c r="K82" s="217"/>
    </row>
    <row r="83" spans="2:11" ht="15" customHeight="1">
      <c r="B83" s="226"/>
      <c r="C83" s="227" t="s">
        <v>579</v>
      </c>
      <c r="D83" s="227"/>
      <c r="E83" s="227"/>
      <c r="F83" s="228" t="s">
        <v>570</v>
      </c>
      <c r="G83" s="227"/>
      <c r="H83" s="227" t="s">
        <v>580</v>
      </c>
      <c r="I83" s="227" t="s">
        <v>566</v>
      </c>
      <c r="J83" s="227">
        <v>20</v>
      </c>
      <c r="K83" s="217"/>
    </row>
    <row r="84" spans="2:11" ht="15" customHeight="1">
      <c r="B84" s="226"/>
      <c r="C84" s="227" t="s">
        <v>581</v>
      </c>
      <c r="D84" s="227"/>
      <c r="E84" s="227"/>
      <c r="F84" s="228" t="s">
        <v>570</v>
      </c>
      <c r="G84" s="227"/>
      <c r="H84" s="227" t="s">
        <v>582</v>
      </c>
      <c r="I84" s="227" t="s">
        <v>566</v>
      </c>
      <c r="J84" s="227">
        <v>20</v>
      </c>
      <c r="K84" s="217"/>
    </row>
    <row r="85" spans="2:11" ht="15" customHeight="1">
      <c r="B85" s="226"/>
      <c r="C85" s="206" t="s">
        <v>583</v>
      </c>
      <c r="D85" s="206"/>
      <c r="E85" s="206"/>
      <c r="F85" s="225" t="s">
        <v>570</v>
      </c>
      <c r="G85" s="224"/>
      <c r="H85" s="206" t="s">
        <v>584</v>
      </c>
      <c r="I85" s="206" t="s">
        <v>566</v>
      </c>
      <c r="J85" s="206">
        <v>50</v>
      </c>
      <c r="K85" s="217"/>
    </row>
    <row r="86" spans="2:11" ht="15" customHeight="1">
      <c r="B86" s="226"/>
      <c r="C86" s="206" t="s">
        <v>585</v>
      </c>
      <c r="D86" s="206"/>
      <c r="E86" s="206"/>
      <c r="F86" s="225" t="s">
        <v>570</v>
      </c>
      <c r="G86" s="224"/>
      <c r="H86" s="206" t="s">
        <v>586</v>
      </c>
      <c r="I86" s="206" t="s">
        <v>566</v>
      </c>
      <c r="J86" s="206">
        <v>20</v>
      </c>
      <c r="K86" s="217"/>
    </row>
    <row r="87" spans="2:11" ht="15" customHeight="1">
      <c r="B87" s="226"/>
      <c r="C87" s="206" t="s">
        <v>587</v>
      </c>
      <c r="D87" s="206"/>
      <c r="E87" s="206"/>
      <c r="F87" s="225" t="s">
        <v>570</v>
      </c>
      <c r="G87" s="224"/>
      <c r="H87" s="206" t="s">
        <v>588</v>
      </c>
      <c r="I87" s="206" t="s">
        <v>566</v>
      </c>
      <c r="J87" s="206">
        <v>20</v>
      </c>
      <c r="K87" s="217"/>
    </row>
    <row r="88" spans="2:11" ht="15" customHeight="1">
      <c r="B88" s="226"/>
      <c r="C88" s="206" t="s">
        <v>589</v>
      </c>
      <c r="D88" s="206"/>
      <c r="E88" s="206"/>
      <c r="F88" s="225" t="s">
        <v>570</v>
      </c>
      <c r="G88" s="224"/>
      <c r="H88" s="206" t="s">
        <v>590</v>
      </c>
      <c r="I88" s="206" t="s">
        <v>566</v>
      </c>
      <c r="J88" s="206">
        <v>50</v>
      </c>
      <c r="K88" s="217"/>
    </row>
    <row r="89" spans="2:11" ht="15" customHeight="1">
      <c r="B89" s="226"/>
      <c r="C89" s="206" t="s">
        <v>591</v>
      </c>
      <c r="D89" s="206"/>
      <c r="E89" s="206"/>
      <c r="F89" s="225" t="s">
        <v>570</v>
      </c>
      <c r="G89" s="224"/>
      <c r="H89" s="206" t="s">
        <v>591</v>
      </c>
      <c r="I89" s="206" t="s">
        <v>566</v>
      </c>
      <c r="J89" s="206">
        <v>50</v>
      </c>
      <c r="K89" s="217"/>
    </row>
    <row r="90" spans="2:11" ht="15" customHeight="1">
      <c r="B90" s="226"/>
      <c r="C90" s="206" t="s">
        <v>118</v>
      </c>
      <c r="D90" s="206"/>
      <c r="E90" s="206"/>
      <c r="F90" s="225" t="s">
        <v>570</v>
      </c>
      <c r="G90" s="224"/>
      <c r="H90" s="206" t="s">
        <v>592</v>
      </c>
      <c r="I90" s="206" t="s">
        <v>566</v>
      </c>
      <c r="J90" s="206">
        <v>255</v>
      </c>
      <c r="K90" s="217"/>
    </row>
    <row r="91" spans="2:11" ht="15" customHeight="1">
      <c r="B91" s="226"/>
      <c r="C91" s="206" t="s">
        <v>593</v>
      </c>
      <c r="D91" s="206"/>
      <c r="E91" s="206"/>
      <c r="F91" s="225" t="s">
        <v>564</v>
      </c>
      <c r="G91" s="224"/>
      <c r="H91" s="206" t="s">
        <v>594</v>
      </c>
      <c r="I91" s="206" t="s">
        <v>595</v>
      </c>
      <c r="J91" s="206"/>
      <c r="K91" s="217"/>
    </row>
    <row r="92" spans="2:11" ht="15" customHeight="1">
      <c r="B92" s="226"/>
      <c r="C92" s="206" t="s">
        <v>596</v>
      </c>
      <c r="D92" s="206"/>
      <c r="E92" s="206"/>
      <c r="F92" s="225" t="s">
        <v>564</v>
      </c>
      <c r="G92" s="224"/>
      <c r="H92" s="206" t="s">
        <v>597</v>
      </c>
      <c r="I92" s="206" t="s">
        <v>598</v>
      </c>
      <c r="J92" s="206"/>
      <c r="K92" s="217"/>
    </row>
    <row r="93" spans="2:11" ht="15" customHeight="1">
      <c r="B93" s="226"/>
      <c r="C93" s="206" t="s">
        <v>599</v>
      </c>
      <c r="D93" s="206"/>
      <c r="E93" s="206"/>
      <c r="F93" s="225" t="s">
        <v>564</v>
      </c>
      <c r="G93" s="224"/>
      <c r="H93" s="206" t="s">
        <v>599</v>
      </c>
      <c r="I93" s="206" t="s">
        <v>598</v>
      </c>
      <c r="J93" s="206"/>
      <c r="K93" s="217"/>
    </row>
    <row r="94" spans="2:11" ht="15" customHeight="1">
      <c r="B94" s="226"/>
      <c r="C94" s="206" t="s">
        <v>38</v>
      </c>
      <c r="D94" s="206"/>
      <c r="E94" s="206"/>
      <c r="F94" s="225" t="s">
        <v>564</v>
      </c>
      <c r="G94" s="224"/>
      <c r="H94" s="206" t="s">
        <v>600</v>
      </c>
      <c r="I94" s="206" t="s">
        <v>598</v>
      </c>
      <c r="J94" s="206"/>
      <c r="K94" s="217"/>
    </row>
    <row r="95" spans="2:11" ht="15" customHeight="1">
      <c r="B95" s="226"/>
      <c r="C95" s="206" t="s">
        <v>48</v>
      </c>
      <c r="D95" s="206"/>
      <c r="E95" s="206"/>
      <c r="F95" s="225" t="s">
        <v>564</v>
      </c>
      <c r="G95" s="224"/>
      <c r="H95" s="206" t="s">
        <v>601</v>
      </c>
      <c r="I95" s="206" t="s">
        <v>598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19" t="s">
        <v>602</v>
      </c>
      <c r="D100" s="319"/>
      <c r="E100" s="319"/>
      <c r="F100" s="319"/>
      <c r="G100" s="319"/>
      <c r="H100" s="319"/>
      <c r="I100" s="319"/>
      <c r="J100" s="319"/>
      <c r="K100" s="217"/>
    </row>
    <row r="101" spans="2:11" ht="17.25" customHeight="1">
      <c r="B101" s="216"/>
      <c r="C101" s="218" t="s">
        <v>558</v>
      </c>
      <c r="D101" s="218"/>
      <c r="E101" s="218"/>
      <c r="F101" s="218" t="s">
        <v>559</v>
      </c>
      <c r="G101" s="219"/>
      <c r="H101" s="218" t="s">
        <v>113</v>
      </c>
      <c r="I101" s="218" t="s">
        <v>57</v>
      </c>
      <c r="J101" s="218" t="s">
        <v>560</v>
      </c>
      <c r="K101" s="217"/>
    </row>
    <row r="102" spans="2:11" ht="17.25" customHeight="1">
      <c r="B102" s="216"/>
      <c r="C102" s="220" t="s">
        <v>561</v>
      </c>
      <c r="D102" s="220"/>
      <c r="E102" s="220"/>
      <c r="F102" s="221" t="s">
        <v>562</v>
      </c>
      <c r="G102" s="222"/>
      <c r="H102" s="220"/>
      <c r="I102" s="220"/>
      <c r="J102" s="220" t="s">
        <v>563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53</v>
      </c>
      <c r="D104" s="223"/>
      <c r="E104" s="223"/>
      <c r="F104" s="225" t="s">
        <v>564</v>
      </c>
      <c r="G104" s="234"/>
      <c r="H104" s="206" t="s">
        <v>603</v>
      </c>
      <c r="I104" s="206" t="s">
        <v>566</v>
      </c>
      <c r="J104" s="206">
        <v>20</v>
      </c>
      <c r="K104" s="217"/>
    </row>
    <row r="105" spans="2:11" ht="15" customHeight="1">
      <c r="B105" s="216"/>
      <c r="C105" s="206" t="s">
        <v>567</v>
      </c>
      <c r="D105" s="206"/>
      <c r="E105" s="206"/>
      <c r="F105" s="225" t="s">
        <v>564</v>
      </c>
      <c r="G105" s="206"/>
      <c r="H105" s="206" t="s">
        <v>603</v>
      </c>
      <c r="I105" s="206" t="s">
        <v>566</v>
      </c>
      <c r="J105" s="206">
        <v>120</v>
      </c>
      <c r="K105" s="217"/>
    </row>
    <row r="106" spans="2:11" ht="15" customHeight="1">
      <c r="B106" s="226"/>
      <c r="C106" s="206" t="s">
        <v>569</v>
      </c>
      <c r="D106" s="206"/>
      <c r="E106" s="206"/>
      <c r="F106" s="225" t="s">
        <v>570</v>
      </c>
      <c r="G106" s="206"/>
      <c r="H106" s="206" t="s">
        <v>603</v>
      </c>
      <c r="I106" s="206" t="s">
        <v>566</v>
      </c>
      <c r="J106" s="206">
        <v>50</v>
      </c>
      <c r="K106" s="217"/>
    </row>
    <row r="107" spans="2:11" ht="15" customHeight="1">
      <c r="B107" s="226"/>
      <c r="C107" s="206" t="s">
        <v>572</v>
      </c>
      <c r="D107" s="206"/>
      <c r="E107" s="206"/>
      <c r="F107" s="225" t="s">
        <v>564</v>
      </c>
      <c r="G107" s="206"/>
      <c r="H107" s="206" t="s">
        <v>603</v>
      </c>
      <c r="I107" s="206" t="s">
        <v>574</v>
      </c>
      <c r="J107" s="206"/>
      <c r="K107" s="217"/>
    </row>
    <row r="108" spans="2:11" ht="15" customHeight="1">
      <c r="B108" s="226"/>
      <c r="C108" s="206" t="s">
        <v>583</v>
      </c>
      <c r="D108" s="206"/>
      <c r="E108" s="206"/>
      <c r="F108" s="225" t="s">
        <v>570</v>
      </c>
      <c r="G108" s="206"/>
      <c r="H108" s="206" t="s">
        <v>603</v>
      </c>
      <c r="I108" s="206" t="s">
        <v>566</v>
      </c>
      <c r="J108" s="206">
        <v>50</v>
      </c>
      <c r="K108" s="217"/>
    </row>
    <row r="109" spans="2:11" ht="15" customHeight="1">
      <c r="B109" s="226"/>
      <c r="C109" s="206" t="s">
        <v>591</v>
      </c>
      <c r="D109" s="206"/>
      <c r="E109" s="206"/>
      <c r="F109" s="225" t="s">
        <v>570</v>
      </c>
      <c r="G109" s="206"/>
      <c r="H109" s="206" t="s">
        <v>603</v>
      </c>
      <c r="I109" s="206" t="s">
        <v>566</v>
      </c>
      <c r="J109" s="206">
        <v>50</v>
      </c>
      <c r="K109" s="217"/>
    </row>
    <row r="110" spans="2:11" ht="15" customHeight="1">
      <c r="B110" s="226"/>
      <c r="C110" s="206" t="s">
        <v>589</v>
      </c>
      <c r="D110" s="206"/>
      <c r="E110" s="206"/>
      <c r="F110" s="225" t="s">
        <v>570</v>
      </c>
      <c r="G110" s="206"/>
      <c r="H110" s="206" t="s">
        <v>603</v>
      </c>
      <c r="I110" s="206" t="s">
        <v>566</v>
      </c>
      <c r="J110" s="206">
        <v>50</v>
      </c>
      <c r="K110" s="217"/>
    </row>
    <row r="111" spans="2:11" ht="15" customHeight="1">
      <c r="B111" s="226"/>
      <c r="C111" s="206" t="s">
        <v>53</v>
      </c>
      <c r="D111" s="206"/>
      <c r="E111" s="206"/>
      <c r="F111" s="225" t="s">
        <v>564</v>
      </c>
      <c r="G111" s="206"/>
      <c r="H111" s="206" t="s">
        <v>604</v>
      </c>
      <c r="I111" s="206" t="s">
        <v>566</v>
      </c>
      <c r="J111" s="206">
        <v>20</v>
      </c>
      <c r="K111" s="217"/>
    </row>
    <row r="112" spans="2:11" ht="15" customHeight="1">
      <c r="B112" s="226"/>
      <c r="C112" s="206" t="s">
        <v>605</v>
      </c>
      <c r="D112" s="206"/>
      <c r="E112" s="206"/>
      <c r="F112" s="225" t="s">
        <v>564</v>
      </c>
      <c r="G112" s="206"/>
      <c r="H112" s="206" t="s">
        <v>606</v>
      </c>
      <c r="I112" s="206" t="s">
        <v>566</v>
      </c>
      <c r="J112" s="206">
        <v>120</v>
      </c>
      <c r="K112" s="217"/>
    </row>
    <row r="113" spans="2:11" ht="15" customHeight="1">
      <c r="B113" s="226"/>
      <c r="C113" s="206" t="s">
        <v>38</v>
      </c>
      <c r="D113" s="206"/>
      <c r="E113" s="206"/>
      <c r="F113" s="225" t="s">
        <v>564</v>
      </c>
      <c r="G113" s="206"/>
      <c r="H113" s="206" t="s">
        <v>607</v>
      </c>
      <c r="I113" s="206" t="s">
        <v>598</v>
      </c>
      <c r="J113" s="206"/>
      <c r="K113" s="217"/>
    </row>
    <row r="114" spans="2:11" ht="15" customHeight="1">
      <c r="B114" s="226"/>
      <c r="C114" s="206" t="s">
        <v>48</v>
      </c>
      <c r="D114" s="206"/>
      <c r="E114" s="206"/>
      <c r="F114" s="225" t="s">
        <v>564</v>
      </c>
      <c r="G114" s="206"/>
      <c r="H114" s="206" t="s">
        <v>608</v>
      </c>
      <c r="I114" s="206" t="s">
        <v>598</v>
      </c>
      <c r="J114" s="206"/>
      <c r="K114" s="217"/>
    </row>
    <row r="115" spans="2:11" ht="15" customHeight="1">
      <c r="B115" s="226"/>
      <c r="C115" s="206" t="s">
        <v>57</v>
      </c>
      <c r="D115" s="206"/>
      <c r="E115" s="206"/>
      <c r="F115" s="225" t="s">
        <v>564</v>
      </c>
      <c r="G115" s="206"/>
      <c r="H115" s="206" t="s">
        <v>609</v>
      </c>
      <c r="I115" s="206" t="s">
        <v>610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15" t="s">
        <v>611</v>
      </c>
      <c r="D120" s="315"/>
      <c r="E120" s="315"/>
      <c r="F120" s="315"/>
      <c r="G120" s="315"/>
      <c r="H120" s="315"/>
      <c r="I120" s="315"/>
      <c r="J120" s="315"/>
      <c r="K120" s="242"/>
    </row>
    <row r="121" spans="2:11" ht="17.25" customHeight="1">
      <c r="B121" s="243"/>
      <c r="C121" s="218" t="s">
        <v>558</v>
      </c>
      <c r="D121" s="218"/>
      <c r="E121" s="218"/>
      <c r="F121" s="218" t="s">
        <v>559</v>
      </c>
      <c r="G121" s="219"/>
      <c r="H121" s="218" t="s">
        <v>113</v>
      </c>
      <c r="I121" s="218" t="s">
        <v>57</v>
      </c>
      <c r="J121" s="218" t="s">
        <v>560</v>
      </c>
      <c r="K121" s="244"/>
    </row>
    <row r="122" spans="2:11" ht="17.25" customHeight="1">
      <c r="B122" s="243"/>
      <c r="C122" s="220" t="s">
        <v>561</v>
      </c>
      <c r="D122" s="220"/>
      <c r="E122" s="220"/>
      <c r="F122" s="221" t="s">
        <v>562</v>
      </c>
      <c r="G122" s="222"/>
      <c r="H122" s="220"/>
      <c r="I122" s="220"/>
      <c r="J122" s="220" t="s">
        <v>563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567</v>
      </c>
      <c r="D124" s="223"/>
      <c r="E124" s="223"/>
      <c r="F124" s="225" t="s">
        <v>564</v>
      </c>
      <c r="G124" s="206"/>
      <c r="H124" s="206" t="s">
        <v>603</v>
      </c>
      <c r="I124" s="206" t="s">
        <v>566</v>
      </c>
      <c r="J124" s="206">
        <v>120</v>
      </c>
      <c r="K124" s="247"/>
    </row>
    <row r="125" spans="2:11" ht="15" customHeight="1">
      <c r="B125" s="245"/>
      <c r="C125" s="206" t="s">
        <v>612</v>
      </c>
      <c r="D125" s="206"/>
      <c r="E125" s="206"/>
      <c r="F125" s="225" t="s">
        <v>564</v>
      </c>
      <c r="G125" s="206"/>
      <c r="H125" s="206" t="s">
        <v>613</v>
      </c>
      <c r="I125" s="206" t="s">
        <v>566</v>
      </c>
      <c r="J125" s="206" t="s">
        <v>614</v>
      </c>
      <c r="K125" s="247"/>
    </row>
    <row r="126" spans="2:11" ht="15" customHeight="1">
      <c r="B126" s="245"/>
      <c r="C126" s="206" t="s">
        <v>83</v>
      </c>
      <c r="D126" s="206"/>
      <c r="E126" s="206"/>
      <c r="F126" s="225" t="s">
        <v>564</v>
      </c>
      <c r="G126" s="206"/>
      <c r="H126" s="206" t="s">
        <v>615</v>
      </c>
      <c r="I126" s="206" t="s">
        <v>566</v>
      </c>
      <c r="J126" s="206" t="s">
        <v>614</v>
      </c>
      <c r="K126" s="247"/>
    </row>
    <row r="127" spans="2:11" ht="15" customHeight="1">
      <c r="B127" s="245"/>
      <c r="C127" s="206" t="s">
        <v>575</v>
      </c>
      <c r="D127" s="206"/>
      <c r="E127" s="206"/>
      <c r="F127" s="225" t="s">
        <v>570</v>
      </c>
      <c r="G127" s="206"/>
      <c r="H127" s="206" t="s">
        <v>576</v>
      </c>
      <c r="I127" s="206" t="s">
        <v>566</v>
      </c>
      <c r="J127" s="206">
        <v>15</v>
      </c>
      <c r="K127" s="247"/>
    </row>
    <row r="128" spans="2:11" ht="15" customHeight="1">
      <c r="B128" s="245"/>
      <c r="C128" s="227" t="s">
        <v>577</v>
      </c>
      <c r="D128" s="227"/>
      <c r="E128" s="227"/>
      <c r="F128" s="228" t="s">
        <v>570</v>
      </c>
      <c r="G128" s="227"/>
      <c r="H128" s="227" t="s">
        <v>578</v>
      </c>
      <c r="I128" s="227" t="s">
        <v>566</v>
      </c>
      <c r="J128" s="227">
        <v>15</v>
      </c>
      <c r="K128" s="247"/>
    </row>
    <row r="129" spans="2:11" ht="15" customHeight="1">
      <c r="B129" s="245"/>
      <c r="C129" s="227" t="s">
        <v>579</v>
      </c>
      <c r="D129" s="227"/>
      <c r="E129" s="227"/>
      <c r="F129" s="228" t="s">
        <v>570</v>
      </c>
      <c r="G129" s="227"/>
      <c r="H129" s="227" t="s">
        <v>580</v>
      </c>
      <c r="I129" s="227" t="s">
        <v>566</v>
      </c>
      <c r="J129" s="227">
        <v>20</v>
      </c>
      <c r="K129" s="247"/>
    </row>
    <row r="130" spans="2:11" ht="15" customHeight="1">
      <c r="B130" s="245"/>
      <c r="C130" s="227" t="s">
        <v>581</v>
      </c>
      <c r="D130" s="227"/>
      <c r="E130" s="227"/>
      <c r="F130" s="228" t="s">
        <v>570</v>
      </c>
      <c r="G130" s="227"/>
      <c r="H130" s="227" t="s">
        <v>582</v>
      </c>
      <c r="I130" s="227" t="s">
        <v>566</v>
      </c>
      <c r="J130" s="227">
        <v>20</v>
      </c>
      <c r="K130" s="247"/>
    </row>
    <row r="131" spans="2:11" ht="15" customHeight="1">
      <c r="B131" s="245"/>
      <c r="C131" s="206" t="s">
        <v>569</v>
      </c>
      <c r="D131" s="206"/>
      <c r="E131" s="206"/>
      <c r="F131" s="225" t="s">
        <v>570</v>
      </c>
      <c r="G131" s="206"/>
      <c r="H131" s="206" t="s">
        <v>603</v>
      </c>
      <c r="I131" s="206" t="s">
        <v>566</v>
      </c>
      <c r="J131" s="206">
        <v>50</v>
      </c>
      <c r="K131" s="247"/>
    </row>
    <row r="132" spans="2:11" ht="15" customHeight="1">
      <c r="B132" s="245"/>
      <c r="C132" s="206" t="s">
        <v>583</v>
      </c>
      <c r="D132" s="206"/>
      <c r="E132" s="206"/>
      <c r="F132" s="225" t="s">
        <v>570</v>
      </c>
      <c r="G132" s="206"/>
      <c r="H132" s="206" t="s">
        <v>603</v>
      </c>
      <c r="I132" s="206" t="s">
        <v>566</v>
      </c>
      <c r="J132" s="206">
        <v>50</v>
      </c>
      <c r="K132" s="247"/>
    </row>
    <row r="133" spans="2:11" ht="15" customHeight="1">
      <c r="B133" s="245"/>
      <c r="C133" s="206" t="s">
        <v>589</v>
      </c>
      <c r="D133" s="206"/>
      <c r="E133" s="206"/>
      <c r="F133" s="225" t="s">
        <v>570</v>
      </c>
      <c r="G133" s="206"/>
      <c r="H133" s="206" t="s">
        <v>603</v>
      </c>
      <c r="I133" s="206" t="s">
        <v>566</v>
      </c>
      <c r="J133" s="206">
        <v>50</v>
      </c>
      <c r="K133" s="247"/>
    </row>
    <row r="134" spans="2:11" ht="15" customHeight="1">
      <c r="B134" s="245"/>
      <c r="C134" s="206" t="s">
        <v>591</v>
      </c>
      <c r="D134" s="206"/>
      <c r="E134" s="206"/>
      <c r="F134" s="225" t="s">
        <v>570</v>
      </c>
      <c r="G134" s="206"/>
      <c r="H134" s="206" t="s">
        <v>603</v>
      </c>
      <c r="I134" s="206" t="s">
        <v>566</v>
      </c>
      <c r="J134" s="206">
        <v>50</v>
      </c>
      <c r="K134" s="247"/>
    </row>
    <row r="135" spans="2:11" ht="15" customHeight="1">
      <c r="B135" s="245"/>
      <c r="C135" s="206" t="s">
        <v>118</v>
      </c>
      <c r="D135" s="206"/>
      <c r="E135" s="206"/>
      <c r="F135" s="225" t="s">
        <v>570</v>
      </c>
      <c r="G135" s="206"/>
      <c r="H135" s="206" t="s">
        <v>616</v>
      </c>
      <c r="I135" s="206" t="s">
        <v>566</v>
      </c>
      <c r="J135" s="206">
        <v>255</v>
      </c>
      <c r="K135" s="247"/>
    </row>
    <row r="136" spans="2:11" ht="15" customHeight="1">
      <c r="B136" s="245"/>
      <c r="C136" s="206" t="s">
        <v>593</v>
      </c>
      <c r="D136" s="206"/>
      <c r="E136" s="206"/>
      <c r="F136" s="225" t="s">
        <v>564</v>
      </c>
      <c r="G136" s="206"/>
      <c r="H136" s="206" t="s">
        <v>617</v>
      </c>
      <c r="I136" s="206" t="s">
        <v>595</v>
      </c>
      <c r="J136" s="206"/>
      <c r="K136" s="247"/>
    </row>
    <row r="137" spans="2:11" ht="15" customHeight="1">
      <c r="B137" s="245"/>
      <c r="C137" s="206" t="s">
        <v>596</v>
      </c>
      <c r="D137" s="206"/>
      <c r="E137" s="206"/>
      <c r="F137" s="225" t="s">
        <v>564</v>
      </c>
      <c r="G137" s="206"/>
      <c r="H137" s="206" t="s">
        <v>618</v>
      </c>
      <c r="I137" s="206" t="s">
        <v>598</v>
      </c>
      <c r="J137" s="206"/>
      <c r="K137" s="247"/>
    </row>
    <row r="138" spans="2:11" ht="15" customHeight="1">
      <c r="B138" s="245"/>
      <c r="C138" s="206" t="s">
        <v>599</v>
      </c>
      <c r="D138" s="206"/>
      <c r="E138" s="206"/>
      <c r="F138" s="225" t="s">
        <v>564</v>
      </c>
      <c r="G138" s="206"/>
      <c r="H138" s="206" t="s">
        <v>599</v>
      </c>
      <c r="I138" s="206" t="s">
        <v>598</v>
      </c>
      <c r="J138" s="206"/>
      <c r="K138" s="247"/>
    </row>
    <row r="139" spans="2:11" ht="15" customHeight="1">
      <c r="B139" s="245"/>
      <c r="C139" s="206" t="s">
        <v>38</v>
      </c>
      <c r="D139" s="206"/>
      <c r="E139" s="206"/>
      <c r="F139" s="225" t="s">
        <v>564</v>
      </c>
      <c r="G139" s="206"/>
      <c r="H139" s="206" t="s">
        <v>619</v>
      </c>
      <c r="I139" s="206" t="s">
        <v>598</v>
      </c>
      <c r="J139" s="206"/>
      <c r="K139" s="247"/>
    </row>
    <row r="140" spans="2:11" ht="15" customHeight="1">
      <c r="B140" s="245"/>
      <c r="C140" s="206" t="s">
        <v>620</v>
      </c>
      <c r="D140" s="206"/>
      <c r="E140" s="206"/>
      <c r="F140" s="225" t="s">
        <v>564</v>
      </c>
      <c r="G140" s="206"/>
      <c r="H140" s="206" t="s">
        <v>621</v>
      </c>
      <c r="I140" s="206" t="s">
        <v>598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19" t="s">
        <v>622</v>
      </c>
      <c r="D145" s="319"/>
      <c r="E145" s="319"/>
      <c r="F145" s="319"/>
      <c r="G145" s="319"/>
      <c r="H145" s="319"/>
      <c r="I145" s="319"/>
      <c r="J145" s="319"/>
      <c r="K145" s="217"/>
    </row>
    <row r="146" spans="2:11" ht="17.25" customHeight="1">
      <c r="B146" s="216"/>
      <c r="C146" s="218" t="s">
        <v>558</v>
      </c>
      <c r="D146" s="218"/>
      <c r="E146" s="218"/>
      <c r="F146" s="218" t="s">
        <v>559</v>
      </c>
      <c r="G146" s="219"/>
      <c r="H146" s="218" t="s">
        <v>113</v>
      </c>
      <c r="I146" s="218" t="s">
        <v>57</v>
      </c>
      <c r="J146" s="218" t="s">
        <v>560</v>
      </c>
      <c r="K146" s="217"/>
    </row>
    <row r="147" spans="2:11" ht="17.25" customHeight="1">
      <c r="B147" s="216"/>
      <c r="C147" s="220" t="s">
        <v>561</v>
      </c>
      <c r="D147" s="220"/>
      <c r="E147" s="220"/>
      <c r="F147" s="221" t="s">
        <v>562</v>
      </c>
      <c r="G147" s="222"/>
      <c r="H147" s="220"/>
      <c r="I147" s="220"/>
      <c r="J147" s="220" t="s">
        <v>563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567</v>
      </c>
      <c r="D149" s="206"/>
      <c r="E149" s="206"/>
      <c r="F149" s="252" t="s">
        <v>564</v>
      </c>
      <c r="G149" s="206"/>
      <c r="H149" s="251" t="s">
        <v>603</v>
      </c>
      <c r="I149" s="251" t="s">
        <v>566</v>
      </c>
      <c r="J149" s="251">
        <v>120</v>
      </c>
      <c r="K149" s="247"/>
    </row>
    <row r="150" spans="2:11" ht="15" customHeight="1">
      <c r="B150" s="226"/>
      <c r="C150" s="251" t="s">
        <v>612</v>
      </c>
      <c r="D150" s="206"/>
      <c r="E150" s="206"/>
      <c r="F150" s="252" t="s">
        <v>564</v>
      </c>
      <c r="G150" s="206"/>
      <c r="H150" s="251" t="s">
        <v>623</v>
      </c>
      <c r="I150" s="251" t="s">
        <v>566</v>
      </c>
      <c r="J150" s="251" t="s">
        <v>614</v>
      </c>
      <c r="K150" s="247"/>
    </row>
    <row r="151" spans="2:11" ht="15" customHeight="1">
      <c r="B151" s="226"/>
      <c r="C151" s="251" t="s">
        <v>83</v>
      </c>
      <c r="D151" s="206"/>
      <c r="E151" s="206"/>
      <c r="F151" s="252" t="s">
        <v>564</v>
      </c>
      <c r="G151" s="206"/>
      <c r="H151" s="251" t="s">
        <v>624</v>
      </c>
      <c r="I151" s="251" t="s">
        <v>566</v>
      </c>
      <c r="J151" s="251" t="s">
        <v>614</v>
      </c>
      <c r="K151" s="247"/>
    </row>
    <row r="152" spans="2:11" ht="15" customHeight="1">
      <c r="B152" s="226"/>
      <c r="C152" s="251" t="s">
        <v>569</v>
      </c>
      <c r="D152" s="206"/>
      <c r="E152" s="206"/>
      <c r="F152" s="252" t="s">
        <v>570</v>
      </c>
      <c r="G152" s="206"/>
      <c r="H152" s="251" t="s">
        <v>603</v>
      </c>
      <c r="I152" s="251" t="s">
        <v>566</v>
      </c>
      <c r="J152" s="251">
        <v>50</v>
      </c>
      <c r="K152" s="247"/>
    </row>
    <row r="153" spans="2:11" ht="15" customHeight="1">
      <c r="B153" s="226"/>
      <c r="C153" s="251" t="s">
        <v>572</v>
      </c>
      <c r="D153" s="206"/>
      <c r="E153" s="206"/>
      <c r="F153" s="252" t="s">
        <v>564</v>
      </c>
      <c r="G153" s="206"/>
      <c r="H153" s="251" t="s">
        <v>603</v>
      </c>
      <c r="I153" s="251" t="s">
        <v>574</v>
      </c>
      <c r="J153" s="251"/>
      <c r="K153" s="247"/>
    </row>
    <row r="154" spans="2:11" ht="15" customHeight="1">
      <c r="B154" s="226"/>
      <c r="C154" s="251" t="s">
        <v>583</v>
      </c>
      <c r="D154" s="206"/>
      <c r="E154" s="206"/>
      <c r="F154" s="252" t="s">
        <v>570</v>
      </c>
      <c r="G154" s="206"/>
      <c r="H154" s="251" t="s">
        <v>603</v>
      </c>
      <c r="I154" s="251" t="s">
        <v>566</v>
      </c>
      <c r="J154" s="251">
        <v>50</v>
      </c>
      <c r="K154" s="247"/>
    </row>
    <row r="155" spans="2:11" ht="15" customHeight="1">
      <c r="B155" s="226"/>
      <c r="C155" s="251" t="s">
        <v>591</v>
      </c>
      <c r="D155" s="206"/>
      <c r="E155" s="206"/>
      <c r="F155" s="252" t="s">
        <v>570</v>
      </c>
      <c r="G155" s="206"/>
      <c r="H155" s="251" t="s">
        <v>603</v>
      </c>
      <c r="I155" s="251" t="s">
        <v>566</v>
      </c>
      <c r="J155" s="251">
        <v>50</v>
      </c>
      <c r="K155" s="247"/>
    </row>
    <row r="156" spans="2:11" ht="15" customHeight="1">
      <c r="B156" s="226"/>
      <c r="C156" s="251" t="s">
        <v>589</v>
      </c>
      <c r="D156" s="206"/>
      <c r="E156" s="206"/>
      <c r="F156" s="252" t="s">
        <v>570</v>
      </c>
      <c r="G156" s="206"/>
      <c r="H156" s="251" t="s">
        <v>603</v>
      </c>
      <c r="I156" s="251" t="s">
        <v>566</v>
      </c>
      <c r="J156" s="251">
        <v>50</v>
      </c>
      <c r="K156" s="247"/>
    </row>
    <row r="157" spans="2:11" ht="15" customHeight="1">
      <c r="B157" s="226"/>
      <c r="C157" s="251" t="s">
        <v>96</v>
      </c>
      <c r="D157" s="206"/>
      <c r="E157" s="206"/>
      <c r="F157" s="252" t="s">
        <v>564</v>
      </c>
      <c r="G157" s="206"/>
      <c r="H157" s="251" t="s">
        <v>625</v>
      </c>
      <c r="I157" s="251" t="s">
        <v>566</v>
      </c>
      <c r="J157" s="251" t="s">
        <v>626</v>
      </c>
      <c r="K157" s="247"/>
    </row>
    <row r="158" spans="2:11" ht="15" customHeight="1">
      <c r="B158" s="226"/>
      <c r="C158" s="251" t="s">
        <v>627</v>
      </c>
      <c r="D158" s="206"/>
      <c r="E158" s="206"/>
      <c r="F158" s="252" t="s">
        <v>564</v>
      </c>
      <c r="G158" s="206"/>
      <c r="H158" s="251" t="s">
        <v>628</v>
      </c>
      <c r="I158" s="251" t="s">
        <v>598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>
      <c r="B163" s="197"/>
      <c r="C163" s="315" t="s">
        <v>629</v>
      </c>
      <c r="D163" s="315"/>
      <c r="E163" s="315"/>
      <c r="F163" s="315"/>
      <c r="G163" s="315"/>
      <c r="H163" s="315"/>
      <c r="I163" s="315"/>
      <c r="J163" s="315"/>
      <c r="K163" s="198"/>
    </row>
    <row r="164" spans="2:11" ht="17.25" customHeight="1">
      <c r="B164" s="197"/>
      <c r="C164" s="218" t="s">
        <v>558</v>
      </c>
      <c r="D164" s="218"/>
      <c r="E164" s="218"/>
      <c r="F164" s="218" t="s">
        <v>559</v>
      </c>
      <c r="G164" s="255"/>
      <c r="H164" s="256" t="s">
        <v>113</v>
      </c>
      <c r="I164" s="256" t="s">
        <v>57</v>
      </c>
      <c r="J164" s="218" t="s">
        <v>560</v>
      </c>
      <c r="K164" s="198"/>
    </row>
    <row r="165" spans="2:11" ht="17.25" customHeight="1">
      <c r="B165" s="199"/>
      <c r="C165" s="220" t="s">
        <v>561</v>
      </c>
      <c r="D165" s="220"/>
      <c r="E165" s="220"/>
      <c r="F165" s="221" t="s">
        <v>562</v>
      </c>
      <c r="G165" s="257"/>
      <c r="H165" s="258"/>
      <c r="I165" s="258"/>
      <c r="J165" s="220" t="s">
        <v>563</v>
      </c>
      <c r="K165" s="200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567</v>
      </c>
      <c r="D167" s="206"/>
      <c r="E167" s="206"/>
      <c r="F167" s="225" t="s">
        <v>564</v>
      </c>
      <c r="G167" s="206"/>
      <c r="H167" s="206" t="s">
        <v>603</v>
      </c>
      <c r="I167" s="206" t="s">
        <v>566</v>
      </c>
      <c r="J167" s="206">
        <v>120</v>
      </c>
      <c r="K167" s="247"/>
    </row>
    <row r="168" spans="2:11" ht="15" customHeight="1">
      <c r="B168" s="226"/>
      <c r="C168" s="206" t="s">
        <v>612</v>
      </c>
      <c r="D168" s="206"/>
      <c r="E168" s="206"/>
      <c r="F168" s="225" t="s">
        <v>564</v>
      </c>
      <c r="G168" s="206"/>
      <c r="H168" s="206" t="s">
        <v>613</v>
      </c>
      <c r="I168" s="206" t="s">
        <v>566</v>
      </c>
      <c r="J168" s="206" t="s">
        <v>614</v>
      </c>
      <c r="K168" s="247"/>
    </row>
    <row r="169" spans="2:11" ht="15" customHeight="1">
      <c r="B169" s="226"/>
      <c r="C169" s="206" t="s">
        <v>83</v>
      </c>
      <c r="D169" s="206"/>
      <c r="E169" s="206"/>
      <c r="F169" s="225" t="s">
        <v>564</v>
      </c>
      <c r="G169" s="206"/>
      <c r="H169" s="206" t="s">
        <v>630</v>
      </c>
      <c r="I169" s="206" t="s">
        <v>566</v>
      </c>
      <c r="J169" s="206" t="s">
        <v>614</v>
      </c>
      <c r="K169" s="247"/>
    </row>
    <row r="170" spans="2:11" ht="15" customHeight="1">
      <c r="B170" s="226"/>
      <c r="C170" s="206" t="s">
        <v>569</v>
      </c>
      <c r="D170" s="206"/>
      <c r="E170" s="206"/>
      <c r="F170" s="225" t="s">
        <v>570</v>
      </c>
      <c r="G170" s="206"/>
      <c r="H170" s="206" t="s">
        <v>630</v>
      </c>
      <c r="I170" s="206" t="s">
        <v>566</v>
      </c>
      <c r="J170" s="206">
        <v>50</v>
      </c>
      <c r="K170" s="247"/>
    </row>
    <row r="171" spans="2:11" ht="15" customHeight="1">
      <c r="B171" s="226"/>
      <c r="C171" s="206" t="s">
        <v>572</v>
      </c>
      <c r="D171" s="206"/>
      <c r="E171" s="206"/>
      <c r="F171" s="225" t="s">
        <v>564</v>
      </c>
      <c r="G171" s="206"/>
      <c r="H171" s="206" t="s">
        <v>630</v>
      </c>
      <c r="I171" s="206" t="s">
        <v>574</v>
      </c>
      <c r="J171" s="206"/>
      <c r="K171" s="247"/>
    </row>
    <row r="172" spans="2:11" ht="15" customHeight="1">
      <c r="B172" s="226"/>
      <c r="C172" s="206" t="s">
        <v>583</v>
      </c>
      <c r="D172" s="206"/>
      <c r="E172" s="206"/>
      <c r="F172" s="225" t="s">
        <v>570</v>
      </c>
      <c r="G172" s="206"/>
      <c r="H172" s="206" t="s">
        <v>630</v>
      </c>
      <c r="I172" s="206" t="s">
        <v>566</v>
      </c>
      <c r="J172" s="206">
        <v>50</v>
      </c>
      <c r="K172" s="247"/>
    </row>
    <row r="173" spans="2:11" ht="15" customHeight="1">
      <c r="B173" s="226"/>
      <c r="C173" s="206" t="s">
        <v>591</v>
      </c>
      <c r="D173" s="206"/>
      <c r="E173" s="206"/>
      <c r="F173" s="225" t="s">
        <v>570</v>
      </c>
      <c r="G173" s="206"/>
      <c r="H173" s="206" t="s">
        <v>630</v>
      </c>
      <c r="I173" s="206" t="s">
        <v>566</v>
      </c>
      <c r="J173" s="206">
        <v>50</v>
      </c>
      <c r="K173" s="247"/>
    </row>
    <row r="174" spans="2:11" ht="15" customHeight="1">
      <c r="B174" s="226"/>
      <c r="C174" s="206" t="s">
        <v>589</v>
      </c>
      <c r="D174" s="206"/>
      <c r="E174" s="206"/>
      <c r="F174" s="225" t="s">
        <v>570</v>
      </c>
      <c r="G174" s="206"/>
      <c r="H174" s="206" t="s">
        <v>630</v>
      </c>
      <c r="I174" s="206" t="s">
        <v>566</v>
      </c>
      <c r="J174" s="206">
        <v>50</v>
      </c>
      <c r="K174" s="247"/>
    </row>
    <row r="175" spans="2:11" ht="15" customHeight="1">
      <c r="B175" s="226"/>
      <c r="C175" s="206" t="s">
        <v>112</v>
      </c>
      <c r="D175" s="206"/>
      <c r="E175" s="206"/>
      <c r="F175" s="225" t="s">
        <v>564</v>
      </c>
      <c r="G175" s="206"/>
      <c r="H175" s="206" t="s">
        <v>631</v>
      </c>
      <c r="I175" s="206" t="s">
        <v>632</v>
      </c>
      <c r="J175" s="206"/>
      <c r="K175" s="247"/>
    </row>
    <row r="176" spans="2:11" ht="15" customHeight="1">
      <c r="B176" s="226"/>
      <c r="C176" s="206" t="s">
        <v>57</v>
      </c>
      <c r="D176" s="206"/>
      <c r="E176" s="206"/>
      <c r="F176" s="225" t="s">
        <v>564</v>
      </c>
      <c r="G176" s="206"/>
      <c r="H176" s="206" t="s">
        <v>633</v>
      </c>
      <c r="I176" s="206" t="s">
        <v>634</v>
      </c>
      <c r="J176" s="206">
        <v>1</v>
      </c>
      <c r="K176" s="247"/>
    </row>
    <row r="177" spans="2:11" ht="15" customHeight="1">
      <c r="B177" s="226"/>
      <c r="C177" s="206" t="s">
        <v>53</v>
      </c>
      <c r="D177" s="206"/>
      <c r="E177" s="206"/>
      <c r="F177" s="225" t="s">
        <v>564</v>
      </c>
      <c r="G177" s="206"/>
      <c r="H177" s="206" t="s">
        <v>635</v>
      </c>
      <c r="I177" s="206" t="s">
        <v>566</v>
      </c>
      <c r="J177" s="206">
        <v>20</v>
      </c>
      <c r="K177" s="247"/>
    </row>
    <row r="178" spans="2:11" ht="15" customHeight="1">
      <c r="B178" s="226"/>
      <c r="C178" s="206" t="s">
        <v>113</v>
      </c>
      <c r="D178" s="206"/>
      <c r="E178" s="206"/>
      <c r="F178" s="225" t="s">
        <v>564</v>
      </c>
      <c r="G178" s="206"/>
      <c r="H178" s="206" t="s">
        <v>636</v>
      </c>
      <c r="I178" s="206" t="s">
        <v>566</v>
      </c>
      <c r="J178" s="206">
        <v>255</v>
      </c>
      <c r="K178" s="247"/>
    </row>
    <row r="179" spans="2:11" ht="15" customHeight="1">
      <c r="B179" s="226"/>
      <c r="C179" s="206" t="s">
        <v>114</v>
      </c>
      <c r="D179" s="206"/>
      <c r="E179" s="206"/>
      <c r="F179" s="225" t="s">
        <v>564</v>
      </c>
      <c r="G179" s="206"/>
      <c r="H179" s="206" t="s">
        <v>529</v>
      </c>
      <c r="I179" s="206" t="s">
        <v>566</v>
      </c>
      <c r="J179" s="206">
        <v>10</v>
      </c>
      <c r="K179" s="247"/>
    </row>
    <row r="180" spans="2:11" ht="15" customHeight="1">
      <c r="B180" s="226"/>
      <c r="C180" s="206" t="s">
        <v>115</v>
      </c>
      <c r="D180" s="206"/>
      <c r="E180" s="206"/>
      <c r="F180" s="225" t="s">
        <v>564</v>
      </c>
      <c r="G180" s="206"/>
      <c r="H180" s="206" t="s">
        <v>637</v>
      </c>
      <c r="I180" s="206" t="s">
        <v>598</v>
      </c>
      <c r="J180" s="206"/>
      <c r="K180" s="247"/>
    </row>
    <row r="181" spans="2:11" ht="15" customHeight="1">
      <c r="B181" s="226"/>
      <c r="C181" s="206" t="s">
        <v>638</v>
      </c>
      <c r="D181" s="206"/>
      <c r="E181" s="206"/>
      <c r="F181" s="225" t="s">
        <v>564</v>
      </c>
      <c r="G181" s="206"/>
      <c r="H181" s="206" t="s">
        <v>639</v>
      </c>
      <c r="I181" s="206" t="s">
        <v>598</v>
      </c>
      <c r="J181" s="206"/>
      <c r="K181" s="247"/>
    </row>
    <row r="182" spans="2:11" ht="15" customHeight="1">
      <c r="B182" s="226"/>
      <c r="C182" s="206" t="s">
        <v>627</v>
      </c>
      <c r="D182" s="206"/>
      <c r="E182" s="206"/>
      <c r="F182" s="225" t="s">
        <v>564</v>
      </c>
      <c r="G182" s="206"/>
      <c r="H182" s="206" t="s">
        <v>640</v>
      </c>
      <c r="I182" s="206" t="s">
        <v>598</v>
      </c>
      <c r="J182" s="206"/>
      <c r="K182" s="247"/>
    </row>
    <row r="183" spans="2:11" ht="15" customHeight="1">
      <c r="B183" s="226"/>
      <c r="C183" s="206" t="s">
        <v>117</v>
      </c>
      <c r="D183" s="206"/>
      <c r="E183" s="206"/>
      <c r="F183" s="225" t="s">
        <v>570</v>
      </c>
      <c r="G183" s="206"/>
      <c r="H183" s="206" t="s">
        <v>641</v>
      </c>
      <c r="I183" s="206" t="s">
        <v>566</v>
      </c>
      <c r="J183" s="206">
        <v>50</v>
      </c>
      <c r="K183" s="247"/>
    </row>
    <row r="184" spans="2:11" ht="15" customHeight="1">
      <c r="B184" s="226"/>
      <c r="C184" s="206" t="s">
        <v>642</v>
      </c>
      <c r="D184" s="206"/>
      <c r="E184" s="206"/>
      <c r="F184" s="225" t="s">
        <v>570</v>
      </c>
      <c r="G184" s="206"/>
      <c r="H184" s="206" t="s">
        <v>643</v>
      </c>
      <c r="I184" s="206" t="s">
        <v>644</v>
      </c>
      <c r="J184" s="206"/>
      <c r="K184" s="247"/>
    </row>
    <row r="185" spans="2:11" ht="15" customHeight="1">
      <c r="B185" s="226"/>
      <c r="C185" s="206" t="s">
        <v>645</v>
      </c>
      <c r="D185" s="206"/>
      <c r="E185" s="206"/>
      <c r="F185" s="225" t="s">
        <v>570</v>
      </c>
      <c r="G185" s="206"/>
      <c r="H185" s="206" t="s">
        <v>646</v>
      </c>
      <c r="I185" s="206" t="s">
        <v>644</v>
      </c>
      <c r="J185" s="206"/>
      <c r="K185" s="247"/>
    </row>
    <row r="186" spans="2:11" ht="15" customHeight="1">
      <c r="B186" s="226"/>
      <c r="C186" s="206" t="s">
        <v>647</v>
      </c>
      <c r="D186" s="206"/>
      <c r="E186" s="206"/>
      <c r="F186" s="225" t="s">
        <v>570</v>
      </c>
      <c r="G186" s="206"/>
      <c r="H186" s="206" t="s">
        <v>648</v>
      </c>
      <c r="I186" s="206" t="s">
        <v>644</v>
      </c>
      <c r="J186" s="206"/>
      <c r="K186" s="247"/>
    </row>
    <row r="187" spans="2:11" ht="15" customHeight="1">
      <c r="B187" s="226"/>
      <c r="C187" s="259" t="s">
        <v>649</v>
      </c>
      <c r="D187" s="206"/>
      <c r="E187" s="206"/>
      <c r="F187" s="225" t="s">
        <v>570</v>
      </c>
      <c r="G187" s="206"/>
      <c r="H187" s="206" t="s">
        <v>650</v>
      </c>
      <c r="I187" s="206" t="s">
        <v>651</v>
      </c>
      <c r="J187" s="260" t="s">
        <v>652</v>
      </c>
      <c r="K187" s="247"/>
    </row>
    <row r="188" spans="2:11" ht="15" customHeight="1">
      <c r="B188" s="226"/>
      <c r="C188" s="211" t="s">
        <v>42</v>
      </c>
      <c r="D188" s="206"/>
      <c r="E188" s="206"/>
      <c r="F188" s="225" t="s">
        <v>564</v>
      </c>
      <c r="G188" s="206"/>
      <c r="H188" s="202" t="s">
        <v>653</v>
      </c>
      <c r="I188" s="206" t="s">
        <v>654</v>
      </c>
      <c r="J188" s="206"/>
      <c r="K188" s="247"/>
    </row>
    <row r="189" spans="2:11" ht="15" customHeight="1">
      <c r="B189" s="226"/>
      <c r="C189" s="211" t="s">
        <v>655</v>
      </c>
      <c r="D189" s="206"/>
      <c r="E189" s="206"/>
      <c r="F189" s="225" t="s">
        <v>564</v>
      </c>
      <c r="G189" s="206"/>
      <c r="H189" s="206" t="s">
        <v>656</v>
      </c>
      <c r="I189" s="206" t="s">
        <v>598</v>
      </c>
      <c r="J189" s="206"/>
      <c r="K189" s="247"/>
    </row>
    <row r="190" spans="2:11" ht="15" customHeight="1">
      <c r="B190" s="226"/>
      <c r="C190" s="211" t="s">
        <v>657</v>
      </c>
      <c r="D190" s="206"/>
      <c r="E190" s="206"/>
      <c r="F190" s="225" t="s">
        <v>564</v>
      </c>
      <c r="G190" s="206"/>
      <c r="H190" s="206" t="s">
        <v>658</v>
      </c>
      <c r="I190" s="206" t="s">
        <v>598</v>
      </c>
      <c r="J190" s="206"/>
      <c r="K190" s="247"/>
    </row>
    <row r="191" spans="2:11" ht="15" customHeight="1">
      <c r="B191" s="226"/>
      <c r="C191" s="211" t="s">
        <v>659</v>
      </c>
      <c r="D191" s="206"/>
      <c r="E191" s="206"/>
      <c r="F191" s="225" t="s">
        <v>570</v>
      </c>
      <c r="G191" s="206"/>
      <c r="H191" s="206" t="s">
        <v>660</v>
      </c>
      <c r="I191" s="206" t="s">
        <v>598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>
      <c r="B197" s="197"/>
      <c r="C197" s="315" t="s">
        <v>661</v>
      </c>
      <c r="D197" s="315"/>
      <c r="E197" s="315"/>
      <c r="F197" s="315"/>
      <c r="G197" s="315"/>
      <c r="H197" s="315"/>
      <c r="I197" s="315"/>
      <c r="J197" s="315"/>
      <c r="K197" s="198"/>
    </row>
    <row r="198" spans="2:11" ht="25.5" customHeight="1">
      <c r="B198" s="197"/>
      <c r="C198" s="262" t="s">
        <v>662</v>
      </c>
      <c r="D198" s="262"/>
      <c r="E198" s="262"/>
      <c r="F198" s="262" t="s">
        <v>663</v>
      </c>
      <c r="G198" s="263"/>
      <c r="H198" s="320" t="s">
        <v>664</v>
      </c>
      <c r="I198" s="320"/>
      <c r="J198" s="320"/>
      <c r="K198" s="198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654</v>
      </c>
      <c r="D200" s="206"/>
      <c r="E200" s="206"/>
      <c r="F200" s="225" t="s">
        <v>43</v>
      </c>
      <c r="G200" s="206"/>
      <c r="H200" s="317" t="s">
        <v>665</v>
      </c>
      <c r="I200" s="317"/>
      <c r="J200" s="317"/>
      <c r="K200" s="247"/>
    </row>
    <row r="201" spans="2:11" ht="15" customHeight="1">
      <c r="B201" s="226"/>
      <c r="C201" s="232"/>
      <c r="D201" s="206"/>
      <c r="E201" s="206"/>
      <c r="F201" s="225" t="s">
        <v>44</v>
      </c>
      <c r="G201" s="206"/>
      <c r="H201" s="317" t="s">
        <v>666</v>
      </c>
      <c r="I201" s="317"/>
      <c r="J201" s="317"/>
      <c r="K201" s="247"/>
    </row>
    <row r="202" spans="2:11" ht="15" customHeight="1">
      <c r="B202" s="226"/>
      <c r="C202" s="232"/>
      <c r="D202" s="206"/>
      <c r="E202" s="206"/>
      <c r="F202" s="225" t="s">
        <v>47</v>
      </c>
      <c r="G202" s="206"/>
      <c r="H202" s="317" t="s">
        <v>667</v>
      </c>
      <c r="I202" s="317"/>
      <c r="J202" s="317"/>
      <c r="K202" s="247"/>
    </row>
    <row r="203" spans="2:11" ht="15" customHeight="1">
      <c r="B203" s="226"/>
      <c r="C203" s="206"/>
      <c r="D203" s="206"/>
      <c r="E203" s="206"/>
      <c r="F203" s="225" t="s">
        <v>45</v>
      </c>
      <c r="G203" s="206"/>
      <c r="H203" s="317" t="s">
        <v>668</v>
      </c>
      <c r="I203" s="317"/>
      <c r="J203" s="317"/>
      <c r="K203" s="247"/>
    </row>
    <row r="204" spans="2:11" ht="15" customHeight="1">
      <c r="B204" s="226"/>
      <c r="C204" s="206"/>
      <c r="D204" s="206"/>
      <c r="E204" s="206"/>
      <c r="F204" s="225" t="s">
        <v>46</v>
      </c>
      <c r="G204" s="206"/>
      <c r="H204" s="317" t="s">
        <v>669</v>
      </c>
      <c r="I204" s="317"/>
      <c r="J204" s="317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610</v>
      </c>
      <c r="D206" s="206"/>
      <c r="E206" s="206"/>
      <c r="F206" s="225" t="s">
        <v>77</v>
      </c>
      <c r="G206" s="206"/>
      <c r="H206" s="317" t="s">
        <v>670</v>
      </c>
      <c r="I206" s="317"/>
      <c r="J206" s="317"/>
      <c r="K206" s="247"/>
    </row>
    <row r="207" spans="2:11" ht="15" customHeight="1">
      <c r="B207" s="226"/>
      <c r="C207" s="232"/>
      <c r="D207" s="206"/>
      <c r="E207" s="206"/>
      <c r="F207" s="225" t="s">
        <v>508</v>
      </c>
      <c r="G207" s="206"/>
      <c r="H207" s="317" t="s">
        <v>509</v>
      </c>
      <c r="I207" s="317"/>
      <c r="J207" s="317"/>
      <c r="K207" s="247"/>
    </row>
    <row r="208" spans="2:11" ht="15" customHeight="1">
      <c r="B208" s="226"/>
      <c r="C208" s="206"/>
      <c r="D208" s="206"/>
      <c r="E208" s="206"/>
      <c r="F208" s="225" t="s">
        <v>506</v>
      </c>
      <c r="G208" s="206"/>
      <c r="H208" s="317" t="s">
        <v>671</v>
      </c>
      <c r="I208" s="317"/>
      <c r="J208" s="317"/>
      <c r="K208" s="247"/>
    </row>
    <row r="209" spans="2:11" ht="15" customHeight="1">
      <c r="B209" s="264"/>
      <c r="C209" s="232"/>
      <c r="D209" s="232"/>
      <c r="E209" s="232"/>
      <c r="F209" s="225" t="s">
        <v>510</v>
      </c>
      <c r="G209" s="211"/>
      <c r="H209" s="321" t="s">
        <v>511</v>
      </c>
      <c r="I209" s="321"/>
      <c r="J209" s="321"/>
      <c r="K209" s="265"/>
    </row>
    <row r="210" spans="2:11" ht="15" customHeight="1">
      <c r="B210" s="264"/>
      <c r="C210" s="232"/>
      <c r="D210" s="232"/>
      <c r="E210" s="232"/>
      <c r="F210" s="225" t="s">
        <v>512</v>
      </c>
      <c r="G210" s="211"/>
      <c r="H210" s="321" t="s">
        <v>672</v>
      </c>
      <c r="I210" s="321"/>
      <c r="J210" s="321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634</v>
      </c>
      <c r="D212" s="232"/>
      <c r="E212" s="232"/>
      <c r="F212" s="225">
        <v>1</v>
      </c>
      <c r="G212" s="211"/>
      <c r="H212" s="321" t="s">
        <v>673</v>
      </c>
      <c r="I212" s="321"/>
      <c r="J212" s="321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21" t="s">
        <v>674</v>
      </c>
      <c r="I213" s="321"/>
      <c r="J213" s="321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21" t="s">
        <v>675</v>
      </c>
      <c r="I214" s="321"/>
      <c r="J214" s="321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21" t="s">
        <v>676</v>
      </c>
      <c r="I215" s="321"/>
      <c r="J215" s="321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05a_2019 - Zdravotně tech...</vt:lpstr>
      <vt:lpstr>Pokyny pro vyplnění</vt:lpstr>
      <vt:lpstr>'05a_2019 - Zdravotně tech...'!Názvy_tisku</vt:lpstr>
      <vt:lpstr>'Rekapitulace stavby'!Názvy_tisku</vt:lpstr>
      <vt:lpstr>'05a_2019 - Zdravotně tech...'!Oblast_tisku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Uživatel systému Windows</cp:lastModifiedBy>
  <cp:lastPrinted>2019-04-17T10:23:20Z</cp:lastPrinted>
  <dcterms:created xsi:type="dcterms:W3CDTF">2019-04-08T07:35:28Z</dcterms:created>
  <dcterms:modified xsi:type="dcterms:W3CDTF">2019-04-17T10:23:27Z</dcterms:modified>
</cp:coreProperties>
</file>