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zus50_vsb_cz/Documents/2025/DNS Propagacni predmety 2025/24.kolo_IT4I_Tassanyi/SOUTEZNI/"/>
    </mc:Choice>
  </mc:AlternateContent>
  <xr:revisionPtr revIDLastSave="0" documentId="13_ncr:1_{6059F617-9B96-4086-AB8F-2B99F2B59ADE}" xr6:coauthVersionLast="47" xr6:coauthVersionMax="47" xr10:uidLastSave="{00000000-0000-0000-0000-000000000000}"/>
  <bookViews>
    <workbookView xWindow="-25050" yWindow="510" windowWidth="21540" windowHeight="14460" firstSheet="8" activeTab="8" xr2:uid="{F6D69F3F-0425-4B37-AE2D-DFBD7A0CA6B1}"/>
  </bookViews>
  <sheets>
    <sheet name="Souhrn" sheetId="6" r:id="rId1"/>
    <sheet name="Licence a služby" sheetId="4" r:id="rId2"/>
    <sheet name="PP_new" sheetId="5" r:id="rId3"/>
    <sheet name="PP_vyberko" sheetId="3" r:id="rId4"/>
    <sheet name="OLD Rozpočet" sheetId="2" r:id="rId5"/>
    <sheet name="PP_2025" sheetId="7" r:id="rId6"/>
    <sheet name="PP_2025_finální výběr" sheetId="8" r:id="rId7"/>
    <sheet name="Cenové_nabídky_2025" sheetId="9" r:id="rId8"/>
    <sheet name="Rozdělení_objednávka_2025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0" i="9" l="1"/>
  <c r="R30" i="9"/>
  <c r="R31" i="9"/>
  <c r="AG28" i="9"/>
  <c r="AB28" i="9"/>
  <c r="W28" i="9"/>
  <c r="AG27" i="9"/>
  <c r="AB27" i="9"/>
  <c r="W27" i="9"/>
  <c r="R28" i="9"/>
  <c r="R27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AG3" i="9"/>
  <c r="AB3" i="9"/>
  <c r="W3" i="9"/>
  <c r="R3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3" i="9"/>
  <c r="M27" i="9" s="1"/>
  <c r="M28" i="9" s="1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3" i="9"/>
  <c r="H27" i="9" s="1"/>
  <c r="H28" i="9" s="1"/>
  <c r="AA22" i="9"/>
  <c r="AA23" i="9"/>
  <c r="AA24" i="9"/>
  <c r="AA25" i="9"/>
  <c r="V22" i="9"/>
  <c r="V23" i="9"/>
  <c r="V24" i="9"/>
  <c r="V25" i="9"/>
  <c r="Q22" i="9"/>
  <c r="Q23" i="9"/>
  <c r="Q24" i="9"/>
  <c r="Q25" i="9"/>
  <c r="AF23" i="9"/>
  <c r="AF22" i="9"/>
  <c r="AF24" i="9"/>
  <c r="AF25" i="9"/>
  <c r="Q3" i="9"/>
  <c r="Q4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3" i="9"/>
  <c r="AF27" i="9"/>
  <c r="AF28" i="9" s="1"/>
  <c r="AA16" i="9"/>
  <c r="AA17" i="9"/>
  <c r="AA18" i="9"/>
  <c r="AA19" i="9"/>
  <c r="AA20" i="9"/>
  <c r="AA21" i="9"/>
  <c r="AA4" i="9"/>
  <c r="AA5" i="9"/>
  <c r="AA6" i="9"/>
  <c r="AA7" i="9"/>
  <c r="AA8" i="9"/>
  <c r="AA9" i="9"/>
  <c r="AA10" i="9"/>
  <c r="AA11" i="9"/>
  <c r="AA12" i="9"/>
  <c r="AA13" i="9"/>
  <c r="AA14" i="9"/>
  <c r="AA15" i="9"/>
  <c r="AA3" i="9"/>
  <c r="AA27" i="9"/>
  <c r="AA28" i="9" s="1"/>
  <c r="V4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3" i="9"/>
  <c r="V27" i="9"/>
  <c r="V28" i="9" s="1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3" i="9"/>
  <c r="L27" i="9"/>
  <c r="L28" i="9" s="1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7" i="9"/>
  <c r="Q28" i="9"/>
  <c r="G6" i="9"/>
  <c r="G5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3" i="9"/>
  <c r="G16" i="8"/>
  <c r="G17" i="8"/>
  <c r="G11" i="8"/>
  <c r="G12" i="8"/>
  <c r="G10" i="8"/>
  <c r="G9" i="8"/>
  <c r="G8" i="8"/>
  <c r="G7" i="8"/>
  <c r="G5" i="8"/>
  <c r="G6" i="8"/>
  <c r="G13" i="8"/>
  <c r="G14" i="8"/>
  <c r="G15" i="8"/>
  <c r="G18" i="8"/>
  <c r="G19" i="8"/>
  <c r="G20" i="8"/>
  <c r="G21" i="8"/>
  <c r="G4" i="8"/>
  <c r="E21" i="8"/>
  <c r="H21" i="8"/>
  <c r="E20" i="8"/>
  <c r="H20" i="8"/>
  <c r="E19" i="8"/>
  <c r="H19" i="8"/>
  <c r="E18" i="8"/>
  <c r="H18" i="8"/>
  <c r="E17" i="8"/>
  <c r="H17" i="8"/>
  <c r="E16" i="8"/>
  <c r="E23" i="8" s="1"/>
  <c r="E24" i="8" s="1"/>
  <c r="H16" i="8"/>
  <c r="E15" i="8"/>
  <c r="H15" i="8"/>
  <c r="E14" i="8"/>
  <c r="H14" i="8"/>
  <c r="E13" i="8"/>
  <c r="H13" i="8"/>
  <c r="E12" i="8"/>
  <c r="H12" i="8"/>
  <c r="E11" i="8"/>
  <c r="H11" i="8"/>
  <c r="E10" i="8"/>
  <c r="H10" i="8"/>
  <c r="E9" i="8"/>
  <c r="H9" i="8"/>
  <c r="E8" i="8"/>
  <c r="H8" i="8"/>
  <c r="E7" i="8"/>
  <c r="H7" i="8"/>
  <c r="H6" i="8"/>
  <c r="E5" i="8"/>
  <c r="H5" i="8"/>
  <c r="E4" i="8"/>
  <c r="H4" i="8"/>
  <c r="H23" i="8" s="1"/>
  <c r="H24" i="8" s="1"/>
  <c r="H9" i="7"/>
  <c r="H10" i="7"/>
  <c r="H15" i="7"/>
  <c r="H29" i="7"/>
  <c r="H30" i="7"/>
  <c r="H31" i="7"/>
  <c r="H4" i="7"/>
  <c r="H5" i="7"/>
  <c r="H6" i="7"/>
  <c r="H8" i="7"/>
  <c r="H11" i="7"/>
  <c r="H12" i="7"/>
  <c r="H13" i="7"/>
  <c r="H17" i="7"/>
  <c r="H18" i="7"/>
  <c r="H19" i="7"/>
  <c r="H14" i="7"/>
  <c r="H16" i="7"/>
  <c r="H20" i="7"/>
  <c r="H21" i="7"/>
  <c r="H22" i="7"/>
  <c r="H23" i="7"/>
  <c r="H24" i="7"/>
  <c r="H25" i="7"/>
  <c r="H26" i="7"/>
  <c r="H27" i="7"/>
  <c r="H28" i="7"/>
  <c r="H32" i="7"/>
  <c r="H33" i="7"/>
  <c r="H3" i="7"/>
  <c r="H47" i="7" s="1"/>
  <c r="E35" i="7"/>
  <c r="E36" i="7"/>
  <c r="E37" i="7"/>
  <c r="E38" i="7"/>
  <c r="E39" i="7"/>
  <c r="E40" i="7"/>
  <c r="E41" i="7"/>
  <c r="E42" i="7"/>
  <c r="E43" i="7"/>
  <c r="E23" i="7"/>
  <c r="E4" i="7"/>
  <c r="E5" i="7"/>
  <c r="E6" i="7"/>
  <c r="E8" i="7"/>
  <c r="E9" i="7"/>
  <c r="E10" i="7"/>
  <c r="E11" i="7"/>
  <c r="E12" i="7"/>
  <c r="E13" i="7"/>
  <c r="E17" i="7"/>
  <c r="E18" i="7"/>
  <c r="E19" i="7"/>
  <c r="E14" i="7"/>
  <c r="E15" i="7"/>
  <c r="E16" i="7"/>
  <c r="E20" i="7"/>
  <c r="E21" i="7"/>
  <c r="E22" i="7"/>
  <c r="E24" i="7"/>
  <c r="E7" i="7"/>
  <c r="E25" i="7"/>
  <c r="E26" i="7"/>
  <c r="E27" i="7"/>
  <c r="E28" i="7"/>
  <c r="E29" i="7"/>
  <c r="E30" i="7"/>
  <c r="E31" i="7"/>
  <c r="E32" i="7"/>
  <c r="E33" i="7"/>
  <c r="E3" i="7"/>
  <c r="E47" i="7" s="1"/>
  <c r="U10" i="4"/>
  <c r="T10" i="4"/>
  <c r="Q10" i="4"/>
  <c r="R10" i="4" s="1"/>
  <c r="O10" i="4"/>
  <c r="N10" i="4"/>
  <c r="J10" i="4"/>
  <c r="M10" i="4"/>
  <c r="D5" i="6"/>
  <c r="N115" i="5"/>
  <c r="E108" i="5"/>
  <c r="D108" i="5"/>
  <c r="D113" i="5"/>
  <c r="E113" i="5" s="1"/>
  <c r="D112" i="5"/>
  <c r="D111" i="5"/>
  <c r="K85" i="5"/>
  <c r="E112" i="5"/>
  <c r="D114" i="5"/>
  <c r="D129" i="5"/>
  <c r="E129" i="5" s="1"/>
  <c r="D128" i="5"/>
  <c r="E128" i="5" s="1"/>
  <c r="D127" i="5"/>
  <c r="E127" i="5" s="1"/>
  <c r="D126" i="5"/>
  <c r="E126" i="5" s="1"/>
  <c r="D107" i="5"/>
  <c r="D106" i="5"/>
  <c r="E106" i="5" s="1"/>
  <c r="D105" i="5"/>
  <c r="E107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74" i="5"/>
  <c r="L74" i="5"/>
  <c r="S74" i="5"/>
  <c r="S75" i="5" s="1"/>
  <c r="Z74" i="5"/>
  <c r="E75" i="5"/>
  <c r="L75" i="5"/>
  <c r="R75" i="5"/>
  <c r="Z75" i="5"/>
  <c r="E76" i="5"/>
  <c r="L76" i="5"/>
  <c r="Z76" i="5"/>
  <c r="E77" i="5"/>
  <c r="L77" i="5"/>
  <c r="Y77" i="5"/>
  <c r="E78" i="5"/>
  <c r="L78" i="5"/>
  <c r="E79" i="5"/>
  <c r="L79" i="5"/>
  <c r="D80" i="5"/>
  <c r="L80" i="5"/>
  <c r="L81" i="5"/>
  <c r="L82" i="5"/>
  <c r="L83" i="5"/>
  <c r="L84" i="5"/>
  <c r="S12" i="4"/>
  <c r="T12" i="4" s="1"/>
  <c r="P12" i="4"/>
  <c r="Q12" i="4"/>
  <c r="R12" i="4"/>
  <c r="M12" i="4"/>
  <c r="N12" i="4"/>
  <c r="O12" i="4"/>
  <c r="J12" i="4"/>
  <c r="K12" i="4" s="1"/>
  <c r="L12" i="4" s="1"/>
  <c r="G12" i="4"/>
  <c r="I12" i="4"/>
  <c r="D121" i="5"/>
  <c r="E121" i="5" s="1"/>
  <c r="P108" i="5"/>
  <c r="Q108" i="5" s="1"/>
  <c r="D120" i="5"/>
  <c r="E120" i="5" s="1"/>
  <c r="P107" i="5"/>
  <c r="Q107" i="5" s="1"/>
  <c r="D119" i="5"/>
  <c r="E119" i="5" s="1"/>
  <c r="P106" i="5"/>
  <c r="Q106" i="5" s="1"/>
  <c r="D118" i="5"/>
  <c r="E118" i="5" s="1"/>
  <c r="D101" i="5"/>
  <c r="E101" i="5" s="1"/>
  <c r="D100" i="5"/>
  <c r="E100" i="5" s="1"/>
  <c r="D99" i="5"/>
  <c r="E68" i="5"/>
  <c r="H12" i="4"/>
  <c r="S10" i="4"/>
  <c r="P10" i="4"/>
  <c r="S9" i="4"/>
  <c r="P9" i="4"/>
  <c r="M9" i="4"/>
  <c r="J9" i="4"/>
  <c r="S8" i="4"/>
  <c r="P8" i="4"/>
  <c r="M8" i="4"/>
  <c r="M13" i="4" s="1"/>
  <c r="S7" i="4"/>
  <c r="P7" i="4"/>
  <c r="M7" i="4"/>
  <c r="J7" i="4"/>
  <c r="G7" i="4"/>
  <c r="S6" i="4"/>
  <c r="P6" i="4"/>
  <c r="M6" i="4"/>
  <c r="J6" i="4"/>
  <c r="H7" i="4"/>
  <c r="G6" i="4"/>
  <c r="S4" i="4"/>
  <c r="P4" i="4"/>
  <c r="M4" i="4"/>
  <c r="N4" i="4" s="1"/>
  <c r="O4" i="4" s="1"/>
  <c r="J4" i="4"/>
  <c r="K4" i="4" s="1"/>
  <c r="L4" i="4"/>
  <c r="J5" i="4"/>
  <c r="K5" i="4"/>
  <c r="L5" i="4"/>
  <c r="J8" i="4"/>
  <c r="L8" i="4" s="1"/>
  <c r="K8" i="4"/>
  <c r="T5" i="4"/>
  <c r="Q5" i="4"/>
  <c r="S5" i="4"/>
  <c r="P5" i="4"/>
  <c r="M5" i="4"/>
  <c r="G5" i="4"/>
  <c r="N5" i="4" s="1"/>
  <c r="H6" i="4"/>
  <c r="G4" i="4"/>
  <c r="I4" i="4" s="1"/>
  <c r="I8" i="4"/>
  <c r="G27" i="9" l="1"/>
  <c r="G28" i="9" s="1"/>
  <c r="I47" i="7"/>
  <c r="H48" i="7"/>
  <c r="I48" i="7" s="1"/>
  <c r="P13" i="4"/>
  <c r="S13" i="4"/>
  <c r="K10" i="4"/>
  <c r="L10" i="4" s="1"/>
  <c r="E111" i="5"/>
  <c r="E114" i="5" s="1"/>
  <c r="E130" i="5"/>
  <c r="D130" i="5"/>
  <c r="E80" i="5"/>
  <c r="E105" i="5"/>
  <c r="E69" i="5"/>
  <c r="Z77" i="5"/>
  <c r="L85" i="5"/>
  <c r="B87" i="5" s="1"/>
  <c r="D102" i="5"/>
  <c r="U12" i="4"/>
  <c r="P109" i="5"/>
  <c r="D122" i="5"/>
  <c r="Q109" i="5"/>
  <c r="E122" i="5"/>
  <c r="E99" i="5"/>
  <c r="E102" i="5" s="1"/>
  <c r="Q4" i="4"/>
  <c r="R4" i="4" s="1"/>
  <c r="O5" i="4"/>
  <c r="O13" i="4" s="1"/>
  <c r="T4" i="4"/>
  <c r="U4" i="4" s="1"/>
  <c r="I5" i="4"/>
  <c r="R5" i="4"/>
  <c r="U5" i="4"/>
  <c r="H5" i="4"/>
  <c r="U9" i="4"/>
  <c r="T9" i="4"/>
  <c r="R9" i="4"/>
  <c r="Q9" i="4"/>
  <c r="O9" i="4"/>
  <c r="N9" i="4"/>
  <c r="L9" i="4"/>
  <c r="K9" i="4"/>
  <c r="U8" i="4"/>
  <c r="T8" i="4"/>
  <c r="T13" i="4" s="1"/>
  <c r="R8" i="4"/>
  <c r="Q8" i="4"/>
  <c r="Q13" i="4" s="1"/>
  <c r="O8" i="4"/>
  <c r="N8" i="4"/>
  <c r="N13" i="4" s="1"/>
  <c r="U7" i="4"/>
  <c r="T7" i="4"/>
  <c r="R7" i="4"/>
  <c r="Q7" i="4"/>
  <c r="O7" i="4"/>
  <c r="N7" i="4"/>
  <c r="L7" i="4"/>
  <c r="K7" i="4"/>
  <c r="U6" i="4"/>
  <c r="T6" i="4"/>
  <c r="R6" i="4"/>
  <c r="Q6" i="4"/>
  <c r="O6" i="4"/>
  <c r="N6" i="4"/>
  <c r="L6" i="4"/>
  <c r="K6" i="4"/>
  <c r="K13" i="4"/>
  <c r="J13" i="4"/>
  <c r="I6" i="4"/>
  <c r="I7" i="4"/>
  <c r="I13" i="4"/>
  <c r="H4" i="4"/>
  <c r="G13" i="4"/>
  <c r="L13" i="4" l="1"/>
  <c r="R13" i="4"/>
  <c r="U13" i="4"/>
  <c r="C14" i="4" s="1"/>
  <c r="H13" i="4"/>
  <c r="P108" i="3"/>
  <c r="P107" i="3"/>
  <c r="P106" i="3"/>
  <c r="P109" i="3"/>
  <c r="Q107" i="3"/>
  <c r="Q108" i="3"/>
  <c r="Q106" i="3"/>
  <c r="Q109" i="3" s="1"/>
  <c r="J109" i="3"/>
  <c r="J108" i="3"/>
  <c r="J107" i="3"/>
  <c r="J106" i="3"/>
  <c r="J110" i="3"/>
  <c r="K107" i="3"/>
  <c r="K108" i="3"/>
  <c r="K109" i="3"/>
  <c r="K106" i="3"/>
  <c r="K110" i="3" s="1"/>
  <c r="D109" i="3"/>
  <c r="D108" i="3"/>
  <c r="D107" i="3"/>
  <c r="D106" i="3"/>
  <c r="E109" i="3"/>
  <c r="D110" i="3"/>
  <c r="E107" i="3"/>
  <c r="E108" i="3"/>
  <c r="E106" i="3"/>
  <c r="E110" i="3" s="1"/>
  <c r="P101" i="3"/>
  <c r="P100" i="3"/>
  <c r="Q100" i="3"/>
  <c r="Q101" i="3"/>
  <c r="P99" i="3"/>
  <c r="P102" i="3" s="1"/>
  <c r="Q99" i="3"/>
  <c r="J101" i="3"/>
  <c r="J100" i="3"/>
  <c r="J99" i="3"/>
  <c r="K100" i="3"/>
  <c r="K101" i="3"/>
  <c r="K99" i="3"/>
  <c r="D101" i="3"/>
  <c r="D100" i="3"/>
  <c r="D99" i="3"/>
  <c r="D102" i="3"/>
  <c r="E100" i="3"/>
  <c r="E101" i="3"/>
  <c r="Y77" i="3"/>
  <c r="Z75" i="3"/>
  <c r="Z76" i="3"/>
  <c r="Z74" i="3"/>
  <c r="Z77" i="3" s="1"/>
  <c r="R75" i="3"/>
  <c r="S74" i="3"/>
  <c r="S75" i="3" s="1"/>
  <c r="K85" i="3"/>
  <c r="L75" i="3"/>
  <c r="L76" i="3"/>
  <c r="L77" i="3"/>
  <c r="L78" i="3"/>
  <c r="L79" i="3"/>
  <c r="L80" i="3"/>
  <c r="L81" i="3"/>
  <c r="L82" i="3"/>
  <c r="L83" i="3"/>
  <c r="L84" i="3"/>
  <c r="L74" i="3"/>
  <c r="L85" i="3" s="1"/>
  <c r="D80" i="3"/>
  <c r="E99" i="3"/>
  <c r="E51" i="3"/>
  <c r="E36" i="3"/>
  <c r="E75" i="3"/>
  <c r="E76" i="3"/>
  <c r="E77" i="3"/>
  <c r="E78" i="3"/>
  <c r="E79" i="3"/>
  <c r="E74" i="3"/>
  <c r="E80" i="3" s="1"/>
  <c r="B87" i="3" s="1"/>
  <c r="E68" i="3"/>
  <c r="E67" i="3"/>
  <c r="E65" i="3"/>
  <c r="E64" i="3"/>
  <c r="E63" i="3"/>
  <c r="E62" i="3"/>
  <c r="E61" i="3"/>
  <c r="E58" i="3"/>
  <c r="E57" i="3"/>
  <c r="E56" i="3"/>
  <c r="E55" i="3"/>
  <c r="E54" i="3"/>
  <c r="E52" i="3"/>
  <c r="E50" i="3"/>
  <c r="E49" i="3"/>
  <c r="E48" i="3"/>
  <c r="E47" i="3"/>
  <c r="E46" i="3"/>
  <c r="E45" i="3"/>
  <c r="E41" i="3"/>
  <c r="E37" i="3"/>
  <c r="E35" i="3"/>
  <c r="E34" i="3"/>
  <c r="E30" i="3"/>
  <c r="E29" i="3"/>
  <c r="E28" i="3"/>
  <c r="E27" i="3"/>
  <c r="E26" i="3"/>
  <c r="E24" i="3"/>
  <c r="E23" i="3"/>
  <c r="E22" i="3"/>
  <c r="E20" i="3"/>
  <c r="E19" i="3"/>
  <c r="E18" i="3"/>
  <c r="E16" i="3"/>
  <c r="E15" i="3"/>
  <c r="E13" i="3"/>
  <c r="E14" i="3"/>
  <c r="E17" i="3"/>
  <c r="E66" i="3"/>
  <c r="E60" i="3"/>
  <c r="E59" i="3"/>
  <c r="E53" i="3"/>
  <c r="E44" i="3"/>
  <c r="E40" i="3"/>
  <c r="E39" i="3"/>
  <c r="E38" i="3"/>
  <c r="E33" i="3"/>
  <c r="E32" i="3"/>
  <c r="E31" i="3"/>
  <c r="E25" i="3"/>
  <c r="E21" i="3"/>
  <c r="E12" i="3"/>
  <c r="E69" i="3" s="1"/>
  <c r="C15" i="4" l="1"/>
  <c r="Q102" i="3"/>
  <c r="E102" i="3"/>
  <c r="D4" i="6" l="1"/>
  <c r="D6" i="6"/>
  <c r="K102" i="3"/>
  <c r="J10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</futureMetadata>
  <valueMetadata count="8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</valueMetadata>
</metadata>
</file>

<file path=xl/sharedStrings.xml><?xml version="1.0" encoding="utf-8"?>
<sst xmlns="http://schemas.openxmlformats.org/spreadsheetml/2006/main" count="1228" uniqueCount="479">
  <si>
    <t>Licence a služby:</t>
  </si>
  <si>
    <t>Propagační materiály:</t>
  </si>
  <si>
    <t>Cena celkem 2025-28</t>
  </si>
  <si>
    <t>Licence a služby</t>
  </si>
  <si>
    <t>ostatní neinvestice - položka</t>
  </si>
  <si>
    <t>kategorie</t>
  </si>
  <si>
    <t>jednotka</t>
  </si>
  <si>
    <t>počet</t>
  </si>
  <si>
    <t>cena bez DPH
za jednotku</t>
  </si>
  <si>
    <t>cena celkem bez DPH</t>
  </si>
  <si>
    <t xml:space="preserve">DPH
</t>
  </si>
  <si>
    <t>cena celkem s DPH</t>
  </si>
  <si>
    <t>Komentář k položce</t>
  </si>
  <si>
    <t>Martina Čelišová- rozhovory</t>
  </si>
  <si>
    <t>služby</t>
  </si>
  <si>
    <t>článek</t>
  </si>
  <si>
    <t>Komiks</t>
  </si>
  <si>
    <t>služba</t>
  </si>
  <si>
    <t>komiks</t>
  </si>
  <si>
    <t>Zaplatit z NRP?</t>
  </si>
  <si>
    <t>Inzerce věda a výzkum: školení / konference</t>
  </si>
  <si>
    <t>inzerce</t>
  </si>
  <si>
    <t>5 měsíců každý rok</t>
  </si>
  <si>
    <t>promo banner</t>
  </si>
  <si>
    <t>2 měsíce každý rok</t>
  </si>
  <si>
    <t xml:space="preserve">Adobe Creative cloud.	Adobe Creative Cloud slouží jako cloudová platforma poskytující profesionální designové nástroje, včetně Photoshopu a Illustratoru, umožňující tvorbu obsahu jako grafiku, fotografie, videa a webové stránky. 
Nástroje budou sloužit pro přípravu podkladů pro práci designerů, jak pro metodologickou a výzkumnou činnost, tak i při navrhování. 
</t>
  </si>
  <si>
    <t>SW</t>
  </si>
  <si>
    <t>licence/rok/editor. Edu licence na 5 let.</t>
  </si>
  <si>
    <t>Nakoupeny 2 licence z NRP</t>
  </si>
  <si>
    <t>About X premiu pro Twitter</t>
  </si>
  <si>
    <t>Licence rok</t>
  </si>
  <si>
    <t>https://help.x.com/en/using-x/x-premium</t>
  </si>
  <si>
    <t xml:space="preserve">OpenAI –  optimalizace práce a času z hlediska řešení rešerše, analýz, tvorby metodologie, práce s textem aj. </t>
  </si>
  <si>
    <t>licence mesic</t>
  </si>
  <si>
    <t xml:space="preserve"> https://openai.com/chatgpt (chatGPT plus $20 / month)</t>
  </si>
  <si>
    <t>Canva</t>
  </si>
  <si>
    <t>licence rok (4 lidi)</t>
  </si>
  <si>
    <t>Tisk materiálů</t>
  </si>
  <si>
    <t>tisk</t>
  </si>
  <si>
    <t>CELKEM ZA JEDNOLIVÉ PARTNERY</t>
  </si>
  <si>
    <t xml:space="preserve">Cena celkem: </t>
  </si>
  <si>
    <t xml:space="preserve">Cena za licence a služby, celkem 2025-2028: </t>
  </si>
  <si>
    <t xml:space="preserve"> </t>
  </si>
  <si>
    <t>Firmy, ktoré môžme osloviť</t>
  </si>
  <si>
    <t>Účel</t>
  </si>
  <si>
    <t>Reda</t>
  </si>
  <si>
    <t>https://reda.cz/cs/kontakty</t>
  </si>
  <si>
    <t>do Prahy a do Ostravy</t>
  </si>
  <si>
    <t>do 28</t>
  </si>
  <si>
    <t>low</t>
  </si>
  <si>
    <t>POB</t>
  </si>
  <si>
    <t>AREI</t>
  </si>
  <si>
    <t>https://www.arei.cz/kontakty/</t>
  </si>
  <si>
    <t>konference ročne</t>
  </si>
  <si>
    <t>5x</t>
  </si>
  <si>
    <t>cca po 150</t>
  </si>
  <si>
    <t>standard</t>
  </si>
  <si>
    <t>kon</t>
  </si>
  <si>
    <t>Gadapro</t>
  </si>
  <si>
    <t>https://www.gadapro.cz/cs/kontakty</t>
  </si>
  <si>
    <t>školení</t>
  </si>
  <si>
    <t>cca po 50</t>
  </si>
  <si>
    <t>ŠC</t>
  </si>
  <si>
    <t>INETprint</t>
  </si>
  <si>
    <t>https://www.inetprint.cz/kontakty</t>
  </si>
  <si>
    <t>Noc vedů</t>
  </si>
  <si>
    <t>NV</t>
  </si>
  <si>
    <t>Predvo</t>
  </si>
  <si>
    <t>https://www.predvo.cz/</t>
  </si>
  <si>
    <t>JobChallenge</t>
  </si>
  <si>
    <t>JCH</t>
  </si>
  <si>
    <t>Summer School</t>
  </si>
  <si>
    <t>modify</t>
  </si>
  <si>
    <t>SuS</t>
  </si>
  <si>
    <t>externisti / zahr. cesty</t>
  </si>
  <si>
    <t>low / modify</t>
  </si>
  <si>
    <t>E / ZC</t>
  </si>
  <si>
    <t>Foto</t>
  </si>
  <si>
    <t>Položka</t>
  </si>
  <si>
    <t>ks</t>
  </si>
  <si>
    <t>cca Kč/ks (bez DPH)</t>
  </si>
  <si>
    <t>suma</t>
  </si>
  <si>
    <t>Poznámka</t>
  </si>
  <si>
    <t>Interní / externí</t>
  </si>
  <si>
    <t>Odkaz</t>
  </si>
  <si>
    <t>x</t>
  </si>
  <si>
    <t>Nálepky</t>
  </si>
  <si>
    <t>mimo reklamku</t>
  </si>
  <si>
    <t>I</t>
  </si>
  <si>
    <t>obaly na notebook</t>
  </si>
  <si>
    <t>https://reda.cz/cs/obal-na-notebook-neolap---PP9579</t>
  </si>
  <si>
    <t>https://reda.cz/cs/taska-na-notebook-z-plsti-rpet-tapla--seda---PP49087.3</t>
  </si>
  <si>
    <t>blok</t>
  </si>
  <si>
    <t>I/E</t>
  </si>
  <si>
    <t>https://reda.cz/cs/krouzkovy-zapisnik-a5-anotate--modra---PP41445.2</t>
  </si>
  <si>
    <t>https://reda.cz/cs/zapisnik-a5-z-plsti-rpet-feltbook---PP59559</t>
  </si>
  <si>
    <t>https://reda.cz/cs/klasicky-zapisnik-a5-sam-z-rcs-lepene-kuze--kralovska-modr---PP72173.5</t>
  </si>
  <si>
    <t>tasky látkové</t>
  </si>
  <si>
    <t>https://reda.cz/cs/caracas--taska-ze-100-bavlny-140-g-m--cerna---PP36211.1</t>
  </si>
  <si>
    <t>https://reda.cz/cs/matola--batoh-na-zada-ze-100-organicke-bavlny-120-g-m---PP33190</t>
  </si>
  <si>
    <t>E</t>
  </si>
  <si>
    <t>https://reda.cz/cs/nakupni-140g-recyklovana-taska-cottonel-duo--seda---PP8857.3</t>
  </si>
  <si>
    <t>https://reda.cz/cs/bavlnena-taska-140-gr-zevra--kralovska-modr---PP35990.5</t>
  </si>
  <si>
    <t>láhev</t>
  </si>
  <si>
    <t>https://reda.cz/cs/ancer--sportovni-lahev-z-as-a-nerezove-oceli-700-ml--modra---PP30774.2</t>
  </si>
  <si>
    <t>https://reda.cz/cs/dakar--lahev-z-bambusu-a-borosilikatoveho-skla-600-ml--svetle-zelena---PP16171.2</t>
  </si>
  <si>
    <t>https://reda.cz/cs/landscape-ii--400-ml-sublimacni-sportovni-lahev---PP36249</t>
  </si>
  <si>
    <t>https://reda.cz/cs/raise--sportovni-lahev-ze-skla-a-nerezove-oceli-520-ml--cerna---PP16163.1</t>
  </si>
  <si>
    <t>blok s propiskou</t>
  </si>
  <si>
    <t>sada aj s lepítkami</t>
  </si>
  <si>
    <t>https://reda.cz/cs/eliot--kancelarska-souprava---PP17464</t>
  </si>
  <si>
    <t>B6</t>
  </si>
  <si>
    <t>https://reda.cz/cs/asimov--blok-se-spiralovou-vazbou-b6-se-stranami-bez-linek--modra---PP16519.2</t>
  </si>
  <si>
    <t>https://reda.cz/cs/korkovy-poznamkovy-blok-s-krouzkovou-vazbou-a-perem--bila---PP32675.4</t>
  </si>
  <si>
    <t>https://reda.cz/cs/kraftovy-poznamkovy-blok-s-krouzkovou-vazbou-a-perem--modra---PP32674.2</t>
  </si>
  <si>
    <t>https://reda.cz/cs/b6-poznamkovy-blok-bloquero--cerna---PP9052.2</t>
  </si>
  <si>
    <t>https://reda.cz/cs/sada-zapisniku-neilo-set--modra---PP8827.2</t>
  </si>
  <si>
    <t>Trička?</t>
  </si>
  <si>
    <t>napríklad here:</t>
  </si>
  <si>
    <t>https://www.vazbic.cz/triko/</t>
  </si>
  <si>
    <t>Tašky papírové</t>
  </si>
  <si>
    <t>https://reda.cz/cs/leia--taska-z-kraftoveho-papiru-115-g-m---PP16822</t>
  </si>
  <si>
    <t>Kabelove koncovky</t>
  </si>
  <si>
    <t>https://reda.cz/cs/opleteny-kabel-3-v-1---PP3443</t>
  </si>
  <si>
    <t>https://reda.cz/cs/nabijeci-kabel-3-v-1-ligo-cable---PP9879</t>
  </si>
  <si>
    <t>E/I</t>
  </si>
  <si>
    <t>https://reda.cz/cs/nabijeci-kabel-4-v-1-s-karabinou--cerna---PP17792.1</t>
  </si>
  <si>
    <t>https://reda.cz/cs/nabijeci-kabel-4v1--typ-c-blue--kralovska-modr---PP71681.2</t>
  </si>
  <si>
    <t>Magnetické klipy na kabely</t>
  </si>
  <si>
    <t xml:space="preserve">Brýle pro práci na pc </t>
  </si>
  <si>
    <t>https://www.promodirect.cz/reklamni-predmety/kancelar/prislusenstvi-k-telefonum/230056-bryle-proti-modremu-svetlu-cerna-moderni-bryle-se-sklicky-ktere-blokuji-P453941</t>
  </si>
  <si>
    <t>Sluneční brýle</t>
  </si>
  <si>
    <t>https://reda.cz/cs/celebes--pc-slunecni-bryle--modra---PP17112.2</t>
  </si>
  <si>
    <t>https://reda.cz/cs/slunecni-bryle-s-uv-ochranou-america--black---PP9110.1</t>
  </si>
  <si>
    <t>obal na brýle</t>
  </si>
  <si>
    <t>???</t>
  </si>
  <si>
    <t>zatiaľ to mali vypredané na stránkach</t>
  </si>
  <si>
    <t>https://reda.cz/cs/tobol--netkane-pouzdro-na-bryle-80-g-m---PP16819
https://eshop.predvo.cz/obchod/volny-cas/slunecni-bryle/obal-na-bryle-107731436</t>
  </si>
  <si>
    <t xml:space="preserve">čaje / podzim </t>
  </si>
  <si>
    <t>1000?</t>
  </si>
  <si>
    <t>Skúsila by som potom osloviť jednotlivé reklamky, či majú nejaké spolupráce prípadne či to vedia zariadiť. Pri nahoršom by som to rovno riešila so Sonnentorom</t>
  </si>
  <si>
    <t>mentolky</t>
  </si>
  <si>
    <t>odhad -&gt; nemajú nakonfigurovaný prepočet s potiskom</t>
  </si>
  <si>
    <t>https://reda.cz/cs/mentolove-bonbony-v-krabicce-clicky---PP56889.1</t>
  </si>
  <si>
    <t>https://reda.cz/cs/plechovka-s-mentolkami-brise--bila---PP9042.5</t>
  </si>
  <si>
    <t>bez cukru</t>
  </si>
  <si>
    <t>https://reda.cz/cs/mentolky-bez-cukru-minto--bila---PP9092.5</t>
  </si>
  <si>
    <t>bonbóny</t>
  </si>
  <si>
    <t>https://reda.cz/cs/bonbony-v-srdicku-lovemint--bila---PP9093.2</t>
  </si>
  <si>
    <t>cetovní kosmetická taška</t>
  </si>
  <si>
    <t>summer school</t>
  </si>
  <si>
    <t>https://reda.cz/cs/deniro--vzduchotesna-kosmeticka-taska-z-pvc---PP16736</t>
  </si>
  <si>
    <t>identifikační štítek na zavazadla</t>
  </si>
  <si>
    <t>https://reda.cz/cs/findo--identifikacni-stitek-na-zavazadla--kralovska-modra---PP17106.4</t>
  </si>
  <si>
    <t>pozrieť kovové varianty</t>
  </si>
  <si>
    <t>https://reda.cz/cs/plastove-jmenovky-traveller--white---PP8805.5</t>
  </si>
  <si>
    <t>https://reda.cz/cs/hlinikova-jmenovka-fly-tag--black---PP9326.1</t>
  </si>
  <si>
    <t>zámek na kufr</t>
  </si>
  <si>
    <t>https://reda.cz/cs/zamek-na-kufr-threecode---PP9585</t>
  </si>
  <si>
    <t>Vějíř</t>
  </si>
  <si>
    <t>https://reda.cz/cs/vejir-fanny--modra---PP9045.2</t>
  </si>
  <si>
    <t>https://reda.cz/cs/vejir-fanny-wood--kralovska-modr---PP9337.6</t>
  </si>
  <si>
    <t>čistící hadŘík</t>
  </si>
  <si>
    <t>https://reda.cz/cs/cistici-hadrik-z-rpet-rpet-cloth--bila---PP9428.2</t>
  </si>
  <si>
    <t>antistresový míček</t>
  </si>
  <si>
    <t>https://reda.cz/cs/zlatar--anti-stress---PP17941</t>
  </si>
  <si>
    <t>https://reda.cz/cs/anti-stress-in-cloud-shape-cloudy--white---PP8710.2</t>
  </si>
  <si>
    <t>https://reda.cz/cs/antistresova-kostka-relicup---PP9802</t>
  </si>
  <si>
    <t>postery</t>
  </si>
  <si>
    <t>Deštník</t>
  </si>
  <si>
    <t>https://reda.cz/cs/patti--polyesterovy-destnik-190t-s-automatickym-oteviranim--modra---PP15942.2</t>
  </si>
  <si>
    <t>skládecí Deštník</t>
  </si>
  <si>
    <t>https://reda.cz/cs/skladaci-destnik-paulina---PP75767.9</t>
  </si>
  <si>
    <t>https://reda.cz/cs/manualni-destnik-z-pe-boda---PP9578</t>
  </si>
  <si>
    <t>https://reda.cz/cs/maria--skladaci-destnik-z-polyesteru-190t--modra---PP15943.2</t>
  </si>
  <si>
    <t>https://reda.cz/cs/betsey--190t-polyesterovy-destnik--cerna---PP15939.1</t>
  </si>
  <si>
    <t>https://reda.cz/cs/manualni-destnik-cala--seda---PP8944.5</t>
  </si>
  <si>
    <t>Skládací nákupní taška</t>
  </si>
  <si>
    <t>https://reda.cz/cs/arlon--skladaci-taska-z-netkane-textilie-80-g-m--modra---PP16485.1</t>
  </si>
  <si>
    <t>https://reda.cz/cs/fola--skladaci-taska-z-polyesteru-190t--modra---PP16484.2</t>
  </si>
  <si>
    <t>https://reda.cz/cs/skladaci-taska-210d-fresa--blue---PP9195.2</t>
  </si>
  <si>
    <t>BALÍČKY</t>
  </si>
  <si>
    <t>Low</t>
  </si>
  <si>
    <t>Standard</t>
  </si>
  <si>
    <t>Modify</t>
  </si>
  <si>
    <t>High (pre tím)</t>
  </si>
  <si>
    <r>
      <rPr>
        <sz val="11"/>
        <color rgb="FF000000"/>
        <rFont val="Aptos Narrow"/>
      </rPr>
      <t xml:space="preserve">4 roky * 50ks pre POB (*3) = 600ks
5 školení * 50 ks * 4 roky = 1000ks
</t>
    </r>
    <r>
      <rPr>
        <b/>
        <sz val="11"/>
        <color rgb="FF000000"/>
        <rFont val="Aptos Narrow"/>
      </rPr>
      <t>modify</t>
    </r>
  </si>
  <si>
    <r>
      <rPr>
        <sz val="11"/>
        <color rgb="FF000000"/>
        <rFont val="Aptos Narrow"/>
      </rPr>
      <t xml:space="preserve">2*150 kon = 300ks
4 roky * 10ks POB (*3) = 120ks
</t>
    </r>
    <r>
      <rPr>
        <b/>
        <sz val="11"/>
        <color rgb="FF000000"/>
        <rFont val="Aptos Narrow"/>
      </rPr>
      <t>high / modify</t>
    </r>
  </si>
  <si>
    <r>
      <rPr>
        <sz val="11"/>
        <color rgb="FF000000"/>
        <rFont val="Aptos Narrow"/>
      </rPr>
      <t xml:space="preserve">4 roky * 10ks POB (*3) = 120ks
</t>
    </r>
    <r>
      <rPr>
        <b/>
        <sz val="11"/>
        <color rgb="FF000000"/>
        <rFont val="Aptos Narrow"/>
      </rPr>
      <t>high / modify</t>
    </r>
  </si>
  <si>
    <t>obal na notebook</t>
  </si>
  <si>
    <t>4 roky * 10ks POB (*3) = 120ks</t>
  </si>
  <si>
    <t>látková taška</t>
  </si>
  <si>
    <r>
      <rPr>
        <sz val="11"/>
        <color rgb="FF000000"/>
        <rFont val="Aptos Narrow"/>
        <scheme val="minor"/>
      </rPr>
      <t xml:space="preserve">4 roky * 30ks pre POB (*3) = 360ks
3*150ks kon = 450ks
</t>
    </r>
    <r>
      <rPr>
        <b/>
        <sz val="11"/>
        <color rgb="FF000000"/>
        <rFont val="Aptos Narrow"/>
        <scheme val="minor"/>
      </rPr>
      <t>modify</t>
    </r>
  </si>
  <si>
    <r>
      <rPr>
        <sz val="11"/>
        <color rgb="FF000000"/>
        <rFont val="Aptos Narrow"/>
      </rPr>
      <t xml:space="preserve">3*150ks kon = 450ks
4 roky * 10ks POB  (*3) = 120ks
</t>
    </r>
    <r>
      <rPr>
        <b/>
        <sz val="11"/>
        <color rgb="FF000000"/>
        <rFont val="Aptos Narrow"/>
      </rPr>
      <t>high / modify</t>
    </r>
  </si>
  <si>
    <t>Tričká</t>
  </si>
  <si>
    <t>4 roky * 10ks POB (*3) = 120ks?</t>
  </si>
  <si>
    <t>Papírové tašky</t>
  </si>
  <si>
    <t>4 roky * 20ks POB (*3) = 240ks</t>
  </si>
  <si>
    <t>skleněná láhev</t>
  </si>
  <si>
    <r>
      <rPr>
        <sz val="11"/>
        <color rgb="FF000000"/>
        <rFont val="Aptos Narrow"/>
        <scheme val="minor"/>
      </rPr>
      <t xml:space="preserve">150ks kon
4 roky * 10ks POB (*3) = 120ks
</t>
    </r>
    <r>
      <rPr>
        <b/>
        <sz val="11"/>
        <color rgb="FF000000"/>
        <rFont val="Aptos Narrow"/>
        <scheme val="minor"/>
      </rPr>
      <t>high</t>
    </r>
  </si>
  <si>
    <t>deštník</t>
  </si>
  <si>
    <t>4 roky * 100ks POB (*3) = 1200</t>
  </si>
  <si>
    <t>kabelové koncovky</t>
  </si>
  <si>
    <t>brýle proti modrému světlu</t>
  </si>
  <si>
    <t>hadřík na brýle</t>
  </si>
  <si>
    <r>
      <rPr>
        <sz val="11"/>
        <color rgb="FF000000"/>
        <rFont val="Aptos Narrow"/>
      </rPr>
      <t xml:space="preserve">4 roky * 150ks POB (*3) = 1800
150ks kon
5 školení * 50ks * 4 roky = 1000
</t>
    </r>
    <r>
      <rPr>
        <b/>
        <sz val="11"/>
        <color rgb="FF000000"/>
        <rFont val="Aptos Narrow"/>
      </rPr>
      <t>modify / high</t>
    </r>
  </si>
  <si>
    <t>sluneční brýle</t>
  </si>
  <si>
    <r>
      <rPr>
        <sz val="11"/>
        <color rgb="FF000000"/>
        <rFont val="Aptos Narrow"/>
        <scheme val="minor"/>
      </rPr>
      <t xml:space="preserve">sluneční brýle + Brýle MS = 540
</t>
    </r>
    <r>
      <rPr>
        <b/>
        <sz val="11"/>
        <color rgb="FF000000"/>
        <rFont val="Aptos Narrow"/>
        <scheme val="minor"/>
      </rPr>
      <t>high</t>
    </r>
  </si>
  <si>
    <t>150ks kon</t>
  </si>
  <si>
    <t>cestovní kosmetická taška</t>
  </si>
  <si>
    <r>
      <rPr>
        <sz val="11"/>
        <color rgb="FF000000"/>
        <rFont val="Aptos Narrow"/>
      </rPr>
      <t xml:space="preserve">3*150 ks kon = 450 ks
4 roky * 10 ks POB (*3) = 120 ks
</t>
    </r>
    <r>
      <rPr>
        <b/>
        <sz val="11"/>
        <color rgb="FF000000"/>
        <rFont val="Aptos Narrow"/>
      </rPr>
      <t>high / modify</t>
    </r>
  </si>
  <si>
    <t>skládací taška</t>
  </si>
  <si>
    <t>SUMA CELKOM</t>
  </si>
  <si>
    <t>Summer School 2025</t>
  </si>
  <si>
    <t>látková taška sivá</t>
  </si>
  <si>
    <t>Konference 25 / summer school</t>
  </si>
  <si>
    <t>Konference 26 / summer school</t>
  </si>
  <si>
    <t>Konference 27</t>
  </si>
  <si>
    <t>Konference 28</t>
  </si>
  <si>
    <t>Domča</t>
  </si>
  <si>
    <t>Zuzka</t>
  </si>
  <si>
    <t>Lucka</t>
  </si>
  <si>
    <t>Taška plná dat
Bag full of data</t>
  </si>
  <si>
    <t>Konference 24</t>
  </si>
  <si>
    <t>Konference 25</t>
  </si>
  <si>
    <t>Konference 26</t>
  </si>
  <si>
    <t>Kategorie</t>
  </si>
  <si>
    <t>Název</t>
  </si>
  <si>
    <t>Cena za položku bez DPH</t>
  </si>
  <si>
    <t>Počet</t>
  </si>
  <si>
    <t>Délka</t>
  </si>
  <si>
    <t>Cena bez DPH</t>
  </si>
  <si>
    <t>Cena s DPH</t>
  </si>
  <si>
    <t>Poznamka</t>
  </si>
  <si>
    <t>Rozhovor / specialiste</t>
  </si>
  <si>
    <t>Martina C</t>
  </si>
  <si>
    <t>ChatGPT</t>
  </si>
  <si>
    <t>Grammarly</t>
  </si>
  <si>
    <t>Canvu</t>
  </si>
  <si>
    <t>Adobe C</t>
  </si>
  <si>
    <t>NRP / EOSC CZ?</t>
  </si>
  <si>
    <t>Twitter</t>
  </si>
  <si>
    <t>inzerce veda a výzkum</t>
  </si>
  <si>
    <t>promo školení /banner</t>
  </si>
  <si>
    <t>4x (1 měsíc každý rok)</t>
  </si>
  <si>
    <t>Promo konference/banner</t>
  </si>
  <si>
    <t>kampaň na sociálních sítích</t>
  </si>
  <si>
    <t>propagace EOSC CZ</t>
  </si>
  <si>
    <t>promo školení /inzerce</t>
  </si>
  <si>
    <t>12x (3 měsíce každý rok)</t>
  </si>
  <si>
    <t>Promo konference/inzerce</t>
  </si>
  <si>
    <t>8x (2 měsíce každý rok)</t>
  </si>
  <si>
    <t>bitLY</t>
  </si>
  <si>
    <t>propagacni materialy</t>
  </si>
  <si>
    <t>Konference, osobní školení, noc vědců</t>
  </si>
  <si>
    <t>hry</t>
  </si>
  <si>
    <t>blok s propiskou...</t>
  </si>
  <si>
    <t>Konference na podzim EOSC CZ</t>
  </si>
  <si>
    <t>Lipo krabicky</t>
  </si>
  <si>
    <t xml:space="preserve">Letní konference </t>
  </si>
  <si>
    <t>Skládecí nákupní taška</t>
  </si>
  <si>
    <t>šála</t>
  </si>
  <si>
    <t>Podzimni konference</t>
  </si>
  <si>
    <t>Název produktu</t>
  </si>
  <si>
    <t>Cena za kus při daném počtu kusů (bez DPH)</t>
  </si>
  <si>
    <t>Počet kusů</t>
  </si>
  <si>
    <t>Celkem</t>
  </si>
  <si>
    <t>Fotka</t>
  </si>
  <si>
    <t>Poznámka 2</t>
  </si>
  <si>
    <t>Powerbanka</t>
  </si>
  <si>
    <t>50 interné + 100 dárky</t>
  </si>
  <si>
    <t>Cena s potiskem</t>
  </si>
  <si>
    <t>https://reda.cz/cs/marcet--powerbanka-slim-4-000-mah-z-recyklovaneho-hliniku-100-ral-a-recyklovaneho-abs-100-rabs--svetle-modra---PP17090.2?_gl=1*1veq5a*_up*MQ..*_ga*OTAzNzYxNzcxLjE3NTMxODY1NDk.*_ga_WYHCQYP7FB*czE3NTMxODY1NDYkbzEkZzEkdDE3NTMxODY1NjckajM5JGwwJGgw*_ga_Y9MDSXXCXS*czE3NTMxODY1NDYkbzEkZzEkdDE3NTMxODY1NjckajM5JGwwJGgxNDI5NjgyOTU3</t>
  </si>
  <si>
    <t>Nabíjecí kabel</t>
  </si>
  <si>
    <t>Bílá varianta</t>
  </si>
  <si>
    <t>Potisk na dotaz</t>
  </si>
  <si>
    <t>https://reda.cz/cs/nabijeci-usb-kabel-led-3v1-varen---PP56980.3?_gl=1*1qmvycw*_up*MQ..*_ga*OTAzNzYxNzcxLjE3NTMxODY1NDk.*_ga_WYHCQYP7FB*czE3NTMxODY1NDYkbzEkZzEkdDE3NTMxODY1NjckajM5JGwwJGgw*_ga_Y9MDSXXCXS*czE3NTMxODY1NDYkbzEkZzEkdDE3NTMxODY1NjckajM5JGwwJGgxNDI5NjgyOTU3</t>
  </si>
  <si>
    <t>https://reda.cz/cs/sagan-cable---PP76339?_gl=1*11dxhes*_up*MQ..*_ga*OTAzNzYxNzcxLjE3NTMxODY1NDk.*_ga_WYHCQYP7FB*czE3NTMxODY1NDYkbzEkZzEkdDE3NTMxODY1NjckajM5JGwwJGgw*_ga_Y9MDSXXCXS*czE3NTMxODY1NDYkbzEkZzEkdDE3NTMxODY1NjckajM5JGwwJGgxNDI5NjgyOTU3</t>
  </si>
  <si>
    <t xml:space="preserve">Obal na notebook </t>
  </si>
  <si>
    <t>https://reda.cz/cs/avery--taska-na-notebook-do-15--cerna---PP16042.1?_gl=1*ltbi8m*_up*MQ..*_ga*OTAzNzYxNzcxLjE3NTMxODY1NDk.*_ga_WYHCQYP7FB*czE3NTMxODY1NDYkbzEkZzEkdDE3NTMxODY1NjckajM5JGwwJGgw*_ga_Y9MDSXXCXS*czE3NTMxODY1NDYkbzEkZzEkdDE3NTMxODY1NjckajM5JGwwJGgxNDI5NjgyOTU3</t>
  </si>
  <si>
    <t>Větší potisk u 100 ks, chceme světlou variantu</t>
  </si>
  <si>
    <t>https://reda.cz/cs/felpy-sleeve--taska-na-notebook-z-recyklovane-plsti-100-rpet--tmave-seda---PP99582.1?_gl=1*uk5w14*_up*MQ..*_ga*NDgwMTMzNDgwLjE3NTMxODY0OTY.*_ga_WYHCQYP7FB*czE3NTMxODY0OTQkbzEkZzEkdDE3NTMxODk0OTUkajUxJGwwJGgw*_ga_Y9MDSXXCXS*czE3NTMxODY0OTQkbzEkZzEkdDE3NTMxODk0OTUkajUxJGwwJGgyMDI5MTYzNTgw</t>
  </si>
  <si>
    <t>Držák do auta na telefon</t>
  </si>
  <si>
    <t>https://reda.cz/cs/planck--hlinikovy-drzak-telefonu-do-auta---PP16631?_gl=1*gyhfoh*_up*MQ..*_ga*OTAzNzYxNzcxLjE3NTMxODY1NDk.*_ga_WYHCQYP7FB*czE3NTMxODY1NDYkbzEkZzEkdDE3NTMxODY1NjckajM5JGwwJGgw*_ga_Y9MDSXXCXS*czE3NTMxODY1NDYkbzEkZzEkdDE3NTMxODY1NjckajM5JGwwJGgxNDI5NjgyOTU3</t>
  </si>
  <si>
    <t>Voděoodolný obal na telefon</t>
  </si>
  <si>
    <t>https://reda.cz/cs/egeu--vodeodolne-pvc-pouzdro-na-mobilni-telefon--bila---PP16557.2</t>
  </si>
  <si>
    <t>Magnetické pouzdro na karty na telefon</t>
  </si>
  <si>
    <t>pár kusů</t>
  </si>
  <si>
    <t>https://reda.cz/cs/magneticky-drzak-na-karty-na-telefon---PP31159?_gl=1*opjpjs*_up*MQ..*_ga*OTAzNzYxNzcxLjE3NTMxODY1NDk.*_ga_WYHCQYP7FB*czE3NTMxODY1NDYkbzEkZzEkdDE3NTMxODY1NjckajM5JGwwJGgw*_ga_Y9MDSXXCXS*czE3NTMxODY1NDYkbzEkZzEkdDE3NTMxODY1NjckajM5JGwwJGgxNDI5NjgyOTU3</t>
  </si>
  <si>
    <t>Zápisník</t>
  </si>
  <si>
    <t>cena s ražbou
šedá barva</t>
  </si>
  <si>
    <t>Cena s potiskem, možno vyměnit barvu</t>
  </si>
  <si>
    <t>https://reda.cz/cs/a5-linkovany-zapisnik-arconot--tyrkysova---PP9063.7</t>
  </si>
  <si>
    <t>Sešit s kapsičkou</t>
  </si>
  <si>
    <t>https://reda.cz/cs/kostova--zapisnik-a5-s-linkovanymi-listy---PP17444?_gl=1*1r5saoo*_up*MQ..*_ga*OTUzMjg0ODIxLjE3NTMxODc3NTc.*_ga_WYHCQYP7FB*czE3NTMxODc3NTQkbzEkZzAkdDE3NTMxODc3NTQkajYwJGwwJGgw*_ga_Y9MDSXXCXS*czE3NTMxODc3NTQkbzEkZzAkdDE3NTMxODc3NTQkajYwJGwwJGgxMDg4MDY0NTE4</t>
  </si>
  <si>
    <t>Malý zápisník</t>
  </si>
  <si>
    <t>https://reda.cz/cs/meyer--kapesni-zapisnik-z-pu-s-hladkymi-listy--cerna---PP17055.1</t>
  </si>
  <si>
    <t>Fancy zápisník pro speakry (dárek)</t>
  </si>
  <si>
    <t>není dostupný</t>
  </si>
  <si>
    <t>https://reda.cz/cs/poznamkovy-blok-phrase-a5-z-grs-recyklovane-plsti--seda---PP62649.4?_gl=1*14riafj*_up*MQ..*_ga*OTUzMjg0ODIxLjE3NTMxODc3NTc.*_ga_WYHCQYP7FB*czE3NTMxODc3NTQkbzEkZzAkdDE3NTMxODc3NTQkajYwJGwwJGgw*_ga_Y9MDSXXCXS*czE3NTMxODc3NTQkbzEkZzAkdDE3NTMxODc3NTQkajYwJGwwJGgxMDg4MDY0NTE4</t>
  </si>
  <si>
    <t>Zápisník se semínkama</t>
  </si>
  <si>
    <t>https://reda.cz/cs/blocek-se-semeny-kvetin-grow-me---PP22213?_gl=1*bgfgcq*_up*MQ..*_ga*OTUzMjg0ODIxLjE3NTMxODc3NTc.*_ga_WYHCQYP7FB*czE3NTMxODc3NTQkbzEkZzAkdDE3NTMxODc3NTQkajYwJGwwJGgw*_ga_Y9MDSXXCXS*czE3NTMxODc3NTQkbzEkZzAkdDE3NTMxODc3NTQkajYwJGwwJGgxMDg4MDY0NTE4</t>
  </si>
  <si>
    <t>Zápisník s gumičkou a záložkou</t>
  </si>
  <si>
    <t>https://reda.cz/cs/flaubert--kapesni-poznamkovy-blok-se-stranami-bez-line--cerna---PP17068.1?_gl=1*1r5saoo*_up*MQ..*_ga*OTUzMjg0ODIxLjE3NTMxODc3NTc.*_ga_WYHCQYP7FB*czE3NTMxODc3NTQkbzEkZzAkdDE3NTMxODc3NTQkajYwJGwwJGgw*_ga_Y9MDSXXCXS*czE3NTMxODc3NTQkbzEkZzAkdDE3NTMxODc3NTQkajYwJGwwJGgxMDg4MDY0NTE4</t>
  </si>
  <si>
    <t>Kllíčenka</t>
  </si>
  <si>
    <t>https://reda.cz/cs/brighton--polyesterova-sublimacni-snurka---PP36291?_gl=1*1abzau*_up*MQ..*_ga*OTUzMjg0ODIxLjE3NTMxODc3NTc.*_ga_WYHCQYP7FB*czE3NTMxODc3NTQkbzEkZzAkdDE3NTMxODc3NTQkajYwJGwwJGgw*_ga_Y9MDSXXCXS*czE3NTMxODc3NTQkbzEkZzAkdDE3NTMxODc3NTQkajYwJGwwJGgxMDg4MDY0NTE4</t>
  </si>
  <si>
    <t>Klíčenka</t>
  </si>
  <si>
    <t>https://reda.cz/cs/weave--nastavitelna-polyesterova-snurka--cerna---PP16407.1?_gl=1*1abzau*_up*MQ..*_ga*OTUzMjg0ODIxLjE3NTMxODc3NTc.*_ga_WYHCQYP7FB*czE3NTMxODc3NTQkbzEkZzAkdDE3NTMxODc3NTQkajYwJGwwJGgw*_ga_Y9MDSXXCXS*czE3NTMxODc3NTQkbzEkZzAkdDE3NTMxODc3NTQkajYwJGwwJGgxMDg4MDY0NTE4</t>
  </si>
  <si>
    <t>Klíčenka obyč</t>
  </si>
  <si>
    <t>satén</t>
  </si>
  <si>
    <t>https://reda.cz/cs/lariat--polyesterova-snurka--ruzova---PP16406.8?_gl=1*1osb0ga*_up*MQ..*_ga*OTUzMjg0ODIxLjE3NTMxODc3NTc.*_ga_WYHCQYP7FB*czE3NTMxODc3NTQkbzEkZzAkdDE3NTMxODc3NTQkajYwJGwwJGgw*_ga_Y9MDSXXCXS*czE3NTMxODc3NTQkbzEkZzAkdDE3NTMxODc3NTQkajYwJGwwJGgxMDg4MDY0NTE4</t>
  </si>
  <si>
    <t>Propiska</t>
  </si>
  <si>
    <t>https://reda.cz/cs/11082--hlinikove-kulickove-pero--modra---PP51372?_gl=1*17v37ct*_up*MQ..*_ga*NDgwMTMzNDgwLjE3NTMxODY0OTY.*_ga_WYHCQYP7FB*czE3NTMxODY0OTQkbzEkZzEkdDE3NTMxODg1MjAkajMwJGwwJGgw*_ga_Y9MDSXXCXS*czE3NTMxODY0OTQkbzEkZzEkdDE3NTMxODg1MjAkajMwJGwwJGgyMDI5MTYzNTgw</t>
  </si>
  <si>
    <t>Propiska II</t>
  </si>
  <si>
    <t>https://reda.cz/cs/beta-bk--hlinikove-kulickove-pero-s-klipem--kralovska-modra---PP15999.10</t>
  </si>
  <si>
    <t>Propiska III</t>
  </si>
  <si>
    <t>https://reda.cz/cs/beta-plastic--kulickove-pero-z-abs-pero-s-kovovou-sponou--modra---PP16302.2</t>
  </si>
  <si>
    <t>Propiska IV preferovaná</t>
  </si>
  <si>
    <t>https://reda.cz/cs/devin--kulickove-pero-s-vlakny-z-psenicne-slamy-a-abs-s-otocnym-mechanismem--svetle-modra---PP16012.1</t>
  </si>
  <si>
    <t>Taška</t>
  </si>
  <si>
    <t>https://reda.cz/cs/nebarvena-taska-s-kapsou-impact-z-240g-recykl--canvas-aware--seda---PP49584.5?_gl=1*19g7l0w*_up*MQ..*_ga*NDgwMTMzNDgwLjE3NTMxODY0OTY.*_ga_WYHCQYP7FB*czE3NTMxODY0OTQkbzEkZzEkdDE3NTMxODk0OTUkajUxJGwwJGgw*_ga_Y9MDSXXCXS*czE3NTMxODY0OTQkbzEkZzEkdDE3NTMxODk0OTUkajUxJGwwJGgyMDI5MTYzNTgw</t>
  </si>
  <si>
    <t>Plátěnka přírodní</t>
  </si>
  <si>
    <t>https://reda.cz/cs/nakupni-taska-z-bavlny-180g-cottonel----PP10218?_gl=1*1d9r7dg*_up*MQ..*_ga*NDgwMTMzNDgwLjE3NTMxODY0OTY.*_ga_WYHCQYP7FB*czE3NTMxODY0OTQkbzEkZzEkdDE3NTMxODk0OTUkajUxJGwwJGgw*_ga_Y9MDSXXCXS*czE3NTMxODY0OTQkbzEkZzEkdDE3NTMxODk0OTUkajUxJGwwJGgyMDI5MTYzNTgw</t>
  </si>
  <si>
    <t>Plátěnka modrá</t>
  </si>
  <si>
    <t>https://reda.cz/cs/madras-cotton-tote---PP63159</t>
  </si>
  <si>
    <t>Dárková taška velká</t>
  </si>
  <si>
    <t>https://reda.cz/cs/ellen--taska-z-kraftoveho-papiru-115-g-m---PP16823?_gl=1*121sdty*_up*MQ..*_ga*NDgwMTMzNDgwLjE3NTMxODY0OTY.*_ga_WYHCQYP7FB*czE3NTMxODY0OTQkbzEkZzEkdDE3NTMxODk0OTUkajUxJGwwJGgw*_ga_Y9MDSXXCXS*czE3NTMxODY0OTQkbzEkZzEkdDE3NTMxODk0OTUkajUxJGwwJGgyMDI5MTYzNTgw</t>
  </si>
  <si>
    <t>Dárková taška malá</t>
  </si>
  <si>
    <t>https://reda.cz/cs/leia--taska-z-kraftoveho-papiru-115-g-m---PP16822?_gl=1*o0r69m*_up*MQ..*_ga*NDgwMTMzNDgwLjE3NTMxODY0OTY.*_ga_WYHCQYP7FB*czE3NTMxODY0OTQkbzEkZzEkdDE3NTMxODk0OTUkajUxJGwwJGgw*_ga_Y9MDSXXCXS*czE3NTMxODY0OTQkbzEkZzEkdDE3NTMxODk0OTUkajUxJGwwJGgyMDI5MTYzNTgw</t>
  </si>
  <si>
    <t>Lahev PET</t>
  </si>
  <si>
    <t>https://reda.cz/cs/enders-m--recyklovaneho-pet-100-rpet-lahev-s-lesklym-prusvitnym-povrchem-600-ml--transparentni---PP99566.5?_gl=1*21idjr*_up*MQ..*_ga*NDgwMTMzNDgwLjE3NTMxODY0OTY.*_ga_WYHCQYP7FB*czE3NTMxODY0OTQkbzEkZzEkdDE3NTMxOTAxNTkkajYwJGwwJGgw*_ga_Y9MDSXXCXS*czE3NTMxODY0OTQkbzEkZzEkdDE3NTMxOTAxNTkkajYwJGwwJGgyMDI5MTYzNTgw</t>
  </si>
  <si>
    <t>Lahev sklo</t>
  </si>
  <si>
    <t>https://reda.cz/cs/raise--sportovni-lahev-ze-skla-a-nerezove-oceli-520-ml--bila---PP16163.7?_gl=1*21idjr*_up*MQ..*_ga*NDgwMTMzNDgwLjE3NTMxODY0OTY.*_ga_WYHCQYP7FB*czE3NTMxODY0OTQkbzEkZzEkdDE3NTMxOTAxNTkkajYwJGwwJGgw*_ga_Y9MDSXXCXS*czE3NTMxODY0OTQkbzEkZzEkdDE3NTMxOTAxNTkkajYwJGwwJGgyMDI5MTYzNTgw</t>
  </si>
  <si>
    <t>Desinfekční gel</t>
  </si>
  <si>
    <t>https://reda.cz/cs/cistici-gel-na-ruce-30-ml-gel2go---PP17601?_gl=1*dnltjn*_up*MQ..*_ga*NDgwMTMzNDgwLjE3NTMxODY0OTY.*_ga_WYHCQYP7FB*czE3NTMxODY0OTQkbzEkZzEkdDE3NTMxOTAzOTYkajYwJGwwJGgw*_ga_Y9MDSXXCXS*czE3NTMxODY0OTQkbzEkZzEkdDE3NTMxOTAzOTYkajYwJGwwJGgyMDI5MTYzNTgw</t>
  </si>
  <si>
    <t>Travel set</t>
  </si>
  <si>
    <t>https://reda.cz/cs/deniro--vzduchotesna-kosmeticka-taska-z-pvc---PP16736?_gl=1*dnltjn*_up*MQ..*_ga*NDgwMTMzNDgwLjE3NTMxODY0OTY.*_ga_WYHCQYP7FB*czE3NTMxODY0OTQkbzEkZzEkdDE3NTMxOTAzOTYkajYwJGwwJGgw*_ga_Y9MDSXXCXS*czE3NTMxODY0OTQkbzEkZzEkdDE3NTMxOTAzOTYkajYwJGwwJGgyMDI5MTYzNTgw</t>
  </si>
  <si>
    <t>Skládací deštník</t>
  </si>
  <si>
    <t>https://reda.cz/cs/campanela--destnik-z-ponze-190t-s-automatickym-oteviranim-a-zaviranim--cerna---PP16245.1?_gl=1*1gqty08*_up*MQ..*_ga*NDgwMTMzNDgwLjE3NTMxODY0OTY.*_ga_WYHCQYP7FB*czE3NTMxODY0OTQkbzEkZzEkdDE3NTMxOTA3NDUkajYwJGwwJGgw*_ga_Y9MDSXXCXS*czE3NTMxODY0OTQkbzEkZzEkdDE3NTMxOTA3NDUkajYwJGwwJGgyMDI5MTYzNTgw</t>
  </si>
  <si>
    <t>Karetní hra Dobble na míru</t>
  </si>
  <si>
    <t xml:space="preserve">250–300 Kč </t>
  </si>
  <si>
    <t>50 000–60 000 Kč</t>
  </si>
  <si>
    <t>Celé na míru</t>
  </si>
  <si>
    <t>https://intelsol.cz/karetni-hry/#nabidka</t>
  </si>
  <si>
    <t xml:space="preserve">Klíčenky ze ŠC </t>
  </si>
  <si>
    <t>Pro jednu instituci</t>
  </si>
  <si>
    <t>Pro celou iniciativu</t>
  </si>
  <si>
    <t>Poček ks pro celou iniciativu je orientační</t>
  </si>
  <si>
    <t>https://reda.cz/cs/a5-linkovany-zapisnik-arconot--kamenne-seda---PP9063.10</t>
  </si>
  <si>
    <t xml:space="preserve">Možno vyměnit za šňůrky. které zjišťovala Pája T. </t>
  </si>
  <si>
    <t>https://reda.cz/cs/lariat--polyesterova-snurka--svetle-seda---PP16406.6</t>
  </si>
  <si>
    <t>https://reda.cz/cs/beta-soft--kulickove-pero-v-hlinikovem-a-gumovem-provedeni--cerna---PP17013.1</t>
  </si>
  <si>
    <t>Plátěnka černá</t>
  </si>
  <si>
    <t>https://reda.cz/cs/nakupni-taska-z-bavlny-180g-cottonel-colour--cerna---PP9415.1</t>
  </si>
  <si>
    <t>https://reda.cz/cs/raise--sportovni-lahev-ze-skla-a-nerezove-oceli-520-ml--svetle-seda---PP16163.8</t>
  </si>
  <si>
    <t>Suma</t>
  </si>
  <si>
    <t>Suma s DPH</t>
  </si>
  <si>
    <t>Inetprint</t>
  </si>
  <si>
    <t>Inetprint 2</t>
  </si>
  <si>
    <t>HANDICO</t>
  </si>
  <si>
    <t>REDA</t>
  </si>
  <si>
    <t>Komu?</t>
  </si>
  <si>
    <t>Nový počet kusů</t>
  </si>
  <si>
    <t>Cena celkem</t>
  </si>
  <si>
    <t>Powerbanka (10 000mAh)</t>
  </si>
  <si>
    <t>VIP</t>
  </si>
  <si>
    <t>https://www.inetprint.cz/hlinikova-powerbanka-powerflat-8-c-10000-mah-matna-stribrna-4-29375-10274-00</t>
  </si>
  <si>
    <t>Gravírování/potisk
uv tisk nebo laser k loga do 3x5 cm
větší logo lze za příplatek</t>
  </si>
  <si>
    <t>https://www.gadapro.cz/cs/powerbanka-10000-mah-powerflat-8-c--kralovska-modr---PP49038.3</t>
  </si>
  <si>
    <t>Gravírování/potisk</t>
  </si>
  <si>
    <t>https://reda.cz/cs/powerbanka-turbopack-10000mah-s-integr--kabely-z-rcs-plastu---PP100185?_gl=1*1rpyswq*_up*MQ..*_gs*MQ..&amp;gclid=Cj0KCQjwrc7GBhCfARIsAHGcW5UvSye6r9n57yK9t6ftC8lY17r1hPomOeC6dVquWZAqEMrdCxkZckEaAjQjEALw_wcB&amp;gbraid=0AAAAADo5YaVxH-dVKU33uysEiqnLyEBnr</t>
  </si>
  <si>
    <t>Powerbanka (4000 mAh)</t>
  </si>
  <si>
    <t>https://www.inetprint.cz/vykonna-powerbanka-didst-cerna-4-30306-2-00</t>
  </si>
  <si>
    <t>https://www.gadapro.cz/cs/marcet--powerbanka-slim-4-000-mah-z-recyklovaneho-hliniku-100-ral-a-recyklovaneho-abs-100-rabs--svetle-modra---PP17090.2</t>
  </si>
  <si>
    <t>VIP + interně</t>
  </si>
  <si>
    <t>https://www.inetprint.cz/rychly-nabijeci-kabel-terra-4v1-60w-z-recykl-hliniku-seda-p302-76</t>
  </si>
  <si>
    <t>4 konektory
laser nebo potisk 1 barva
při laseru bude logo podsvícené</t>
  </si>
  <si>
    <t>zakázková výroba  - Univerzální nabíjecí kabel s konektory Micro USB (Android), USB-C a lightning (iPhone). Unikátní design s možností LED podsvíceného loga. Díky jeho malé velikosti je ideální na cesty. Podsvícení je možné v bílé, modré nebo červené barvě.
Kabel je dodáván v elegantním průhledném sáčku</t>
  </si>
  <si>
    <t>Aktuálne nie je k dispozícii</t>
  </si>
  <si>
    <t>4 konektory</t>
  </si>
  <si>
    <t>https://www.inetprint.cz/plsteny-obal-na-notebook-bards-seda-1-31442-3-00</t>
  </si>
  <si>
    <t>https://www.inetprint.cz/plsteny-obal-na-notebook-bards-tmave-seda-1-31443-309-00</t>
  </si>
  <si>
    <t>Materiál plsť, preferovaná barva světle šedá
barevný digitální transfer do 6x9,5 cm 
větší logo lze za příplatek</t>
  </si>
  <si>
    <t>https://www.gadapro.cz/cs/felpy-sleeve--taska-na-notebook-z-recyklovane-plsti-100-rpet--svetle-seda---PP99582.2</t>
  </si>
  <si>
    <t>Materiál plsť, preferovaná barva světle šedá</t>
  </si>
  <si>
    <t>akce pro veřejnost</t>
  </si>
  <si>
    <t>https://www.inetprint.cz/wapro-vodeodolny-obal-na-mobil-bila-pruhledna-ap731546</t>
  </si>
  <si>
    <t>Průhledná verze 
potisk 1 barva</t>
  </si>
  <si>
    <t>produktový list v příloze mailu</t>
  </si>
  <si>
    <t xml:space="preserve">Průhledná verze </t>
  </si>
  <si>
    <t>??</t>
  </si>
  <si>
    <t>v katalogu pouze tento, ale najdeme u dodavatele jistě i kompatibilní s androidem</t>
  </si>
  <si>
    <t>https://www.inetprint.cz/leamag-cerna-mo2654</t>
  </si>
  <si>
    <t>Kompatibilní s Apple produkty a Samsung
Gravírování/potisk
potisk 1 barva do 40x30 mm
cena s laserem 152,90 Kč/ks</t>
  </si>
  <si>
    <t>https://www.gadapro.cz/cs/magneticky-drzak-na-karty-na-telefon---PP31159</t>
  </si>
  <si>
    <t>Kompatibilní s Apple produkty a Samsung
Gravírování/potisk</t>
  </si>
  <si>
    <t>nevím, jaká velikost, dávám tedy A5</t>
  </si>
  <si>
    <t>https://www.inetprint.cz/poznamkovy-blok-cash-se-zaviranim-gumickou-format-a5-white-8-36670-1-00</t>
  </si>
  <si>
    <t>Pokud možno s ražbou loga + max. 1 věta, pref. Barva tmavě šedá
ražba do 5,5x8,5 cm</t>
  </si>
  <si>
    <t>https://www.gadapro.cz/cs/hemingway--poznamkovy-blok-a5-z-pu-s-hladkymi-listy--seda---PP17059.3</t>
  </si>
  <si>
    <t>Pokud možno s ražbou loga + max. 1 věta, pref. Barva tmavě šedá</t>
  </si>
  <si>
    <t>všichni</t>
  </si>
  <si>
    <t>https://www.inetprint.cz/linkovany-zapisnik-unbranded-recyklovany-zapisnik-a5-s-pevnou-obalkou-a-linkovanymi-strankami-teak-white-106013</t>
  </si>
  <si>
    <t>Lepší zápisník, ideálně s kapsou na poznámky v zadní straně
barevný digitální transfer do 6x9,5 cm 
větší logo lze za příplatek</t>
  </si>
  <si>
    <t>https://www.gadapro.cz/cs/kostova--zapisnik-a5-s-linkovanymi-listy---PP17444</t>
  </si>
  <si>
    <t>Lepší zápisník, ideálně s kapsou na poznámky v zadní straně</t>
  </si>
  <si>
    <t>https://www.inetprint.cz/linkovany-zapisnik-sheet-s-deskami-ze-seminkoveho-papiru-format-a5-bila-7-500132-1-00</t>
  </si>
  <si>
    <t>Bloček, jekož obal se dá po použití zasadit a vyrostou z nich květiny
potisk 1 barva
cena s potiskem 3 barvy 26,60 Kč/ks</t>
  </si>
  <si>
    <t>https://www.gadapro.cz/cs/poznamkovy-blocek-se-seminky-vison-seed---PP36031</t>
  </si>
  <si>
    <t>Bloček, jekož obal se dá po použití zasadit a vyrostou z nich květiny</t>
  </si>
  <si>
    <t>lanyard?</t>
  </si>
  <si>
    <t>https://www.inetprint.cz/ballina-100-bavlnena-snurka-s-kovovou-karabinou-svetla-prirodni-94410</t>
  </si>
  <si>
    <t>Materiál satén/hladká bavlna
potisk sublimační 4/4
hladký materiál - saténový vzhled</t>
  </si>
  <si>
    <t>https://www.gadapro.cz/cs/brighton--polyesterova-sublimacni-snurka---PP36291</t>
  </si>
  <si>
    <t>menšia veľkosť - nie je cez krk</t>
  </si>
  <si>
    <t>Materiál satén/hladká bavlna</t>
  </si>
  <si>
    <t>https://www.inetprint.cz/hlinikove-kulicove-pero-unresist-se-stylusem-cerna-1-26762-2-00</t>
  </si>
  <si>
    <t>Pogumovaná propiska s kovovými částmi, silnější hrot
barevný uv tisk</t>
  </si>
  <si>
    <t>https://www.gadapro.cz/cs/siona-soft--metal-ballpoint-pen--cerna---PP43323.2</t>
  </si>
  <si>
    <t>Pogumovaná propiska s kovovými částmi, silnější hrot</t>
  </si>
  <si>
    <t>https://www.inetprint.cz/devin-kulickove-pero-s-vlakny-z-psenicne-slamy-a-abs-s-otocnym-mechanismem-svetla-prirodni-81203</t>
  </si>
  <si>
    <t>Otočná recyklovaná propiska
potisk 1 barva</t>
  </si>
  <si>
    <t>https://gadapro.cool-shop.eu/cz/products/AP808095-06</t>
  </si>
  <si>
    <t>Otočná recyklovaná propiska</t>
  </si>
  <si>
    <t>https://www.inetprint.cz/bavlnena-nakupni-taska-cists-s-dlouhymi-drzadly-cerna-5-31470-2-00</t>
  </si>
  <si>
    <t>Gramáž alespoň 180g, možnost větší grafiky
potisk 1 barva do 30x30 cm
barevné logo lze za příplatek</t>
  </si>
  <si>
    <t>https://www.gadapro.cz/cs/nakupni-taska-z-bavlny-180g-cottonel-colour--cerna---PP9415.1</t>
  </si>
  <si>
    <t>Gramáž alespoň 180g, možnost větší grafiky</t>
  </si>
  <si>
    <t>https://www.inetprint.cz/velka-papirova-darkova-taska-paper-tone-l-cerna-5-28340-2-00</t>
  </si>
  <si>
    <t>Přírodní materiál s potiskem 
potisk 1 barva na jednu stranu
18x8x24</t>
  </si>
  <si>
    <t>zakázková výroba</t>
  </si>
  <si>
    <t xml:space="preserve">Přírodní materiál s potiskem </t>
  </si>
  <si>
    <t>https://www.inetprint.cz/mala-papirova-darkova-taska-paper-tone-s-cerna-5-28326-2-00</t>
  </si>
  <si>
    <t>Přírodní materiál s potiskem 
potisk 1 barva na jednu stranu
24x31x9</t>
  </si>
  <si>
    <t>https://www.inetprint.cz/sklenena-lahev-rosholt-s-neoprenovym-pouzdrem-500-ml-gun-metal-1-38708-3212-00</t>
  </si>
  <si>
    <t>https://www.inetprint.cz/sklenena-lahev-rosholt-s-neoprenovym-pouzdrem-500-ml-white-1-38700-1-00</t>
  </si>
  <si>
    <t xml:space="preserve">Preferovaná šedá barva
barevný digitální transfer do 6x8cm </t>
  </si>
  <si>
    <t>https://gadapro.cool-shop.eu/cz/products/AP781675-77</t>
  </si>
  <si>
    <t>Preferovaná šedá barva</t>
  </si>
  <si>
    <t>https://www.inetprint.cz/cistici-gel-na-ruce-doeth-30-ml-transparentni-1-31657-16-00</t>
  </si>
  <si>
    <t>potisk 1 barva
cena s potiskem 3 barvy 28,20 Kč/ks</t>
  </si>
  <si>
    <t>https://www.gadapro.cz/cs/cistici-gel-na-ruce-30-ml-gel2go---PP17601</t>
  </si>
  <si>
    <t>https://www.inetprint.cz/platena-kosmeticka-taska-bia-z-organicke-bavlny-cerna-1-29560-2-00</t>
  </si>
  <si>
    <t>potisk 1 barva</t>
  </si>
  <si>
    <t>https://www.gadapro.cz/cs/deniro--vzduchotesna-kosmeticka-taska-z-pvc---PP16736</t>
  </si>
  <si>
    <t>https://www.inetprint.cz/kapesni-destnik-27-swiss-peak-joe-z-rpet-materialu-aware-cerna-1-27572-2-00</t>
  </si>
  <si>
    <t>https://www.inetprint.cz/vetruodolny-27palcovy-destnik-rochester-cerna-1-29322-2-00</t>
  </si>
  <si>
    <t>ideálně rozměr pro dvě osoby
potisk 1 barva
cena s potiskem 3 barvy 242,50 Kč/ks - digitální transfer do 9,5x14 cm větší logo lze za příplatek</t>
  </si>
  <si>
    <t>https://www.gadapro.cz/cs/campanela--destnik-z-ponze-190t-s-automatickym-oteviranim-a-zaviranim--cerna---PP16245.1</t>
  </si>
  <si>
    <t>ideálně rozměr pro dvě osoby</t>
  </si>
  <si>
    <t>43 karet + návod + 3500 Kč sazba grafiky</t>
  </si>
  <si>
    <t>35 460 Kč finální cena</t>
  </si>
  <si>
    <t>plus 2000 grafika zadní strany + 4125 Kš za sazbu motivů kartiček</t>
  </si>
  <si>
    <t>42 125 Kš finální suma</t>
  </si>
  <si>
    <t>klopová krabička</t>
  </si>
  <si>
    <t>57 karet</t>
  </si>
  <si>
    <t>Klopová krabička 31 karet 200 ks-</t>
  </si>
  <si>
    <t>krabička s víkem</t>
  </si>
  <si>
    <t>Klopová krabička 57 karet 200ks-</t>
  </si>
  <si>
    <t>Klopová krabička 31 karet 200ks-</t>
  </si>
  <si>
    <t>Krabička s víkem 57 karet 200ks-</t>
  </si>
  <si>
    <t> </t>
  </si>
  <si>
    <t>https://www.inetprint.cz/papirova-taska-natura-eko-4-476559-1301</t>
  </si>
  <si>
    <t>https://www.inetprint.cz/rashort-usb-nabijeci-kabel-s-priveskem-na-klice-seda-ap722111</t>
  </si>
  <si>
    <t>https://reda.cz/cs/devin--kulickove-pero-s-vlakny-z-psenicne-slamy-a-abs-s-otocnym-mechanismem--svetla-prirodni---PP16012.3</t>
  </si>
  <si>
    <t>Zápisník s kapsou</t>
  </si>
  <si>
    <t>Propiska z recyklovaného materiálu</t>
  </si>
  <si>
    <t>Ilustrační fotka</t>
  </si>
  <si>
    <t>Příloha 2</t>
  </si>
  <si>
    <t>Odkaz na podobný produk, například.</t>
  </si>
  <si>
    <t>Univerzální nabíjecí kabel s konektory Micro USB (Android), USB-C a lightning (iPhone). Základní logo EOSC CZ (ideálně barevná, případně dle možností tisku černá/bílá)</t>
  </si>
  <si>
    <t xml:space="preserve">Polyesterová sublimační šňůrka 20 x 480 mm s karabinou. Základní logo EOSC CZ tisk po 1 straně, dle barevnosti podkladu barevně/bílé. </t>
  </si>
  <si>
    <t>Hliníková propiska se stříbrnými doplňky a měkkým pogumovaným soft povrchem v černé barvě. Modře píšící. Základní logo EOSC CZ (barevně/černé)</t>
  </si>
  <si>
    <t>Kuličkové pero z pšeničného slaměného vlákna a ABS s otočným mechanismem a metalickým klipem. ČERNÁ náplň. ø8 x 126 mm. Potisk: Základní logo EOSC CZ (barevně/černé)</t>
  </si>
  <si>
    <t>Taška na notebook z recyklované plsti (100% rPET) s 1 hlavní přihrádkou na notebook do 14". Přední kapsa se zapínáním na suchý zip. 370 x 260 mm. Potisk: Základní logo EOSC CZ (barevně) uprostřed na kapse + logolink MŠMT a EU vlevo dole (černá/bílá podle podkladu)</t>
  </si>
  <si>
    <t>Poznámkový blok A5 se krytem z PU, 160 čistými stranami (70 g/m²) 100% recyklovaný, záložkou ve formě stuhy a gumičkou. 140 x 210 mm.Potisk: Základní logo EOSC CZ uprostřed (barevně) + logolink MŠMT a EU vlevo dole (černá/bílá podle podkladu)</t>
  </si>
  <si>
    <t>Poznámkový blok A5 s 80 linkovanými stranami (70 g/m²), vyrobeno ze 100% recyklovaného papíru, a deskami vyrobeno ze 100% recyklovaného papíru s vnitřní kapsou. 144 x 210 mm. Potisk: Základní logo EOSC CZ uprostřed barevně + logolink MŠMT a EU vlevo dole  (černá/bílá podle podkladu)</t>
  </si>
  <si>
    <t>Přírodní materiál s potiskem na jednu stranu 18x8x24. Potisk: Základní logo EOSC CZ uprostřed barevně + logolink MŠMT a EU vlevo dole (černá/bílá podle podkladu). Potisk na jedné straně tašky</t>
  </si>
  <si>
    <t>Skleněná láhev s popruhem na uzávěru a barevným neoprenovým krytem. 420 ml. Potisk: Na neoprenu základní logo EOSC CZ uprostřed barevně + logolink MŠMT a EU  dole (černé/bílé - dle kontrastu podkladu)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</si>
</sst>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50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2" tint="-9.9978637043366805E-2"/>
      <name val="Aptos Narrow"/>
      <family val="2"/>
      <charset val="238"/>
      <scheme val="minor"/>
    </font>
    <font>
      <sz val="11"/>
      <color theme="2" tint="-9.9978637043366805E-2"/>
      <name val="Aptos Narrow"/>
      <family val="2"/>
      <scheme val="minor"/>
    </font>
    <font>
      <u/>
      <sz val="11"/>
      <color theme="2" tint="-9.9978637043366805E-2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</font>
    <font>
      <b/>
      <sz val="11"/>
      <color rgb="FF000000"/>
      <name val="Aptos Narrow"/>
    </font>
    <font>
      <sz val="18"/>
      <color theme="1"/>
      <name val="Aptos Narrow"/>
      <family val="2"/>
      <charset val="238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Calibri"/>
      <family val="2"/>
      <charset val="238"/>
    </font>
    <font>
      <sz val="22"/>
      <color theme="1"/>
      <name val="Aptos Narrow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22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4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2"/>
      <color theme="2" tint="-0.499984740745262"/>
      <name val="Aptos Narrow"/>
      <family val="2"/>
      <charset val="238"/>
      <scheme val="minor"/>
    </font>
    <font>
      <b/>
      <sz val="11"/>
      <color theme="2" tint="-0.499984740745262"/>
      <name val="Calibri"/>
      <family val="2"/>
      <charset val="238"/>
    </font>
    <font>
      <sz val="11"/>
      <color theme="2" tint="-0.499984740745262"/>
      <name val="Calibri"/>
      <family val="2"/>
      <charset val="238"/>
    </font>
    <font>
      <sz val="11"/>
      <color theme="2" tint="-0.499984740745262"/>
      <name val="Aptos Narrow"/>
      <family val="2"/>
      <scheme val="minor"/>
    </font>
    <font>
      <sz val="11"/>
      <color theme="2" tint="-0.499984740745262"/>
      <name val="Calibri"/>
      <family val="2"/>
    </font>
    <font>
      <sz val="11"/>
      <color theme="2" tint="-0.499984740745262"/>
      <name val="Aptos Narrow"/>
      <family val="2"/>
      <charset val="238"/>
      <scheme val="minor"/>
    </font>
    <font>
      <sz val="11"/>
      <color rgb="FFFFC000"/>
      <name val="Calibri"/>
      <family val="2"/>
    </font>
    <font>
      <strike/>
      <sz val="11"/>
      <color theme="1"/>
      <name val="Aptos Narrow"/>
      <family val="2"/>
      <charset val="238"/>
      <scheme val="minor"/>
    </font>
    <font>
      <strike/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1"/>
    </font>
    <font>
      <u/>
      <sz val="11"/>
      <color rgb="FF467886"/>
      <name val="Aptos Narrow"/>
      <family val="2"/>
      <charset val="1"/>
    </font>
    <font>
      <sz val="11"/>
      <color rgb="FF467886"/>
      <name val="Aptos Narrow"/>
      <family val="2"/>
      <charset val="1"/>
    </font>
    <font>
      <sz val="12"/>
      <color rgb="FF000000"/>
      <name val="Aptos"/>
      <family val="2"/>
      <charset val="1"/>
    </font>
    <font>
      <strike/>
      <u/>
      <sz val="11"/>
      <color rgb="FF467886"/>
      <name val="Aptos Narrow"/>
      <family val="2"/>
      <charset val="1"/>
    </font>
    <font>
      <strike/>
      <sz val="11"/>
      <color rgb="FF467886"/>
      <name val="Aptos Narrow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rgb="FF969696"/>
      </patternFill>
    </fill>
    <fill>
      <patternFill patternType="solid">
        <fgColor theme="8" tint="0.79998168889431442"/>
        <bgColor rgb="FF33CC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467886"/>
      </left>
      <right style="medium">
        <color rgb="FF467886"/>
      </right>
      <top/>
      <bottom style="thin">
        <color rgb="FF467886"/>
      </bottom>
      <diagonal/>
    </border>
    <border>
      <left style="thin">
        <color rgb="FF467886"/>
      </left>
      <right style="medium">
        <color rgb="FF467886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56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7" fillId="0" borderId="0" xfId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3" borderId="0" xfId="0" applyFont="1" applyFill="1"/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0" fontId="4" fillId="2" borderId="0" xfId="0" applyFont="1" applyFill="1"/>
    <xf numFmtId="0" fontId="3" fillId="0" borderId="0" xfId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vertical="top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2" fillId="6" borderId="0" xfId="0" applyFont="1" applyFill="1" applyAlignment="1">
      <alignment horizontal="center" vertical="center"/>
    </xf>
    <xf numFmtId="0" fontId="24" fillId="0" borderId="0" xfId="0" applyFont="1" applyAlignment="1">
      <alignment vertical="top" wrapText="1"/>
    </xf>
    <xf numFmtId="0" fontId="21" fillId="0" borderId="3" xfId="0" applyFont="1" applyBorder="1"/>
    <xf numFmtId="0" fontId="21" fillId="0" borderId="4" xfId="0" applyFont="1" applyBorder="1"/>
    <xf numFmtId="0" fontId="26" fillId="0" borderId="4" xfId="0" applyFont="1" applyBorder="1"/>
    <xf numFmtId="3" fontId="26" fillId="0" borderId="4" xfId="0" applyNumberFormat="1" applyFont="1" applyBorder="1"/>
    <xf numFmtId="4" fontId="26" fillId="0" borderId="4" xfId="0" applyNumberFormat="1" applyFont="1" applyBorder="1"/>
    <xf numFmtId="3" fontId="21" fillId="0" borderId="4" xfId="0" applyNumberFormat="1" applyFont="1" applyBorder="1"/>
    <xf numFmtId="3" fontId="27" fillId="0" borderId="3" xfId="0" applyNumberFormat="1" applyFont="1" applyBorder="1"/>
    <xf numFmtId="3" fontId="27" fillId="0" borderId="4" xfId="0" applyNumberFormat="1" applyFont="1" applyBorder="1"/>
    <xf numFmtId="3" fontId="27" fillId="11" borderId="5" xfId="0" applyNumberFormat="1" applyFont="1" applyFill="1" applyBorder="1"/>
    <xf numFmtId="3" fontId="27" fillId="11" borderId="4" xfId="0" applyNumberFormat="1" applyFont="1" applyFill="1" applyBorder="1"/>
    <xf numFmtId="4" fontId="28" fillId="0" borderId="5" xfId="0" applyNumberFormat="1" applyFont="1" applyBorder="1"/>
    <xf numFmtId="0" fontId="29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top" wrapText="1"/>
    </xf>
    <xf numFmtId="0" fontId="15" fillId="7" borderId="7" xfId="0" applyFont="1" applyFill="1" applyBorder="1" applyAlignment="1">
      <alignment vertical="top" wrapText="1"/>
    </xf>
    <xf numFmtId="3" fontId="15" fillId="7" borderId="7" xfId="0" applyNumberFormat="1" applyFont="1" applyFill="1" applyBorder="1" applyAlignment="1">
      <alignment vertical="top" wrapText="1"/>
    </xf>
    <xf numFmtId="4" fontId="15" fillId="7" borderId="7" xfId="0" applyNumberFormat="1" applyFont="1" applyFill="1" applyBorder="1" applyAlignment="1">
      <alignment vertical="top" wrapText="1"/>
    </xf>
    <xf numFmtId="3" fontId="23" fillId="7" borderId="7" xfId="0" applyNumberFormat="1" applyFont="1" applyFill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15" fillId="7" borderId="8" xfId="0" applyFont="1" applyFill="1" applyBorder="1" applyAlignment="1">
      <alignment vertical="top" wrapText="1"/>
    </xf>
    <xf numFmtId="3" fontId="15" fillId="7" borderId="8" xfId="0" applyNumberFormat="1" applyFont="1" applyFill="1" applyBorder="1" applyAlignment="1">
      <alignment vertical="top" wrapText="1"/>
    </xf>
    <xf numFmtId="4" fontId="15" fillId="7" borderId="8" xfId="0" applyNumberFormat="1" applyFont="1" applyFill="1" applyBorder="1" applyAlignment="1">
      <alignment vertical="top" wrapText="1"/>
    </xf>
    <xf numFmtId="3" fontId="23" fillId="7" borderId="8" xfId="0" applyNumberFormat="1" applyFont="1" applyFill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3" fontId="16" fillId="0" borderId="6" xfId="0" applyNumberFormat="1" applyFont="1" applyBorder="1" applyAlignment="1">
      <alignment vertical="top" wrapText="1"/>
    </xf>
    <xf numFmtId="4" fontId="16" fillId="0" borderId="6" xfId="0" applyNumberFormat="1" applyFont="1" applyBorder="1" applyAlignment="1">
      <alignment vertical="top" wrapText="1"/>
    </xf>
    <xf numFmtId="3" fontId="24" fillId="0" borderId="6" xfId="0" applyNumberFormat="1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25" fillId="0" borderId="6" xfId="0" applyFont="1" applyBorder="1" applyAlignment="1">
      <alignment vertical="top" wrapText="1"/>
    </xf>
    <xf numFmtId="0" fontId="21" fillId="9" borderId="7" xfId="0" applyFont="1" applyFill="1" applyBorder="1" applyAlignment="1">
      <alignment horizontal="center" vertical="center"/>
    </xf>
    <xf numFmtId="3" fontId="21" fillId="9" borderId="7" xfId="0" applyNumberFormat="1" applyFont="1" applyFill="1" applyBorder="1" applyAlignment="1">
      <alignment horizontal="center" vertical="center" wrapText="1"/>
    </xf>
    <xf numFmtId="4" fontId="21" fillId="9" borderId="9" xfId="0" applyNumberFormat="1" applyFont="1" applyFill="1" applyBorder="1" applyAlignment="1">
      <alignment horizontal="center" vertical="center" wrapText="1"/>
    </xf>
    <xf numFmtId="0" fontId="21" fillId="10" borderId="10" xfId="0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top" wrapText="1"/>
    </xf>
    <xf numFmtId="0" fontId="16" fillId="7" borderId="8" xfId="0" applyFont="1" applyFill="1" applyBorder="1" applyAlignment="1">
      <alignment vertical="top" wrapText="1"/>
    </xf>
    <xf numFmtId="3" fontId="16" fillId="7" borderId="8" xfId="0" applyNumberFormat="1" applyFont="1" applyFill="1" applyBorder="1" applyAlignment="1">
      <alignment vertical="top" wrapText="1"/>
    </xf>
    <xf numFmtId="4" fontId="16" fillId="7" borderId="8" xfId="0" applyNumberFormat="1" applyFont="1" applyFill="1" applyBorder="1" applyAlignment="1">
      <alignment vertical="top" wrapText="1"/>
    </xf>
    <xf numFmtId="3" fontId="24" fillId="7" borderId="8" xfId="0" applyNumberFormat="1" applyFont="1" applyFill="1" applyBorder="1" applyAlignment="1">
      <alignment vertical="top" wrapText="1"/>
    </xf>
    <xf numFmtId="3" fontId="16" fillId="7" borderId="8" xfId="0" applyNumberFormat="1" applyFont="1" applyFill="1" applyBorder="1" applyAlignment="1">
      <alignment horizontal="right" vertical="top" wrapText="1"/>
    </xf>
    <xf numFmtId="0" fontId="0" fillId="0" borderId="6" xfId="0" applyBorder="1" applyAlignment="1">
      <alignment horizontal="left"/>
    </xf>
    <xf numFmtId="0" fontId="26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4" fontId="26" fillId="0" borderId="6" xfId="0" applyNumberFormat="1" applyFont="1" applyBorder="1" applyAlignment="1">
      <alignment horizontal="right" vertical="center" wrapText="1"/>
    </xf>
    <xf numFmtId="0" fontId="26" fillId="0" borderId="6" xfId="0" applyFont="1" applyBorder="1" applyAlignment="1">
      <alignment horizontal="right" vertical="center" wrapText="1"/>
    </xf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12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0" fillId="0" borderId="16" xfId="0" applyBorder="1"/>
    <xf numFmtId="0" fontId="12" fillId="4" borderId="17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6" fillId="0" borderId="8" xfId="0" applyFont="1" applyBorder="1" applyAlignment="1">
      <alignment horizontal="left" vertical="center"/>
    </xf>
    <xf numFmtId="4" fontId="26" fillId="0" borderId="8" xfId="0" applyNumberFormat="1" applyFont="1" applyBorder="1" applyAlignment="1">
      <alignment horizontal="right" vertical="center" wrapText="1"/>
    </xf>
    <xf numFmtId="0" fontId="26" fillId="0" borderId="8" xfId="0" applyFont="1" applyBorder="1" applyAlignment="1">
      <alignment horizontal="right" vertical="center" wrapText="1"/>
    </xf>
    <xf numFmtId="3" fontId="26" fillId="0" borderId="6" xfId="0" applyNumberFormat="1" applyFont="1" applyBorder="1" applyAlignment="1">
      <alignment horizontal="right" vertical="center" wrapText="1"/>
    </xf>
    <xf numFmtId="3" fontId="26" fillId="0" borderId="8" xfId="0" applyNumberFormat="1" applyFont="1" applyBorder="1" applyAlignment="1">
      <alignment horizontal="right" vertical="center" wrapText="1"/>
    </xf>
    <xf numFmtId="3" fontId="0" fillId="5" borderId="0" xfId="0" applyNumberForma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0" fontId="30" fillId="0" borderId="0" xfId="0" applyFont="1" applyAlignment="1">
      <alignment horizontal="left" vertical="center"/>
    </xf>
    <xf numFmtId="3" fontId="31" fillId="7" borderId="8" xfId="0" applyNumberFormat="1" applyFont="1" applyFill="1" applyBorder="1" applyAlignment="1">
      <alignment vertical="top" wrapText="1"/>
    </xf>
    <xf numFmtId="0" fontId="32" fillId="0" borderId="0" xfId="0" applyFont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0" fontId="33" fillId="0" borderId="21" xfId="0" applyFont="1" applyBorder="1"/>
    <xf numFmtId="164" fontId="33" fillId="0" borderId="22" xfId="0" applyNumberFormat="1" applyFont="1" applyBorder="1"/>
    <xf numFmtId="0" fontId="33" fillId="0" borderId="23" xfId="0" applyFont="1" applyBorder="1"/>
    <xf numFmtId="164" fontId="33" fillId="0" borderId="24" xfId="0" applyNumberFormat="1" applyFont="1" applyBorder="1"/>
    <xf numFmtId="0" fontId="34" fillId="0" borderId="25" xfId="0" applyFont="1" applyBorder="1"/>
    <xf numFmtId="164" fontId="34" fillId="0" borderId="26" xfId="0" applyNumberFormat="1" applyFont="1" applyBorder="1"/>
    <xf numFmtId="0" fontId="24" fillId="12" borderId="0" xfId="0" applyFont="1" applyFill="1" applyAlignment="1">
      <alignment vertical="top" wrapText="1"/>
    </xf>
    <xf numFmtId="0" fontId="36" fillId="10" borderId="10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center" vertical="center" wrapText="1"/>
    </xf>
    <xf numFmtId="0" fontId="36" fillId="10" borderId="12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right" vertical="center" wrapText="1"/>
    </xf>
    <xf numFmtId="0" fontId="37" fillId="0" borderId="8" xfId="0" applyFont="1" applyBorder="1" applyAlignment="1">
      <alignment horizontal="right" vertical="center" wrapText="1"/>
    </xf>
    <xf numFmtId="3" fontId="38" fillId="7" borderId="8" xfId="0" applyNumberFormat="1" applyFont="1" applyFill="1" applyBorder="1" applyAlignment="1">
      <alignment vertical="top" wrapText="1"/>
    </xf>
    <xf numFmtId="3" fontId="38" fillId="7" borderId="7" xfId="0" applyNumberFormat="1" applyFont="1" applyFill="1" applyBorder="1" applyAlignment="1">
      <alignment vertical="top" wrapText="1"/>
    </xf>
    <xf numFmtId="3" fontId="39" fillId="0" borderId="6" xfId="0" applyNumberFormat="1" applyFont="1" applyBorder="1" applyAlignment="1">
      <alignment vertical="top" wrapText="1"/>
    </xf>
    <xf numFmtId="4" fontId="39" fillId="7" borderId="8" xfId="0" applyNumberFormat="1" applyFont="1" applyFill="1" applyBorder="1" applyAlignment="1">
      <alignment vertical="top" wrapText="1"/>
    </xf>
    <xf numFmtId="3" fontId="40" fillId="7" borderId="8" xfId="0" applyNumberFormat="1" applyFont="1" applyFill="1" applyBorder="1" applyAlignment="1">
      <alignment vertical="top" wrapText="1"/>
    </xf>
    <xf numFmtId="3" fontId="36" fillId="0" borderId="3" xfId="0" applyNumberFormat="1" applyFont="1" applyBorder="1"/>
    <xf numFmtId="3" fontId="36" fillId="0" borderId="4" xfId="0" applyNumberFormat="1" applyFont="1" applyBorder="1"/>
    <xf numFmtId="3" fontId="36" fillId="11" borderId="5" xfId="0" applyNumberFormat="1" applyFont="1" applyFill="1" applyBorder="1"/>
    <xf numFmtId="0" fontId="41" fillId="0" borderId="8" xfId="0" applyFont="1" applyBorder="1" applyAlignment="1">
      <alignment vertical="top" wrapText="1"/>
    </xf>
    <xf numFmtId="0" fontId="41" fillId="0" borderId="7" xfId="0" applyFont="1" applyBorder="1" applyAlignment="1">
      <alignment vertical="top" wrapText="1"/>
    </xf>
    <xf numFmtId="0" fontId="41" fillId="0" borderId="6" xfId="0" applyFont="1" applyBorder="1" applyAlignment="1">
      <alignment vertical="top" wrapText="1"/>
    </xf>
    <xf numFmtId="0" fontId="41" fillId="0" borderId="6" xfId="0" applyFont="1" applyBorder="1" applyAlignment="1">
      <alignment horizontal="left" vertical="center"/>
    </xf>
    <xf numFmtId="0" fontId="41" fillId="0" borderId="8" xfId="0" applyFont="1" applyBorder="1" applyAlignment="1">
      <alignment horizontal="left" vertical="center"/>
    </xf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wrapText="1"/>
    </xf>
    <xf numFmtId="0" fontId="2" fillId="13" borderId="0" xfId="0" applyFont="1" applyFill="1" applyAlignment="1">
      <alignment horizontal="left" vertical="center"/>
    </xf>
    <xf numFmtId="0" fontId="6" fillId="1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13" borderId="0" xfId="0" applyFill="1" applyAlignment="1">
      <alignment horizontal="left" vertical="center"/>
    </xf>
    <xf numFmtId="0" fontId="5" fillId="13" borderId="0" xfId="0" applyFont="1" applyFill="1" applyAlignment="1">
      <alignment horizontal="left" vertical="center"/>
    </xf>
    <xf numFmtId="0" fontId="3" fillId="0" borderId="0" xfId="1" applyAlignment="1"/>
    <xf numFmtId="8" fontId="0" fillId="0" borderId="0" xfId="0" applyNumberFormat="1"/>
    <xf numFmtId="8" fontId="0" fillId="0" borderId="0" xfId="0" applyNumberFormat="1" applyAlignment="1">
      <alignment horizontal="right"/>
    </xf>
    <xf numFmtId="0" fontId="0" fillId="13" borderId="0" xfId="0" applyFill="1"/>
    <xf numFmtId="8" fontId="0" fillId="13" borderId="0" xfId="0" applyNumberFormat="1" applyFill="1"/>
    <xf numFmtId="0" fontId="3" fillId="13" borderId="0" xfId="1" applyFill="1" applyAlignment="1"/>
    <xf numFmtId="0" fontId="42" fillId="14" borderId="0" xfId="0" applyFont="1" applyFill="1"/>
    <xf numFmtId="8" fontId="42" fillId="14" borderId="0" xfId="0" applyNumberFormat="1" applyFont="1" applyFill="1"/>
    <xf numFmtId="0" fontId="43" fillId="14" borderId="0" xfId="1" applyFont="1" applyFill="1" applyAlignment="1"/>
    <xf numFmtId="0" fontId="0" fillId="14" borderId="0" xfId="0" applyFill="1"/>
    <xf numFmtId="0" fontId="0" fillId="7" borderId="0" xfId="0" applyFill="1"/>
    <xf numFmtId="8" fontId="0" fillId="7" borderId="0" xfId="0" applyNumberFormat="1" applyFill="1"/>
    <xf numFmtId="0" fontId="3" fillId="7" borderId="0" xfId="1" applyFill="1" applyAlignment="1"/>
    <xf numFmtId="0" fontId="0" fillId="0" borderId="27" xfId="0" applyBorder="1"/>
    <xf numFmtId="0" fontId="0" fillId="0" borderId="27" xfId="0" applyBorder="1" applyAlignment="1">
      <alignment wrapText="1"/>
    </xf>
    <xf numFmtId="0" fontId="0" fillId="7" borderId="27" xfId="0" applyFill="1" applyBorder="1"/>
    <xf numFmtId="0" fontId="0" fillId="0" borderId="32" xfId="0" applyBorder="1"/>
    <xf numFmtId="0" fontId="0" fillId="0" borderId="37" xfId="0" applyBorder="1"/>
    <xf numFmtId="0" fontId="0" fillId="7" borderId="37" xfId="0" applyFill="1" applyBorder="1"/>
    <xf numFmtId="0" fontId="0" fillId="0" borderId="40" xfId="0" applyBorder="1"/>
    <xf numFmtId="0" fontId="0" fillId="0" borderId="41" xfId="0" applyBorder="1"/>
    <xf numFmtId="0" fontId="0" fillId="0" borderId="29" xfId="0" applyBorder="1"/>
    <xf numFmtId="0" fontId="0" fillId="0" borderId="30" xfId="0" applyBorder="1"/>
    <xf numFmtId="0" fontId="0" fillId="0" borderId="42" xfId="0" applyBorder="1"/>
    <xf numFmtId="0" fontId="3" fillId="0" borderId="32" xfId="1" applyBorder="1" applyAlignment="1"/>
    <xf numFmtId="0" fontId="3" fillId="0" borderId="32" xfId="1" applyBorder="1"/>
    <xf numFmtId="0" fontId="0" fillId="7" borderId="42" xfId="0" applyFill="1" applyBorder="1"/>
    <xf numFmtId="0" fontId="3" fillId="7" borderId="32" xfId="1" applyFill="1" applyBorder="1" applyAlignment="1"/>
    <xf numFmtId="0" fontId="0" fillId="15" borderId="31" xfId="0" applyFill="1" applyBorder="1" applyAlignment="1">
      <alignment wrapText="1"/>
    </xf>
    <xf numFmtId="0" fontId="0" fillId="15" borderId="27" xfId="0" applyFill="1" applyBorder="1"/>
    <xf numFmtId="0" fontId="0" fillId="15" borderId="36" xfId="0" applyFill="1" applyBorder="1"/>
    <xf numFmtId="8" fontId="0" fillId="15" borderId="31" xfId="0" applyNumberFormat="1" applyFill="1" applyBorder="1"/>
    <xf numFmtId="8" fontId="0" fillId="15" borderId="36" xfId="0" applyNumberFormat="1" applyFill="1" applyBorder="1"/>
    <xf numFmtId="0" fontId="0" fillId="15" borderId="31" xfId="0" applyFill="1" applyBorder="1"/>
    <xf numFmtId="0" fontId="0" fillId="15" borderId="34" xfId="0" applyFill="1" applyBorder="1"/>
    <xf numFmtId="8" fontId="0" fillId="15" borderId="39" xfId="0" applyNumberFormat="1" applyFill="1" applyBorder="1"/>
    <xf numFmtId="0" fontId="0" fillId="16" borderId="31" xfId="0" applyFill="1" applyBorder="1" applyAlignment="1">
      <alignment wrapText="1"/>
    </xf>
    <xf numFmtId="0" fontId="0" fillId="16" borderId="27" xfId="0" applyFill="1" applyBorder="1"/>
    <xf numFmtId="0" fontId="0" fillId="16" borderId="32" xfId="0" applyFill="1" applyBorder="1"/>
    <xf numFmtId="8" fontId="0" fillId="16" borderId="31" xfId="0" applyNumberFormat="1" applyFill="1" applyBorder="1"/>
    <xf numFmtId="8" fontId="0" fillId="16" borderId="32" xfId="0" applyNumberFormat="1" applyFill="1" applyBorder="1"/>
    <xf numFmtId="8" fontId="0" fillId="16" borderId="33" xfId="0" applyNumberFormat="1" applyFill="1" applyBorder="1"/>
    <xf numFmtId="0" fontId="0" fillId="16" borderId="34" xfId="0" applyFill="1" applyBorder="1"/>
    <xf numFmtId="8" fontId="0" fillId="16" borderId="35" xfId="0" applyNumberFormat="1" applyFill="1" applyBorder="1"/>
    <xf numFmtId="0" fontId="0" fillId="7" borderId="27" xfId="0" applyFill="1" applyBorder="1" applyAlignment="1">
      <alignment horizontal="left" wrapText="1"/>
    </xf>
    <xf numFmtId="8" fontId="0" fillId="15" borderId="33" xfId="0" applyNumberFormat="1" applyFill="1" applyBorder="1"/>
    <xf numFmtId="0" fontId="0" fillId="17" borderId="27" xfId="0" applyFill="1" applyBorder="1"/>
    <xf numFmtId="8" fontId="0" fillId="17" borderId="27" xfId="0" applyNumberFormat="1" applyFill="1" applyBorder="1"/>
    <xf numFmtId="0" fontId="0" fillId="18" borderId="27" xfId="0" applyFill="1" applyBorder="1"/>
    <xf numFmtId="8" fontId="0" fillId="18" borderId="27" xfId="0" applyNumberFormat="1" applyFill="1" applyBorder="1"/>
    <xf numFmtId="0" fontId="0" fillId="16" borderId="27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7" borderId="42" xfId="0" applyFill="1" applyBorder="1" applyAlignment="1">
      <alignment vertical="center" wrapText="1"/>
    </xf>
    <xf numFmtId="0" fontId="0" fillId="7" borderId="0" xfId="0" applyFill="1" applyAlignment="1">
      <alignment vertical="center"/>
    </xf>
    <xf numFmtId="0" fontId="0" fillId="17" borderId="27" xfId="0" applyFill="1" applyBorder="1" applyAlignment="1">
      <alignment vertical="center" wrapText="1"/>
    </xf>
    <xf numFmtId="0" fontId="0" fillId="18" borderId="27" xfId="0" applyFill="1" applyBorder="1" applyAlignment="1">
      <alignment vertical="center" wrapText="1"/>
    </xf>
    <xf numFmtId="8" fontId="0" fillId="0" borderId="0" xfId="0" applyNumberFormat="1" applyAlignment="1">
      <alignment vertical="center"/>
    </xf>
    <xf numFmtId="0" fontId="4" fillId="0" borderId="42" xfId="0" applyFont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7" borderId="43" xfId="0" applyFill="1" applyBorder="1" applyAlignment="1">
      <alignment vertical="center" wrapText="1"/>
    </xf>
    <xf numFmtId="0" fontId="4" fillId="15" borderId="44" xfId="0" applyFont="1" applyFill="1" applyBorder="1" applyAlignment="1">
      <alignment vertical="center" wrapText="1"/>
    </xf>
    <xf numFmtId="0" fontId="4" fillId="15" borderId="44" xfId="0" applyFont="1" applyFill="1" applyBorder="1" applyAlignment="1">
      <alignment vertical="center"/>
    </xf>
    <xf numFmtId="0" fontId="4" fillId="15" borderId="45" xfId="0" applyFont="1" applyFill="1" applyBorder="1" applyAlignment="1">
      <alignment vertical="center"/>
    </xf>
    <xf numFmtId="8" fontId="0" fillId="15" borderId="27" xfId="0" applyNumberFormat="1" applyFill="1" applyBorder="1" applyAlignment="1">
      <alignment horizontal="center" vertical="center"/>
    </xf>
    <xf numFmtId="8" fontId="0" fillId="15" borderId="47" xfId="0" applyNumberFormat="1" applyFill="1" applyBorder="1" applyAlignment="1">
      <alignment horizontal="center" vertical="center"/>
    </xf>
    <xf numFmtId="4" fontId="0" fillId="17" borderId="27" xfId="0" applyNumberFormat="1" applyFill="1" applyBorder="1" applyAlignment="1">
      <alignment vertical="center" wrapText="1"/>
    </xf>
    <xf numFmtId="4" fontId="0" fillId="18" borderId="27" xfId="0" applyNumberFormat="1" applyFill="1" applyBorder="1" applyAlignment="1">
      <alignment vertical="center" wrapText="1"/>
    </xf>
    <xf numFmtId="4" fontId="0" fillId="15" borderId="27" xfId="0" applyNumberFormat="1" applyFill="1" applyBorder="1" applyAlignment="1">
      <alignment horizontal="center" vertical="center"/>
    </xf>
    <xf numFmtId="0" fontId="0" fillId="15" borderId="36" xfId="0" applyFill="1" applyBorder="1" applyAlignment="1">
      <alignment vertical="center" wrapText="1"/>
    </xf>
    <xf numFmtId="0" fontId="45" fillId="15" borderId="32" xfId="0" applyFont="1" applyFill="1" applyBorder="1" applyAlignment="1">
      <alignment vertical="center" wrapText="1"/>
    </xf>
    <xf numFmtId="0" fontId="45" fillId="15" borderId="48" xfId="0" applyFont="1" applyFill="1" applyBorder="1" applyAlignment="1">
      <alignment vertical="center" wrapText="1"/>
    </xf>
    <xf numFmtId="0" fontId="45" fillId="15" borderId="49" xfId="0" applyFont="1" applyFill="1" applyBorder="1" applyAlignment="1">
      <alignment vertical="center" wrapText="1"/>
    </xf>
    <xf numFmtId="0" fontId="3" fillId="15" borderId="48" xfId="1" applyFill="1" applyBorder="1" applyAlignment="1">
      <alignment vertical="center" wrapText="1"/>
    </xf>
    <xf numFmtId="0" fontId="4" fillId="16" borderId="44" xfId="0" applyFont="1" applyFill="1" applyBorder="1" applyAlignment="1">
      <alignment vertical="center" wrapText="1"/>
    </xf>
    <xf numFmtId="0" fontId="4" fillId="16" borderId="44" xfId="0" applyFont="1" applyFill="1" applyBorder="1" applyAlignment="1">
      <alignment vertical="center"/>
    </xf>
    <xf numFmtId="0" fontId="4" fillId="16" borderId="45" xfId="0" applyFont="1" applyFill="1" applyBorder="1" applyAlignment="1">
      <alignment vertical="center"/>
    </xf>
    <xf numFmtId="4" fontId="0" fillId="16" borderId="27" xfId="0" applyNumberFormat="1" applyFill="1" applyBorder="1" applyAlignment="1">
      <alignment horizontal="center" vertical="center"/>
    </xf>
    <xf numFmtId="0" fontId="0" fillId="16" borderId="36" xfId="0" applyFill="1" applyBorder="1" applyAlignment="1">
      <alignment vertical="center" wrapText="1"/>
    </xf>
    <xf numFmtId="0" fontId="44" fillId="16" borderId="32" xfId="0" applyFont="1" applyFill="1" applyBorder="1" applyAlignment="1">
      <alignment vertical="center" wrapText="1"/>
    </xf>
    <xf numFmtId="8" fontId="0" fillId="16" borderId="27" xfId="0" applyNumberFormat="1" applyFill="1" applyBorder="1" applyAlignment="1">
      <alignment horizontal="center" vertical="center"/>
    </xf>
    <xf numFmtId="0" fontId="45" fillId="16" borderId="48" xfId="0" applyFont="1" applyFill="1" applyBorder="1" applyAlignment="1">
      <alignment vertical="center" wrapText="1"/>
    </xf>
    <xf numFmtId="0" fontId="46" fillId="16" borderId="48" xfId="0" applyFont="1" applyFill="1" applyBorder="1" applyAlignment="1">
      <alignment vertical="center" wrapText="1"/>
    </xf>
    <xf numFmtId="0" fontId="45" fillId="16" borderId="49" xfId="0" applyFont="1" applyFill="1" applyBorder="1" applyAlignment="1">
      <alignment vertical="center" wrapText="1"/>
    </xf>
    <xf numFmtId="0" fontId="45" fillId="16" borderId="32" xfId="0" applyFont="1" applyFill="1" applyBorder="1" applyAlignment="1">
      <alignment vertical="center" wrapText="1"/>
    </xf>
    <xf numFmtId="0" fontId="3" fillId="16" borderId="48" xfId="1" applyFill="1" applyBorder="1" applyAlignment="1">
      <alignment vertical="center" wrapText="1"/>
    </xf>
    <xf numFmtId="8" fontId="0" fillId="16" borderId="47" xfId="0" applyNumberFormat="1" applyFill="1" applyBorder="1" applyAlignment="1">
      <alignment horizontal="center" vertical="center"/>
    </xf>
    <xf numFmtId="0" fontId="3" fillId="15" borderId="32" xfId="1" applyFill="1" applyBorder="1" applyAlignment="1">
      <alignment vertical="center" wrapText="1"/>
    </xf>
    <xf numFmtId="0" fontId="3" fillId="15" borderId="49" xfId="1" applyFill="1" applyBorder="1" applyAlignment="1">
      <alignment vertical="center" wrapText="1"/>
    </xf>
    <xf numFmtId="0" fontId="4" fillId="19" borderId="44" xfId="0" applyFont="1" applyFill="1" applyBorder="1" applyAlignment="1">
      <alignment vertical="center" wrapText="1"/>
    </xf>
    <xf numFmtId="0" fontId="4" fillId="19" borderId="44" xfId="0" applyFont="1" applyFill="1" applyBorder="1" applyAlignment="1">
      <alignment vertical="center"/>
    </xf>
    <xf numFmtId="0" fontId="4" fillId="19" borderId="45" xfId="0" applyFont="1" applyFill="1" applyBorder="1" applyAlignment="1">
      <alignment vertical="center"/>
    </xf>
    <xf numFmtId="4" fontId="0" fillId="19" borderId="27" xfId="0" applyNumberFormat="1" applyFill="1" applyBorder="1" applyAlignment="1">
      <alignment horizontal="center" vertical="center"/>
    </xf>
    <xf numFmtId="0" fontId="0" fillId="19" borderId="36" xfId="0" applyFill="1" applyBorder="1" applyAlignment="1">
      <alignment vertical="center" wrapText="1"/>
    </xf>
    <xf numFmtId="0" fontId="44" fillId="19" borderId="32" xfId="0" applyFont="1" applyFill="1" applyBorder="1" applyAlignment="1">
      <alignment vertical="center" wrapText="1"/>
    </xf>
    <xf numFmtId="8" fontId="0" fillId="19" borderId="27" xfId="0" applyNumberFormat="1" applyFill="1" applyBorder="1" applyAlignment="1">
      <alignment horizontal="center" vertical="center"/>
    </xf>
    <xf numFmtId="0" fontId="45" fillId="19" borderId="48" xfId="0" applyFont="1" applyFill="1" applyBorder="1" applyAlignment="1">
      <alignment vertical="center" wrapText="1"/>
    </xf>
    <xf numFmtId="0" fontId="46" fillId="19" borderId="48" xfId="0" applyFont="1" applyFill="1" applyBorder="1" applyAlignment="1">
      <alignment vertical="center" wrapText="1"/>
    </xf>
    <xf numFmtId="0" fontId="45" fillId="19" borderId="49" xfId="0" applyFont="1" applyFill="1" applyBorder="1" applyAlignment="1">
      <alignment vertical="center" wrapText="1"/>
    </xf>
    <xf numFmtId="0" fontId="45" fillId="19" borderId="32" xfId="0" applyFont="1" applyFill="1" applyBorder="1" applyAlignment="1">
      <alignment vertical="center" wrapText="1"/>
    </xf>
    <xf numFmtId="0" fontId="3" fillId="19" borderId="48" xfId="1" applyFill="1" applyBorder="1" applyAlignment="1">
      <alignment vertical="center" wrapText="1"/>
    </xf>
    <xf numFmtId="8" fontId="0" fillId="19" borderId="47" xfId="0" applyNumberFormat="1" applyFill="1" applyBorder="1" applyAlignment="1">
      <alignment horizontal="center" vertical="center"/>
    </xf>
    <xf numFmtId="0" fontId="4" fillId="20" borderId="44" xfId="0" applyFont="1" applyFill="1" applyBorder="1" applyAlignment="1">
      <alignment vertical="center" wrapText="1"/>
    </xf>
    <xf numFmtId="0" fontId="4" fillId="20" borderId="44" xfId="0" applyFont="1" applyFill="1" applyBorder="1" applyAlignment="1">
      <alignment vertical="center"/>
    </xf>
    <xf numFmtId="0" fontId="4" fillId="20" borderId="45" xfId="0" applyFont="1" applyFill="1" applyBorder="1" applyAlignment="1">
      <alignment vertical="center"/>
    </xf>
    <xf numFmtId="4" fontId="0" fillId="20" borderId="27" xfId="0" applyNumberFormat="1" applyFill="1" applyBorder="1" applyAlignment="1">
      <alignment horizontal="center" vertical="center"/>
    </xf>
    <xf numFmtId="0" fontId="0" fillId="20" borderId="36" xfId="0" applyFill="1" applyBorder="1" applyAlignment="1">
      <alignment vertical="center" wrapText="1"/>
    </xf>
    <xf numFmtId="0" fontId="44" fillId="20" borderId="32" xfId="0" applyFont="1" applyFill="1" applyBorder="1" applyAlignment="1">
      <alignment vertical="center" wrapText="1"/>
    </xf>
    <xf numFmtId="8" fontId="0" fillId="20" borderId="27" xfId="0" applyNumberFormat="1" applyFill="1" applyBorder="1" applyAlignment="1">
      <alignment horizontal="center" vertical="center"/>
    </xf>
    <xf numFmtId="0" fontId="45" fillId="20" borderId="48" xfId="0" applyFont="1" applyFill="1" applyBorder="1" applyAlignment="1">
      <alignment vertical="center" wrapText="1"/>
    </xf>
    <xf numFmtId="0" fontId="46" fillId="20" borderId="48" xfId="0" applyFont="1" applyFill="1" applyBorder="1" applyAlignment="1">
      <alignment vertical="center" wrapText="1"/>
    </xf>
    <xf numFmtId="0" fontId="45" fillId="20" borderId="49" xfId="0" applyFont="1" applyFill="1" applyBorder="1" applyAlignment="1">
      <alignment vertical="center" wrapText="1"/>
    </xf>
    <xf numFmtId="0" fontId="45" fillId="20" borderId="32" xfId="0" applyFont="1" applyFill="1" applyBorder="1" applyAlignment="1">
      <alignment vertical="center" wrapText="1"/>
    </xf>
    <xf numFmtId="0" fontId="3" fillId="20" borderId="48" xfId="1" applyFill="1" applyBorder="1" applyAlignment="1">
      <alignment vertical="center" wrapText="1"/>
    </xf>
    <xf numFmtId="8" fontId="0" fillId="20" borderId="47" xfId="0" applyNumberFormat="1" applyFill="1" applyBorder="1" applyAlignment="1">
      <alignment horizontal="center" vertical="center"/>
    </xf>
    <xf numFmtId="0" fontId="4" fillId="12" borderId="44" xfId="0" applyFont="1" applyFill="1" applyBorder="1" applyAlignment="1">
      <alignment vertical="center" wrapText="1"/>
    </xf>
    <xf numFmtId="0" fontId="4" fillId="12" borderId="44" xfId="0" applyFont="1" applyFill="1" applyBorder="1" applyAlignment="1">
      <alignment vertical="center"/>
    </xf>
    <xf numFmtId="0" fontId="4" fillId="12" borderId="45" xfId="0" applyFont="1" applyFill="1" applyBorder="1" applyAlignment="1">
      <alignment vertical="center"/>
    </xf>
    <xf numFmtId="8" fontId="0" fillId="12" borderId="27" xfId="0" applyNumberFormat="1" applyFill="1" applyBorder="1" applyAlignment="1">
      <alignment horizontal="center" vertical="center"/>
    </xf>
    <xf numFmtId="4" fontId="0" fillId="12" borderId="27" xfId="0" applyNumberFormat="1" applyFill="1" applyBorder="1" applyAlignment="1">
      <alignment horizontal="center" vertical="center"/>
    </xf>
    <xf numFmtId="0" fontId="0" fillId="12" borderId="36" xfId="0" applyFill="1" applyBorder="1" applyAlignment="1">
      <alignment vertical="center" wrapText="1"/>
    </xf>
    <xf numFmtId="0" fontId="44" fillId="12" borderId="32" xfId="0" applyFont="1" applyFill="1" applyBorder="1" applyAlignment="1">
      <alignment vertical="center" wrapText="1"/>
    </xf>
    <xf numFmtId="0" fontId="45" fillId="12" borderId="48" xfId="0" applyFont="1" applyFill="1" applyBorder="1" applyAlignment="1">
      <alignment vertical="center" wrapText="1"/>
    </xf>
    <xf numFmtId="0" fontId="46" fillId="12" borderId="48" xfId="0" applyFont="1" applyFill="1" applyBorder="1" applyAlignment="1">
      <alignment vertical="center" wrapText="1"/>
    </xf>
    <xf numFmtId="0" fontId="45" fillId="12" borderId="49" xfId="0" applyFont="1" applyFill="1" applyBorder="1" applyAlignment="1">
      <alignment vertical="center" wrapText="1"/>
    </xf>
    <xf numFmtId="0" fontId="45" fillId="12" borderId="32" xfId="0" applyFont="1" applyFill="1" applyBorder="1" applyAlignment="1">
      <alignment vertical="center" wrapText="1"/>
    </xf>
    <xf numFmtId="0" fontId="3" fillId="12" borderId="48" xfId="1" applyFill="1" applyBorder="1" applyAlignment="1">
      <alignment vertical="center" wrapText="1"/>
    </xf>
    <xf numFmtId="8" fontId="0" fillId="12" borderId="47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 wrapText="1"/>
    </xf>
    <xf numFmtId="0" fontId="47" fillId="0" borderId="0" xfId="0" applyFont="1" applyAlignment="1">
      <alignment wrapText="1"/>
    </xf>
    <xf numFmtId="0" fontId="0" fillId="2" borderId="42" xfId="0" applyFill="1" applyBorder="1" applyAlignment="1">
      <alignment vertical="center" wrapText="1"/>
    </xf>
    <xf numFmtId="0" fontId="42" fillId="0" borderId="42" xfId="0" applyFont="1" applyBorder="1" applyAlignment="1">
      <alignment vertical="center" wrapText="1"/>
    </xf>
    <xf numFmtId="0" fontId="42" fillId="16" borderId="27" xfId="0" applyFont="1" applyFill="1" applyBorder="1" applyAlignment="1">
      <alignment horizontal="center" vertical="center" wrapText="1"/>
    </xf>
    <xf numFmtId="0" fontId="42" fillId="0" borderId="43" xfId="0" applyFont="1" applyBorder="1" applyAlignment="1">
      <alignment vertical="center" wrapText="1"/>
    </xf>
    <xf numFmtId="8" fontId="42" fillId="15" borderId="27" xfId="0" applyNumberFormat="1" applyFont="1" applyFill="1" applyBorder="1" applyAlignment="1">
      <alignment horizontal="center" vertical="center"/>
    </xf>
    <xf numFmtId="4" fontId="42" fillId="15" borderId="27" xfId="0" applyNumberFormat="1" applyFont="1" applyFill="1" applyBorder="1" applyAlignment="1">
      <alignment horizontal="center" vertical="center"/>
    </xf>
    <xf numFmtId="0" fontId="42" fillId="15" borderId="36" xfId="0" applyFont="1" applyFill="1" applyBorder="1" applyAlignment="1">
      <alignment vertical="center" wrapText="1"/>
    </xf>
    <xf numFmtId="0" fontId="48" fillId="15" borderId="48" xfId="0" applyFont="1" applyFill="1" applyBorder="1" applyAlignment="1">
      <alignment vertical="center" wrapText="1"/>
    </xf>
    <xf numFmtId="0" fontId="43" fillId="15" borderId="48" xfId="1" applyFont="1" applyFill="1" applyBorder="1" applyAlignment="1">
      <alignment vertical="center" wrapText="1"/>
    </xf>
    <xf numFmtId="8" fontId="42" fillId="16" borderId="27" xfId="0" applyNumberFormat="1" applyFont="1" applyFill="1" applyBorder="1" applyAlignment="1">
      <alignment horizontal="center" vertical="center"/>
    </xf>
    <xf numFmtId="4" fontId="42" fillId="16" borderId="27" xfId="0" applyNumberFormat="1" applyFont="1" applyFill="1" applyBorder="1" applyAlignment="1">
      <alignment horizontal="center" vertical="center"/>
    </xf>
    <xf numFmtId="0" fontId="42" fillId="16" borderId="36" xfId="0" applyFont="1" applyFill="1" applyBorder="1" applyAlignment="1">
      <alignment vertical="center" wrapText="1"/>
    </xf>
    <xf numFmtId="0" fontId="48" fillId="16" borderId="48" xfId="0" applyFont="1" applyFill="1" applyBorder="1" applyAlignment="1">
      <alignment vertical="center" wrapText="1"/>
    </xf>
    <xf numFmtId="8" fontId="42" fillId="19" borderId="27" xfId="0" applyNumberFormat="1" applyFont="1" applyFill="1" applyBorder="1" applyAlignment="1">
      <alignment horizontal="center" vertical="center"/>
    </xf>
    <xf numFmtId="4" fontId="42" fillId="19" borderId="27" xfId="0" applyNumberFormat="1" applyFont="1" applyFill="1" applyBorder="1" applyAlignment="1">
      <alignment horizontal="center" vertical="center"/>
    </xf>
    <xf numFmtId="0" fontId="42" fillId="19" borderId="36" xfId="0" applyFont="1" applyFill="1" applyBorder="1" applyAlignment="1">
      <alignment vertical="center" wrapText="1"/>
    </xf>
    <xf numFmtId="0" fontId="48" fillId="19" borderId="48" xfId="0" applyFont="1" applyFill="1" applyBorder="1" applyAlignment="1">
      <alignment vertical="center" wrapText="1"/>
    </xf>
    <xf numFmtId="8" fontId="42" fillId="20" borderId="27" xfId="0" applyNumberFormat="1" applyFont="1" applyFill="1" applyBorder="1" applyAlignment="1">
      <alignment horizontal="center" vertical="center"/>
    </xf>
    <xf numFmtId="4" fontId="42" fillId="20" borderId="27" xfId="0" applyNumberFormat="1" applyFont="1" applyFill="1" applyBorder="1" applyAlignment="1">
      <alignment horizontal="center" vertical="center"/>
    </xf>
    <xf numFmtId="0" fontId="42" fillId="20" borderId="36" xfId="0" applyFont="1" applyFill="1" applyBorder="1" applyAlignment="1">
      <alignment vertical="center" wrapText="1"/>
    </xf>
    <xf numFmtId="0" fontId="48" fillId="20" borderId="48" xfId="0" applyFont="1" applyFill="1" applyBorder="1" applyAlignment="1">
      <alignment vertical="center" wrapText="1"/>
    </xf>
    <xf numFmtId="8" fontId="42" fillId="12" borderId="27" xfId="0" applyNumberFormat="1" applyFont="1" applyFill="1" applyBorder="1" applyAlignment="1">
      <alignment horizontal="center" vertical="center"/>
    </xf>
    <xf numFmtId="4" fontId="42" fillId="12" borderId="27" xfId="0" applyNumberFormat="1" applyFont="1" applyFill="1" applyBorder="1" applyAlignment="1">
      <alignment horizontal="center" vertical="center"/>
    </xf>
    <xf numFmtId="0" fontId="42" fillId="12" borderId="36" xfId="0" applyFont="1" applyFill="1" applyBorder="1" applyAlignment="1">
      <alignment vertical="center" wrapText="1"/>
    </xf>
    <xf numFmtId="0" fontId="48" fillId="12" borderId="48" xfId="0" applyFont="1" applyFill="1" applyBorder="1" applyAlignment="1">
      <alignment vertical="center" wrapText="1"/>
    </xf>
    <xf numFmtId="0" fontId="42" fillId="0" borderId="0" xfId="0" applyFont="1" applyAlignment="1">
      <alignment vertical="center"/>
    </xf>
    <xf numFmtId="0" fontId="4" fillId="0" borderId="47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49" fillId="16" borderId="48" xfId="0" applyFont="1" applyFill="1" applyBorder="1" applyAlignment="1">
      <alignment vertical="center" wrapText="1"/>
    </xf>
    <xf numFmtId="0" fontId="49" fillId="19" borderId="48" xfId="0" applyFont="1" applyFill="1" applyBorder="1" applyAlignment="1">
      <alignment vertical="center" wrapText="1"/>
    </xf>
    <xf numFmtId="0" fontId="49" fillId="20" borderId="48" xfId="0" applyFont="1" applyFill="1" applyBorder="1" applyAlignment="1">
      <alignment vertical="center" wrapText="1"/>
    </xf>
    <xf numFmtId="0" fontId="49" fillId="12" borderId="48" xfId="0" applyFont="1" applyFill="1" applyBorder="1" applyAlignment="1">
      <alignment vertical="center" wrapText="1"/>
    </xf>
    <xf numFmtId="4" fontId="0" fillId="15" borderId="36" xfId="0" applyNumberFormat="1" applyFill="1" applyBorder="1" applyAlignment="1">
      <alignment horizontal="center" vertical="center"/>
    </xf>
    <xf numFmtId="4" fontId="0" fillId="16" borderId="36" xfId="0" applyNumberFormat="1" applyFill="1" applyBorder="1" applyAlignment="1">
      <alignment horizontal="center" vertical="center"/>
    </xf>
    <xf numFmtId="4" fontId="0" fillId="19" borderId="36" xfId="0" applyNumberFormat="1" applyFill="1" applyBorder="1" applyAlignment="1">
      <alignment horizontal="center" vertical="center"/>
    </xf>
    <xf numFmtId="4" fontId="0" fillId="20" borderId="36" xfId="0" applyNumberFormat="1" applyFill="1" applyBorder="1" applyAlignment="1">
      <alignment horizontal="center" vertical="center"/>
    </xf>
    <xf numFmtId="4" fontId="0" fillId="12" borderId="36" xfId="0" applyNumberForma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4" fillId="16" borderId="47" xfId="0" applyFont="1" applyFill="1" applyBorder="1" applyAlignment="1">
      <alignment vertical="center" wrapText="1"/>
    </xf>
    <xf numFmtId="0" fontId="0" fillId="16" borderId="43" xfId="0" applyFill="1" applyBorder="1" applyAlignment="1">
      <alignment vertical="center" wrapText="1"/>
    </xf>
    <xf numFmtId="0" fontId="0" fillId="16" borderId="51" xfId="0" applyFill="1" applyBorder="1" applyAlignment="1">
      <alignment vertical="center" wrapText="1"/>
    </xf>
    <xf numFmtId="0" fontId="0" fillId="16" borderId="5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0" fillId="2" borderId="52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45" fillId="0" borderId="54" xfId="0" applyFont="1" applyFill="1" applyBorder="1" applyAlignment="1">
      <alignment vertical="center" wrapText="1"/>
    </xf>
    <xf numFmtId="0" fontId="3" fillId="16" borderId="48" xfId="2" applyFill="1" applyBorder="1" applyAlignment="1">
      <alignment vertical="center" wrapText="1"/>
    </xf>
    <xf numFmtId="0" fontId="3" fillId="16" borderId="49" xfId="2" applyFill="1" applyBorder="1" applyAlignment="1">
      <alignment vertical="center" wrapText="1"/>
    </xf>
    <xf numFmtId="0" fontId="3" fillId="16" borderId="32" xfId="2" applyFill="1" applyBorder="1" applyAlignment="1">
      <alignment vertical="center" wrapText="1"/>
    </xf>
    <xf numFmtId="3" fontId="17" fillId="0" borderId="3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4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0" fillId="15" borderId="28" xfId="0" applyFill="1" applyBorder="1" applyAlignment="1">
      <alignment horizontal="center"/>
    </xf>
    <xf numFmtId="0" fontId="0" fillId="15" borderId="29" xfId="0" applyFill="1" applyBorder="1" applyAlignment="1">
      <alignment horizontal="center"/>
    </xf>
    <xf numFmtId="0" fontId="0" fillId="15" borderId="38" xfId="0" applyFill="1" applyBorder="1" applyAlignment="1">
      <alignment horizontal="center"/>
    </xf>
    <xf numFmtId="0" fontId="0" fillId="16" borderId="28" xfId="0" applyFill="1" applyBorder="1" applyAlignment="1">
      <alignment horizontal="center"/>
    </xf>
    <xf numFmtId="0" fontId="0" fillId="16" borderId="29" xfId="0" applyFill="1" applyBorder="1" applyAlignment="1">
      <alignment horizontal="center"/>
    </xf>
    <xf numFmtId="0" fontId="0" fillId="16" borderId="30" xfId="0" applyFill="1" applyBorder="1" applyAlignment="1">
      <alignment horizontal="center"/>
    </xf>
    <xf numFmtId="0" fontId="22" fillId="0" borderId="5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6" xfId="0" applyFont="1" applyBorder="1" applyAlignment="1">
      <alignment horizontal="center" vertical="center"/>
    </xf>
  </cellXfs>
  <cellStyles count="3">
    <cellStyle name="Hyperlink" xfId="1" xr:uid="{00000000-000B-0000-0000-000008000000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theme" Target="theme/theme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06/relationships/rdRichValue" Target="richData/rdrichvalue.xml"/><Relationship Id="rId22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588433</xdr:colOff>
      <xdr:row>3</xdr:row>
      <xdr:rowOff>79373</xdr:rowOff>
    </xdr:from>
    <xdr:to>
      <xdr:col>1</xdr:col>
      <xdr:colOff>2174874</xdr:colOff>
      <xdr:row>3</xdr:row>
      <xdr:rowOff>1209378</xdr:rowOff>
    </xdr:to>
    <xdr:pic>
      <xdr:nvPicPr>
        <xdr:cNvPr id="2" name="Obrázek 1" descr="FELPY SLEEVE. Taška na notebook z recyklované plsti (100% rPET) - Světle Šedá">
          <a:extLst>
            <a:ext uri="{FF2B5EF4-FFF2-40B4-BE49-F238E27FC236}">
              <a16:creationId xmlns:a16="http://schemas.microsoft.com/office/drawing/2014/main" id="{6743E2BA-ED82-4B58-ABAC-40593496BA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76" b="13157"/>
        <a:stretch/>
      </xdr:blipFill>
      <xdr:spPr bwMode="auto">
        <a:xfrm>
          <a:off x="1794933" y="2714623"/>
          <a:ext cx="1586441" cy="1130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621199</xdr:colOff>
      <xdr:row>4</xdr:row>
      <xdr:rowOff>23282</xdr:rowOff>
    </xdr:from>
    <xdr:to>
      <xdr:col>1</xdr:col>
      <xdr:colOff>1877483</xdr:colOff>
      <xdr:row>4</xdr:row>
      <xdr:rowOff>1285322</xdr:rowOff>
    </xdr:to>
    <xdr:pic>
      <xdr:nvPicPr>
        <xdr:cNvPr id="3" name="Obrázek 2" descr="HEMINGWAY. Poznámkový blok A5 z PU s hladkými listy - Šedá">
          <a:extLst>
            <a:ext uri="{FF2B5EF4-FFF2-40B4-BE49-F238E27FC236}">
              <a16:creationId xmlns:a16="http://schemas.microsoft.com/office/drawing/2014/main" id="{225CC225-020A-44E4-BF4A-A237BA4C0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699" y="4071407"/>
          <a:ext cx="1256284" cy="126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451555</xdr:colOff>
      <xdr:row>5</xdr:row>
      <xdr:rowOff>82499</xdr:rowOff>
    </xdr:from>
    <xdr:to>
      <xdr:col>1</xdr:col>
      <xdr:colOff>1884890</xdr:colOff>
      <xdr:row>5</xdr:row>
      <xdr:rowOff>1533279</xdr:rowOff>
    </xdr:to>
    <xdr:pic>
      <xdr:nvPicPr>
        <xdr:cNvPr id="4" name="Obrázek 3" descr="KOSTOVA. Zápisník A5 s linkovanými listy">
          <a:extLst>
            <a:ext uri="{FF2B5EF4-FFF2-40B4-BE49-F238E27FC236}">
              <a16:creationId xmlns:a16="http://schemas.microsoft.com/office/drawing/2014/main" id="{BEE5E839-5219-4C00-A005-9164EFAAE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055" y="4936721"/>
          <a:ext cx="1433335" cy="1447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389866</xdr:colOff>
      <xdr:row>6</xdr:row>
      <xdr:rowOff>14111</xdr:rowOff>
    </xdr:from>
    <xdr:to>
      <xdr:col>1</xdr:col>
      <xdr:colOff>1802339</xdr:colOff>
      <xdr:row>6</xdr:row>
      <xdr:rowOff>1421341</xdr:rowOff>
    </xdr:to>
    <xdr:pic>
      <xdr:nvPicPr>
        <xdr:cNvPr id="5" name="Obrázek 4" descr="BRIGHTON. Polyesterová sublimační šňůrka">
          <a:extLst>
            <a:ext uri="{FF2B5EF4-FFF2-40B4-BE49-F238E27FC236}">
              <a16:creationId xmlns:a16="http://schemas.microsoft.com/office/drawing/2014/main" id="{0BCACCEC-5F95-4F6A-A8E9-52EC1F1B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66" y="6491111"/>
          <a:ext cx="1415648" cy="1410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1028" name="AutoShape 4" descr="Papírová taška NATURA EKO">
          <a:extLst>
            <a:ext uri="{FF2B5EF4-FFF2-40B4-BE49-F238E27FC236}">
              <a16:creationId xmlns:a16="http://schemas.microsoft.com/office/drawing/2014/main" id="{328DFA4E-7469-4BC1-B596-F43CB846A9A1}"/>
            </a:ext>
          </a:extLst>
        </xdr:cNvPr>
        <xdr:cNvSpPr>
          <a:spLocks noChangeAspect="1" noChangeArrowheads="1"/>
        </xdr:cNvSpPr>
      </xdr:nvSpPr>
      <xdr:spPr bwMode="auto">
        <a:xfrm>
          <a:off x="1206500" y="917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123825</xdr:rowOff>
    </xdr:to>
    <xdr:sp macro="" textlink="">
      <xdr:nvSpPr>
        <xdr:cNvPr id="1029" name="AutoShape 5" descr="Papírová taška NATURA EKO">
          <a:extLst>
            <a:ext uri="{FF2B5EF4-FFF2-40B4-BE49-F238E27FC236}">
              <a16:creationId xmlns:a16="http://schemas.microsoft.com/office/drawing/2014/main" id="{584D5A7C-8832-4D39-B7BD-B53C5A0E74E9}"/>
            </a:ext>
          </a:extLst>
        </xdr:cNvPr>
        <xdr:cNvSpPr>
          <a:spLocks noChangeAspect="1" noChangeArrowheads="1"/>
        </xdr:cNvSpPr>
      </xdr:nvSpPr>
      <xdr:spPr bwMode="auto">
        <a:xfrm>
          <a:off x="5835650" y="1478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416278</xdr:colOff>
      <xdr:row>9</xdr:row>
      <xdr:rowOff>127000</xdr:rowOff>
    </xdr:from>
    <xdr:to>
      <xdr:col>1</xdr:col>
      <xdr:colOff>2008065</xdr:colOff>
      <xdr:row>9</xdr:row>
      <xdr:rowOff>1982011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3BAD1085-89EC-4A46-BEE2-7EEA650A6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2778" y="9306278"/>
          <a:ext cx="1594962" cy="18550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304800</xdr:rowOff>
    </xdr:to>
    <xdr:sp macro="" textlink="">
      <xdr:nvSpPr>
        <xdr:cNvPr id="1030" name="AutoShape 6" descr="Rashort USB nabíjecí kabel s přívěškem na klíče Šedá">
          <a:extLst>
            <a:ext uri="{FF2B5EF4-FFF2-40B4-BE49-F238E27FC236}">
              <a16:creationId xmlns:a16="http://schemas.microsoft.com/office/drawing/2014/main" id="{EE49660C-8E56-4078-A1F9-EF0B6AD1289C}"/>
            </a:ext>
          </a:extLst>
        </xdr:cNvPr>
        <xdr:cNvSpPr>
          <a:spLocks noChangeAspect="1" noChangeArrowheads="1"/>
        </xdr:cNvSpPr>
      </xdr:nvSpPr>
      <xdr:spPr bwMode="auto">
        <a:xfrm>
          <a:off x="1206500" y="5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656166</xdr:colOff>
      <xdr:row>2</xdr:row>
      <xdr:rowOff>42333</xdr:rowOff>
    </xdr:from>
    <xdr:to>
      <xdr:col>1</xdr:col>
      <xdr:colOff>1894063</xdr:colOff>
      <xdr:row>2</xdr:row>
      <xdr:rowOff>2025995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A7F4192-F82D-497E-977B-5FE83C48A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62666" y="571500"/>
          <a:ext cx="1234722" cy="1986837"/>
        </a:xfrm>
        <a:prstGeom prst="rect">
          <a:avLst/>
        </a:prstGeom>
      </xdr:spPr>
    </xdr:pic>
    <xdr:clientData/>
  </xdr:twoCellAnchor>
  <xdr:twoCellAnchor editAs="oneCell">
    <xdr:from>
      <xdr:col>1</xdr:col>
      <xdr:colOff>106801</xdr:colOff>
      <xdr:row>8</xdr:row>
      <xdr:rowOff>80140</xdr:rowOff>
    </xdr:from>
    <xdr:to>
      <xdr:col>1</xdr:col>
      <xdr:colOff>2296229</xdr:colOff>
      <xdr:row>8</xdr:row>
      <xdr:rowOff>493669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3E7550E-B9E9-4164-AC9F-977A3D91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2199663" y="7660445"/>
          <a:ext cx="413529" cy="2186253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1209674</xdr:colOff>
      <xdr:row>7</xdr:row>
      <xdr:rowOff>171448</xdr:rowOff>
    </xdr:from>
    <xdr:to>
      <xdr:col>1</xdr:col>
      <xdr:colOff>2493986</xdr:colOff>
      <xdr:row>7</xdr:row>
      <xdr:rowOff>781049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91A10E21-A55E-4287-BFE4-480B8787C1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9866"/>
        <a:stretch/>
      </xdr:blipFill>
      <xdr:spPr>
        <a:xfrm>
          <a:off x="1209674" y="8629648"/>
          <a:ext cx="2493987" cy="609601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600074</xdr:colOff>
      <xdr:row>10</xdr:row>
      <xdr:rowOff>9524</xdr:rowOff>
    </xdr:from>
    <xdr:to>
      <xdr:col>1</xdr:col>
      <xdr:colOff>1771650</xdr:colOff>
      <xdr:row>10</xdr:row>
      <xdr:rowOff>1866900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AB2ECF1D-EDF4-4905-829C-6A6586F2CD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07" t="7064" r="22691" b="6235"/>
        <a:stretch/>
      </xdr:blipFill>
      <xdr:spPr bwMode="auto">
        <a:xfrm>
          <a:off x="1809749" y="12677774"/>
          <a:ext cx="1171576" cy="185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16" Type="http://schemas.openxmlformats.org/officeDocument/2006/relationships/image" Target="../media/image16.jpeg"/><Relationship Id="rId2" Type="http://schemas.openxmlformats.org/officeDocument/2006/relationships/image" Target="../media/image210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5" Type="http://schemas.openxmlformats.org/officeDocument/2006/relationships/image" Target="../media/image55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4" Type="http://schemas.openxmlformats.org/officeDocument/2006/relationships/image" Target="../media/image410.jpeg"/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10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10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reda.cz/cs/nakupni-140g-recyklovana-taska-cottonel-duo--seda---PP8857.3" TargetMode="External"/><Relationship Id="rId18" Type="http://schemas.openxmlformats.org/officeDocument/2006/relationships/hyperlink" Target="https://reda.cz/cs/raise--sportovni-lahev-ze-skla-a-nerezove-oceli-520-ml--cerna---PP16163.1" TargetMode="External"/><Relationship Id="rId26" Type="http://schemas.openxmlformats.org/officeDocument/2006/relationships/hyperlink" Target="https://reda.cz/cs/opleteny-kabel-3-v-1---PP3443" TargetMode="External"/><Relationship Id="rId39" Type="http://schemas.openxmlformats.org/officeDocument/2006/relationships/hyperlink" Target="https://reda.cz/cs/findo--identifikacni-stitek-na-zavazadla--kralovska-modra---PP17106.4" TargetMode="External"/><Relationship Id="rId21" Type="http://schemas.openxmlformats.org/officeDocument/2006/relationships/hyperlink" Target="https://reda.cz/cs/asimov--blok-se-spiralovou-vazbou-b6-se-stranami-bez-linek--modra---PP16519.2" TargetMode="External"/><Relationship Id="rId34" Type="http://schemas.openxmlformats.org/officeDocument/2006/relationships/hyperlink" Target="https://reda.cz/cs/plechovka-s-mentolkami-brise--bila---PP9042.5" TargetMode="External"/><Relationship Id="rId42" Type="http://schemas.openxmlformats.org/officeDocument/2006/relationships/hyperlink" Target="https://reda.cz/cs/vejir-fanny--modra---PP9045.2" TargetMode="External"/><Relationship Id="rId47" Type="http://schemas.openxmlformats.org/officeDocument/2006/relationships/hyperlink" Target="https://reda.cz/cs/antistresova-kostka-relicup---PP9802" TargetMode="External"/><Relationship Id="rId50" Type="http://schemas.openxmlformats.org/officeDocument/2006/relationships/hyperlink" Target="https://reda.cz/cs/manualni-destnik-z-pe-boda---PP9578" TargetMode="External"/><Relationship Id="rId55" Type="http://schemas.openxmlformats.org/officeDocument/2006/relationships/hyperlink" Target="https://reda.cz/cs/fola--skladaci-taska-z-polyesteru-190t--modra---PP16484.2" TargetMode="External"/><Relationship Id="rId7" Type="http://schemas.openxmlformats.org/officeDocument/2006/relationships/hyperlink" Target="https://reda.cz/cs/obal-na-notebook-neolap---PP9579" TargetMode="External"/><Relationship Id="rId12" Type="http://schemas.openxmlformats.org/officeDocument/2006/relationships/hyperlink" Target="https://reda.cz/cs/matola--batoh-na-zada-ze-100-organicke-bavlny-120-g-m---PP33190" TargetMode="External"/><Relationship Id="rId17" Type="http://schemas.openxmlformats.org/officeDocument/2006/relationships/hyperlink" Target="https://reda.cz/cs/landscape-ii--400-ml-sublimacni-sportovni-lahev---PP36249" TargetMode="External"/><Relationship Id="rId25" Type="http://schemas.openxmlformats.org/officeDocument/2006/relationships/hyperlink" Target="https://reda.cz/cs/sada-zapisniku-neilo-set--modra---PP8827.2" TargetMode="External"/><Relationship Id="rId33" Type="http://schemas.openxmlformats.org/officeDocument/2006/relationships/hyperlink" Target="https://reda.cz/cs/tobol--netkane-pouzdro-na-bryle-80-g-m---PP16819" TargetMode="External"/><Relationship Id="rId38" Type="http://schemas.openxmlformats.org/officeDocument/2006/relationships/hyperlink" Target="https://reda.cz/cs/deniro--vzduchotesna-kosmeticka-taska-z-pvc---PP16736" TargetMode="External"/><Relationship Id="rId46" Type="http://schemas.openxmlformats.org/officeDocument/2006/relationships/hyperlink" Target="https://reda.cz/cs/anti-stress-in-cloud-shape-cloudy--white---PP8710.2" TargetMode="External"/><Relationship Id="rId59" Type="http://schemas.openxmlformats.org/officeDocument/2006/relationships/printerSettings" Target="../printerSettings/printerSettings3.bin"/><Relationship Id="rId2" Type="http://schemas.openxmlformats.org/officeDocument/2006/relationships/hyperlink" Target="https://www.inetprint.cz/kontakty" TargetMode="External"/><Relationship Id="rId16" Type="http://schemas.openxmlformats.org/officeDocument/2006/relationships/hyperlink" Target="https://reda.cz/cs/dakar--lahev-z-bambusu-a-borosilikatoveho-skla-600-ml--svetle-zelena---PP16171.2" TargetMode="External"/><Relationship Id="rId20" Type="http://schemas.openxmlformats.org/officeDocument/2006/relationships/hyperlink" Target="https://reda.cz/cs/eliot--kancelarska-souprava---PP17464" TargetMode="External"/><Relationship Id="rId29" Type="http://schemas.openxmlformats.org/officeDocument/2006/relationships/hyperlink" Target="https://reda.cz/cs/nabijeci-kabel-4-v-1-s-karabinou--cerna---PP17792.1" TargetMode="External"/><Relationship Id="rId41" Type="http://schemas.openxmlformats.org/officeDocument/2006/relationships/hyperlink" Target="https://reda.cz/cs/zamek-na-kufr-threecode---PP9585" TargetMode="External"/><Relationship Id="rId54" Type="http://schemas.openxmlformats.org/officeDocument/2006/relationships/hyperlink" Target="https://reda.cz/cs/arlon--skladaci-taska-z-netkane-textilie-80-g-m--modra---PP16485.1" TargetMode="External"/><Relationship Id="rId1" Type="http://schemas.openxmlformats.org/officeDocument/2006/relationships/hyperlink" Target="https://www.predvo.cz/" TargetMode="External"/><Relationship Id="rId6" Type="http://schemas.openxmlformats.org/officeDocument/2006/relationships/hyperlink" Target="https://reda.cz/cs/taska-na-notebook-z-plsti-rpet-tapla--seda---PP49087.3" TargetMode="External"/><Relationship Id="rId11" Type="http://schemas.openxmlformats.org/officeDocument/2006/relationships/hyperlink" Target="https://reda.cz/cs/caracas--taska-ze-100-bavlny-140-g-m--cerna---PP36211.1" TargetMode="External"/><Relationship Id="rId24" Type="http://schemas.openxmlformats.org/officeDocument/2006/relationships/hyperlink" Target="https://reda.cz/cs/b6-poznamkovy-blok-bloquero--cerna---PP9052.2" TargetMode="External"/><Relationship Id="rId32" Type="http://schemas.openxmlformats.org/officeDocument/2006/relationships/hyperlink" Target="https://reda.cz/cs/slunecni-bryle-s-uv-ochranou-america--black---PP9110.1" TargetMode="External"/><Relationship Id="rId37" Type="http://schemas.openxmlformats.org/officeDocument/2006/relationships/hyperlink" Target="https://reda.cz/cs/bonbony-v-srdicku-lovemint--bila---PP9093.2" TargetMode="External"/><Relationship Id="rId40" Type="http://schemas.openxmlformats.org/officeDocument/2006/relationships/hyperlink" Target="https://reda.cz/cs/plastove-jmenovky-traveller--white---PP8805.5" TargetMode="External"/><Relationship Id="rId45" Type="http://schemas.openxmlformats.org/officeDocument/2006/relationships/hyperlink" Target="https://reda.cz/cs/zlatar--anti-stress---PP17941" TargetMode="External"/><Relationship Id="rId53" Type="http://schemas.openxmlformats.org/officeDocument/2006/relationships/hyperlink" Target="https://reda.cz/cs/manualni-destnik-cala--seda---PP8944.5" TargetMode="External"/><Relationship Id="rId58" Type="http://schemas.openxmlformats.org/officeDocument/2006/relationships/hyperlink" Target="https://reda.cz/cs/skladaci-taska-210d-fresa--blue---PP9195.2" TargetMode="External"/><Relationship Id="rId5" Type="http://schemas.openxmlformats.org/officeDocument/2006/relationships/hyperlink" Target="https://reda.cz/cs/kontakty" TargetMode="External"/><Relationship Id="rId15" Type="http://schemas.openxmlformats.org/officeDocument/2006/relationships/hyperlink" Target="https://reda.cz/cs/ancer--sportovni-lahev-z-as-a-nerezove-oceli-700-ml--modra---PP30774.2" TargetMode="External"/><Relationship Id="rId23" Type="http://schemas.openxmlformats.org/officeDocument/2006/relationships/hyperlink" Target="https://reda.cz/cs/kraftovy-poznamkovy-blok-s-krouzkovou-vazbou-a-perem--modra---PP32674.2" TargetMode="External"/><Relationship Id="rId28" Type="http://schemas.openxmlformats.org/officeDocument/2006/relationships/hyperlink" Target="https://reda.cz/cs/nabijeci-kabel-3-v-1-ligo-cable---PP9879" TargetMode="External"/><Relationship Id="rId36" Type="http://schemas.openxmlformats.org/officeDocument/2006/relationships/hyperlink" Target="https://reda.cz/cs/mentolky-bez-cukru-minto--bila---PP9092.5" TargetMode="External"/><Relationship Id="rId49" Type="http://schemas.openxmlformats.org/officeDocument/2006/relationships/hyperlink" Target="https://reda.cz/cs/skladaci-destnik-paulina---PP75767.9" TargetMode="External"/><Relationship Id="rId57" Type="http://schemas.openxmlformats.org/officeDocument/2006/relationships/hyperlink" Target="https://reda.cz/cs/hlinikova-jmenovka-fly-tag--black---PP9326.1" TargetMode="External"/><Relationship Id="rId10" Type="http://schemas.openxmlformats.org/officeDocument/2006/relationships/hyperlink" Target="https://reda.cz/cs/klasicky-zapisnik-a5-sam-z-rcs-lepene-kuze--kralovska-modr---PP72173.5" TargetMode="External"/><Relationship Id="rId19" Type="http://schemas.openxmlformats.org/officeDocument/2006/relationships/hyperlink" Target="https://www.vazbic.cz/triko/" TargetMode="External"/><Relationship Id="rId31" Type="http://schemas.openxmlformats.org/officeDocument/2006/relationships/hyperlink" Target="https://reda.cz/cs/celebes--pc-slunecni-bryle--modra---PP17112.2" TargetMode="External"/><Relationship Id="rId44" Type="http://schemas.openxmlformats.org/officeDocument/2006/relationships/hyperlink" Target="https://reda.cz/cs/cistici-hadrik-z-rpet-rpet-cloth--bila---PP9428.2" TargetMode="External"/><Relationship Id="rId52" Type="http://schemas.openxmlformats.org/officeDocument/2006/relationships/hyperlink" Target="https://reda.cz/cs/betsey--190t-polyesterovy-destnik--cerna---PP15939.1" TargetMode="External"/><Relationship Id="rId4" Type="http://schemas.openxmlformats.org/officeDocument/2006/relationships/hyperlink" Target="https://www.arei.cz/kontakty/" TargetMode="External"/><Relationship Id="rId9" Type="http://schemas.openxmlformats.org/officeDocument/2006/relationships/hyperlink" Target="https://reda.cz/cs/krouzkovy-zapisnik-a5-anotate--modra---PP41445.2" TargetMode="External"/><Relationship Id="rId14" Type="http://schemas.openxmlformats.org/officeDocument/2006/relationships/hyperlink" Target="https://reda.cz/cs/bavlnena-taska-140-gr-zevra--kralovska-modr---PP35990.5" TargetMode="External"/><Relationship Id="rId22" Type="http://schemas.openxmlformats.org/officeDocument/2006/relationships/hyperlink" Target="https://reda.cz/cs/korkovy-poznamkovy-blok-s-krouzkovou-vazbou-a-perem--bila---PP32675.4" TargetMode="External"/><Relationship Id="rId27" Type="http://schemas.openxmlformats.org/officeDocument/2006/relationships/hyperlink" Target="https://reda.cz/cs/leia--taska-z-kraftoveho-papiru-115-g-m---PP16822" TargetMode="External"/><Relationship Id="rId30" Type="http://schemas.openxmlformats.org/officeDocument/2006/relationships/hyperlink" Target="https://reda.cz/cs/nabijeci-kabel-4v1--typ-c-blue--kralovska-modr---PP71681.2" TargetMode="External"/><Relationship Id="rId35" Type="http://schemas.openxmlformats.org/officeDocument/2006/relationships/hyperlink" Target="https://reda.cz/cs/mentolove-bonbony-v-krabicce-clicky---PP56889.1" TargetMode="External"/><Relationship Id="rId43" Type="http://schemas.openxmlformats.org/officeDocument/2006/relationships/hyperlink" Target="https://reda.cz/cs/vejir-fanny-wood--kralovska-modr---PP9337.6" TargetMode="External"/><Relationship Id="rId48" Type="http://schemas.openxmlformats.org/officeDocument/2006/relationships/hyperlink" Target="https://reda.cz/cs/patti--polyesterovy-destnik-190t-s-automatickym-oteviranim--modra---PP15942.2" TargetMode="External"/><Relationship Id="rId56" Type="http://schemas.openxmlformats.org/officeDocument/2006/relationships/hyperlink" Target="https://www.promodirect.cz/reklamni-predmety/kancelar/prislusenstvi-k-telefonum/230056-bryle-proti-modremu-svetlu-cerna-moderni-bryle-se-sklicky-ktere-blokuji-P453941" TargetMode="External"/><Relationship Id="rId8" Type="http://schemas.openxmlformats.org/officeDocument/2006/relationships/hyperlink" Target="https://reda.cz/cs/zapisnik-a5-z-plsti-rpet-feltbook---PP59559" TargetMode="External"/><Relationship Id="rId51" Type="http://schemas.openxmlformats.org/officeDocument/2006/relationships/hyperlink" Target="https://reda.cz/cs/maria--skladaci-destnik-z-polyesteru-190t--modra---PP15943.2" TargetMode="External"/><Relationship Id="rId3" Type="http://schemas.openxmlformats.org/officeDocument/2006/relationships/hyperlink" Target="https://www.gadapro.cz/cs/kontakty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reda.cz/cs/nakupni-140g-recyklovana-taska-cottonel-duo--seda---PP8857.3" TargetMode="External"/><Relationship Id="rId18" Type="http://schemas.openxmlformats.org/officeDocument/2006/relationships/hyperlink" Target="https://reda.cz/cs/raise--sportovni-lahev-ze-skla-a-nerezove-oceli-520-ml--cerna---PP16163.1" TargetMode="External"/><Relationship Id="rId26" Type="http://schemas.openxmlformats.org/officeDocument/2006/relationships/hyperlink" Target="https://reda.cz/cs/opleteny-kabel-3-v-1---PP3443" TargetMode="External"/><Relationship Id="rId39" Type="http://schemas.openxmlformats.org/officeDocument/2006/relationships/hyperlink" Target="https://reda.cz/cs/findo--identifikacni-stitek-na-zavazadla--kralovska-modra---PP17106.4" TargetMode="External"/><Relationship Id="rId21" Type="http://schemas.openxmlformats.org/officeDocument/2006/relationships/hyperlink" Target="https://reda.cz/cs/asimov--blok-se-spiralovou-vazbou-b6-se-stranami-bez-linek--modra---PP16519.2" TargetMode="External"/><Relationship Id="rId34" Type="http://schemas.openxmlformats.org/officeDocument/2006/relationships/hyperlink" Target="https://reda.cz/cs/plechovka-s-mentolkami-brise--bila---PP9042.5" TargetMode="External"/><Relationship Id="rId42" Type="http://schemas.openxmlformats.org/officeDocument/2006/relationships/hyperlink" Target="https://reda.cz/cs/vejir-fanny--modra---PP9045.2" TargetMode="External"/><Relationship Id="rId47" Type="http://schemas.openxmlformats.org/officeDocument/2006/relationships/hyperlink" Target="https://reda.cz/cs/antistresova-kostka-relicup---PP9802" TargetMode="External"/><Relationship Id="rId50" Type="http://schemas.openxmlformats.org/officeDocument/2006/relationships/hyperlink" Target="https://reda.cz/cs/manualni-destnik-z-pe-boda---PP9578" TargetMode="External"/><Relationship Id="rId55" Type="http://schemas.openxmlformats.org/officeDocument/2006/relationships/hyperlink" Target="https://reda.cz/cs/fola--skladaci-taska-z-polyesteru-190t--modra---PP16484.2" TargetMode="External"/><Relationship Id="rId7" Type="http://schemas.openxmlformats.org/officeDocument/2006/relationships/hyperlink" Target="https://reda.cz/cs/obal-na-notebook-neolap---PP9579" TargetMode="External"/><Relationship Id="rId12" Type="http://schemas.openxmlformats.org/officeDocument/2006/relationships/hyperlink" Target="https://reda.cz/cs/matola--batoh-na-zada-ze-100-organicke-bavlny-120-g-m---PP33190" TargetMode="External"/><Relationship Id="rId17" Type="http://schemas.openxmlformats.org/officeDocument/2006/relationships/hyperlink" Target="https://reda.cz/cs/landscape-ii--400-ml-sublimacni-sportovni-lahev---PP36249" TargetMode="External"/><Relationship Id="rId25" Type="http://schemas.openxmlformats.org/officeDocument/2006/relationships/hyperlink" Target="https://reda.cz/cs/sada-zapisniku-neilo-set--modra---PP8827.2" TargetMode="External"/><Relationship Id="rId33" Type="http://schemas.openxmlformats.org/officeDocument/2006/relationships/hyperlink" Target="https://reda.cz/cs/tobol--netkane-pouzdro-na-bryle-80-g-m---PP16819" TargetMode="External"/><Relationship Id="rId38" Type="http://schemas.openxmlformats.org/officeDocument/2006/relationships/hyperlink" Target="https://reda.cz/cs/deniro--vzduchotesna-kosmeticka-taska-z-pvc---PP16736" TargetMode="External"/><Relationship Id="rId46" Type="http://schemas.openxmlformats.org/officeDocument/2006/relationships/hyperlink" Target="https://reda.cz/cs/anti-stress-in-cloud-shape-cloudy--white---PP8710.2" TargetMode="External"/><Relationship Id="rId2" Type="http://schemas.openxmlformats.org/officeDocument/2006/relationships/hyperlink" Target="https://www.arei.cz/kontakty/" TargetMode="External"/><Relationship Id="rId16" Type="http://schemas.openxmlformats.org/officeDocument/2006/relationships/hyperlink" Target="https://reda.cz/cs/dakar--lahev-z-bambusu-a-borosilikatoveho-skla-600-ml--svetle-zelena---PP16171.2" TargetMode="External"/><Relationship Id="rId20" Type="http://schemas.openxmlformats.org/officeDocument/2006/relationships/hyperlink" Target="https://reda.cz/cs/eliot--kancelarska-souprava---PP17464" TargetMode="External"/><Relationship Id="rId29" Type="http://schemas.openxmlformats.org/officeDocument/2006/relationships/hyperlink" Target="https://reda.cz/cs/nabijeci-kabel-4-v-1-s-karabinou--cerna---PP17792.1" TargetMode="External"/><Relationship Id="rId41" Type="http://schemas.openxmlformats.org/officeDocument/2006/relationships/hyperlink" Target="https://reda.cz/cs/zamek-na-kufr-threecode---PP9585" TargetMode="External"/><Relationship Id="rId54" Type="http://schemas.openxmlformats.org/officeDocument/2006/relationships/hyperlink" Target="https://reda.cz/cs/arlon--skladaci-taska-z-netkane-textilie-80-g-m--modra---PP16485.1" TargetMode="External"/><Relationship Id="rId1" Type="http://schemas.openxmlformats.org/officeDocument/2006/relationships/hyperlink" Target="https://reda.cz/cs/kontakty" TargetMode="External"/><Relationship Id="rId6" Type="http://schemas.openxmlformats.org/officeDocument/2006/relationships/hyperlink" Target="https://reda.cz/cs/taska-na-notebook-z-plsti-rpet-tapla--seda---PP49087.3" TargetMode="External"/><Relationship Id="rId11" Type="http://schemas.openxmlformats.org/officeDocument/2006/relationships/hyperlink" Target="https://reda.cz/cs/caracas--taska-ze-100-bavlny-140-g-m--cerna---PP36211.1" TargetMode="External"/><Relationship Id="rId24" Type="http://schemas.openxmlformats.org/officeDocument/2006/relationships/hyperlink" Target="https://reda.cz/cs/b6-poznamkovy-blok-bloquero--cerna---PP9052.2" TargetMode="External"/><Relationship Id="rId32" Type="http://schemas.openxmlformats.org/officeDocument/2006/relationships/hyperlink" Target="https://reda.cz/cs/slunecni-bryle-s-uv-ochranou-america--black---PP9110.1" TargetMode="External"/><Relationship Id="rId37" Type="http://schemas.openxmlformats.org/officeDocument/2006/relationships/hyperlink" Target="https://reda.cz/cs/bonbony-v-srdicku-lovemint--bila---PP9093.2" TargetMode="External"/><Relationship Id="rId40" Type="http://schemas.openxmlformats.org/officeDocument/2006/relationships/hyperlink" Target="https://reda.cz/cs/plastove-jmenovky-traveller--white---PP8805.5" TargetMode="External"/><Relationship Id="rId45" Type="http://schemas.openxmlformats.org/officeDocument/2006/relationships/hyperlink" Target="https://reda.cz/cs/zlatar--anti-stress---PP17941" TargetMode="External"/><Relationship Id="rId53" Type="http://schemas.openxmlformats.org/officeDocument/2006/relationships/hyperlink" Target="https://reda.cz/cs/manualni-destnik-cala--seda---PP8944.5" TargetMode="External"/><Relationship Id="rId58" Type="http://schemas.openxmlformats.org/officeDocument/2006/relationships/hyperlink" Target="https://reda.cz/cs/hlinikova-jmenovka-fly-tag--black---PP9326.1" TargetMode="External"/><Relationship Id="rId5" Type="http://schemas.openxmlformats.org/officeDocument/2006/relationships/hyperlink" Target="https://www.predvo.cz/" TargetMode="External"/><Relationship Id="rId15" Type="http://schemas.openxmlformats.org/officeDocument/2006/relationships/hyperlink" Target="https://reda.cz/cs/ancer--sportovni-lahev-z-as-a-nerezove-oceli-700-ml--modra---PP30774.2" TargetMode="External"/><Relationship Id="rId23" Type="http://schemas.openxmlformats.org/officeDocument/2006/relationships/hyperlink" Target="https://reda.cz/cs/kraftovy-poznamkovy-blok-s-krouzkovou-vazbou-a-perem--modra---PP32674.2" TargetMode="External"/><Relationship Id="rId28" Type="http://schemas.openxmlformats.org/officeDocument/2006/relationships/hyperlink" Target="https://reda.cz/cs/nabijeci-kabel-3-v-1-ligo-cable---PP9879" TargetMode="External"/><Relationship Id="rId36" Type="http://schemas.openxmlformats.org/officeDocument/2006/relationships/hyperlink" Target="https://reda.cz/cs/mentolky-bez-cukru-minto--bila---PP9092.5" TargetMode="External"/><Relationship Id="rId49" Type="http://schemas.openxmlformats.org/officeDocument/2006/relationships/hyperlink" Target="https://reda.cz/cs/skladaci-destnik-paulina---PP75767.9" TargetMode="External"/><Relationship Id="rId57" Type="http://schemas.openxmlformats.org/officeDocument/2006/relationships/hyperlink" Target="https://www.promodirect.cz/reklamni-predmety/kancelar/prislusenstvi-k-telefonum/230056-bryle-proti-modremu-svetlu-cerna-moderni-bryle-se-sklicky-ktere-blokuji-P453941" TargetMode="External"/><Relationship Id="rId10" Type="http://schemas.openxmlformats.org/officeDocument/2006/relationships/hyperlink" Target="https://reda.cz/cs/klasicky-zapisnik-a5-sam-z-rcs-lepene-kuze--kralovska-modr---PP72173.5" TargetMode="External"/><Relationship Id="rId19" Type="http://schemas.openxmlformats.org/officeDocument/2006/relationships/hyperlink" Target="https://www.vazbic.cz/triko/" TargetMode="External"/><Relationship Id="rId31" Type="http://schemas.openxmlformats.org/officeDocument/2006/relationships/hyperlink" Target="https://reda.cz/cs/celebes--pc-slunecni-bryle--modra---PP17112.2" TargetMode="External"/><Relationship Id="rId44" Type="http://schemas.openxmlformats.org/officeDocument/2006/relationships/hyperlink" Target="https://reda.cz/cs/cistici-hadrik-z-rpet-rpet-cloth--bila---PP9428.2" TargetMode="External"/><Relationship Id="rId52" Type="http://schemas.openxmlformats.org/officeDocument/2006/relationships/hyperlink" Target="https://reda.cz/cs/betsey--190t-polyesterovy-destnik--cerna---PP15939.1" TargetMode="External"/><Relationship Id="rId4" Type="http://schemas.openxmlformats.org/officeDocument/2006/relationships/hyperlink" Target="https://www.inetprint.cz/kontakty" TargetMode="External"/><Relationship Id="rId9" Type="http://schemas.openxmlformats.org/officeDocument/2006/relationships/hyperlink" Target="https://reda.cz/cs/krouzkovy-zapisnik-a5-anotate--modra---PP41445.2" TargetMode="External"/><Relationship Id="rId14" Type="http://schemas.openxmlformats.org/officeDocument/2006/relationships/hyperlink" Target="https://reda.cz/cs/bavlnena-taska-140-gr-zevra--kralovska-modr---PP35990.5" TargetMode="External"/><Relationship Id="rId22" Type="http://schemas.openxmlformats.org/officeDocument/2006/relationships/hyperlink" Target="https://reda.cz/cs/korkovy-poznamkovy-blok-s-krouzkovou-vazbou-a-perem--bila---PP32675.4" TargetMode="External"/><Relationship Id="rId27" Type="http://schemas.openxmlformats.org/officeDocument/2006/relationships/hyperlink" Target="https://reda.cz/cs/leia--taska-z-kraftoveho-papiru-115-g-m---PP16822" TargetMode="External"/><Relationship Id="rId30" Type="http://schemas.openxmlformats.org/officeDocument/2006/relationships/hyperlink" Target="https://reda.cz/cs/nabijeci-kabel-4v1--typ-c-blue--kralovska-modr---PP71681.2" TargetMode="External"/><Relationship Id="rId35" Type="http://schemas.openxmlformats.org/officeDocument/2006/relationships/hyperlink" Target="https://reda.cz/cs/mentolove-bonbony-v-krabicce-clicky---PP56889.1" TargetMode="External"/><Relationship Id="rId43" Type="http://schemas.openxmlformats.org/officeDocument/2006/relationships/hyperlink" Target="https://reda.cz/cs/vejir-fanny-wood--kralovska-modr---PP9337.6" TargetMode="External"/><Relationship Id="rId48" Type="http://schemas.openxmlformats.org/officeDocument/2006/relationships/hyperlink" Target="https://reda.cz/cs/patti--polyesterovy-destnik-190t-s-automatickym-oteviranim--modra---PP15942.2" TargetMode="External"/><Relationship Id="rId56" Type="http://schemas.openxmlformats.org/officeDocument/2006/relationships/hyperlink" Target="https://reda.cz/cs/skladaci-taska-210d-fresa--blue---PP9195.2" TargetMode="External"/><Relationship Id="rId8" Type="http://schemas.openxmlformats.org/officeDocument/2006/relationships/hyperlink" Target="https://reda.cz/cs/zapisnik-a5-z-plsti-rpet-feltbook---PP59559" TargetMode="External"/><Relationship Id="rId51" Type="http://schemas.openxmlformats.org/officeDocument/2006/relationships/hyperlink" Target="https://reda.cz/cs/maria--skladaci-destnik-z-polyesteru-190t--modra---PP15943.2" TargetMode="External"/><Relationship Id="rId3" Type="http://schemas.openxmlformats.org/officeDocument/2006/relationships/hyperlink" Target="https://www.gadapro.cz/cs/kontakty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reda.cz/cs/a5-linkovany-zapisnik-arconot--tyrkysova---PP9063.7" TargetMode="External"/><Relationship Id="rId13" Type="http://schemas.openxmlformats.org/officeDocument/2006/relationships/hyperlink" Target="https://reda.cz/cs/lariat--polyesterova-snurka--ruzova---PP16406.8?_gl=1*1osb0ga*_up*MQ..*_ga*OTUzMjg0ODIxLjE3NTMxODc3NTc.*_ga_WYHCQYP7FB*czE3NTMxODc3NTQkbzEkZzAkdDE3NTMxODc3NTQkajYwJGwwJGgw*_ga_Y9MDSXXCXS*czE3NTMxODc3NTQkbzEkZzAkdDE3NTMxODc3NTQkajYwJGwwJGgxMDg4MDY0NTE4" TargetMode="External"/><Relationship Id="rId18" Type="http://schemas.openxmlformats.org/officeDocument/2006/relationships/hyperlink" Target="https://reda.cz/cs/beta-bk--hlinikove-kulickove-pero-s-klipem--kralovska-modra---PP15999.10" TargetMode="External"/><Relationship Id="rId26" Type="http://schemas.openxmlformats.org/officeDocument/2006/relationships/hyperlink" Target="https://reda.cz/cs/leia--taska-z-kraftoveho-papiru-115-g-m---PP16822?_gl=1*o0r69m*_up*MQ..*_ga*NDgwMTMzNDgwLjE3NTMxODY0OTY.*_ga_WYHCQYP7FB*czE3NTMxODY0OTQkbzEkZzEkdDE3NTMxODk0OTUkajUxJGwwJGgw*_ga_Y9MDSXXCXS*czE3NTMxODY0OTQkbzEkZzEkdDE3NTMxODk0OTUkajUxJGwwJGgyMDI5MTYzNTgw" TargetMode="External"/><Relationship Id="rId3" Type="http://schemas.openxmlformats.org/officeDocument/2006/relationships/hyperlink" Target="https://reda.cz/cs/sagan-cable---PP76339?_gl=1*11dxhes*_up*MQ..*_ga*OTAzNzYxNzcxLjE3NTMxODY1NDk.*_ga_WYHCQYP7FB*czE3NTMxODY1NDYkbzEkZzEkdDE3NTMxODY1NjckajM5JGwwJGgw*_ga_Y9MDSXXCXS*czE3NTMxODY1NDYkbzEkZzEkdDE3NTMxODY1NjckajM5JGwwJGgxNDI5NjgyOTU3" TargetMode="External"/><Relationship Id="rId21" Type="http://schemas.openxmlformats.org/officeDocument/2006/relationships/hyperlink" Target="https://reda.cz/cs/nebarvena-taska-s-kapsou-impact-z-240g-recykl--canvas-aware--seda---PP49584.5?_gl=1*19g7l0w*_up*MQ..*_ga*NDgwMTMzNDgwLjE3NTMxODY0OTY.*_ga_WYHCQYP7FB*czE3NTMxODY0OTQkbzEkZzEkdDE3NTMxODk0OTUkajUxJGwwJGgw*_ga_Y9MDSXXCXS*czE3NTMxODY0OTQkbzEkZzEkdDE3NTMxODk0OTUkajUxJGwwJGgyMDI5MTYzNTgw" TargetMode="External"/><Relationship Id="rId7" Type="http://schemas.openxmlformats.org/officeDocument/2006/relationships/hyperlink" Target="https://reda.cz/cs/magneticky-drzak-na-karty-na-telefon---PP31159?_gl=1*opjpjs*_up*MQ..*_ga*OTAzNzYxNzcxLjE3NTMxODY1NDk.*_ga_WYHCQYP7FB*czE3NTMxODY1NDYkbzEkZzEkdDE3NTMxODY1NjckajM5JGwwJGgw*_ga_Y9MDSXXCXS*czE3NTMxODY1NDYkbzEkZzEkdDE3NTMxODY1NjckajM5JGwwJGgxNDI5NjgyOTU3" TargetMode="External"/><Relationship Id="rId12" Type="http://schemas.openxmlformats.org/officeDocument/2006/relationships/hyperlink" Target="https://reda.cz/cs/weave--nastavitelna-polyesterova-snurka--cerna---PP16407.1?_gl=1*1abzau*_up*MQ..*_ga*OTUzMjg0ODIxLjE3NTMxODc3NTc.*_ga_WYHCQYP7FB*czE3NTMxODc3NTQkbzEkZzAkdDE3NTMxODc3NTQkajYwJGwwJGgw*_ga_Y9MDSXXCXS*czE3NTMxODc3NTQkbzEkZzAkdDE3NTMxODc3NTQkajYwJGwwJGgxMDg4MDY0NTE4" TargetMode="External"/><Relationship Id="rId17" Type="http://schemas.openxmlformats.org/officeDocument/2006/relationships/hyperlink" Target="https://reda.cz/cs/11082--hlinikove-kulickove-pero--modra---PP51372?_gl=1*17v37ct*_up*MQ..*_ga*NDgwMTMzNDgwLjE3NTMxODY0OTY.*_ga_WYHCQYP7FB*czE3NTMxODY0OTQkbzEkZzEkdDE3NTMxODg1MjAkajMwJGwwJGgw*_ga_Y9MDSXXCXS*czE3NTMxODY0OTQkbzEkZzEkdDE3NTMxODg1MjAkajMwJGwwJGgyMDI5MTYzNTgw" TargetMode="External"/><Relationship Id="rId25" Type="http://schemas.openxmlformats.org/officeDocument/2006/relationships/hyperlink" Target="https://reda.cz/cs/ellen--taska-z-kraftoveho-papiru-115-g-m---PP16823?_gl=1*121sdty*_up*MQ..*_ga*NDgwMTMzNDgwLjE3NTMxODY0OTY.*_ga_WYHCQYP7FB*czE3NTMxODY0OTQkbzEkZzEkdDE3NTMxODk0OTUkajUxJGwwJGgw*_ga_Y9MDSXXCXS*czE3NTMxODY0OTQkbzEkZzEkdDE3NTMxODk0OTUkajUxJGwwJGgyMDI5MTYzNTgw" TargetMode="External"/><Relationship Id="rId2" Type="http://schemas.openxmlformats.org/officeDocument/2006/relationships/hyperlink" Target="https://reda.cz/cs/nabijeci-usb-kabel-led-3v1-varen---PP56980.3?_gl=1*1qmvycw*_up*MQ..*_ga*OTAzNzYxNzcxLjE3NTMxODY1NDk.*_ga_WYHCQYP7FB*czE3NTMxODY1NDYkbzEkZzEkdDE3NTMxODY1NjckajM5JGwwJGgw*_ga_Y9MDSXXCXS*czE3NTMxODY1NDYkbzEkZzEkdDE3NTMxODY1NjckajM5JGwwJGgxNDI5NjgyOTU3" TargetMode="External"/><Relationship Id="rId16" Type="http://schemas.openxmlformats.org/officeDocument/2006/relationships/hyperlink" Target="https://reda.cz/cs/flaubert--kapesni-poznamkovy-blok-se-stranami-bez-line--cerna---PP17068.1?_gl=1*1r5saoo*_up*MQ..*_ga*OTUzMjg0ODIxLjE3NTMxODc3NTc.*_ga_WYHCQYP7FB*czE3NTMxODc3NTQkbzEkZzAkdDE3NTMxODc3NTQkajYwJGwwJGgw*_ga_Y9MDSXXCXS*czE3NTMxODc3NTQkbzEkZzAkdDE3NTMxODc3NTQkajYwJGwwJGgxMDg4MDY0NTE4" TargetMode="External"/><Relationship Id="rId20" Type="http://schemas.openxmlformats.org/officeDocument/2006/relationships/hyperlink" Target="https://reda.cz/cs/devin--kulickove-pero-s-vlakny-z-psenicne-slamy-a-abs-s-otocnym-mechanismem--svetle-modra---PP16012.1" TargetMode="External"/><Relationship Id="rId29" Type="http://schemas.openxmlformats.org/officeDocument/2006/relationships/hyperlink" Target="https://reda.cz/cs/cistici-gel-na-ruce-30-ml-gel2go---PP17601?_gl=1*dnltjn*_up*MQ..*_ga*NDgwMTMzNDgwLjE3NTMxODY0OTY.*_ga_WYHCQYP7FB*czE3NTMxODY0OTQkbzEkZzEkdDE3NTMxOTAzOTYkajYwJGwwJGgw*_ga_Y9MDSXXCXS*czE3NTMxODY0OTQkbzEkZzEkdDE3NTMxOTAzOTYkajYwJGwwJGgyMDI5MTYzNTgw" TargetMode="External"/><Relationship Id="rId1" Type="http://schemas.openxmlformats.org/officeDocument/2006/relationships/hyperlink" Target="https://reda.cz/cs/marcet--powerbanka-slim-4-000-mah-z-recyklovaneho-hliniku-100-ral-a-recyklovaneho-abs-100-rabs--svetle-modra---PP17090.2?_gl=1*1veq5a*_up*MQ..*_ga*OTAzNzYxNzcxLjE3NTMxODY1NDk.*_ga_WYHCQYP7FB*czE3NTMxODY1NDYkbzEkZzEkdDE3NTMxODY1NjckajM5JGwwJGgw*_ga_Y9MDSXXCXS*czE3NTMxODY1NDYkbzEkZzEkdDE3NTMxODY1NjckajM5JGwwJGgxNDI5NjgyOTU3" TargetMode="External"/><Relationship Id="rId6" Type="http://schemas.openxmlformats.org/officeDocument/2006/relationships/hyperlink" Target="https://reda.cz/cs/egeu--vodeodolne-pvc-pouzdro-na-mobilni-telefon--bila---PP16557.2" TargetMode="External"/><Relationship Id="rId11" Type="http://schemas.openxmlformats.org/officeDocument/2006/relationships/hyperlink" Target="https://reda.cz/cs/brighton--polyesterova-sublimacni-snurka---PP36291?_gl=1*1abzau*_up*MQ..*_ga*OTUzMjg0ODIxLjE3NTMxODc3NTc.*_ga_WYHCQYP7FB*czE3NTMxODc3NTQkbzEkZzAkdDE3NTMxODc3NTQkajYwJGwwJGgw*_ga_Y9MDSXXCXS*czE3NTMxODc3NTQkbzEkZzAkdDE3NTMxODc3NTQkajYwJGwwJGgxMDg4MDY0NTE4" TargetMode="External"/><Relationship Id="rId24" Type="http://schemas.openxmlformats.org/officeDocument/2006/relationships/hyperlink" Target="https://reda.cz/cs/madras-cotton-tote---PP63159" TargetMode="External"/><Relationship Id="rId32" Type="http://schemas.openxmlformats.org/officeDocument/2006/relationships/hyperlink" Target="https://intelsol.cz/karetni-hry/" TargetMode="External"/><Relationship Id="rId5" Type="http://schemas.openxmlformats.org/officeDocument/2006/relationships/hyperlink" Target="https://reda.cz/cs/planck--hlinikovy-drzak-telefonu-do-auta---PP16631?_gl=1*gyhfoh*_up*MQ..*_ga*OTAzNzYxNzcxLjE3NTMxODY1NDk.*_ga_WYHCQYP7FB*czE3NTMxODY1NDYkbzEkZzEkdDE3NTMxODY1NjckajM5JGwwJGgw*_ga_Y9MDSXXCXS*czE3NTMxODY1NDYkbzEkZzEkdDE3NTMxODY1NjckajM5JGwwJGgxNDI5NjgyOTU3" TargetMode="External"/><Relationship Id="rId15" Type="http://schemas.openxmlformats.org/officeDocument/2006/relationships/hyperlink" Target="https://reda.cz/cs/blocek-se-semeny-kvetin-grow-me---PP22213?_gl=1*bgfgcq*_up*MQ..*_ga*OTUzMjg0ODIxLjE3NTMxODc3NTc.*_ga_WYHCQYP7FB*czE3NTMxODc3NTQkbzEkZzAkdDE3NTMxODc3NTQkajYwJGwwJGgw*_ga_Y9MDSXXCXS*czE3NTMxODc3NTQkbzEkZzAkdDE3NTMxODc3NTQkajYwJGwwJGgxMDg4MDY0NTE4" TargetMode="External"/><Relationship Id="rId23" Type="http://schemas.openxmlformats.org/officeDocument/2006/relationships/hyperlink" Target="https://reda.cz/cs/nakupni-taska-z-bavlny-180g-cottonel----PP10218?_gl=1*1d9r7dg*_up*MQ..*_ga*NDgwMTMzNDgwLjE3NTMxODY0OTY.*_ga_WYHCQYP7FB*czE3NTMxODY0OTQkbzEkZzEkdDE3NTMxODk0OTUkajUxJGwwJGgw*_ga_Y9MDSXXCXS*czE3NTMxODY0OTQkbzEkZzEkdDE3NTMxODk0OTUkajUxJGwwJGgyMDI5MTYzNTgw" TargetMode="External"/><Relationship Id="rId28" Type="http://schemas.openxmlformats.org/officeDocument/2006/relationships/hyperlink" Target="https://reda.cz/cs/raise--sportovni-lahev-ze-skla-a-nerezove-oceli-520-ml--bila---PP16163.7?_gl=1*21idjr*_up*MQ..*_ga*NDgwMTMzNDgwLjE3NTMxODY0OTY.*_ga_WYHCQYP7FB*czE3NTMxODY0OTQkbzEkZzEkdDE3NTMxOTAxNTkkajYwJGwwJGgw*_ga_Y9MDSXXCXS*czE3NTMxODY0OTQkbzEkZzEkdDE3NTMxOTAxNTkkajYwJGwwJGgyMDI5MTYzNTgw" TargetMode="External"/><Relationship Id="rId10" Type="http://schemas.openxmlformats.org/officeDocument/2006/relationships/hyperlink" Target="https://reda.cz/cs/meyer--kapesni-zapisnik-z-pu-s-hladkymi-listy--cerna---PP17055.1" TargetMode="External"/><Relationship Id="rId19" Type="http://schemas.openxmlformats.org/officeDocument/2006/relationships/hyperlink" Target="https://reda.cz/cs/beta-plastic--kulickove-pero-z-abs-pero-s-kovovou-sponou--modra---PP16302.2" TargetMode="External"/><Relationship Id="rId31" Type="http://schemas.openxmlformats.org/officeDocument/2006/relationships/hyperlink" Target="https://reda.cz/cs/campanela--destnik-z-ponze-190t-s-automatickym-oteviranim-a-zaviranim--cerna---PP16245.1?_gl=1*1gqty08*_up*MQ..*_ga*NDgwMTMzNDgwLjE3NTMxODY0OTY.*_ga_WYHCQYP7FB*czE3NTMxODY0OTQkbzEkZzEkdDE3NTMxOTA3NDUkajYwJGwwJGgw*_ga_Y9MDSXXCXS*czE3NTMxODY0OTQkbzEkZzEkdDE3NTMxOTA3NDUkajYwJGwwJGgyMDI5MTYzNTgw" TargetMode="External"/><Relationship Id="rId4" Type="http://schemas.openxmlformats.org/officeDocument/2006/relationships/hyperlink" Target="https://reda.cz/cs/avery--taska-na-notebook-do-15--cerna---PP16042.1?_gl=1*ltbi8m*_up*MQ..*_ga*OTAzNzYxNzcxLjE3NTMxODY1NDk.*_ga_WYHCQYP7FB*czE3NTMxODY1NDYkbzEkZzEkdDE3NTMxODY1NjckajM5JGwwJGgw*_ga_Y9MDSXXCXS*czE3NTMxODY1NDYkbzEkZzEkdDE3NTMxODY1NjckajM5JGwwJGgxNDI5NjgyOTU3" TargetMode="External"/><Relationship Id="rId9" Type="http://schemas.openxmlformats.org/officeDocument/2006/relationships/hyperlink" Target="https://reda.cz/cs/kostova--zapisnik-a5-s-linkovanymi-listy---PP17444?_gl=1*1r5saoo*_up*MQ..*_ga*OTUzMjg0ODIxLjE3NTMxODc3NTc.*_ga_WYHCQYP7FB*czE3NTMxODc3NTQkbzEkZzAkdDE3NTMxODc3NTQkajYwJGwwJGgw*_ga_Y9MDSXXCXS*czE3NTMxODc3NTQkbzEkZzAkdDE3NTMxODc3NTQkajYwJGwwJGgxMDg4MDY0NTE4" TargetMode="External"/><Relationship Id="rId14" Type="http://schemas.openxmlformats.org/officeDocument/2006/relationships/hyperlink" Target="https://reda.cz/cs/poznamkovy-blok-phrase-a5-z-grs-recyklovane-plsti--seda---PP62649.4?_gl=1*14riafj*_up*MQ..*_ga*OTUzMjg0ODIxLjE3NTMxODc3NTc.*_ga_WYHCQYP7FB*czE3NTMxODc3NTQkbzEkZzAkdDE3NTMxODc3NTQkajYwJGwwJGgw*_ga_Y9MDSXXCXS*czE3NTMxODc3NTQkbzEkZzAkdDE3NTMxODc3NTQkajYwJGwwJGgxMDg4MDY0NTE4" TargetMode="External"/><Relationship Id="rId22" Type="http://schemas.openxmlformats.org/officeDocument/2006/relationships/hyperlink" Target="https://reda.cz/cs/felpy-sleeve--taska-na-notebook-z-recyklovane-plsti-100-rpet--tmave-seda---PP99582.1?_gl=1*uk5w14*_up*MQ..*_ga*NDgwMTMzNDgwLjE3NTMxODY0OTY.*_ga_WYHCQYP7FB*czE3NTMxODY0OTQkbzEkZzEkdDE3NTMxODk0OTUkajUxJGwwJGgw*_ga_Y9MDSXXCXS*czE3NTMxODY0OTQkbzEkZzEkdDE3NTMxODk0OTUkajUxJGwwJGgyMDI5MTYzNTgw" TargetMode="External"/><Relationship Id="rId27" Type="http://schemas.openxmlformats.org/officeDocument/2006/relationships/hyperlink" Target="https://reda.cz/cs/enders-m--recyklovaneho-pet-100-rpet-lahev-s-lesklym-prusvitnym-povrchem-600-ml--transparentni---PP99566.5?_gl=1*21idjr*_up*MQ..*_ga*NDgwMTMzNDgwLjE3NTMxODY0OTY.*_ga_WYHCQYP7FB*czE3NTMxODY0OTQkbzEkZzEkdDE3NTMxOTAxNTkkajYwJGwwJGgw*_ga_Y9MDSXXCXS*czE3NTMxODY0OTQkbzEkZzEkdDE3NTMxOTAxNTkkajYwJGwwJGgyMDI5MTYzNTgw" TargetMode="External"/><Relationship Id="rId30" Type="http://schemas.openxmlformats.org/officeDocument/2006/relationships/hyperlink" Target="https://reda.cz/cs/deniro--vzduchotesna-kosmeticka-taska-z-pvc---PP16736?_gl=1*dnltjn*_up*MQ..*_ga*NDgwMTMzNDgwLjE3NTMxODY0OTY.*_ga_WYHCQYP7FB*czE3NTMxODY0OTQkbzEkZzEkdDE3NTMxOTAzOTYkajYwJGwwJGgw*_ga_Y9MDSXXCXS*czE3NTMxODY0OTQkbzEkZzEkdDE3NTMxOTAzOTYkajYwJGwwJGgyMDI5MTYzNTgw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reda.cz/cs/blocek-se-semeny-kvetin-grow-me---PP22213?_gl=1*bgfgcq*_up*MQ..*_ga*OTUzMjg0ODIxLjE3NTMxODc3NTc.*_ga_WYHCQYP7FB*czE3NTMxODc3NTQkbzEkZzAkdDE3NTMxODc3NTQkajYwJGwwJGgw*_ga_Y9MDSXXCXS*czE3NTMxODc3NTQkbzEkZzAkdDE3NTMxODc3NTQkajYwJGwwJGgxMDg4MDY0NTE4" TargetMode="External"/><Relationship Id="rId13" Type="http://schemas.openxmlformats.org/officeDocument/2006/relationships/hyperlink" Target="https://reda.cz/cs/leia--taska-z-kraftoveho-papiru-115-g-m---PP16822?_gl=1*o0r69m*_up*MQ..*_ga*NDgwMTMzNDgwLjE3NTMxODY0OTY.*_ga_WYHCQYP7FB*czE3NTMxODY0OTQkbzEkZzEkdDE3NTMxODk0OTUkajUxJGwwJGgw*_ga_Y9MDSXXCXS*czE3NTMxODY0OTQkbzEkZzEkdDE3NTMxODk0OTUkajUxJGwwJGgyMDI5MTYzNTgw" TargetMode="External"/><Relationship Id="rId18" Type="http://schemas.openxmlformats.org/officeDocument/2006/relationships/hyperlink" Target="https://reda.cz/cs/nakupni-taska-z-bavlny-180g-cottonel-colour--cerna---PP9415.1" TargetMode="External"/><Relationship Id="rId3" Type="http://schemas.openxmlformats.org/officeDocument/2006/relationships/hyperlink" Target="https://reda.cz/cs/egeu--vodeodolne-pvc-pouzdro-na-mobilni-telefon--bila---PP16557.2" TargetMode="External"/><Relationship Id="rId7" Type="http://schemas.openxmlformats.org/officeDocument/2006/relationships/hyperlink" Target="https://reda.cz/cs/lariat--polyesterova-snurka--svetle-seda---PP16406.6" TargetMode="External"/><Relationship Id="rId12" Type="http://schemas.openxmlformats.org/officeDocument/2006/relationships/hyperlink" Target="https://reda.cz/cs/ellen--taska-z-kraftoveho-papiru-115-g-m---PP16823?_gl=1*121sdty*_up*MQ..*_ga*NDgwMTMzNDgwLjE3NTMxODY0OTY.*_ga_WYHCQYP7FB*czE3NTMxODY0OTQkbzEkZzEkdDE3NTMxODk0OTUkajUxJGwwJGgw*_ga_Y9MDSXXCXS*czE3NTMxODY0OTQkbzEkZzEkdDE3NTMxODk0OTUkajUxJGwwJGgyMDI5MTYzNTgw" TargetMode="External"/><Relationship Id="rId17" Type="http://schemas.openxmlformats.org/officeDocument/2006/relationships/hyperlink" Target="https://reda.cz/cs/campanela--destnik-z-ponze-190t-s-automatickym-oteviranim-a-zaviranim--cerna---PP16245.1?_gl=1*1gqty08*_up*MQ..*_ga*NDgwMTMzNDgwLjE3NTMxODY0OTY.*_ga_WYHCQYP7FB*czE3NTMxODY0OTQkbzEkZzEkdDE3NTMxOTA3NDUkajYwJGwwJGgw*_ga_Y9MDSXXCXS*czE3NTMxODY0OTQkbzEkZzEkdDE3NTMxOTA3NDUkajYwJGwwJGgyMDI5MTYzNTgw" TargetMode="External"/><Relationship Id="rId2" Type="http://schemas.openxmlformats.org/officeDocument/2006/relationships/hyperlink" Target="https://reda.cz/cs/nabijeci-usb-kabel-led-3v1-varen---PP56980.3?_gl=1*1qmvycw*_up*MQ..*_ga*OTAzNzYxNzcxLjE3NTMxODY1NDk.*_ga_WYHCQYP7FB*czE3NTMxODY1NDYkbzEkZzEkdDE3NTMxODY1NjckajM5JGwwJGgw*_ga_Y9MDSXXCXS*czE3NTMxODY1NDYkbzEkZzEkdDE3NTMxODY1NjckajM5JGwwJGgxNDI5NjgyOTU3" TargetMode="External"/><Relationship Id="rId16" Type="http://schemas.openxmlformats.org/officeDocument/2006/relationships/hyperlink" Target="https://reda.cz/cs/deniro--vzduchotesna-kosmeticka-taska-z-pvc---PP16736?_gl=1*dnltjn*_up*MQ..*_ga*NDgwMTMzNDgwLjE3NTMxODY0OTY.*_ga_WYHCQYP7FB*czE3NTMxODY0OTQkbzEkZzEkdDE3NTMxOTAzOTYkajYwJGwwJGgw*_ga_Y9MDSXXCXS*czE3NTMxODY0OTQkbzEkZzEkdDE3NTMxOTAzOTYkajYwJGwwJGgyMDI5MTYzNTgw" TargetMode="External"/><Relationship Id="rId1" Type="http://schemas.openxmlformats.org/officeDocument/2006/relationships/hyperlink" Target="https://reda.cz/cs/marcet--powerbanka-slim-4-000-mah-z-recyklovaneho-hliniku-100-ral-a-recyklovaneho-abs-100-rabs--svetle-modra---PP17090.2?_gl=1*1veq5a*_up*MQ..*_ga*OTAzNzYxNzcxLjE3NTMxODY1NDk.*_ga_WYHCQYP7FB*czE3NTMxODY1NDYkbzEkZzEkdDE3NTMxODY1NjckajM5JGwwJGgw*_ga_Y9MDSXXCXS*czE3NTMxODY1NDYkbzEkZzEkdDE3NTMxODY1NjckajM5JGwwJGgxNDI5NjgyOTU3" TargetMode="External"/><Relationship Id="rId6" Type="http://schemas.openxmlformats.org/officeDocument/2006/relationships/hyperlink" Target="https://reda.cz/cs/kostova--zapisnik-a5-s-linkovanymi-listy---PP17444?_gl=1*1r5saoo*_up*MQ..*_ga*OTUzMjg0ODIxLjE3NTMxODc3NTc.*_ga_WYHCQYP7FB*czE3NTMxODc3NTQkbzEkZzAkdDE3NTMxODc3NTQkajYwJGwwJGgw*_ga_Y9MDSXXCXS*czE3NTMxODc3NTQkbzEkZzAkdDE3NTMxODc3NTQkajYwJGwwJGgxMDg4MDY0NTE4" TargetMode="External"/><Relationship Id="rId11" Type="http://schemas.openxmlformats.org/officeDocument/2006/relationships/hyperlink" Target="https://reda.cz/cs/felpy-sleeve--taska-na-notebook-z-recyklovane-plsti-100-rpet--tmave-seda---PP99582.1?_gl=1*uk5w14*_up*MQ..*_ga*NDgwMTMzNDgwLjE3NTMxODY0OTY.*_ga_WYHCQYP7FB*czE3NTMxODY0OTQkbzEkZzEkdDE3NTMxODk0OTUkajUxJGwwJGgw*_ga_Y9MDSXXCXS*czE3NTMxODY0OTQkbzEkZzEkdDE3NTMxODk0OTUkajUxJGwwJGgyMDI5MTYzNTgw" TargetMode="External"/><Relationship Id="rId5" Type="http://schemas.openxmlformats.org/officeDocument/2006/relationships/hyperlink" Target="https://reda.cz/cs/a5-linkovany-zapisnik-arconot--kamenne-seda---PP9063.10" TargetMode="External"/><Relationship Id="rId15" Type="http://schemas.openxmlformats.org/officeDocument/2006/relationships/hyperlink" Target="https://reda.cz/cs/cistici-gel-na-ruce-30-ml-gel2go---PP17601?_gl=1*dnltjn*_up*MQ..*_ga*NDgwMTMzNDgwLjE3NTMxODY0OTY.*_ga_WYHCQYP7FB*czE3NTMxODY0OTQkbzEkZzEkdDE3NTMxOTAzOTYkajYwJGwwJGgw*_ga_Y9MDSXXCXS*czE3NTMxODY0OTQkbzEkZzEkdDE3NTMxOTAzOTYkajYwJGwwJGgyMDI5MTYzNTgw" TargetMode="External"/><Relationship Id="rId10" Type="http://schemas.openxmlformats.org/officeDocument/2006/relationships/hyperlink" Target="https://reda.cz/cs/devin--kulickove-pero-s-vlakny-z-psenicne-slamy-a-abs-s-otocnym-mechanismem--svetle-modra---PP16012.1" TargetMode="External"/><Relationship Id="rId4" Type="http://schemas.openxmlformats.org/officeDocument/2006/relationships/hyperlink" Target="https://reda.cz/cs/magneticky-drzak-na-karty-na-telefon---PP31159?_gl=1*opjpjs*_up*MQ..*_ga*OTAzNzYxNzcxLjE3NTMxODY1NDk.*_ga_WYHCQYP7FB*czE3NTMxODY1NDYkbzEkZzEkdDE3NTMxODY1NjckajM5JGwwJGgw*_ga_Y9MDSXXCXS*czE3NTMxODY1NDYkbzEkZzEkdDE3NTMxODY1NjckajM5JGwwJGgxNDI5NjgyOTU3" TargetMode="External"/><Relationship Id="rId9" Type="http://schemas.openxmlformats.org/officeDocument/2006/relationships/hyperlink" Target="https://reda.cz/cs/beta-soft--kulickove-pero-v-hlinikovem-a-gumovem-provedeni--cerna---PP17013.1" TargetMode="External"/><Relationship Id="rId14" Type="http://schemas.openxmlformats.org/officeDocument/2006/relationships/hyperlink" Target="https://reda.cz/cs/raise--sportovni-lahev-ze-skla-a-nerezove-oceli-520-ml--svetle-seda---PP16163.8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etprint.cz/poznamkovy-blok-cash-se-zaviranim-gumickou-format-a5-white-8-36670-1-00" TargetMode="External"/><Relationship Id="rId13" Type="http://schemas.openxmlformats.org/officeDocument/2006/relationships/hyperlink" Target="https://www.inetprint.cz/velka-papirova-darkova-taska-paper-tone-l-cerna-5-28340-2-00" TargetMode="External"/><Relationship Id="rId18" Type="http://schemas.openxmlformats.org/officeDocument/2006/relationships/hyperlink" Target="https://www.inetprint.cz/vetruodolny-27palcovy-destnik-rochester-cerna-1-29322-2-00" TargetMode="External"/><Relationship Id="rId3" Type="http://schemas.openxmlformats.org/officeDocument/2006/relationships/hyperlink" Target="https://www.gadapro.cz/cs/brighton--polyesterova-sublimacni-snurka---PP36291" TargetMode="External"/><Relationship Id="rId7" Type="http://schemas.openxmlformats.org/officeDocument/2006/relationships/hyperlink" Target="https://www.inetprint.cz/wapro-vodeodolny-obal-na-mobil-bila-pruhledna-ap731546" TargetMode="External"/><Relationship Id="rId12" Type="http://schemas.openxmlformats.org/officeDocument/2006/relationships/hyperlink" Target="https://www.inetprint.cz/bavlnena-nakupni-taska-cists-s-dlouhymi-drzadly-cerna-5-31470-2-00" TargetMode="External"/><Relationship Id="rId17" Type="http://schemas.openxmlformats.org/officeDocument/2006/relationships/hyperlink" Target="https://www.inetprint.cz/platena-kosmeticka-taska-bia-z-organicke-bavlny-cerna-1-29560-2-00" TargetMode="External"/><Relationship Id="rId2" Type="http://schemas.openxmlformats.org/officeDocument/2006/relationships/hyperlink" Target="https://www.inetprint.cz/cistici-gel-na-ruce-doeth-30-ml-transparentni-1-31657-16-00" TargetMode="External"/><Relationship Id="rId16" Type="http://schemas.openxmlformats.org/officeDocument/2006/relationships/hyperlink" Target="https://www.inetprint.cz/cistici-gel-na-ruce-doeth-30-ml-transparentni-1-31657-16-00" TargetMode="External"/><Relationship Id="rId20" Type="http://schemas.openxmlformats.org/officeDocument/2006/relationships/hyperlink" Target="https://www.inetprint.cz/linkovany-zapisnik-unbranded-recyklovany-zapisnik-a5-s-pevnou-obalkou-a-linkovanymi-strankami-teak-white-106013" TargetMode="External"/><Relationship Id="rId1" Type="http://schemas.openxmlformats.org/officeDocument/2006/relationships/hyperlink" Target="https://www.inetprint.cz/ballina-100-bavlnena-snurka-s-kovovou-karabinou-svetla-prirodni-94410" TargetMode="External"/><Relationship Id="rId6" Type="http://schemas.openxmlformats.org/officeDocument/2006/relationships/hyperlink" Target="https://www.inetprint.cz/plsteny-obal-na-notebook-bards-tmave-seda-1-31443-309-00" TargetMode="External"/><Relationship Id="rId11" Type="http://schemas.openxmlformats.org/officeDocument/2006/relationships/hyperlink" Target="https://www.inetprint.cz/hlinikove-kulicove-pero-unresist-se-stylusem-cerna-1-26762-2-00" TargetMode="External"/><Relationship Id="rId5" Type="http://schemas.openxmlformats.org/officeDocument/2006/relationships/hyperlink" Target="https://www.inetprint.cz/vykonna-powerbanka-didst-cerna-4-30306-2-00" TargetMode="External"/><Relationship Id="rId15" Type="http://schemas.openxmlformats.org/officeDocument/2006/relationships/hyperlink" Target="https://www.inetprint.cz/sklenena-lahev-rosholt-s-neoprenovym-pouzdrem-500-ml-white-1-38700-1-00" TargetMode="External"/><Relationship Id="rId10" Type="http://schemas.openxmlformats.org/officeDocument/2006/relationships/hyperlink" Target="https://www.inetprint.cz/ballina-100-bavlnena-snurka-s-kovovou-karabinou-svetla-prirodni-94410" TargetMode="External"/><Relationship Id="rId19" Type="http://schemas.openxmlformats.org/officeDocument/2006/relationships/hyperlink" Target="https://www.inetprint.cz/plsteny-obal-na-notebook-bards-seda-1-31442-3-00" TargetMode="External"/><Relationship Id="rId4" Type="http://schemas.openxmlformats.org/officeDocument/2006/relationships/hyperlink" Target="https://www.inetprint.cz/hlinikova-powerbanka-powerflat-8-c-10000-mah-matna-stribrna-4-29375-10274-00" TargetMode="External"/><Relationship Id="rId9" Type="http://schemas.openxmlformats.org/officeDocument/2006/relationships/hyperlink" Target="https://www.inetprint.cz/linkovany-zapisnik-sheet-s-deskami-ze-seminkoveho-papiru-format-a5-bila-7-500132-1-00" TargetMode="External"/><Relationship Id="rId14" Type="http://schemas.openxmlformats.org/officeDocument/2006/relationships/hyperlink" Target="https://www.inetprint.cz/mala-papirova-darkova-taska-paper-tone-s-cerna-5-28326-2-00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etprint.cz/rashort-usb-nabijeci-kabel-s-priveskem-na-klice-seda-ap722111" TargetMode="External"/><Relationship Id="rId3" Type="http://schemas.openxmlformats.org/officeDocument/2006/relationships/hyperlink" Target="https://www.gadapro.cz/cs/hemingway--poznamkovy-blok-a5-z-pu-s-hladkymi-listy--seda---PP17059.3" TargetMode="External"/><Relationship Id="rId7" Type="http://schemas.openxmlformats.org/officeDocument/2006/relationships/hyperlink" Target="https://www.inetprint.cz/papirova-taska-natura-eko-4-476559-1301" TargetMode="External"/><Relationship Id="rId2" Type="http://schemas.openxmlformats.org/officeDocument/2006/relationships/hyperlink" Target="https://www.gadapro.cz/cs/felpy-sleeve--taska-na-notebook-z-recyklovane-plsti-100-rpet--svetle-seda---PP99582.2" TargetMode="External"/><Relationship Id="rId1" Type="http://schemas.openxmlformats.org/officeDocument/2006/relationships/hyperlink" Target="https://www.gadapro.cz/cs/brighton--polyesterova-sublimacni-snurka---PP36291" TargetMode="External"/><Relationship Id="rId6" Type="http://schemas.openxmlformats.org/officeDocument/2006/relationships/hyperlink" Target="https://gadapro.cool-shop.eu/cz/products/AP781675-77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reda.cz/cs/devin--kulickove-pero-s-vlakny-z-psenicne-slamy-a-abs-s-otocnym-mechanismem--svetla-prirodni---PP16012.3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gadapro.cz/cs/siona-soft--metal-ballpoint-pen--cerna---PP43323.2" TargetMode="External"/><Relationship Id="rId9" Type="http://schemas.openxmlformats.org/officeDocument/2006/relationships/hyperlink" Target="https://www.gadapro.cz/cs/kostova--zapisnik-a5-s-linkovanymi-listy---PP17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7949-09FC-4FFF-9D81-47840A89211A}">
  <dimension ref="C3:D6"/>
  <sheetViews>
    <sheetView workbookViewId="0">
      <selection activeCell="E4" sqref="E4"/>
    </sheetView>
  </sheetViews>
  <sheetFormatPr defaultRowHeight="14.25"/>
  <cols>
    <col min="2" max="2" width="1.875" customWidth="1"/>
    <col min="3" max="3" width="28.875" customWidth="1"/>
    <col min="4" max="4" width="29.375" customWidth="1"/>
    <col min="5" max="5" width="96.625" customWidth="1"/>
  </cols>
  <sheetData>
    <row r="3" spans="3:4" ht="15" thickBot="1"/>
    <row r="4" spans="3:4" ht="20.25">
      <c r="C4" s="120" t="s">
        <v>0</v>
      </c>
      <c r="D4" s="121">
        <f>SUM('Licence a služby'!C15)</f>
        <v>448576.12</v>
      </c>
    </row>
    <row r="5" spans="3:4" ht="20.25">
      <c r="C5" s="122" t="s">
        <v>1</v>
      </c>
      <c r="D5" s="123">
        <f>SUM(PP_new!N115)</f>
        <v>121680</v>
      </c>
    </row>
    <row r="6" spans="3:4" ht="21" thickBot="1">
      <c r="C6" s="124" t="s">
        <v>2</v>
      </c>
      <c r="D6" s="125">
        <f>SUM('Licence a služby'!C15,PP_new!N115)</f>
        <v>570256.12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4D1A-89DF-4DB2-B708-9FA285BB29FC}">
  <dimension ref="A1:AK69"/>
  <sheetViews>
    <sheetView topLeftCell="A2" workbookViewId="0">
      <selection activeCell="B4" sqref="B4:B11"/>
    </sheetView>
  </sheetViews>
  <sheetFormatPr defaultColWidth="8.875" defaultRowHeight="14.25"/>
  <cols>
    <col min="1" max="1" width="2.125" customWidth="1"/>
    <col min="2" max="2" width="50.375" customWidth="1"/>
    <col min="3" max="3" width="11.375" customWidth="1"/>
    <col min="4" max="4" width="18.375" customWidth="1"/>
    <col min="6" max="6" width="16.125" customWidth="1"/>
    <col min="7" max="7" width="9.375" customWidth="1"/>
    <col min="8" max="8" width="7" customWidth="1"/>
    <col min="9" max="9" width="9.125" customWidth="1"/>
    <col min="10" max="10" width="12.25" customWidth="1"/>
    <col min="12" max="12" width="11.875" customWidth="1"/>
    <col min="15" max="15" width="11.875" customWidth="1"/>
    <col min="16" max="16" width="16.375" customWidth="1"/>
    <col min="17" max="17" width="13.25" customWidth="1"/>
    <col min="18" max="18" width="14.125" customWidth="1"/>
    <col min="21" max="21" width="11.75" customWidth="1"/>
    <col min="22" max="22" width="48.125" customWidth="1"/>
  </cols>
  <sheetData>
    <row r="1" spans="1:37" ht="54.75" customHeight="1">
      <c r="B1" s="338" t="s">
        <v>3</v>
      </c>
      <c r="C1" s="339"/>
      <c r="D1" s="34"/>
      <c r="E1" s="35"/>
      <c r="F1" s="36"/>
      <c r="G1" s="340"/>
      <c r="H1" s="340"/>
      <c r="I1" s="340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37" ht="30" customHeight="1">
      <c r="B2" s="33"/>
      <c r="C2" s="37"/>
      <c r="D2" s="34"/>
      <c r="E2" s="35"/>
      <c r="F2" s="36"/>
      <c r="G2" s="341">
        <v>2024</v>
      </c>
      <c r="H2" s="342"/>
      <c r="I2" s="343"/>
      <c r="J2" s="344">
        <v>2025</v>
      </c>
      <c r="K2" s="345"/>
      <c r="L2" s="346"/>
      <c r="M2" s="344">
        <v>2026</v>
      </c>
      <c r="N2" s="345"/>
      <c r="O2" s="346"/>
      <c r="P2" s="344">
        <v>2027</v>
      </c>
      <c r="Q2" s="345"/>
      <c r="R2" s="346"/>
      <c r="S2" s="344">
        <v>2028</v>
      </c>
      <c r="T2" s="345"/>
      <c r="U2" s="346"/>
    </row>
    <row r="3" spans="1:37" ht="45">
      <c r="B3" s="68" t="s">
        <v>4</v>
      </c>
      <c r="C3" s="68" t="s">
        <v>5</v>
      </c>
      <c r="D3" s="68" t="s">
        <v>6</v>
      </c>
      <c r="E3" s="69" t="s">
        <v>7</v>
      </c>
      <c r="F3" s="70" t="s">
        <v>8</v>
      </c>
      <c r="G3" s="127" t="s">
        <v>9</v>
      </c>
      <c r="H3" s="128" t="s">
        <v>10</v>
      </c>
      <c r="I3" s="129" t="s">
        <v>11</v>
      </c>
      <c r="J3" s="71" t="s">
        <v>9</v>
      </c>
      <c r="K3" s="72" t="s">
        <v>10</v>
      </c>
      <c r="L3" s="73" t="s">
        <v>11</v>
      </c>
      <c r="M3" s="71" t="s">
        <v>9</v>
      </c>
      <c r="N3" s="72" t="s">
        <v>10</v>
      </c>
      <c r="O3" s="73" t="s">
        <v>11</v>
      </c>
      <c r="P3" s="71" t="s">
        <v>9</v>
      </c>
      <c r="Q3" s="72" t="s">
        <v>10</v>
      </c>
      <c r="R3" s="73" t="s">
        <v>11</v>
      </c>
      <c r="S3" s="71" t="s">
        <v>9</v>
      </c>
      <c r="T3" s="72" t="s">
        <v>10</v>
      </c>
      <c r="U3" s="73" t="s">
        <v>11</v>
      </c>
      <c r="V3" s="38" t="s">
        <v>12</v>
      </c>
    </row>
    <row r="4" spans="1:37" s="80" customFormat="1" ht="18">
      <c r="B4" s="143" t="s">
        <v>13</v>
      </c>
      <c r="C4" s="81" t="s">
        <v>14</v>
      </c>
      <c r="D4" s="81" t="s">
        <v>15</v>
      </c>
      <c r="E4" s="111">
        <v>22</v>
      </c>
      <c r="F4" s="83">
        <v>4000</v>
      </c>
      <c r="G4" s="130">
        <f>F4*3</f>
        <v>12000</v>
      </c>
      <c r="H4" s="130">
        <f>G4*0.21</f>
        <v>2520</v>
      </c>
      <c r="I4" s="130">
        <f>G4*1.21</f>
        <v>14520</v>
      </c>
      <c r="J4" s="84">
        <f>F4*5</f>
        <v>20000</v>
      </c>
      <c r="K4" s="84">
        <f>J4*0.21</f>
        <v>4200</v>
      </c>
      <c r="L4" s="84">
        <f>J4*1.21</f>
        <v>24200</v>
      </c>
      <c r="M4" s="84">
        <f>F4*5</f>
        <v>20000</v>
      </c>
      <c r="N4" s="84">
        <f>M4*0.21</f>
        <v>4200</v>
      </c>
      <c r="O4" s="84">
        <f>M4+N4</f>
        <v>24200</v>
      </c>
      <c r="P4" s="84">
        <f>F4*5</f>
        <v>20000</v>
      </c>
      <c r="Q4" s="84">
        <f>P4*0.21</f>
        <v>4200</v>
      </c>
      <c r="R4" s="84">
        <f>P4+Q4</f>
        <v>24200</v>
      </c>
      <c r="S4" s="84">
        <f>F4*5</f>
        <v>20000</v>
      </c>
      <c r="T4" s="84">
        <f>S4*0.21</f>
        <v>4200</v>
      </c>
      <c r="U4" s="84">
        <f>S4+T4</f>
        <v>24200</v>
      </c>
      <c r="V4" s="82"/>
    </row>
    <row r="5" spans="1:37" s="107" customFormat="1" ht="18">
      <c r="B5" s="144" t="s">
        <v>16</v>
      </c>
      <c r="C5" s="81" t="s">
        <v>17</v>
      </c>
      <c r="D5" s="108" t="s">
        <v>18</v>
      </c>
      <c r="E5" s="112">
        <v>13</v>
      </c>
      <c r="F5" s="109">
        <v>4000</v>
      </c>
      <c r="G5" s="131">
        <f>F5*1</f>
        <v>4000</v>
      </c>
      <c r="H5" s="131">
        <f>G5*0.21</f>
        <v>840</v>
      </c>
      <c r="I5" s="131">
        <f>G5*1.21</f>
        <v>4840</v>
      </c>
      <c r="J5" s="110">
        <f>F5*3</f>
        <v>12000</v>
      </c>
      <c r="K5" s="110">
        <f>G5*0.21</f>
        <v>840</v>
      </c>
      <c r="L5" s="110">
        <f>G5*1.21</f>
        <v>4840</v>
      </c>
      <c r="M5" s="110">
        <f>F5*3</f>
        <v>12000</v>
      </c>
      <c r="N5" s="110">
        <f>G5*0.21</f>
        <v>840</v>
      </c>
      <c r="O5" s="110">
        <f>G5*1.21</f>
        <v>4840</v>
      </c>
      <c r="P5" s="110">
        <f>F5*3</f>
        <v>12000</v>
      </c>
      <c r="Q5" s="110">
        <f>G5*0.21</f>
        <v>840</v>
      </c>
      <c r="R5" s="110">
        <f>G5*1.21</f>
        <v>4840</v>
      </c>
      <c r="S5" s="110">
        <f>F5*3</f>
        <v>12000</v>
      </c>
      <c r="T5" s="110">
        <f>G5*0.21</f>
        <v>840</v>
      </c>
      <c r="U5" s="110">
        <f>G5*1.21</f>
        <v>4840</v>
      </c>
      <c r="V5" s="115" t="s">
        <v>19</v>
      </c>
    </row>
    <row r="6" spans="1:37" s="107" customFormat="1" ht="15">
      <c r="B6" s="144" t="s">
        <v>20</v>
      </c>
      <c r="C6" s="81" t="s">
        <v>14</v>
      </c>
      <c r="D6" s="108" t="s">
        <v>21</v>
      </c>
      <c r="E6" s="112">
        <v>20</v>
      </c>
      <c r="F6" s="109">
        <v>3000</v>
      </c>
      <c r="G6" s="131">
        <f>$F$6*5</f>
        <v>15000</v>
      </c>
      <c r="H6" s="131">
        <f>G6*0.21</f>
        <v>3150</v>
      </c>
      <c r="I6" s="131">
        <f>G6*1.21</f>
        <v>18150</v>
      </c>
      <c r="J6" s="110">
        <f>$F$6*5</f>
        <v>15000</v>
      </c>
      <c r="K6" s="110">
        <f>J6*0.21</f>
        <v>3150</v>
      </c>
      <c r="L6" s="110">
        <f>J6*1.21</f>
        <v>18150</v>
      </c>
      <c r="M6" s="110">
        <f>$F$6*5</f>
        <v>15000</v>
      </c>
      <c r="N6" s="110">
        <f>M6*0.21</f>
        <v>3150</v>
      </c>
      <c r="O6" s="110">
        <f>M6*1.21</f>
        <v>18150</v>
      </c>
      <c r="P6" s="110">
        <f>$F$6*5</f>
        <v>15000</v>
      </c>
      <c r="Q6" s="110">
        <f>P6*0.21</f>
        <v>3150</v>
      </c>
      <c r="R6" s="110">
        <f>P6*1.21</f>
        <v>18150</v>
      </c>
      <c r="S6" s="110">
        <f>$F$6*5</f>
        <v>15000</v>
      </c>
      <c r="T6" s="110">
        <f>S6*0.21</f>
        <v>3150</v>
      </c>
      <c r="U6" s="110">
        <f>S6*1.21</f>
        <v>18150</v>
      </c>
      <c r="V6" s="11" t="s">
        <v>22</v>
      </c>
    </row>
    <row r="7" spans="1:37" s="107" customFormat="1" ht="15">
      <c r="B7" s="144" t="s">
        <v>20</v>
      </c>
      <c r="C7" s="81" t="s">
        <v>14</v>
      </c>
      <c r="D7" s="108" t="s">
        <v>23</v>
      </c>
      <c r="E7" s="112">
        <v>8</v>
      </c>
      <c r="F7" s="109">
        <v>9000</v>
      </c>
      <c r="G7" s="131">
        <f>$F$7*2</f>
        <v>18000</v>
      </c>
      <c r="H7" s="131">
        <f>G7*0.21</f>
        <v>3780</v>
      </c>
      <c r="I7" s="131">
        <f>G7*1.21</f>
        <v>21780</v>
      </c>
      <c r="J7" s="110">
        <f>$F$7*2</f>
        <v>18000</v>
      </c>
      <c r="K7" s="110">
        <f>J7*0.21</f>
        <v>3780</v>
      </c>
      <c r="L7" s="110">
        <f>J7*1.21</f>
        <v>21780</v>
      </c>
      <c r="M7" s="110">
        <f>$F$7*2</f>
        <v>18000</v>
      </c>
      <c r="N7" s="110">
        <f>M7*0.21</f>
        <v>3780</v>
      </c>
      <c r="O7" s="110">
        <f>M7*1.21</f>
        <v>21780</v>
      </c>
      <c r="P7" s="110">
        <f>$F$7*2</f>
        <v>18000</v>
      </c>
      <c r="Q7" s="110">
        <f>P7*0.21</f>
        <v>3780</v>
      </c>
      <c r="R7" s="110">
        <f>P7*1.21</f>
        <v>21780</v>
      </c>
      <c r="S7" s="110">
        <f>$F$7*2</f>
        <v>18000</v>
      </c>
      <c r="T7" s="110">
        <f>S7*0.21</f>
        <v>3780</v>
      </c>
      <c r="U7" s="110">
        <f>S7*1.21</f>
        <v>21780</v>
      </c>
      <c r="V7" s="11" t="s">
        <v>24</v>
      </c>
    </row>
    <row r="8" spans="1:37" s="39" customFormat="1" ht="45" customHeight="1">
      <c r="B8" s="140" t="s">
        <v>25</v>
      </c>
      <c r="C8" s="74" t="s">
        <v>26</v>
      </c>
      <c r="D8" s="75" t="s">
        <v>27</v>
      </c>
      <c r="E8" s="76">
        <v>3</v>
      </c>
      <c r="F8" s="77">
        <v>6700</v>
      </c>
      <c r="G8" s="132">
        <v>0</v>
      </c>
      <c r="H8" s="132">
        <v>0</v>
      </c>
      <c r="I8" s="132">
        <f>G8*1.21</f>
        <v>0</v>
      </c>
      <c r="J8" s="79">
        <f>F8*E8</f>
        <v>20100</v>
      </c>
      <c r="K8" s="79">
        <f>J8*0.21</f>
        <v>4221</v>
      </c>
      <c r="L8" s="79">
        <f>J8*1.21</f>
        <v>24321</v>
      </c>
      <c r="M8" s="78">
        <f>$F$8*$E$8</f>
        <v>20100</v>
      </c>
      <c r="N8" s="78">
        <f>M8*0.21</f>
        <v>4221</v>
      </c>
      <c r="O8" s="78">
        <f>M8*1.21</f>
        <v>24321</v>
      </c>
      <c r="P8" s="78">
        <f>$F$8*$E$8</f>
        <v>20100</v>
      </c>
      <c r="Q8" s="78">
        <f>P8*0.21</f>
        <v>4221</v>
      </c>
      <c r="R8" s="78">
        <f>P8*1.21</f>
        <v>24321</v>
      </c>
      <c r="S8" s="78">
        <f>$F$8*$E$8</f>
        <v>20100</v>
      </c>
      <c r="T8" s="78">
        <f>S8*0.21</f>
        <v>4221</v>
      </c>
      <c r="U8" s="78">
        <f>S8*1.21</f>
        <v>24321</v>
      </c>
      <c r="V8" s="126" t="s">
        <v>28</v>
      </c>
    </row>
    <row r="9" spans="1:37" s="32" customFormat="1" ht="15">
      <c r="B9" s="141" t="s">
        <v>29</v>
      </c>
      <c r="C9" s="52" t="s">
        <v>26</v>
      </c>
      <c r="D9" s="53" t="s">
        <v>30</v>
      </c>
      <c r="E9" s="54"/>
      <c r="F9" s="55">
        <v>2263</v>
      </c>
      <c r="G9" s="133">
        <v>0</v>
      </c>
      <c r="H9" s="133">
        <v>0</v>
      </c>
      <c r="I9" s="133">
        <v>0</v>
      </c>
      <c r="J9" s="56">
        <f>$F$9*1</f>
        <v>2263</v>
      </c>
      <c r="K9" s="56">
        <f>J9*0.21</f>
        <v>475.22999999999996</v>
      </c>
      <c r="L9" s="56">
        <f>J9*1.21</f>
        <v>2738.23</v>
      </c>
      <c r="M9" s="56">
        <f>$F$9*1</f>
        <v>2263</v>
      </c>
      <c r="N9" s="56">
        <f>M9*0.21</f>
        <v>475.22999999999996</v>
      </c>
      <c r="O9" s="56">
        <f>M9*1.21</f>
        <v>2738.23</v>
      </c>
      <c r="P9" s="56">
        <f>$F$9*1</f>
        <v>2263</v>
      </c>
      <c r="Q9" s="56">
        <f>P9*0.21</f>
        <v>475.22999999999996</v>
      </c>
      <c r="R9" s="56">
        <f>P9*1.21</f>
        <v>2738.23</v>
      </c>
      <c r="S9" s="56">
        <f>$F$9*1</f>
        <v>2263</v>
      </c>
      <c r="T9" s="56">
        <f>S9*0.21</f>
        <v>475.22999999999996</v>
      </c>
      <c r="U9" s="56">
        <f>S9*1.21</f>
        <v>2738.23</v>
      </c>
      <c r="V9" s="32" t="s">
        <v>31</v>
      </c>
    </row>
    <row r="10" spans="1:37" s="67" customFormat="1" ht="51.75" customHeight="1">
      <c r="A10" s="66"/>
      <c r="B10" s="142" t="s">
        <v>32</v>
      </c>
      <c r="C10" s="62" t="s">
        <v>26</v>
      </c>
      <c r="D10" s="62" t="s">
        <v>33</v>
      </c>
      <c r="E10" s="63">
        <v>1</v>
      </c>
      <c r="F10" s="64">
        <v>490</v>
      </c>
      <c r="G10" s="134">
        <v>0</v>
      </c>
      <c r="H10" s="134">
        <v>0</v>
      </c>
      <c r="I10" s="134">
        <v>0</v>
      </c>
      <c r="J10" s="63">
        <f>$F$10*12</f>
        <v>5880</v>
      </c>
      <c r="K10" s="63">
        <f>J10*0.21</f>
        <v>1234.8</v>
      </c>
      <c r="L10" s="63">
        <f>J10+K10</f>
        <v>7114.8</v>
      </c>
      <c r="M10" s="63">
        <f>$F$10*12</f>
        <v>5880</v>
      </c>
      <c r="N10" s="63">
        <f>$M$10*0.21</f>
        <v>1234.8</v>
      </c>
      <c r="O10" s="63">
        <f>N10+M10</f>
        <v>7114.8</v>
      </c>
      <c r="P10" s="63">
        <f>$F$10*12</f>
        <v>5880</v>
      </c>
      <c r="Q10" s="63">
        <f>$P$10*0.21</f>
        <v>1234.8</v>
      </c>
      <c r="R10" s="63">
        <f>$P$10+Q10</f>
        <v>7114.8</v>
      </c>
      <c r="S10" s="63">
        <f>$F$10*12</f>
        <v>5880</v>
      </c>
      <c r="T10" s="63">
        <f>$S$10*0.21</f>
        <v>1234.8</v>
      </c>
      <c r="U10" s="63">
        <f>T10+$S$10</f>
        <v>7114.8</v>
      </c>
      <c r="V10" s="65">
        <v>0</v>
      </c>
      <c r="W10" s="65">
        <v>0</v>
      </c>
      <c r="X10" s="65">
        <v>0</v>
      </c>
      <c r="Y10" s="65">
        <v>0</v>
      </c>
      <c r="Z10" s="65">
        <v>0</v>
      </c>
      <c r="AA10" s="65">
        <v>0</v>
      </c>
      <c r="AB10" s="65">
        <v>0</v>
      </c>
      <c r="AC10" s="65">
        <v>0</v>
      </c>
      <c r="AD10" s="65">
        <v>0</v>
      </c>
      <c r="AE10" s="65">
        <v>0</v>
      </c>
      <c r="AF10" s="65">
        <v>0</v>
      </c>
      <c r="AG10" s="65">
        <v>0</v>
      </c>
      <c r="AH10" s="65">
        <v>0</v>
      </c>
      <c r="AI10" s="65">
        <v>0</v>
      </c>
      <c r="AJ10" s="65">
        <v>0</v>
      </c>
      <c r="AK10" s="66" t="s">
        <v>34</v>
      </c>
    </row>
    <row r="11" spans="1:37" s="32" customFormat="1" ht="15">
      <c r="B11" s="140" t="s">
        <v>35</v>
      </c>
      <c r="C11" s="57" t="s">
        <v>26</v>
      </c>
      <c r="D11" s="58" t="s">
        <v>36</v>
      </c>
      <c r="E11" s="59">
        <v>1</v>
      </c>
      <c r="F11" s="60">
        <v>9000</v>
      </c>
      <c r="G11" s="132">
        <v>0</v>
      </c>
      <c r="H11" s="132">
        <v>0</v>
      </c>
      <c r="I11" s="135">
        <v>9000</v>
      </c>
      <c r="J11" s="61">
        <v>0</v>
      </c>
      <c r="K11" s="61">
        <v>0</v>
      </c>
      <c r="L11" s="60">
        <v>9000</v>
      </c>
      <c r="M11" s="61">
        <v>0</v>
      </c>
      <c r="N11" s="61">
        <v>0</v>
      </c>
      <c r="O11" s="60">
        <v>9000</v>
      </c>
      <c r="P11" s="61">
        <v>0</v>
      </c>
      <c r="Q11" s="61">
        <v>0</v>
      </c>
      <c r="R11" s="60">
        <v>9000</v>
      </c>
      <c r="S11" s="61">
        <v>0</v>
      </c>
      <c r="T11" s="61">
        <v>0</v>
      </c>
      <c r="U11" s="60">
        <v>9000</v>
      </c>
    </row>
    <row r="12" spans="1:37" s="32" customFormat="1" ht="15">
      <c r="B12" s="57" t="s">
        <v>37</v>
      </c>
      <c r="C12" s="57" t="s">
        <v>17</v>
      </c>
      <c r="D12" s="58" t="s">
        <v>38</v>
      </c>
      <c r="E12" s="59">
        <v>21</v>
      </c>
      <c r="F12" s="60">
        <v>2000</v>
      </c>
      <c r="G12" s="136">
        <f>1*$F$12</f>
        <v>2000</v>
      </c>
      <c r="H12" s="136">
        <f>G12*0.21</f>
        <v>420</v>
      </c>
      <c r="I12" s="135">
        <f>G12+H12</f>
        <v>2420</v>
      </c>
      <c r="J12" s="116">
        <f>5*$F$12</f>
        <v>10000</v>
      </c>
      <c r="K12" s="116">
        <f>J12*0.21</f>
        <v>2100</v>
      </c>
      <c r="L12" s="60">
        <f>J12+K12</f>
        <v>12100</v>
      </c>
      <c r="M12" s="116">
        <f>5*$F$12</f>
        <v>10000</v>
      </c>
      <c r="N12" s="116">
        <f>M12*0.21</f>
        <v>2100</v>
      </c>
      <c r="O12" s="60">
        <f>M12+N12</f>
        <v>12100</v>
      </c>
      <c r="P12" s="116">
        <f>5*$F$12</f>
        <v>10000</v>
      </c>
      <c r="Q12" s="116">
        <f>P12*0.21</f>
        <v>2100</v>
      </c>
      <c r="R12" s="60">
        <f>P12+Q12</f>
        <v>12100</v>
      </c>
      <c r="S12" s="116">
        <f>5*$F$12</f>
        <v>10000</v>
      </c>
      <c r="T12" s="116">
        <f>S12*0.21</f>
        <v>2100</v>
      </c>
      <c r="U12" s="60">
        <f>S12+T12</f>
        <v>12100</v>
      </c>
    </row>
    <row r="13" spans="1:37" ht="15">
      <c r="B13" s="40" t="s">
        <v>39</v>
      </c>
      <c r="C13" s="41"/>
      <c r="D13" s="42"/>
      <c r="E13" s="43"/>
      <c r="F13" s="44"/>
      <c r="G13" s="137">
        <f>SUM(G8:G11)</f>
        <v>0</v>
      </c>
      <c r="H13" s="138">
        <f>SUM(H8:H11)</f>
        <v>0</v>
      </c>
      <c r="I13" s="139">
        <f>SUM(I4:I11)</f>
        <v>68290</v>
      </c>
      <c r="J13" s="46">
        <f>SUM(J4:J11)</f>
        <v>93243</v>
      </c>
      <c r="K13" s="47">
        <f>SUM(K4:K11)</f>
        <v>17901.03</v>
      </c>
      <c r="L13" s="48">
        <f>SUM(L4:L11)</f>
        <v>112144.03</v>
      </c>
      <c r="M13" s="47">
        <f>SUM(M8:M11)</f>
        <v>28243</v>
      </c>
      <c r="N13" s="47">
        <f>SUM(N8:N11)</f>
        <v>5931.03</v>
      </c>
      <c r="O13" s="49">
        <f>SUM(O4:O11)</f>
        <v>112144.03</v>
      </c>
      <c r="P13" s="46">
        <f>SUM(P8:P11)</f>
        <v>28243</v>
      </c>
      <c r="Q13" s="47">
        <f>SUM(Q8:Q11)</f>
        <v>5931.03</v>
      </c>
      <c r="R13" s="48">
        <f>SUM(R4:R11)</f>
        <v>112144.03</v>
      </c>
      <c r="S13" s="46">
        <f>SUM(S8:S11)</f>
        <v>28243</v>
      </c>
      <c r="T13" s="47">
        <f>SUM(T8:T11)</f>
        <v>5931.03</v>
      </c>
      <c r="U13" s="48">
        <f>SUM(U4:U11)</f>
        <v>112144.03</v>
      </c>
    </row>
    <row r="14" spans="1:37" ht="26.25">
      <c r="B14" s="40" t="s">
        <v>40</v>
      </c>
      <c r="C14" s="45">
        <f>I13+L13+O13+R13+U13</f>
        <v>516866.12</v>
      </c>
      <c r="D14" s="42"/>
      <c r="E14" s="43"/>
      <c r="F14" s="50"/>
      <c r="G14" s="335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7"/>
    </row>
    <row r="15" spans="1:37" ht="26.25" customHeight="1">
      <c r="B15" s="117" t="s">
        <v>41</v>
      </c>
      <c r="C15" s="118">
        <f>SUM(L13,O13,R13,U13)</f>
        <v>448576.12</v>
      </c>
    </row>
    <row r="16" spans="1:37" ht="26.25" customHeight="1">
      <c r="B16" s="51"/>
      <c r="C16" s="51"/>
    </row>
    <row r="17" spans="2:4" ht="26.25" customHeight="1">
      <c r="B17" s="51"/>
      <c r="C17" s="51"/>
    </row>
    <row r="18" spans="2:4" ht="26.25" customHeight="1">
      <c r="B18" s="51"/>
      <c r="C18" s="51"/>
    </row>
    <row r="19" spans="2:4" ht="26.25" customHeight="1">
      <c r="B19" s="51"/>
      <c r="C19" s="51"/>
    </row>
    <row r="20" spans="2:4" ht="26.25" customHeight="1">
      <c r="B20" s="51"/>
      <c r="C20" s="51"/>
      <c r="D20" t="s">
        <v>42</v>
      </c>
    </row>
    <row r="69" spans="12:12">
      <c r="L69" t="s">
        <v>42</v>
      </c>
    </row>
  </sheetData>
  <mergeCells count="8">
    <mergeCell ref="G14:U14"/>
    <mergeCell ref="B1:C1"/>
    <mergeCell ref="G1:I1"/>
    <mergeCell ref="G2:I2"/>
    <mergeCell ref="J2:L2"/>
    <mergeCell ref="M2:O2"/>
    <mergeCell ref="P2:R2"/>
    <mergeCell ref="S2:U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2A77-DEAA-D14C-A84B-35C48967AB85}">
  <dimension ref="A1:AA130"/>
  <sheetViews>
    <sheetView zoomScaleNormal="100" workbookViewId="0">
      <selection activeCell="A99" sqref="A99:A104"/>
    </sheetView>
  </sheetViews>
  <sheetFormatPr defaultColWidth="8.875" defaultRowHeight="14.25"/>
  <cols>
    <col min="1" max="1" width="25.125" bestFit="1" customWidth="1"/>
    <col min="2" max="2" width="33" bestFit="1" customWidth="1"/>
    <col min="4" max="4" width="21.375" customWidth="1"/>
    <col min="5" max="5" width="10.375" bestFit="1" customWidth="1"/>
    <col min="6" max="6" width="31.75" hidden="1" customWidth="1"/>
    <col min="7" max="7" width="24.75" style="8" hidden="1" customWidth="1"/>
    <col min="8" max="8" width="85.25" hidden="1" customWidth="1"/>
    <col min="9" max="9" width="28.375" hidden="1" customWidth="1"/>
    <col min="10" max="10" width="19.125" hidden="1" customWidth="1"/>
    <col min="11" max="11" width="18.875" hidden="1" customWidth="1"/>
    <col min="13" max="13" width="29.375" customWidth="1"/>
    <col min="14" max="14" width="28.375" bestFit="1" customWidth="1"/>
    <col min="15" max="15" width="19.125" customWidth="1"/>
    <col min="16" max="16" width="19.125" bestFit="1" customWidth="1"/>
    <col min="18" max="18" width="19.125" bestFit="1" customWidth="1"/>
    <col min="20" max="20" width="32" customWidth="1"/>
    <col min="22" max="22" width="13.25" bestFit="1" customWidth="1"/>
    <col min="23" max="23" width="18.375" customWidth="1"/>
    <col min="25" max="25" width="19.125" bestFit="1" customWidth="1"/>
    <col min="27" max="27" width="33.25" customWidth="1"/>
  </cols>
  <sheetData>
    <row r="1" spans="1:8" ht="15">
      <c r="A1" s="4" t="s">
        <v>43</v>
      </c>
      <c r="D1" s="4" t="s">
        <v>44</v>
      </c>
    </row>
    <row r="2" spans="1:8" ht="15" hidden="1">
      <c r="A2" t="s">
        <v>45</v>
      </c>
      <c r="B2" s="5" t="s">
        <v>46</v>
      </c>
      <c r="D2" t="s">
        <v>47</v>
      </c>
      <c r="E2" t="s">
        <v>48</v>
      </c>
      <c r="G2" s="8" t="s">
        <v>49</v>
      </c>
      <c r="H2" s="28" t="s">
        <v>50</v>
      </c>
    </row>
    <row r="3" spans="1:8" ht="15" hidden="1">
      <c r="A3" t="s">
        <v>51</v>
      </c>
      <c r="B3" s="5" t="s">
        <v>52</v>
      </c>
      <c r="D3" t="s">
        <v>53</v>
      </c>
      <c r="E3" t="s">
        <v>54</v>
      </c>
      <c r="F3" t="s">
        <v>55</v>
      </c>
      <c r="G3" s="8" t="s">
        <v>56</v>
      </c>
      <c r="H3" s="28" t="s">
        <v>57</v>
      </c>
    </row>
    <row r="4" spans="1:8" ht="15" hidden="1">
      <c r="A4" t="s">
        <v>58</v>
      </c>
      <c r="B4" s="5" t="s">
        <v>59</v>
      </c>
      <c r="D4" t="s">
        <v>60</v>
      </c>
      <c r="E4" t="s">
        <v>54</v>
      </c>
      <c r="F4" t="s">
        <v>61</v>
      </c>
      <c r="G4" s="8" t="s">
        <v>49</v>
      </c>
      <c r="H4" s="28" t="s">
        <v>62</v>
      </c>
    </row>
    <row r="5" spans="1:8" ht="15" hidden="1">
      <c r="A5" t="s">
        <v>63</v>
      </c>
      <c r="B5" s="5" t="s">
        <v>64</v>
      </c>
      <c r="D5" t="s">
        <v>65</v>
      </c>
      <c r="G5" s="8" t="s">
        <v>49</v>
      </c>
      <c r="H5" s="28" t="s">
        <v>66</v>
      </c>
    </row>
    <row r="6" spans="1:8" ht="15" hidden="1">
      <c r="A6" t="s">
        <v>67</v>
      </c>
      <c r="B6" s="5" t="s">
        <v>68</v>
      </c>
      <c r="D6" t="s">
        <v>69</v>
      </c>
      <c r="G6" s="8" t="s">
        <v>49</v>
      </c>
      <c r="H6" s="28" t="s">
        <v>70</v>
      </c>
    </row>
    <row r="7" spans="1:8" ht="15" hidden="1">
      <c r="D7" t="s">
        <v>71</v>
      </c>
      <c r="F7" t="s">
        <v>55</v>
      </c>
      <c r="G7" s="8" t="s">
        <v>72</v>
      </c>
      <c r="H7" s="28" t="s">
        <v>73</v>
      </c>
    </row>
    <row r="8" spans="1:8" ht="15" hidden="1">
      <c r="D8" t="s">
        <v>74</v>
      </c>
      <c r="G8" s="8" t="s">
        <v>75</v>
      </c>
      <c r="H8" s="28" t="s">
        <v>76</v>
      </c>
    </row>
    <row r="9" spans="1:8" hidden="1"/>
    <row r="10" spans="1:8" ht="15" hidden="1">
      <c r="A10" s="7" t="s">
        <v>77</v>
      </c>
      <c r="B10" s="6" t="s">
        <v>78</v>
      </c>
      <c r="C10" s="7" t="s">
        <v>79</v>
      </c>
      <c r="D10" s="7" t="s">
        <v>80</v>
      </c>
      <c r="E10" s="7" t="s">
        <v>81</v>
      </c>
      <c r="F10" s="4" t="s">
        <v>82</v>
      </c>
      <c r="G10" s="7" t="s">
        <v>83</v>
      </c>
      <c r="H10" s="7" t="s">
        <v>84</v>
      </c>
    </row>
    <row r="11" spans="1:8" hidden="1">
      <c r="A11" s="8" t="s">
        <v>85</v>
      </c>
      <c r="B11" t="s">
        <v>86</v>
      </c>
      <c r="C11" s="8">
        <v>4000</v>
      </c>
      <c r="D11" s="8" t="s">
        <v>85</v>
      </c>
      <c r="E11" s="8" t="s">
        <v>85</v>
      </c>
      <c r="F11" t="s">
        <v>87</v>
      </c>
      <c r="G11" s="8" t="s">
        <v>88</v>
      </c>
      <c r="H11" s="12"/>
    </row>
    <row r="12" spans="1:8" ht="72.75" hidden="1" customHeight="1">
      <c r="A12" s="8" t="e" vm="1">
        <v>#VALUE!</v>
      </c>
      <c r="B12" s="11" t="s">
        <v>89</v>
      </c>
      <c r="C12" s="8">
        <v>50</v>
      </c>
      <c r="D12" s="8">
        <v>264.06</v>
      </c>
      <c r="E12" s="8">
        <f t="shared" ref="E12:E41" si="0">C12*D12</f>
        <v>13203</v>
      </c>
      <c r="G12" s="8" t="s">
        <v>88</v>
      </c>
      <c r="H12" s="13" t="s">
        <v>90</v>
      </c>
    </row>
    <row r="13" spans="1:8" ht="72.75" hidden="1" customHeight="1">
      <c r="A13" s="8" t="e" vm="2">
        <v>#VALUE!</v>
      </c>
      <c r="B13" s="11" t="s">
        <v>89</v>
      </c>
      <c r="C13" s="8">
        <v>50</v>
      </c>
      <c r="D13" s="8">
        <v>119.5</v>
      </c>
      <c r="E13" s="8">
        <f t="shared" si="0"/>
        <v>5975</v>
      </c>
      <c r="G13" s="8" t="s">
        <v>88</v>
      </c>
      <c r="H13" s="13" t="s">
        <v>91</v>
      </c>
    </row>
    <row r="14" spans="1:8" ht="66.75" hidden="1" customHeight="1">
      <c r="A14" s="8" t="e" vm="3">
        <v>#VALUE!</v>
      </c>
      <c r="B14" s="11" t="s">
        <v>92</v>
      </c>
      <c r="C14" s="8">
        <v>200</v>
      </c>
      <c r="D14" s="8">
        <v>86.24</v>
      </c>
      <c r="E14" s="8">
        <f t="shared" si="0"/>
        <v>17248</v>
      </c>
      <c r="G14" s="8" t="s">
        <v>93</v>
      </c>
      <c r="H14" s="13" t="s">
        <v>94</v>
      </c>
    </row>
    <row r="15" spans="1:8" ht="69" hidden="1" customHeight="1">
      <c r="A15" s="8" t="e" vm="4">
        <v>#VALUE!</v>
      </c>
      <c r="B15" s="11" t="s">
        <v>92</v>
      </c>
      <c r="C15" s="8">
        <v>200</v>
      </c>
      <c r="D15" s="8">
        <v>88.65</v>
      </c>
      <c r="E15" s="8">
        <f t="shared" si="0"/>
        <v>17730</v>
      </c>
      <c r="G15" s="8" t="s">
        <v>93</v>
      </c>
      <c r="H15" s="13" t="s">
        <v>95</v>
      </c>
    </row>
    <row r="16" spans="1:8" s="18" customFormat="1" ht="69.75" hidden="1" customHeight="1" thickBot="1">
      <c r="A16" s="16" t="e" vm="5">
        <v>#VALUE!</v>
      </c>
      <c r="B16" s="24" t="s">
        <v>92</v>
      </c>
      <c r="C16" s="16">
        <v>200</v>
      </c>
      <c r="D16" s="16">
        <v>155.28</v>
      </c>
      <c r="E16" s="16">
        <f t="shared" si="0"/>
        <v>31056</v>
      </c>
      <c r="G16" s="16"/>
      <c r="H16" s="19" t="s">
        <v>96</v>
      </c>
    </row>
    <row r="17" spans="1:8" s="18" customFormat="1" ht="75.75" hidden="1" customHeight="1">
      <c r="A17" s="16" t="e" vm="6">
        <v>#VALUE!</v>
      </c>
      <c r="B17" s="24" t="s">
        <v>97</v>
      </c>
      <c r="C17" s="16">
        <v>200</v>
      </c>
      <c r="D17" s="16">
        <v>42.82</v>
      </c>
      <c r="E17" s="16">
        <f t="shared" si="0"/>
        <v>8564</v>
      </c>
      <c r="G17" s="16"/>
      <c r="H17" s="19" t="s">
        <v>98</v>
      </c>
    </row>
    <row r="18" spans="1:8" s="18" customFormat="1" ht="75" hidden="1" customHeight="1" thickBot="1">
      <c r="A18" s="16" t="e" vm="7">
        <v>#VALUE!</v>
      </c>
      <c r="B18" s="24" t="s">
        <v>97</v>
      </c>
      <c r="C18" s="16">
        <v>200</v>
      </c>
      <c r="D18" s="16">
        <v>57.12</v>
      </c>
      <c r="E18" s="16">
        <f t="shared" si="0"/>
        <v>11424</v>
      </c>
      <c r="G18" s="16"/>
      <c r="H18" s="19" t="s">
        <v>99</v>
      </c>
    </row>
    <row r="19" spans="1:8" ht="81" hidden="1" customHeight="1">
      <c r="A19" s="8" t="e" vm="8">
        <v>#VALUE!</v>
      </c>
      <c r="B19" s="11" t="s">
        <v>97</v>
      </c>
      <c r="C19" s="8">
        <v>200</v>
      </c>
      <c r="D19" s="8">
        <v>64.05</v>
      </c>
      <c r="E19" s="8">
        <f t="shared" si="0"/>
        <v>12810</v>
      </c>
      <c r="G19" s="8" t="s">
        <v>100</v>
      </c>
      <c r="H19" s="13" t="s">
        <v>101</v>
      </c>
    </row>
    <row r="20" spans="1:8" ht="78.75" hidden="1" customHeight="1">
      <c r="A20" s="8" t="e" vm="9">
        <v>#VALUE!</v>
      </c>
      <c r="B20" s="11" t="s">
        <v>97</v>
      </c>
      <c r="C20" s="8">
        <v>200</v>
      </c>
      <c r="D20" s="8">
        <v>45.97</v>
      </c>
      <c r="E20" s="8">
        <f t="shared" si="0"/>
        <v>9194</v>
      </c>
      <c r="G20" s="8" t="s">
        <v>93</v>
      </c>
      <c r="H20" s="13" t="s">
        <v>102</v>
      </c>
    </row>
    <row r="21" spans="1:8" s="18" customFormat="1" ht="74.25" hidden="1" customHeight="1" thickBot="1">
      <c r="A21" s="16" t="e" vm="10">
        <v>#VALUE!</v>
      </c>
      <c r="B21" s="24" t="s">
        <v>103</v>
      </c>
      <c r="C21" s="16">
        <v>200</v>
      </c>
      <c r="D21" s="16">
        <v>104.18</v>
      </c>
      <c r="E21" s="16">
        <f t="shared" si="0"/>
        <v>20836</v>
      </c>
      <c r="G21" s="16"/>
      <c r="H21" s="19" t="s">
        <v>104</v>
      </c>
    </row>
    <row r="22" spans="1:8" s="18" customFormat="1" ht="75" hidden="1" customHeight="1">
      <c r="A22" s="16" t="e" vm="11">
        <v>#VALUE!</v>
      </c>
      <c r="B22" s="24" t="s">
        <v>103</v>
      </c>
      <c r="C22" s="16">
        <v>200</v>
      </c>
      <c r="D22" s="16">
        <v>150.74</v>
      </c>
      <c r="E22" s="16">
        <f t="shared" si="0"/>
        <v>30148</v>
      </c>
      <c r="G22" s="16"/>
      <c r="H22" s="19" t="s">
        <v>105</v>
      </c>
    </row>
    <row r="23" spans="1:8" s="18" customFormat="1" ht="65.25" hidden="1" customHeight="1">
      <c r="A23" s="16" t="e" vm="12">
        <v>#VALUE!</v>
      </c>
      <c r="B23" s="24" t="s">
        <v>103</v>
      </c>
      <c r="C23" s="16">
        <v>200</v>
      </c>
      <c r="D23" s="16">
        <v>87.32</v>
      </c>
      <c r="E23" s="16">
        <f t="shared" si="0"/>
        <v>17464</v>
      </c>
      <c r="G23" s="16" t="s">
        <v>93</v>
      </c>
      <c r="H23" s="19" t="s">
        <v>106</v>
      </c>
    </row>
    <row r="24" spans="1:8" ht="68.25" hidden="1" customHeight="1">
      <c r="A24" s="8" t="e" vm="13">
        <v>#VALUE!</v>
      </c>
      <c r="B24" s="11" t="s">
        <v>103</v>
      </c>
      <c r="C24" s="8">
        <v>200</v>
      </c>
      <c r="D24" s="8">
        <v>75.849999999999994</v>
      </c>
      <c r="E24" s="8">
        <f t="shared" si="0"/>
        <v>15169.999999999998</v>
      </c>
      <c r="G24" s="8" t="s">
        <v>93</v>
      </c>
      <c r="H24" s="13" t="s">
        <v>107</v>
      </c>
    </row>
    <row r="25" spans="1:8" s="18" customFormat="1" ht="61.5" hidden="1" customHeight="1">
      <c r="A25" s="16" t="e" vm="14">
        <v>#VALUE!</v>
      </c>
      <c r="B25" s="24" t="s">
        <v>108</v>
      </c>
      <c r="C25" s="16">
        <v>200</v>
      </c>
      <c r="D25" s="16">
        <v>92.5</v>
      </c>
      <c r="E25" s="16">
        <f t="shared" si="0"/>
        <v>18500</v>
      </c>
      <c r="F25" s="20" t="s">
        <v>109</v>
      </c>
      <c r="G25" s="21"/>
      <c r="H25" s="19" t="s">
        <v>110</v>
      </c>
    </row>
    <row r="26" spans="1:8" s="18" customFormat="1" ht="66" hidden="1" customHeight="1" thickBot="1">
      <c r="A26" s="16" t="e" vm="15">
        <v>#VALUE!</v>
      </c>
      <c r="B26" s="24" t="s">
        <v>108</v>
      </c>
      <c r="C26" s="16">
        <v>200</v>
      </c>
      <c r="D26" s="16">
        <v>56.17</v>
      </c>
      <c r="E26" s="16">
        <f t="shared" si="0"/>
        <v>11234</v>
      </c>
      <c r="F26" s="20" t="s">
        <v>111</v>
      </c>
      <c r="G26" s="21"/>
      <c r="H26" s="19" t="s">
        <v>112</v>
      </c>
    </row>
    <row r="27" spans="1:8" s="18" customFormat="1" ht="64.5" hidden="1" customHeight="1">
      <c r="A27" s="16" t="e" vm="16">
        <v>#VALUE!</v>
      </c>
      <c r="B27" s="24" t="s">
        <v>108</v>
      </c>
      <c r="C27" s="16">
        <v>200</v>
      </c>
      <c r="D27" s="16">
        <v>87.57</v>
      </c>
      <c r="E27" s="16">
        <f t="shared" si="0"/>
        <v>17514</v>
      </c>
      <c r="F27" s="20"/>
      <c r="G27" s="21"/>
      <c r="H27" s="19" t="s">
        <v>113</v>
      </c>
    </row>
    <row r="28" spans="1:8" s="18" customFormat="1" ht="66" hidden="1" customHeight="1">
      <c r="A28" s="16" t="e" vm="17">
        <v>#VALUE!</v>
      </c>
      <c r="B28" s="24" t="s">
        <v>108</v>
      </c>
      <c r="C28" s="16">
        <v>200</v>
      </c>
      <c r="D28" s="16">
        <v>78.27</v>
      </c>
      <c r="E28" s="16">
        <f t="shared" si="0"/>
        <v>15654</v>
      </c>
      <c r="F28" s="20"/>
      <c r="G28" s="21"/>
      <c r="H28" s="19" t="s">
        <v>114</v>
      </c>
    </row>
    <row r="29" spans="1:8" s="18" customFormat="1" ht="63.75" hidden="1" customHeight="1">
      <c r="A29" s="16" t="e" vm="18">
        <v>#VALUE!</v>
      </c>
      <c r="B29" s="24" t="s">
        <v>108</v>
      </c>
      <c r="C29" s="16">
        <v>200</v>
      </c>
      <c r="D29" s="16">
        <v>71.86</v>
      </c>
      <c r="E29" s="16">
        <f t="shared" si="0"/>
        <v>14372</v>
      </c>
      <c r="F29" s="20" t="s">
        <v>111</v>
      </c>
      <c r="G29" s="21"/>
      <c r="H29" s="19" t="s">
        <v>115</v>
      </c>
    </row>
    <row r="30" spans="1:8" s="18" customFormat="1" ht="59.25" hidden="1" customHeight="1">
      <c r="A30" s="16" t="e" vm="19">
        <v>#VALUE!</v>
      </c>
      <c r="B30" s="24" t="s">
        <v>108</v>
      </c>
      <c r="C30" s="16">
        <v>200</v>
      </c>
      <c r="D30" s="16">
        <v>129.97999999999999</v>
      </c>
      <c r="E30" s="16">
        <f t="shared" si="0"/>
        <v>25995.999999999996</v>
      </c>
      <c r="F30" s="20"/>
      <c r="G30" s="21"/>
      <c r="H30" s="19" t="s">
        <v>116</v>
      </c>
    </row>
    <row r="31" spans="1:8" hidden="1">
      <c r="A31" s="8"/>
      <c r="B31" s="11" t="s">
        <v>117</v>
      </c>
      <c r="C31" s="8">
        <v>50</v>
      </c>
      <c r="D31" s="8">
        <v>299</v>
      </c>
      <c r="E31" s="8">
        <f t="shared" si="0"/>
        <v>14950</v>
      </c>
      <c r="F31" t="s">
        <v>118</v>
      </c>
      <c r="G31" s="8" t="s">
        <v>88</v>
      </c>
      <c r="H31" s="13" t="s">
        <v>119</v>
      </c>
    </row>
    <row r="32" spans="1:8" ht="66" hidden="1" customHeight="1">
      <c r="A32" s="8" t="e" vm="20">
        <v>#VALUE!</v>
      </c>
      <c r="B32" s="11" t="s">
        <v>120</v>
      </c>
      <c r="C32" s="8">
        <v>400</v>
      </c>
      <c r="D32" s="8">
        <v>20.91</v>
      </c>
      <c r="E32" s="8">
        <f t="shared" si="0"/>
        <v>8364</v>
      </c>
      <c r="G32" s="8" t="s">
        <v>100</v>
      </c>
      <c r="H32" s="13" t="s">
        <v>121</v>
      </c>
    </row>
    <row r="33" spans="1:8" s="18" customFormat="1" ht="65.25" hidden="1" customHeight="1">
      <c r="A33" s="16" t="e" vm="21">
        <v>#VALUE!</v>
      </c>
      <c r="B33" s="24" t="s">
        <v>122</v>
      </c>
      <c r="C33" s="16">
        <v>200</v>
      </c>
      <c r="D33" s="16">
        <v>134.37</v>
      </c>
      <c r="E33" s="16">
        <f t="shared" si="0"/>
        <v>26874</v>
      </c>
      <c r="G33" s="16"/>
      <c r="H33" s="19" t="s">
        <v>123</v>
      </c>
    </row>
    <row r="34" spans="1:8" s="18" customFormat="1" ht="64.5" hidden="1" customHeight="1">
      <c r="A34" s="16" t="e" vm="22">
        <v>#VALUE!</v>
      </c>
      <c r="B34" s="24" t="s">
        <v>122</v>
      </c>
      <c r="C34" s="16">
        <v>200</v>
      </c>
      <c r="D34" s="16">
        <v>115.32</v>
      </c>
      <c r="E34" s="16">
        <f t="shared" si="0"/>
        <v>23064</v>
      </c>
      <c r="G34" s="16"/>
      <c r="H34" s="19" t="s">
        <v>124</v>
      </c>
    </row>
    <row r="35" spans="1:8" ht="64.5" hidden="1" customHeight="1">
      <c r="A35" s="8" t="e" vm="23">
        <v>#VALUE!</v>
      </c>
      <c r="B35" s="11" t="s">
        <v>122</v>
      </c>
      <c r="C35" s="8">
        <v>200</v>
      </c>
      <c r="D35" s="8">
        <v>138.1</v>
      </c>
      <c r="E35" s="8">
        <f t="shared" si="0"/>
        <v>27620</v>
      </c>
      <c r="F35" s="8"/>
      <c r="G35" s="8" t="s">
        <v>125</v>
      </c>
      <c r="H35" s="13" t="s">
        <v>126</v>
      </c>
    </row>
    <row r="36" spans="1:8" ht="64.5" hidden="1" customHeight="1" thickBot="1">
      <c r="A36" s="8" t="e" vm="24">
        <v>#VALUE!</v>
      </c>
      <c r="B36" s="11" t="s">
        <v>122</v>
      </c>
      <c r="C36" s="8">
        <v>200</v>
      </c>
      <c r="D36" s="8">
        <v>150</v>
      </c>
      <c r="E36" s="8">
        <f t="shared" si="0"/>
        <v>30000</v>
      </c>
      <c r="F36" s="8"/>
      <c r="H36" s="13"/>
    </row>
    <row r="37" spans="1:8" s="18" customFormat="1" ht="63.75" hidden="1" customHeight="1" thickBot="1">
      <c r="A37" s="16" t="e" vm="25">
        <v>#VALUE!</v>
      </c>
      <c r="B37" s="24" t="s">
        <v>122</v>
      </c>
      <c r="C37" s="16">
        <v>200</v>
      </c>
      <c r="D37" s="16">
        <v>66.11</v>
      </c>
      <c r="E37" s="16">
        <f t="shared" si="0"/>
        <v>13222</v>
      </c>
      <c r="G37" s="16"/>
      <c r="H37" s="19" t="s">
        <v>127</v>
      </c>
    </row>
    <row r="38" spans="1:8" ht="66.75" hidden="1" customHeight="1" thickBot="1">
      <c r="A38" s="8" t="e" vm="26">
        <v>#VALUE!</v>
      </c>
      <c r="B38" s="11" t="s">
        <v>128</v>
      </c>
      <c r="C38" s="8"/>
      <c r="D38" s="8"/>
      <c r="E38" s="8">
        <f t="shared" si="0"/>
        <v>0</v>
      </c>
      <c r="G38" s="8" t="s">
        <v>125</v>
      </c>
      <c r="H38" s="12"/>
    </row>
    <row r="39" spans="1:8" ht="63.75" hidden="1" customHeight="1">
      <c r="A39" s="8" t="e" vm="27">
        <v>#VALUE!</v>
      </c>
      <c r="B39" s="11" t="s">
        <v>129</v>
      </c>
      <c r="C39" s="8">
        <v>200</v>
      </c>
      <c r="D39" s="8">
        <v>50.2</v>
      </c>
      <c r="E39" s="8">
        <f t="shared" si="0"/>
        <v>10040</v>
      </c>
      <c r="G39" s="8" t="s">
        <v>125</v>
      </c>
      <c r="H39" s="29" t="s">
        <v>130</v>
      </c>
    </row>
    <row r="40" spans="1:8" ht="66.75" hidden="1" customHeight="1">
      <c r="A40" s="8" t="e" vm="28">
        <v>#VALUE!</v>
      </c>
      <c r="B40" s="11" t="s">
        <v>131</v>
      </c>
      <c r="C40" s="8">
        <v>200</v>
      </c>
      <c r="D40" s="8">
        <v>28.64</v>
      </c>
      <c r="E40" s="8">
        <f t="shared" si="0"/>
        <v>5728</v>
      </c>
      <c r="G40" s="8" t="s">
        <v>125</v>
      </c>
      <c r="H40" s="13" t="s">
        <v>132</v>
      </c>
    </row>
    <row r="41" spans="1:8" s="18" customFormat="1" ht="66" hidden="1" customHeight="1">
      <c r="A41" s="16" t="e" vm="29">
        <v>#VALUE!</v>
      </c>
      <c r="B41" s="24" t="s">
        <v>131</v>
      </c>
      <c r="C41" s="16">
        <v>200</v>
      </c>
      <c r="D41" s="16">
        <v>44.52</v>
      </c>
      <c r="E41" s="16">
        <f t="shared" si="0"/>
        <v>8904</v>
      </c>
      <c r="G41" s="16"/>
      <c r="H41" s="19" t="s">
        <v>133</v>
      </c>
    </row>
    <row r="42" spans="1:8" ht="64.5" hidden="1" customHeight="1">
      <c r="A42" s="8" t="e" vm="30">
        <v>#VALUE!</v>
      </c>
      <c r="B42" s="11" t="s">
        <v>134</v>
      </c>
      <c r="C42" s="8">
        <v>200</v>
      </c>
      <c r="D42" s="8" t="s">
        <v>135</v>
      </c>
      <c r="E42" s="8">
        <v>0</v>
      </c>
      <c r="F42" s="14" t="s">
        <v>136</v>
      </c>
      <c r="G42" s="15" t="s">
        <v>125</v>
      </c>
      <c r="H42" s="29" t="s">
        <v>137</v>
      </c>
    </row>
    <row r="43" spans="1:8" s="18" customFormat="1" ht="115.5" hidden="1" customHeight="1">
      <c r="A43" s="16"/>
      <c r="B43" s="24" t="s">
        <v>138</v>
      </c>
      <c r="C43" s="16"/>
      <c r="D43" s="16" t="s">
        <v>139</v>
      </c>
      <c r="E43" s="16">
        <v>0</v>
      </c>
      <c r="F43" s="22" t="s">
        <v>140</v>
      </c>
      <c r="G43" s="21"/>
      <c r="H43" s="23"/>
    </row>
    <row r="44" spans="1:8" s="18" customFormat="1" ht="61.5" hidden="1" customHeight="1" thickBot="1">
      <c r="A44" s="16" t="e" vm="31">
        <v>#VALUE!</v>
      </c>
      <c r="B44" s="24" t="s">
        <v>141</v>
      </c>
      <c r="C44" s="16">
        <v>200</v>
      </c>
      <c r="D44" s="16">
        <v>60</v>
      </c>
      <c r="E44" s="16">
        <f t="shared" ref="E44:E67" si="1">C44*D44</f>
        <v>12000</v>
      </c>
      <c r="F44" s="22" t="s">
        <v>142</v>
      </c>
      <c r="G44" s="21"/>
      <c r="H44" s="19" t="s">
        <v>143</v>
      </c>
    </row>
    <row r="45" spans="1:8" ht="69.75" hidden="1" customHeight="1">
      <c r="A45" s="8" t="e" vm="32">
        <v>#VALUE!</v>
      </c>
      <c r="B45" s="11" t="s">
        <v>141</v>
      </c>
      <c r="C45" s="8">
        <v>200</v>
      </c>
      <c r="D45" s="8">
        <v>49.99</v>
      </c>
      <c r="E45" s="8">
        <f t="shared" si="1"/>
        <v>9998</v>
      </c>
      <c r="F45" s="14"/>
      <c r="G45" s="15" t="s">
        <v>100</v>
      </c>
      <c r="H45" s="13" t="s">
        <v>144</v>
      </c>
    </row>
    <row r="46" spans="1:8" ht="69.75" hidden="1" customHeight="1">
      <c r="A46" s="8" t="e" vm="33">
        <v>#VALUE!</v>
      </c>
      <c r="B46" s="11" t="s">
        <v>141</v>
      </c>
      <c r="C46" s="8">
        <v>200</v>
      </c>
      <c r="D46" s="8">
        <v>38.049999999999997</v>
      </c>
      <c r="E46" s="8">
        <f t="shared" si="1"/>
        <v>7609.9999999999991</v>
      </c>
      <c r="F46" s="14" t="s">
        <v>145</v>
      </c>
      <c r="G46" s="15" t="s">
        <v>100</v>
      </c>
      <c r="H46" s="13" t="s">
        <v>146</v>
      </c>
    </row>
    <row r="47" spans="1:8" s="18" customFormat="1" ht="76.5" hidden="1" customHeight="1">
      <c r="A47" s="16" t="e" vm="34">
        <v>#VALUE!</v>
      </c>
      <c r="B47" s="24" t="s">
        <v>147</v>
      </c>
      <c r="C47" s="16">
        <v>200</v>
      </c>
      <c r="D47" s="16">
        <v>59.05</v>
      </c>
      <c r="E47" s="16">
        <f t="shared" si="1"/>
        <v>11810</v>
      </c>
      <c r="F47" s="22"/>
      <c r="G47" s="21"/>
      <c r="H47" s="19" t="s">
        <v>148</v>
      </c>
    </row>
    <row r="48" spans="1:8" ht="66" hidden="1" customHeight="1">
      <c r="A48" s="8" t="e" vm="35">
        <v>#VALUE!</v>
      </c>
      <c r="B48" s="11" t="s">
        <v>149</v>
      </c>
      <c r="C48" s="8">
        <v>200</v>
      </c>
      <c r="D48" s="8">
        <v>74.45</v>
      </c>
      <c r="E48" s="8">
        <f t="shared" si="1"/>
        <v>14890</v>
      </c>
      <c r="F48" s="14" t="s">
        <v>150</v>
      </c>
      <c r="G48" s="15" t="s">
        <v>93</v>
      </c>
      <c r="H48" s="13" t="s">
        <v>151</v>
      </c>
    </row>
    <row r="49" spans="1:8" s="18" customFormat="1" ht="69.75" hidden="1" customHeight="1">
      <c r="A49" s="16" t="e" vm="36">
        <v>#VALUE!</v>
      </c>
      <c r="B49" s="24" t="s">
        <v>152</v>
      </c>
      <c r="C49" s="16">
        <v>200</v>
      </c>
      <c r="D49" s="16">
        <v>19.34</v>
      </c>
      <c r="E49" s="16">
        <f t="shared" si="1"/>
        <v>3868</v>
      </c>
      <c r="F49" s="22"/>
      <c r="G49" s="21"/>
      <c r="H49" s="19" t="s">
        <v>153</v>
      </c>
    </row>
    <row r="50" spans="1:8" ht="61.5" hidden="1" customHeight="1">
      <c r="A50" s="8" t="e" vm="37">
        <v>#VALUE!</v>
      </c>
      <c r="B50" s="11" t="s">
        <v>152</v>
      </c>
      <c r="C50" s="8">
        <v>200</v>
      </c>
      <c r="D50" s="8">
        <v>21.61</v>
      </c>
      <c r="E50" s="8">
        <f t="shared" si="1"/>
        <v>4322</v>
      </c>
      <c r="F50" s="14" t="s">
        <v>154</v>
      </c>
      <c r="G50" s="15"/>
      <c r="H50" s="13" t="s">
        <v>155</v>
      </c>
    </row>
    <row r="51" spans="1:8" ht="66" hidden="1" customHeight="1">
      <c r="A51" s="8" t="e" vm="38">
        <v>#VALUE!</v>
      </c>
      <c r="B51" s="11" t="s">
        <v>152</v>
      </c>
      <c r="C51" s="8">
        <v>200</v>
      </c>
      <c r="D51" s="8">
        <v>46.91</v>
      </c>
      <c r="E51" s="8">
        <f t="shared" si="1"/>
        <v>9382</v>
      </c>
      <c r="F51" s="14"/>
      <c r="G51" s="15"/>
      <c r="H51" s="13" t="s">
        <v>156</v>
      </c>
    </row>
    <row r="52" spans="1:8" s="18" customFormat="1" ht="63.75" hidden="1" customHeight="1" thickBot="1">
      <c r="A52" s="16" t="e" vm="39">
        <v>#VALUE!</v>
      </c>
      <c r="B52" s="24" t="s">
        <v>157</v>
      </c>
      <c r="C52" s="16">
        <v>200</v>
      </c>
      <c r="D52" s="16">
        <v>57.46</v>
      </c>
      <c r="E52" s="16">
        <f t="shared" si="1"/>
        <v>11492</v>
      </c>
      <c r="F52" s="22"/>
      <c r="G52" s="21"/>
      <c r="H52" s="19" t="s">
        <v>158</v>
      </c>
    </row>
    <row r="53" spans="1:8" s="18" customFormat="1" ht="65.25" hidden="1" customHeight="1">
      <c r="A53" s="16" t="e" vm="40">
        <v>#VALUE!</v>
      </c>
      <c r="B53" s="24" t="s">
        <v>159</v>
      </c>
      <c r="C53" s="16">
        <v>200</v>
      </c>
      <c r="D53" s="16">
        <v>37.229999999999997</v>
      </c>
      <c r="E53" s="16">
        <f t="shared" si="1"/>
        <v>7445.9999999999991</v>
      </c>
      <c r="G53" s="16"/>
      <c r="H53" s="19" t="s">
        <v>160</v>
      </c>
    </row>
    <row r="54" spans="1:8" ht="66" hidden="1" customHeight="1">
      <c r="A54" s="8" t="e" vm="41">
        <v>#VALUE!</v>
      </c>
      <c r="B54" s="11" t="s">
        <v>159</v>
      </c>
      <c r="C54" s="8">
        <v>200</v>
      </c>
      <c r="D54" s="8">
        <v>66.59</v>
      </c>
      <c r="E54" s="8">
        <f t="shared" si="1"/>
        <v>13318</v>
      </c>
      <c r="H54" s="13" t="s">
        <v>161</v>
      </c>
    </row>
    <row r="55" spans="1:8" ht="69" hidden="1" customHeight="1">
      <c r="A55" s="8" t="e" vm="42">
        <v>#VALUE!</v>
      </c>
      <c r="B55" s="11" t="s">
        <v>162</v>
      </c>
      <c r="C55" s="8">
        <v>200</v>
      </c>
      <c r="D55" s="8">
        <v>20.89</v>
      </c>
      <c r="E55" s="8">
        <f t="shared" si="1"/>
        <v>4178</v>
      </c>
      <c r="H55" s="13" t="s">
        <v>163</v>
      </c>
    </row>
    <row r="56" spans="1:8" s="18" customFormat="1" ht="73.5" hidden="1" customHeight="1">
      <c r="A56" s="16" t="e" vm="43">
        <v>#VALUE!</v>
      </c>
      <c r="B56" s="24" t="s">
        <v>164</v>
      </c>
      <c r="C56" s="16">
        <v>200</v>
      </c>
      <c r="D56" s="16">
        <v>32.1</v>
      </c>
      <c r="E56" s="16">
        <f t="shared" si="1"/>
        <v>6420</v>
      </c>
      <c r="G56" s="16"/>
      <c r="H56" s="19" t="s">
        <v>165</v>
      </c>
    </row>
    <row r="57" spans="1:8" s="18" customFormat="1" ht="64.5" hidden="1" customHeight="1">
      <c r="A57" s="16" t="e" vm="44">
        <v>#VALUE!</v>
      </c>
      <c r="B57" s="24" t="s">
        <v>164</v>
      </c>
      <c r="C57" s="16">
        <v>200</v>
      </c>
      <c r="D57" s="16">
        <v>53.84</v>
      </c>
      <c r="E57" s="16">
        <f t="shared" si="1"/>
        <v>10768</v>
      </c>
      <c r="G57" s="16"/>
      <c r="H57" s="19" t="s">
        <v>166</v>
      </c>
    </row>
    <row r="58" spans="1:8" s="18" customFormat="1" ht="64.5" hidden="1" customHeight="1">
      <c r="A58" s="16" t="e" vm="45">
        <v>#VALUE!</v>
      </c>
      <c r="B58" s="24" t="s">
        <v>164</v>
      </c>
      <c r="C58" s="16">
        <v>200</v>
      </c>
      <c r="D58" s="16">
        <v>57.84</v>
      </c>
      <c r="E58" s="16">
        <f t="shared" si="1"/>
        <v>11568</v>
      </c>
      <c r="G58" s="16"/>
      <c r="H58" s="19" t="s">
        <v>167</v>
      </c>
    </row>
    <row r="59" spans="1:8" hidden="1">
      <c r="A59" s="8"/>
      <c r="B59" s="11" t="s">
        <v>168</v>
      </c>
      <c r="C59" s="8"/>
      <c r="D59" s="8"/>
      <c r="E59" s="8">
        <f t="shared" si="1"/>
        <v>0</v>
      </c>
      <c r="H59" s="12"/>
    </row>
    <row r="60" spans="1:8" s="18" customFormat="1" ht="62.25" hidden="1" customHeight="1">
      <c r="A60" s="16" t="e" vm="46">
        <v>#VALUE!</v>
      </c>
      <c r="B60" s="24" t="s">
        <v>169</v>
      </c>
      <c r="C60" s="16">
        <v>200</v>
      </c>
      <c r="D60" s="16">
        <v>141.99</v>
      </c>
      <c r="E60" s="16">
        <f t="shared" si="1"/>
        <v>28398</v>
      </c>
      <c r="G60" s="16"/>
      <c r="H60" s="19" t="s">
        <v>170</v>
      </c>
    </row>
    <row r="61" spans="1:8" s="18" customFormat="1" ht="66" hidden="1" customHeight="1">
      <c r="A61" s="16" t="e" vm="47">
        <v>#VALUE!</v>
      </c>
      <c r="B61" s="24" t="s">
        <v>171</v>
      </c>
      <c r="C61" s="16">
        <v>200</v>
      </c>
      <c r="D61" s="16">
        <v>150</v>
      </c>
      <c r="E61" s="16">
        <f t="shared" si="1"/>
        <v>30000</v>
      </c>
      <c r="F61" s="22" t="s">
        <v>142</v>
      </c>
      <c r="G61" s="21"/>
      <c r="H61" s="19" t="s">
        <v>172</v>
      </c>
    </row>
    <row r="62" spans="1:8" ht="66" hidden="1" customHeight="1">
      <c r="A62" s="8" t="e" vm="48">
        <v>#VALUE!</v>
      </c>
      <c r="B62" s="11" t="s">
        <v>169</v>
      </c>
      <c r="C62" s="8">
        <v>200</v>
      </c>
      <c r="D62" s="8">
        <v>160</v>
      </c>
      <c r="E62" s="8">
        <f t="shared" si="1"/>
        <v>32000</v>
      </c>
      <c r="F62" s="14" t="s">
        <v>142</v>
      </c>
      <c r="G62" s="15"/>
      <c r="H62" s="13" t="s">
        <v>173</v>
      </c>
    </row>
    <row r="63" spans="1:8" s="18" customFormat="1" ht="60" hidden="1" customHeight="1">
      <c r="A63" s="16" t="e" vm="49">
        <v>#VALUE!</v>
      </c>
      <c r="B63" s="24" t="s">
        <v>171</v>
      </c>
      <c r="C63" s="16">
        <v>200</v>
      </c>
      <c r="D63" s="16">
        <v>115.13</v>
      </c>
      <c r="E63" s="16">
        <f t="shared" si="1"/>
        <v>23026</v>
      </c>
      <c r="F63" s="22"/>
      <c r="G63" s="21"/>
      <c r="H63" s="19" t="s">
        <v>174</v>
      </c>
    </row>
    <row r="64" spans="1:8" s="18" customFormat="1" ht="57.75" hidden="1" customHeight="1">
      <c r="A64" s="16" t="e" vm="50">
        <v>#VALUE!</v>
      </c>
      <c r="B64" s="24" t="s">
        <v>169</v>
      </c>
      <c r="C64" s="16">
        <v>200</v>
      </c>
      <c r="D64" s="16">
        <v>139.29</v>
      </c>
      <c r="E64" s="16">
        <f t="shared" si="1"/>
        <v>27858</v>
      </c>
      <c r="F64" s="22"/>
      <c r="G64" s="21"/>
      <c r="H64" s="19" t="s">
        <v>175</v>
      </c>
    </row>
    <row r="65" spans="1:27" s="18" customFormat="1" ht="60" hidden="1" customHeight="1">
      <c r="A65" s="16" t="e" vm="51">
        <v>#VALUE!</v>
      </c>
      <c r="B65" s="24" t="s">
        <v>169</v>
      </c>
      <c r="C65" s="16">
        <v>200</v>
      </c>
      <c r="D65" s="16">
        <v>135.1</v>
      </c>
      <c r="E65" s="16">
        <f t="shared" si="1"/>
        <v>27020</v>
      </c>
      <c r="F65" s="22"/>
      <c r="G65" s="21"/>
      <c r="H65" s="19" t="s">
        <v>176</v>
      </c>
    </row>
    <row r="66" spans="1:27" s="18" customFormat="1" ht="52.5" hidden="1" customHeight="1">
      <c r="A66" s="16" t="e" vm="52">
        <v>#VALUE!</v>
      </c>
      <c r="B66" s="24" t="s">
        <v>177</v>
      </c>
      <c r="C66" s="16">
        <v>200</v>
      </c>
      <c r="D66" s="16">
        <v>40.56</v>
      </c>
      <c r="E66" s="16">
        <f t="shared" si="1"/>
        <v>8112</v>
      </c>
      <c r="G66" s="16"/>
      <c r="H66" s="19" t="s">
        <v>178</v>
      </c>
    </row>
    <row r="67" spans="1:27" ht="60.75" hidden="1" customHeight="1">
      <c r="A67" s="8" t="e" vm="53">
        <v>#VALUE!</v>
      </c>
      <c r="B67" s="11" t="s">
        <v>177</v>
      </c>
      <c r="C67" s="8">
        <v>200</v>
      </c>
      <c r="D67" s="8">
        <v>65.260000000000005</v>
      </c>
      <c r="E67" s="8">
        <f t="shared" si="1"/>
        <v>13052.000000000002</v>
      </c>
      <c r="H67" s="13" t="s">
        <v>179</v>
      </c>
    </row>
    <row r="68" spans="1:27" s="18" customFormat="1" ht="70.5" hidden="1" customHeight="1">
      <c r="A68" s="16" t="e" vm="54">
        <v>#VALUE!</v>
      </c>
      <c r="B68" s="24" t="s">
        <v>177</v>
      </c>
      <c r="C68" s="16">
        <v>200</v>
      </c>
      <c r="D68" s="16">
        <v>52.49</v>
      </c>
      <c r="E68" s="16">
        <f t="shared" ref="E68" si="2">C68*D68</f>
        <v>10498</v>
      </c>
      <c r="G68" s="16"/>
      <c r="H68" s="19" t="s">
        <v>180</v>
      </c>
    </row>
    <row r="69" spans="1:27" hidden="1">
      <c r="E69" s="9">
        <f>SUM(E12:E67)</f>
        <v>811394</v>
      </c>
    </row>
    <row r="70" spans="1:27" hidden="1"/>
    <row r="71" spans="1:27" s="26" customFormat="1" ht="15" hidden="1">
      <c r="A71" s="25" t="s">
        <v>181</v>
      </c>
      <c r="G71" s="27"/>
    </row>
    <row r="72" spans="1:27" ht="15" hidden="1">
      <c r="A72" s="85" t="s">
        <v>182</v>
      </c>
      <c r="B72" s="86"/>
      <c r="C72" s="86"/>
      <c r="D72" s="86"/>
      <c r="E72" s="86"/>
      <c r="F72" s="87"/>
      <c r="H72" s="85" t="s">
        <v>183</v>
      </c>
      <c r="I72" s="86"/>
      <c r="J72" s="86"/>
      <c r="K72" s="86"/>
      <c r="L72" s="86"/>
      <c r="M72" s="87"/>
      <c r="O72" s="85" t="s">
        <v>184</v>
      </c>
      <c r="P72" s="86"/>
      <c r="Q72" s="86"/>
      <c r="R72" s="86"/>
      <c r="S72" s="86"/>
      <c r="T72" s="87"/>
      <c r="V72" s="85" t="s">
        <v>185</v>
      </c>
      <c r="W72" s="86"/>
      <c r="X72" s="86"/>
      <c r="Y72" s="86"/>
      <c r="Z72" s="86"/>
      <c r="AA72" s="87"/>
    </row>
    <row r="73" spans="1:27" ht="14.25" hidden="1" customHeight="1">
      <c r="A73" s="88" t="s">
        <v>77</v>
      </c>
      <c r="B73" s="7" t="s">
        <v>78</v>
      </c>
      <c r="C73" s="7" t="s">
        <v>79</v>
      </c>
      <c r="D73" s="7" t="s">
        <v>80</v>
      </c>
      <c r="E73" s="7" t="s">
        <v>81</v>
      </c>
      <c r="F73" s="89" t="s">
        <v>82</v>
      </c>
      <c r="H73" s="88" t="s">
        <v>77</v>
      </c>
      <c r="I73" s="7" t="s">
        <v>78</v>
      </c>
      <c r="J73" s="7" t="s">
        <v>79</v>
      </c>
      <c r="K73" s="7" t="s">
        <v>80</v>
      </c>
      <c r="L73" s="7" t="s">
        <v>81</v>
      </c>
      <c r="M73" s="89" t="s">
        <v>82</v>
      </c>
      <c r="O73" s="88" t="s">
        <v>77</v>
      </c>
      <c r="P73" s="7" t="s">
        <v>78</v>
      </c>
      <c r="Q73" s="7" t="s">
        <v>79</v>
      </c>
      <c r="R73" s="7" t="s">
        <v>80</v>
      </c>
      <c r="S73" s="7" t="s">
        <v>81</v>
      </c>
      <c r="T73" s="89" t="s">
        <v>82</v>
      </c>
      <c r="V73" s="88" t="s">
        <v>77</v>
      </c>
      <c r="W73" s="7" t="s">
        <v>78</v>
      </c>
      <c r="X73" s="7" t="s">
        <v>79</v>
      </c>
      <c r="Y73" s="7" t="s">
        <v>80</v>
      </c>
      <c r="Z73" s="7" t="s">
        <v>81</v>
      </c>
      <c r="AA73" s="89" t="s">
        <v>82</v>
      </c>
    </row>
    <row r="74" spans="1:27" ht="54" hidden="1" customHeight="1" thickBot="1">
      <c r="A74" s="90" t="e" vm="3">
        <v>#VALUE!</v>
      </c>
      <c r="B74" s="11" t="s">
        <v>92</v>
      </c>
      <c r="C74" s="8">
        <v>600</v>
      </c>
      <c r="D74" s="8">
        <v>73.010000000000005</v>
      </c>
      <c r="E74" s="8">
        <f t="shared" ref="E74:E79" si="3">C74*D74</f>
        <v>43806</v>
      </c>
      <c r="F74" s="98" t="s">
        <v>186</v>
      </c>
      <c r="H74" s="90" t="e" vm="4">
        <v>#VALUE!</v>
      </c>
      <c r="I74" s="11" t="s">
        <v>92</v>
      </c>
      <c r="J74" s="8">
        <v>420</v>
      </c>
      <c r="K74" s="8">
        <v>77.59</v>
      </c>
      <c r="L74" s="8">
        <f t="shared" ref="L74:L84" si="4">J74*K74</f>
        <v>32587.800000000003</v>
      </c>
      <c r="M74" s="98" t="s">
        <v>187</v>
      </c>
      <c r="O74" s="97" t="e" vm="41">
        <v>#VALUE!</v>
      </c>
      <c r="P74" s="104" t="s">
        <v>159</v>
      </c>
      <c r="Q74" s="94">
        <v>120</v>
      </c>
      <c r="R74" s="94">
        <v>67.59</v>
      </c>
      <c r="S74" s="94">
        <f>Q74*R74</f>
        <v>8110.8</v>
      </c>
      <c r="T74" s="102" t="s">
        <v>188</v>
      </c>
      <c r="V74" s="90" t="e" vm="2">
        <v>#VALUE!</v>
      </c>
      <c r="W74" s="12" t="s">
        <v>189</v>
      </c>
      <c r="X74" s="8">
        <v>120</v>
      </c>
      <c r="Y74" s="8">
        <v>100.51</v>
      </c>
      <c r="Z74" s="8">
        <f>X74*Y74</f>
        <v>12061.2</v>
      </c>
      <c r="AA74" s="98" t="s">
        <v>190</v>
      </c>
    </row>
    <row r="75" spans="1:27" ht="56.25" hidden="1" customHeight="1">
      <c r="A75" s="90" t="e" vm="9">
        <v>#VALUE!</v>
      </c>
      <c r="B75" s="11" t="s">
        <v>191</v>
      </c>
      <c r="C75" s="8">
        <v>690</v>
      </c>
      <c r="D75" s="8">
        <v>35.92</v>
      </c>
      <c r="E75" s="8">
        <f t="shared" si="3"/>
        <v>24784.800000000003</v>
      </c>
      <c r="F75" s="99" t="s">
        <v>192</v>
      </c>
      <c r="H75" s="90" t="e" vm="8">
        <v>#VALUE!</v>
      </c>
      <c r="I75" s="12" t="s">
        <v>191</v>
      </c>
      <c r="J75" s="8">
        <v>570</v>
      </c>
      <c r="K75" s="8">
        <v>52.73</v>
      </c>
      <c r="L75" s="8">
        <f t="shared" si="4"/>
        <v>30056.1</v>
      </c>
      <c r="M75" s="98" t="s">
        <v>193</v>
      </c>
      <c r="O75" s="8"/>
      <c r="R75" s="31">
        <f>SUM(R74)</f>
        <v>67.59</v>
      </c>
      <c r="S75" s="31">
        <f>SUM(S74)</f>
        <v>8110.8</v>
      </c>
      <c r="V75" s="105"/>
      <c r="W75" s="12" t="s">
        <v>194</v>
      </c>
      <c r="X75" s="8">
        <v>120</v>
      </c>
      <c r="Y75" s="8">
        <v>299</v>
      </c>
      <c r="Z75" s="8">
        <f t="shared" ref="Z75:Z76" si="5">X75*Y75</f>
        <v>35880</v>
      </c>
      <c r="AA75" s="106" t="s">
        <v>195</v>
      </c>
    </row>
    <row r="76" spans="1:27" ht="57" hidden="1" customHeight="1" thickBot="1">
      <c r="A76" s="90" t="e" vm="20">
        <v>#VALUE!</v>
      </c>
      <c r="B76" s="12" t="s">
        <v>196</v>
      </c>
      <c r="C76" s="8">
        <v>240</v>
      </c>
      <c r="D76" s="8">
        <v>26.07</v>
      </c>
      <c r="E76" s="8">
        <f t="shared" si="3"/>
        <v>6256.8</v>
      </c>
      <c r="F76" s="100" t="s">
        <v>197</v>
      </c>
      <c r="H76" s="90" t="e" vm="13">
        <v>#VALUE!</v>
      </c>
      <c r="I76" s="12" t="s">
        <v>198</v>
      </c>
      <c r="J76" s="8">
        <v>270</v>
      </c>
      <c r="K76" s="8">
        <v>67.239999999999995</v>
      </c>
      <c r="L76" s="8">
        <f t="shared" si="4"/>
        <v>18154.8</v>
      </c>
      <c r="M76" s="99" t="s">
        <v>199</v>
      </c>
      <c r="V76" s="97" t="e" vm="48">
        <v>#VALUE!</v>
      </c>
      <c r="W76" s="101" t="s">
        <v>200</v>
      </c>
      <c r="X76" s="94">
        <v>120</v>
      </c>
      <c r="Y76" s="94">
        <v>160</v>
      </c>
      <c r="Z76" s="94">
        <f t="shared" si="5"/>
        <v>19200</v>
      </c>
      <c r="AA76" s="102" t="s">
        <v>190</v>
      </c>
    </row>
    <row r="77" spans="1:27" ht="61.5" hidden="1" customHeight="1">
      <c r="A77" s="90" t="e" vm="33">
        <v>#VALUE!</v>
      </c>
      <c r="B77" s="12" t="s">
        <v>141</v>
      </c>
      <c r="C77" s="8">
        <v>1200</v>
      </c>
      <c r="D77" s="8">
        <v>29.51</v>
      </c>
      <c r="E77" s="8">
        <f t="shared" si="3"/>
        <v>35412</v>
      </c>
      <c r="F77" s="100" t="s">
        <v>201</v>
      </c>
      <c r="H77" s="90" t="e" vm="23">
        <v>#VALUE!</v>
      </c>
      <c r="I77" s="12" t="s">
        <v>202</v>
      </c>
      <c r="J77" s="8">
        <v>270</v>
      </c>
      <c r="K77" s="8">
        <v>132.30000000000001</v>
      </c>
      <c r="L77" s="8">
        <f t="shared" si="4"/>
        <v>35721</v>
      </c>
      <c r="M77" s="99" t="s">
        <v>199</v>
      </c>
      <c r="Y77" s="31">
        <f>SUM(Y74:Y76)</f>
        <v>559.51</v>
      </c>
      <c r="Z77" s="31">
        <f>SUM(Z74:Z76)</f>
        <v>67141.2</v>
      </c>
    </row>
    <row r="78" spans="1:27" ht="60.75" hidden="1" customHeight="1">
      <c r="A78" s="90" t="e" vm="37">
        <v>#VALUE!</v>
      </c>
      <c r="B78" s="10" t="s">
        <v>152</v>
      </c>
      <c r="C78" s="8">
        <v>120</v>
      </c>
      <c r="D78" s="8">
        <v>24.02</v>
      </c>
      <c r="E78" s="8">
        <f t="shared" si="3"/>
        <v>2882.4</v>
      </c>
      <c r="F78" s="100" t="s">
        <v>190</v>
      </c>
      <c r="H78" s="90" t="e" vm="27">
        <v>#VALUE!</v>
      </c>
      <c r="I78" s="12" t="s">
        <v>203</v>
      </c>
      <c r="J78" s="8">
        <v>270</v>
      </c>
      <c r="K78" s="8">
        <v>48.84</v>
      </c>
      <c r="L78" s="8">
        <f t="shared" si="4"/>
        <v>13186.800000000001</v>
      </c>
      <c r="M78" s="99" t="s">
        <v>199</v>
      </c>
    </row>
    <row r="79" spans="1:27" ht="65.25" hidden="1" customHeight="1" thickBot="1">
      <c r="A79" s="97" t="e" vm="42">
        <v>#VALUE!</v>
      </c>
      <c r="B79" s="101" t="s">
        <v>204</v>
      </c>
      <c r="C79" s="94">
        <v>2950</v>
      </c>
      <c r="D79" s="94">
        <v>14.39</v>
      </c>
      <c r="E79" s="94">
        <f t="shared" si="3"/>
        <v>42450.5</v>
      </c>
      <c r="F79" s="102" t="s">
        <v>205</v>
      </c>
      <c r="H79" s="90" t="e" vm="28">
        <v>#VALUE!</v>
      </c>
      <c r="I79" s="12" t="s">
        <v>206</v>
      </c>
      <c r="J79" s="8">
        <v>270</v>
      </c>
      <c r="K79" s="8">
        <v>23.31</v>
      </c>
      <c r="L79" s="8">
        <f t="shared" si="4"/>
        <v>6293.7</v>
      </c>
      <c r="M79" s="99" t="s">
        <v>199</v>
      </c>
    </row>
    <row r="80" spans="1:27" ht="70.5" hidden="1" customHeight="1">
      <c r="C80" s="8"/>
      <c r="D80" s="31">
        <f>SUM(D74:D79)</f>
        <v>202.92000000000002</v>
      </c>
      <c r="E80" s="113">
        <f>SUM(E74:E79)</f>
        <v>155592.5</v>
      </c>
      <c r="F80" s="11"/>
      <c r="H80" s="90" t="e" vm="30">
        <v>#VALUE!</v>
      </c>
      <c r="I80" s="12" t="s">
        <v>134</v>
      </c>
      <c r="J80" s="8">
        <v>540</v>
      </c>
      <c r="K80" s="8">
        <v>28.9</v>
      </c>
      <c r="L80" s="8">
        <f t="shared" si="4"/>
        <v>15606</v>
      </c>
      <c r="M80" s="99" t="s">
        <v>207</v>
      </c>
    </row>
    <row r="81" spans="1:13" ht="69.75" hidden="1" customHeight="1">
      <c r="C81" s="8"/>
      <c r="D81" s="8"/>
      <c r="E81" s="8"/>
      <c r="F81" s="11"/>
      <c r="H81" s="90" t="e" vm="32">
        <v>#VALUE!</v>
      </c>
      <c r="I81" s="12" t="s">
        <v>141</v>
      </c>
      <c r="J81" s="8">
        <v>150</v>
      </c>
      <c r="K81" s="8">
        <v>42.18</v>
      </c>
      <c r="L81" s="8">
        <f t="shared" si="4"/>
        <v>6327</v>
      </c>
      <c r="M81" s="100" t="s">
        <v>208</v>
      </c>
    </row>
    <row r="82" spans="1:13" ht="61.5" hidden="1" customHeight="1">
      <c r="C82" s="8"/>
      <c r="D82" s="8"/>
      <c r="E82" s="8"/>
      <c r="F82" s="11"/>
      <c r="H82" s="90" t="e" vm="35">
        <v>#VALUE!</v>
      </c>
      <c r="I82" s="10" t="s">
        <v>209</v>
      </c>
      <c r="J82" s="8">
        <v>270</v>
      </c>
      <c r="K82" s="8">
        <v>65.94</v>
      </c>
      <c r="L82" s="8">
        <f t="shared" si="4"/>
        <v>17803.8</v>
      </c>
      <c r="M82" s="99" t="s">
        <v>199</v>
      </c>
    </row>
    <row r="83" spans="1:13" ht="61.5" hidden="1" customHeight="1">
      <c r="C83" s="8"/>
      <c r="D83" s="8"/>
      <c r="E83" s="8"/>
      <c r="F83" s="11"/>
      <c r="H83" s="90" t="e" vm="38">
        <v>#VALUE!</v>
      </c>
      <c r="I83" s="10" t="s">
        <v>152</v>
      </c>
      <c r="J83" s="8">
        <v>570</v>
      </c>
      <c r="K83" s="8">
        <v>36.31</v>
      </c>
      <c r="L83" s="8">
        <f t="shared" si="4"/>
        <v>20696.7</v>
      </c>
      <c r="M83" s="98" t="s">
        <v>210</v>
      </c>
    </row>
    <row r="84" spans="1:13" ht="64.5" hidden="1" customHeight="1" thickBot="1">
      <c r="C84" s="8"/>
      <c r="D84" s="8"/>
      <c r="E84" s="8"/>
      <c r="F84" s="11"/>
      <c r="H84" s="97" t="e" vm="53">
        <v>#VALUE!</v>
      </c>
      <c r="I84" s="101" t="s">
        <v>211</v>
      </c>
      <c r="J84" s="94">
        <v>270</v>
      </c>
      <c r="K84" s="94">
        <v>56.11</v>
      </c>
      <c r="L84" s="94">
        <f t="shared" si="4"/>
        <v>15149.7</v>
      </c>
      <c r="M84" s="103" t="s">
        <v>199</v>
      </c>
    </row>
    <row r="85" spans="1:13" hidden="1">
      <c r="C85" s="8"/>
      <c r="D85" s="8"/>
      <c r="E85" s="8"/>
      <c r="F85" s="11"/>
      <c r="K85" s="31">
        <f>SUM(K74:K84)</f>
        <v>631.44999999999993</v>
      </c>
      <c r="L85" s="31">
        <f>SUM(L74:L84)</f>
        <v>211583.40000000002</v>
      </c>
    </row>
    <row r="86" spans="1:13" hidden="1">
      <c r="C86" s="8"/>
      <c r="D86" s="8"/>
      <c r="E86" s="8"/>
      <c r="F86" s="11"/>
    </row>
    <row r="87" spans="1:13" ht="47.25" hidden="1" customHeight="1">
      <c r="A87" s="30" t="s">
        <v>212</v>
      </c>
      <c r="B87" s="114">
        <f>E80+L85+S75+Z77</f>
        <v>442427.9</v>
      </c>
      <c r="C87" s="8"/>
      <c r="D87" s="8"/>
      <c r="E87" s="8"/>
      <c r="F87" s="11"/>
    </row>
    <row r="88" spans="1:13" hidden="1">
      <c r="C88" s="8"/>
      <c r="D88" s="8"/>
      <c r="E88" s="8"/>
      <c r="F88" s="11"/>
    </row>
    <row r="89" spans="1:13" hidden="1">
      <c r="C89" s="8"/>
      <c r="D89" s="8"/>
      <c r="E89" s="8"/>
      <c r="F89" s="11"/>
    </row>
    <row r="90" spans="1:13" hidden="1">
      <c r="C90" s="8"/>
      <c r="D90" s="8"/>
      <c r="E90" s="8"/>
      <c r="F90" s="11"/>
    </row>
    <row r="91" spans="1:13" hidden="1">
      <c r="C91" s="8"/>
      <c r="D91" s="8"/>
      <c r="E91" s="8"/>
      <c r="F91" s="11"/>
    </row>
    <row r="92" spans="1:13" hidden="1">
      <c r="C92" s="8"/>
      <c r="D92" s="8"/>
      <c r="E92" s="8"/>
      <c r="F92" s="11"/>
    </row>
    <row r="93" spans="1:13" hidden="1">
      <c r="C93" s="8"/>
      <c r="D93" s="8"/>
      <c r="E93" s="8"/>
      <c r="F93" s="11"/>
    </row>
    <row r="94" spans="1:13" hidden="1">
      <c r="C94" s="8"/>
      <c r="D94" s="8"/>
      <c r="E94" s="8"/>
      <c r="F94" s="11"/>
    </row>
    <row r="95" spans="1:13">
      <c r="C95" s="8"/>
      <c r="D95" s="8"/>
      <c r="E95" s="8"/>
      <c r="F95" s="11"/>
    </row>
    <row r="96" spans="1:13" ht="15" thickBot="1"/>
    <row r="97" spans="1:17" ht="15">
      <c r="A97" s="85" t="s">
        <v>213</v>
      </c>
      <c r="B97" s="86"/>
      <c r="C97" s="86"/>
      <c r="D97" s="86"/>
      <c r="E97" s="87"/>
      <c r="G97" s="4"/>
    </row>
    <row r="98" spans="1:17" ht="15">
      <c r="A98" s="88" t="s">
        <v>77</v>
      </c>
      <c r="B98" s="7" t="s">
        <v>78</v>
      </c>
      <c r="C98" s="7" t="s">
        <v>79</v>
      </c>
      <c r="D98" s="7" t="s">
        <v>80</v>
      </c>
      <c r="E98" s="89" t="s">
        <v>81</v>
      </c>
      <c r="G98" s="7"/>
      <c r="H98" s="7"/>
      <c r="I98" s="7"/>
      <c r="J98" s="7"/>
      <c r="K98" s="7"/>
    </row>
    <row r="99" spans="1:17" ht="61.5" customHeight="1">
      <c r="A99" s="90" t="e" vm="8">
        <v>#VALUE!</v>
      </c>
      <c r="B99" s="11" t="s">
        <v>214</v>
      </c>
      <c r="C99" s="8">
        <v>150</v>
      </c>
      <c r="D99" s="8">
        <f>K75</f>
        <v>52.73</v>
      </c>
      <c r="E99" s="91">
        <f>C99*D99</f>
        <v>7909.4999999999991</v>
      </c>
      <c r="H99" s="11"/>
      <c r="I99" s="8"/>
      <c r="J99" s="8"/>
      <c r="K99" s="8"/>
    </row>
    <row r="100" spans="1:17" ht="63" customHeight="1">
      <c r="A100" s="90" t="e" vm="35">
        <v>#VALUE!</v>
      </c>
      <c r="B100" s="11" t="s">
        <v>149</v>
      </c>
      <c r="C100" s="8">
        <v>150</v>
      </c>
      <c r="D100" s="8">
        <f>K82</f>
        <v>65.94</v>
      </c>
      <c r="E100" s="91">
        <f t="shared" ref="E100:E101" si="6">C100*D100</f>
        <v>9891</v>
      </c>
      <c r="H100" s="12"/>
      <c r="I100" s="8"/>
      <c r="J100" s="8"/>
      <c r="K100" s="8"/>
    </row>
    <row r="101" spans="1:17" ht="64.5" customHeight="1">
      <c r="A101" s="90" t="e" vm="38">
        <v>#VALUE!</v>
      </c>
      <c r="B101" s="10" t="s">
        <v>152</v>
      </c>
      <c r="C101" s="8">
        <v>150</v>
      </c>
      <c r="D101" s="8">
        <f>K83</f>
        <v>36.31</v>
      </c>
      <c r="E101" s="91">
        <f t="shared" si="6"/>
        <v>5446.5</v>
      </c>
      <c r="H101" s="12"/>
      <c r="I101" s="8"/>
      <c r="J101" s="8"/>
      <c r="K101" s="8"/>
    </row>
    <row r="102" spans="1:17">
      <c r="A102" s="92"/>
      <c r="B102" s="93"/>
      <c r="C102" s="94"/>
      <c r="D102" s="95">
        <f>SUM(D99:D101)</f>
        <v>154.97999999999999</v>
      </c>
      <c r="E102" s="96">
        <f>SUM(E99:E101)</f>
        <v>23247</v>
      </c>
      <c r="I102" s="8"/>
      <c r="J102" s="31"/>
      <c r="K102" s="31"/>
    </row>
    <row r="103" spans="1:17" ht="15">
      <c r="A103" s="85" t="s">
        <v>215</v>
      </c>
      <c r="B103" s="86"/>
      <c r="C103" s="86"/>
      <c r="D103" s="86"/>
      <c r="E103" s="87"/>
      <c r="I103" s="8"/>
    </row>
    <row r="104" spans="1:17" ht="15">
      <c r="A104" s="88" t="s">
        <v>77</v>
      </c>
      <c r="B104" s="7" t="s">
        <v>78</v>
      </c>
      <c r="C104" s="7" t="s">
        <v>79</v>
      </c>
      <c r="D104" s="7" t="s">
        <v>80</v>
      </c>
      <c r="E104" s="89" t="s">
        <v>81</v>
      </c>
      <c r="G104" s="85"/>
      <c r="H104" s="86"/>
      <c r="I104" s="86"/>
      <c r="J104" s="86"/>
      <c r="K104" s="87"/>
      <c r="M104" s="85" t="s">
        <v>71</v>
      </c>
      <c r="N104" s="86"/>
      <c r="O104" s="86"/>
      <c r="P104" s="86"/>
      <c r="Q104" s="87"/>
    </row>
    <row r="105" spans="1:17" ht="15">
      <c r="A105" s="90" t="e" vm="9">
        <v>#VALUE!</v>
      </c>
      <c r="B105" s="11" t="s">
        <v>191</v>
      </c>
      <c r="C105" s="8">
        <v>150</v>
      </c>
      <c r="D105" s="8">
        <f>D75</f>
        <v>35.92</v>
      </c>
      <c r="E105" s="91">
        <f>C105*D105</f>
        <v>5388</v>
      </c>
      <c r="G105" s="88"/>
      <c r="H105" s="7"/>
      <c r="I105" s="7"/>
      <c r="J105" s="7"/>
      <c r="K105" s="89"/>
      <c r="M105" s="88" t="s">
        <v>77</v>
      </c>
      <c r="N105" s="7" t="s">
        <v>78</v>
      </c>
      <c r="O105" s="7" t="s">
        <v>79</v>
      </c>
      <c r="P105" s="7" t="s">
        <v>80</v>
      </c>
      <c r="Q105" s="89" t="s">
        <v>81</v>
      </c>
    </row>
    <row r="106" spans="1:17" ht="57.75" customHeight="1">
      <c r="A106" s="90" t="e" vm="23">
        <v>#VALUE!</v>
      </c>
      <c r="B106" s="12" t="s">
        <v>202</v>
      </c>
      <c r="C106" s="8">
        <v>150</v>
      </c>
      <c r="D106" s="8">
        <f>K77</f>
        <v>132.30000000000001</v>
      </c>
      <c r="E106" s="91">
        <f t="shared" ref="E106:E107" si="7">C106*D106</f>
        <v>19845</v>
      </c>
      <c r="G106" s="90"/>
      <c r="H106" s="12"/>
      <c r="I106" s="8"/>
      <c r="J106" s="8"/>
      <c r="K106" s="91"/>
      <c r="M106" s="90" t="e" vm="8">
        <v>#VALUE!</v>
      </c>
      <c r="N106" s="11" t="s">
        <v>214</v>
      </c>
      <c r="O106" s="8">
        <v>150</v>
      </c>
      <c r="P106" s="8">
        <f>K75</f>
        <v>52.73</v>
      </c>
      <c r="Q106" s="91">
        <f>O106*P106</f>
        <v>7909.4999999999991</v>
      </c>
    </row>
    <row r="107" spans="1:17" ht="59.25" customHeight="1">
      <c r="A107" s="90" t="e" vm="42">
        <v>#VALUE!</v>
      </c>
      <c r="B107" s="12" t="s">
        <v>204</v>
      </c>
      <c r="C107" s="8">
        <v>150</v>
      </c>
      <c r="D107" s="8">
        <f>D79</f>
        <v>14.39</v>
      </c>
      <c r="E107" s="91">
        <f t="shared" si="7"/>
        <v>2158.5</v>
      </c>
      <c r="G107" s="90"/>
      <c r="H107" s="12"/>
      <c r="I107" s="8"/>
      <c r="J107" s="8"/>
      <c r="K107" s="91"/>
      <c r="M107" s="90" t="e" vm="4">
        <v>#VALUE!</v>
      </c>
      <c r="N107" s="11" t="s">
        <v>92</v>
      </c>
      <c r="O107" s="8">
        <v>150</v>
      </c>
      <c r="P107" s="8">
        <f>K74</f>
        <v>77.59</v>
      </c>
      <c r="Q107" s="91">
        <f t="shared" ref="Q107:Q108" si="8">O107*P107</f>
        <v>11638.5</v>
      </c>
    </row>
    <row r="108" spans="1:17" ht="67.5" customHeight="1" thickBot="1">
      <c r="A108" s="97"/>
      <c r="B108" s="93"/>
      <c r="C108" s="94"/>
      <c r="D108" s="95">
        <f>SUM(D105:D107)</f>
        <v>182.61</v>
      </c>
      <c r="E108" s="96">
        <f>SUM(E105:E107)</f>
        <v>27391.5</v>
      </c>
      <c r="G108" s="90"/>
      <c r="H108" s="12"/>
      <c r="I108" s="8"/>
      <c r="J108" s="8"/>
      <c r="K108" s="91"/>
      <c r="M108" s="90" t="e" vm="38">
        <v>#VALUE!</v>
      </c>
      <c r="N108" s="10" t="s">
        <v>152</v>
      </c>
      <c r="O108" s="8">
        <v>150</v>
      </c>
      <c r="P108" s="8">
        <f>K83</f>
        <v>36.31</v>
      </c>
      <c r="Q108" s="91">
        <f t="shared" si="8"/>
        <v>5446.5</v>
      </c>
    </row>
    <row r="109" spans="1:17" ht="35.1" customHeight="1" thickBot="1">
      <c r="A109" s="85" t="s">
        <v>216</v>
      </c>
      <c r="B109" s="86"/>
      <c r="C109" s="86"/>
      <c r="D109" s="86"/>
      <c r="E109" s="87"/>
      <c r="G109" s="90"/>
      <c r="H109" s="10"/>
      <c r="I109" s="8"/>
      <c r="J109" s="8"/>
      <c r="K109" s="91"/>
      <c r="M109" s="92"/>
      <c r="N109" s="93"/>
      <c r="O109" s="94"/>
      <c r="P109" s="95">
        <f>SUM(P106:P108)</f>
        <v>166.63</v>
      </c>
      <c r="Q109" s="96">
        <f>SUM(Q106:Q108)</f>
        <v>24994.5</v>
      </c>
    </row>
    <row r="110" spans="1:17" ht="15.75" thickBot="1">
      <c r="A110" s="88" t="s">
        <v>77</v>
      </c>
      <c r="B110" s="7" t="s">
        <v>78</v>
      </c>
      <c r="C110" s="7" t="s">
        <v>79</v>
      </c>
      <c r="D110" s="7" t="s">
        <v>80</v>
      </c>
      <c r="E110" s="89" t="s">
        <v>81</v>
      </c>
      <c r="G110" s="97"/>
      <c r="H110" s="93"/>
      <c r="I110" s="94"/>
      <c r="J110" s="95"/>
      <c r="K110" s="96"/>
    </row>
    <row r="111" spans="1:17">
      <c r="A111" s="90" t="e" vm="8">
        <v>#VALUE!</v>
      </c>
      <c r="B111" s="11" t="s">
        <v>214</v>
      </c>
      <c r="C111" s="8">
        <v>150</v>
      </c>
      <c r="D111" s="8">
        <f>K75</f>
        <v>52.73</v>
      </c>
      <c r="E111" s="91">
        <f>C111*D111</f>
        <v>7909.4999999999991</v>
      </c>
    </row>
    <row r="112" spans="1:17">
      <c r="A112" s="90" t="e" vm="13">
        <v>#VALUE!</v>
      </c>
      <c r="B112" s="12" t="s">
        <v>198</v>
      </c>
      <c r="C112" s="8">
        <v>150</v>
      </c>
      <c r="D112" s="8">
        <f>K76</f>
        <v>67.239999999999995</v>
      </c>
      <c r="E112" s="91">
        <f t="shared" ref="E112:E113" si="9">C112*D112</f>
        <v>10086</v>
      </c>
    </row>
    <row r="113" spans="1:14">
      <c r="A113" s="90" t="e" vm="32">
        <v>#VALUE!</v>
      </c>
      <c r="B113" s="12" t="s">
        <v>141</v>
      </c>
      <c r="C113" s="8">
        <v>150</v>
      </c>
      <c r="D113" s="8">
        <f>K81</f>
        <v>42.18</v>
      </c>
      <c r="E113" s="91">
        <f t="shared" si="9"/>
        <v>6327</v>
      </c>
    </row>
    <row r="114" spans="1:14" ht="15" thickBot="1">
      <c r="A114" s="92"/>
      <c r="B114" s="93"/>
      <c r="C114" s="93"/>
      <c r="D114" s="95">
        <f>SUM(D111:D113)</f>
        <v>162.15</v>
      </c>
      <c r="E114" s="96">
        <f>SUM(E111:E113)</f>
        <v>24322.5</v>
      </c>
    </row>
    <row r="115" spans="1:14" ht="15.75" thickBot="1">
      <c r="M115" s="2" t="s">
        <v>40</v>
      </c>
      <c r="N115" s="119">
        <f>SUM(E102,E108,E122,E130,Q109)</f>
        <v>121680</v>
      </c>
    </row>
    <row r="116" spans="1:14" ht="15">
      <c r="A116" s="85" t="s">
        <v>217</v>
      </c>
      <c r="B116" s="86"/>
      <c r="C116" s="86"/>
      <c r="D116" s="86"/>
      <c r="E116" s="87"/>
    </row>
    <row r="117" spans="1:14" ht="15">
      <c r="A117" s="88" t="s">
        <v>77</v>
      </c>
      <c r="B117" s="7" t="s">
        <v>78</v>
      </c>
      <c r="C117" s="7" t="s">
        <v>79</v>
      </c>
      <c r="D117" s="7" t="s">
        <v>80</v>
      </c>
      <c r="E117" s="89" t="s">
        <v>81</v>
      </c>
    </row>
    <row r="118" spans="1:14">
      <c r="A118" s="90" t="e" vm="9">
        <v>#VALUE!</v>
      </c>
      <c r="B118" s="11" t="s">
        <v>191</v>
      </c>
      <c r="C118" s="8">
        <v>150</v>
      </c>
      <c r="D118" s="8">
        <f>D75</f>
        <v>35.92</v>
      </c>
      <c r="E118" s="91">
        <f>C118*D118</f>
        <v>5388</v>
      </c>
    </row>
    <row r="119" spans="1:14">
      <c r="A119" s="90" t="e" vm="4">
        <v>#VALUE!</v>
      </c>
      <c r="B119" s="11" t="s">
        <v>92</v>
      </c>
      <c r="C119" s="8">
        <v>150</v>
      </c>
      <c r="D119" s="8">
        <f>K74</f>
        <v>77.59</v>
      </c>
      <c r="E119" s="91">
        <f t="shared" ref="E119:E121" si="10">C119*D119</f>
        <v>11638.5</v>
      </c>
    </row>
    <row r="120" spans="1:14">
      <c r="A120" s="90" t="e" vm="28">
        <v>#VALUE!</v>
      </c>
      <c r="B120" s="12" t="s">
        <v>206</v>
      </c>
      <c r="C120" s="8">
        <v>150</v>
      </c>
      <c r="D120" s="8">
        <f>K79</f>
        <v>23.31</v>
      </c>
      <c r="E120" s="91">
        <f t="shared" si="10"/>
        <v>3496.5</v>
      </c>
    </row>
    <row r="121" spans="1:14">
      <c r="A121" s="90" t="e" vm="30">
        <v>#VALUE!</v>
      </c>
      <c r="B121" s="12" t="s">
        <v>134</v>
      </c>
      <c r="C121" s="8">
        <v>150</v>
      </c>
      <c r="D121" s="8">
        <f>K80</f>
        <v>28.9</v>
      </c>
      <c r="E121" s="91">
        <f t="shared" si="10"/>
        <v>4335</v>
      </c>
    </row>
    <row r="122" spans="1:14" ht="15" thickBot="1">
      <c r="A122" s="92"/>
      <c r="B122" s="93"/>
      <c r="C122" s="94"/>
      <c r="D122" s="95">
        <f>SUM(D118:D120)</f>
        <v>136.82</v>
      </c>
      <c r="E122" s="96">
        <f>SUM(E118:E120)</f>
        <v>20523</v>
      </c>
    </row>
    <row r="123" spans="1:14" ht="15" thickBot="1"/>
    <row r="124" spans="1:14" ht="15">
      <c r="A124" s="85" t="s">
        <v>218</v>
      </c>
      <c r="B124" s="86"/>
      <c r="C124" s="86"/>
      <c r="D124" s="86"/>
      <c r="E124" s="87"/>
    </row>
    <row r="125" spans="1:14" ht="15">
      <c r="A125" s="88" t="s">
        <v>77</v>
      </c>
      <c r="B125" s="7" t="s">
        <v>78</v>
      </c>
      <c r="C125" s="7" t="s">
        <v>79</v>
      </c>
      <c r="D125" s="7" t="s">
        <v>80</v>
      </c>
      <c r="E125" s="89" t="s">
        <v>81</v>
      </c>
    </row>
    <row r="126" spans="1:14">
      <c r="A126" s="90" t="e" vm="53">
        <v>#VALUE!</v>
      </c>
      <c r="B126" s="12" t="s">
        <v>211</v>
      </c>
      <c r="C126" s="8">
        <v>150</v>
      </c>
      <c r="D126" s="8">
        <f>K84</f>
        <v>56.11</v>
      </c>
      <c r="E126" s="91">
        <f>C126*D126</f>
        <v>8416.5</v>
      </c>
    </row>
    <row r="127" spans="1:14">
      <c r="A127" s="90" t="e" vm="27">
        <v>#VALUE!</v>
      </c>
      <c r="B127" s="12" t="s">
        <v>203</v>
      </c>
      <c r="C127" s="8">
        <v>150</v>
      </c>
      <c r="D127" s="8">
        <f>K78</f>
        <v>48.84</v>
      </c>
      <c r="E127" s="91">
        <f t="shared" ref="E127:E129" si="11">C127*D127</f>
        <v>7326.0000000000009</v>
      </c>
    </row>
    <row r="128" spans="1:14">
      <c r="A128" s="90" t="e" vm="30">
        <v>#VALUE!</v>
      </c>
      <c r="B128" s="12" t="s">
        <v>134</v>
      </c>
      <c r="C128" s="8">
        <v>150</v>
      </c>
      <c r="D128" s="8">
        <f>K80</f>
        <v>28.9</v>
      </c>
      <c r="E128" s="91">
        <f t="shared" si="11"/>
        <v>4335</v>
      </c>
    </row>
    <row r="129" spans="1:5">
      <c r="A129" s="90" t="e" vm="38">
        <v>#VALUE!</v>
      </c>
      <c r="B129" s="10" t="s">
        <v>152</v>
      </c>
      <c r="C129" s="8">
        <v>150</v>
      </c>
      <c r="D129" s="8">
        <f>K83</f>
        <v>36.31</v>
      </c>
      <c r="E129" s="91">
        <f t="shared" si="11"/>
        <v>5446.5</v>
      </c>
    </row>
    <row r="130" spans="1:5" ht="15" thickBot="1">
      <c r="A130" s="97"/>
      <c r="B130" s="93"/>
      <c r="C130" s="94"/>
      <c r="D130" s="95">
        <f>SUM(D126:D129)</f>
        <v>170.16</v>
      </c>
      <c r="E130" s="96">
        <f>SUM(E126:E129)</f>
        <v>25524</v>
      </c>
    </row>
  </sheetData>
  <hyperlinks>
    <hyperlink ref="B6" r:id="rId1" xr:uid="{67EC562A-B6A5-1647-8090-8577DCC1AF32}"/>
    <hyperlink ref="B5" r:id="rId2" xr:uid="{B3F30AC6-83AE-B846-9AEA-8DBE13153520}"/>
    <hyperlink ref="B4" r:id="rId3" xr:uid="{5751D375-6DA3-9043-9525-FF473E600E6D}"/>
    <hyperlink ref="B3" r:id="rId4" xr:uid="{6F17723F-22CA-E44E-BC61-1BF03EA1BA3D}"/>
    <hyperlink ref="B2" r:id="rId5" xr:uid="{F9D6FE86-603A-4744-AD73-E3FCE4D27A88}"/>
    <hyperlink ref="H13" r:id="rId6" xr:uid="{0C944B77-4578-0841-A01D-260BE7959001}"/>
    <hyperlink ref="H12" r:id="rId7" xr:uid="{5B0D06AC-B687-7D44-AF4F-196C45B411BF}"/>
    <hyperlink ref="H15" r:id="rId8" xr:uid="{96B868DF-7FBB-394F-ACCB-23793974E97E}"/>
    <hyperlink ref="H14" r:id="rId9" xr:uid="{1FAC1B56-6C0D-0C4E-AEE5-C165C723198C}"/>
    <hyperlink ref="H16" r:id="rId10" xr:uid="{CAA4C1AC-1267-D047-AF02-5A1D33A532B3}"/>
    <hyperlink ref="H17" r:id="rId11" xr:uid="{3FA46758-7849-3147-97AF-C8AC2BBE4F6B}"/>
    <hyperlink ref="H18" r:id="rId12" xr:uid="{604B01D3-ECC6-F147-9C8C-4EB95471888F}"/>
    <hyperlink ref="H19" r:id="rId13" xr:uid="{DA8525D2-B7D6-FF43-9758-3515C0BA2692}"/>
    <hyperlink ref="H20" r:id="rId14" xr:uid="{E3C09B59-F399-4447-A928-2A6FA9455B4B}"/>
    <hyperlink ref="H21" r:id="rId15" xr:uid="{E87F2AB5-03B2-E643-BB05-48FE4DF833C3}"/>
    <hyperlink ref="H22" r:id="rId16" xr:uid="{F0A6CD71-71EB-364A-8815-AE5938B26F1E}"/>
    <hyperlink ref="H23" r:id="rId17" xr:uid="{DB54DA6B-3C74-314E-9D6E-5ABB22B28E95}"/>
    <hyperlink ref="H24" r:id="rId18" xr:uid="{640C6356-DA58-0843-B47C-C40316AE87DD}"/>
    <hyperlink ref="H31" r:id="rId19" xr:uid="{7F9737FC-B539-944B-803A-05D6472968B2}"/>
    <hyperlink ref="H25" r:id="rId20" xr:uid="{ADC90AA4-1475-FB4A-86F2-6060FA9B551A}"/>
    <hyperlink ref="H26" r:id="rId21" xr:uid="{94881ED6-B35F-064E-B687-3555AE6703BA}"/>
    <hyperlink ref="H27" r:id="rId22" xr:uid="{6F49DFB6-1931-A640-922E-2A9EB84AAFA8}"/>
    <hyperlink ref="H28" r:id="rId23" xr:uid="{981141B8-6F46-2741-8D69-D2D5103491FB}"/>
    <hyperlink ref="H29" r:id="rId24" xr:uid="{09260E6E-7C42-6647-A8F3-DA94FDFB7879}"/>
    <hyperlink ref="H30" r:id="rId25" xr:uid="{02C65154-0412-9849-8283-58E57B412E76}"/>
    <hyperlink ref="H33" r:id="rId26" xr:uid="{AF0546CE-3158-EE41-966D-201BBD4D048A}"/>
    <hyperlink ref="H32" r:id="rId27" xr:uid="{72FA3842-8D17-D940-A023-34E3C0176885}"/>
    <hyperlink ref="H34" r:id="rId28" xr:uid="{0A8C4D96-6E59-C946-B9AF-46225A4D6D21}"/>
    <hyperlink ref="H35" r:id="rId29" xr:uid="{46FB56B5-B6CC-994B-BD44-52DE30B7BDBF}"/>
    <hyperlink ref="H37" r:id="rId30" xr:uid="{6AF657B3-6B82-1745-A8DF-4512D27F92C8}"/>
    <hyperlink ref="H40" r:id="rId31" xr:uid="{729EF64D-515E-E948-9D54-17D4FF1347E7}"/>
    <hyperlink ref="H41" r:id="rId32" xr:uid="{0E707283-1BF3-3442-872A-CB6089D0820A}"/>
    <hyperlink ref="H42" r:id="rId33" xr:uid="{C59A81A4-B1DD-BF43-83F3-5B7F49D147BF}"/>
    <hyperlink ref="H45" r:id="rId34" xr:uid="{EEAD87C1-64C8-A549-9F7D-EE9E3BDC7165}"/>
    <hyperlink ref="H44" r:id="rId35" xr:uid="{98F43E4D-DB40-3149-8559-70B219633553}"/>
    <hyperlink ref="H46" r:id="rId36" xr:uid="{5E75655F-CE86-BB49-AE4E-90B5128B8A11}"/>
    <hyperlink ref="H47" r:id="rId37" xr:uid="{850001B6-6BFD-7048-8EBB-748F30091721}"/>
    <hyperlink ref="H48" r:id="rId38" xr:uid="{66D8386A-6B0B-5C44-8C09-8C9E6B951F25}"/>
    <hyperlink ref="H49" r:id="rId39" xr:uid="{A3023B68-1E9C-C64D-8C94-0AFF085C2293}"/>
    <hyperlink ref="H50" r:id="rId40" xr:uid="{4F7598F7-CA4A-4F4C-8CF0-9D4C22477442}"/>
    <hyperlink ref="H52" r:id="rId41" xr:uid="{B2E97A79-760D-1E40-87EB-8CFF460C629A}"/>
    <hyperlink ref="H53" r:id="rId42" xr:uid="{96A1876D-C8E2-8949-8FC6-AEF0C835A43E}"/>
    <hyperlink ref="H54" r:id="rId43" xr:uid="{B2700168-6C6C-1C4A-93F0-3B85CD79EC67}"/>
    <hyperlink ref="H55" r:id="rId44" xr:uid="{330239E3-51D3-484A-84ED-5D4AC1770232}"/>
    <hyperlink ref="H56" r:id="rId45" xr:uid="{1610BF65-A73E-C845-AE44-C2C30AEFF579}"/>
    <hyperlink ref="H57" r:id="rId46" xr:uid="{6B6FA497-2C2A-5141-9A20-BEFA2A7A6527}"/>
    <hyperlink ref="H58" r:id="rId47" xr:uid="{F990FF2C-30A9-274B-8637-91C09051E930}"/>
    <hyperlink ref="H60" r:id="rId48" xr:uid="{68C6B3CC-509C-374E-B623-F84C842DE7AC}"/>
    <hyperlink ref="H61" r:id="rId49" xr:uid="{6DA91259-81EA-604D-A2A1-4D6800D7F384}"/>
    <hyperlink ref="H62" r:id="rId50" xr:uid="{08B9749B-EC5E-974E-AE1A-3918DF588B47}"/>
    <hyperlink ref="H63" r:id="rId51" xr:uid="{2D189F9A-257D-F345-8C7A-1A160857EF2F}"/>
    <hyperlink ref="H64" r:id="rId52" xr:uid="{78E79D73-CA26-4C43-B588-3012B6BA7B2E}"/>
    <hyperlink ref="H65" r:id="rId53" xr:uid="{E7B8B2E7-EBAD-6646-8682-54BEF4193418}"/>
    <hyperlink ref="H66" r:id="rId54" xr:uid="{7DF6770A-F429-E145-A589-9CEF86D61895}"/>
    <hyperlink ref="H67" r:id="rId55" xr:uid="{BE947761-4A0E-344A-AD90-F52495B81B55}"/>
    <hyperlink ref="H39" r:id="rId56" xr:uid="{FF48F368-2235-E242-A176-416EC3D483F2}"/>
    <hyperlink ref="H51" r:id="rId57" xr:uid="{88F3A0AB-461C-474B-8684-1A50645A8D4F}"/>
    <hyperlink ref="H68" r:id="rId58" xr:uid="{1D514DF2-9E82-1A48-824D-A3DC10EF5EB2}"/>
  </hyperlinks>
  <pageMargins left="0.7" right="0.7" top="0.75" bottom="0.75" header="0.3" footer="0.3"/>
  <pageSetup paperSize="9" orientation="portrait" r:id="rId5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2E8D-3AED-4E78-8FEB-1BEC66A1B74F}">
  <dimension ref="A1:AA110"/>
  <sheetViews>
    <sheetView zoomScale="70" zoomScaleNormal="70" workbookViewId="0">
      <pane xSplit="1" topLeftCell="B1" activePane="topRight" state="frozen"/>
      <selection pane="topRight" activeCell="B67" sqref="B62:B67"/>
    </sheetView>
  </sheetViews>
  <sheetFormatPr defaultColWidth="8.875" defaultRowHeight="14.25"/>
  <cols>
    <col min="1" max="1" width="25.125" bestFit="1" customWidth="1"/>
    <col min="2" max="2" width="33" bestFit="1" customWidth="1"/>
    <col min="4" max="4" width="21.375" customWidth="1"/>
    <col min="5" max="5" width="10.375" bestFit="1" customWidth="1"/>
    <col min="6" max="6" width="31.75" customWidth="1"/>
    <col min="7" max="7" width="24.75" style="8" customWidth="1"/>
    <col min="8" max="8" width="85.25" customWidth="1"/>
    <col min="9" max="9" width="28.375" bestFit="1" customWidth="1"/>
    <col min="10" max="10" width="19.125" bestFit="1" customWidth="1"/>
    <col min="11" max="11" width="18.875" customWidth="1"/>
    <col min="12" max="12" width="24.75" customWidth="1"/>
    <col min="13" max="13" width="29.375" customWidth="1"/>
    <col min="14" max="14" width="28.375" bestFit="1" customWidth="1"/>
    <col min="15" max="15" width="19.125" customWidth="1"/>
    <col min="16" max="16" width="19.125" bestFit="1" customWidth="1"/>
    <col min="18" max="18" width="19.125" bestFit="1" customWidth="1"/>
    <col min="20" max="20" width="32" customWidth="1"/>
    <col min="22" max="22" width="13.25" bestFit="1" customWidth="1"/>
    <col min="23" max="23" width="18.375" customWidth="1"/>
    <col min="25" max="25" width="19.125" bestFit="1" customWidth="1"/>
    <col min="27" max="27" width="33.25" customWidth="1"/>
  </cols>
  <sheetData>
    <row r="1" spans="1:12" ht="15">
      <c r="A1" s="4" t="s">
        <v>43</v>
      </c>
      <c r="D1" s="4" t="s">
        <v>44</v>
      </c>
    </row>
    <row r="2" spans="1:12" ht="15">
      <c r="A2" t="s">
        <v>45</v>
      </c>
      <c r="B2" s="5" t="s">
        <v>46</v>
      </c>
      <c r="D2" t="s">
        <v>47</v>
      </c>
      <c r="E2" t="s">
        <v>48</v>
      </c>
      <c r="G2" s="8" t="s">
        <v>49</v>
      </c>
      <c r="H2" s="28" t="s">
        <v>50</v>
      </c>
    </row>
    <row r="3" spans="1:12" ht="15">
      <c r="A3" t="s">
        <v>51</v>
      </c>
      <c r="B3" s="5" t="s">
        <v>52</v>
      </c>
      <c r="D3" t="s">
        <v>53</v>
      </c>
      <c r="E3" t="s">
        <v>54</v>
      </c>
      <c r="F3" t="s">
        <v>55</v>
      </c>
      <c r="G3" s="8" t="s">
        <v>56</v>
      </c>
      <c r="H3" s="28" t="s">
        <v>57</v>
      </c>
    </row>
    <row r="4" spans="1:12" ht="15">
      <c r="A4" t="s">
        <v>58</v>
      </c>
      <c r="B4" s="5" t="s">
        <v>59</v>
      </c>
      <c r="D4" t="s">
        <v>60</v>
      </c>
      <c r="E4" t="s">
        <v>54</v>
      </c>
      <c r="F4" t="s">
        <v>61</v>
      </c>
      <c r="G4" s="8" t="s">
        <v>49</v>
      </c>
      <c r="H4" s="28" t="s">
        <v>62</v>
      </c>
    </row>
    <row r="5" spans="1:12" ht="15">
      <c r="A5" t="s">
        <v>63</v>
      </c>
      <c r="B5" s="5" t="s">
        <v>64</v>
      </c>
      <c r="D5" t="s">
        <v>65</v>
      </c>
      <c r="G5" s="8" t="s">
        <v>49</v>
      </c>
      <c r="H5" s="28" t="s">
        <v>66</v>
      </c>
    </row>
    <row r="6" spans="1:12" ht="15">
      <c r="A6" t="s">
        <v>67</v>
      </c>
      <c r="B6" s="5" t="s">
        <v>68</v>
      </c>
      <c r="D6" t="s">
        <v>69</v>
      </c>
      <c r="G6" s="8" t="s">
        <v>49</v>
      </c>
      <c r="H6" s="28" t="s">
        <v>70</v>
      </c>
    </row>
    <row r="7" spans="1:12" ht="15">
      <c r="D7" t="s">
        <v>71</v>
      </c>
      <c r="F7" t="s">
        <v>55</v>
      </c>
      <c r="G7" s="8" t="s">
        <v>72</v>
      </c>
      <c r="H7" s="28" t="s">
        <v>73</v>
      </c>
    </row>
    <row r="8" spans="1:12" ht="15">
      <c r="D8" t="s">
        <v>74</v>
      </c>
      <c r="G8" s="8" t="s">
        <v>75</v>
      </c>
      <c r="H8" s="28" t="s">
        <v>76</v>
      </c>
    </row>
    <row r="10" spans="1:12" ht="15">
      <c r="A10" s="7" t="s">
        <v>77</v>
      </c>
      <c r="B10" s="6" t="s">
        <v>78</v>
      </c>
      <c r="C10" s="7" t="s">
        <v>79</v>
      </c>
      <c r="D10" s="7" t="s">
        <v>80</v>
      </c>
      <c r="E10" s="7" t="s">
        <v>81</v>
      </c>
      <c r="F10" s="4" t="s">
        <v>82</v>
      </c>
      <c r="G10" s="7" t="s">
        <v>83</v>
      </c>
      <c r="H10" s="7" t="s">
        <v>84</v>
      </c>
      <c r="I10" s="6" t="s">
        <v>219</v>
      </c>
      <c r="J10" s="6" t="s">
        <v>220</v>
      </c>
      <c r="K10" s="6" t="s">
        <v>221</v>
      </c>
      <c r="L10" t="s">
        <v>82</v>
      </c>
    </row>
    <row r="11" spans="1:12">
      <c r="A11" s="8" t="s">
        <v>85</v>
      </c>
      <c r="B11" t="s">
        <v>86</v>
      </c>
      <c r="C11" s="8">
        <v>4000</v>
      </c>
      <c r="D11" s="8" t="s">
        <v>85</v>
      </c>
      <c r="E11" s="8" t="s">
        <v>85</v>
      </c>
      <c r="F11" t="s">
        <v>87</v>
      </c>
      <c r="G11" s="8" t="s">
        <v>88</v>
      </c>
      <c r="H11" s="12"/>
    </row>
    <row r="12" spans="1:12" ht="72.75" customHeight="1">
      <c r="A12" s="8" t="e" vm="1">
        <v>#VALUE!</v>
      </c>
      <c r="B12" s="147" t="s">
        <v>89</v>
      </c>
      <c r="C12" s="8">
        <v>50</v>
      </c>
      <c r="D12" s="8">
        <v>264.06</v>
      </c>
      <c r="E12" s="8">
        <f>C12*D12</f>
        <v>13203</v>
      </c>
      <c r="G12" s="8" t="s">
        <v>88</v>
      </c>
      <c r="H12" s="13" t="s">
        <v>90</v>
      </c>
      <c r="I12" s="145" t="b">
        <v>0</v>
      </c>
      <c r="J12" s="145" t="b">
        <v>0</v>
      </c>
      <c r="K12" s="145" t="b">
        <v>0</v>
      </c>
    </row>
    <row r="13" spans="1:12" ht="72.75" customHeight="1">
      <c r="A13" s="8" t="e" vm="2">
        <v>#VALUE!</v>
      </c>
      <c r="B13" s="147" t="s">
        <v>89</v>
      </c>
      <c r="C13" s="8">
        <v>50</v>
      </c>
      <c r="D13" s="8">
        <v>119.5</v>
      </c>
      <c r="E13" s="8">
        <f t="shared" ref="E13:E16" si="0">C13*D13</f>
        <v>5975</v>
      </c>
      <c r="G13" s="8" t="s">
        <v>88</v>
      </c>
      <c r="H13" s="13" t="s">
        <v>91</v>
      </c>
      <c r="I13" s="145" t="b">
        <v>1</v>
      </c>
      <c r="J13" s="145" t="b">
        <v>0</v>
      </c>
      <c r="K13" s="145" t="b">
        <v>0</v>
      </c>
    </row>
    <row r="14" spans="1:12" ht="66.75" customHeight="1">
      <c r="A14" s="8" t="e" vm="3">
        <v>#VALUE!</v>
      </c>
      <c r="B14" s="147" t="s">
        <v>92</v>
      </c>
      <c r="C14" s="8">
        <v>200</v>
      </c>
      <c r="D14" s="8">
        <v>86.24</v>
      </c>
      <c r="E14" s="8">
        <f t="shared" si="0"/>
        <v>17248</v>
      </c>
      <c r="G14" s="8" t="s">
        <v>93</v>
      </c>
      <c r="H14" s="13" t="s">
        <v>94</v>
      </c>
      <c r="I14" s="145" t="b">
        <v>0</v>
      </c>
      <c r="J14" s="145" t="b">
        <v>0</v>
      </c>
      <c r="K14" s="145" t="b">
        <v>0</v>
      </c>
    </row>
    <row r="15" spans="1:12" ht="69" customHeight="1">
      <c r="A15" s="8" t="e" vm="4">
        <v>#VALUE!</v>
      </c>
      <c r="B15" s="147" t="s">
        <v>92</v>
      </c>
      <c r="C15" s="8">
        <v>200</v>
      </c>
      <c r="D15" s="8">
        <v>88.65</v>
      </c>
      <c r="E15" s="8">
        <f t="shared" si="0"/>
        <v>17730</v>
      </c>
      <c r="G15" s="8" t="s">
        <v>93</v>
      </c>
      <c r="H15" s="13" t="s">
        <v>95</v>
      </c>
      <c r="I15" s="145" t="b">
        <v>1</v>
      </c>
      <c r="J15" s="145" t="b">
        <v>0</v>
      </c>
      <c r="K15" s="145" t="b">
        <v>0</v>
      </c>
    </row>
    <row r="16" spans="1:12" s="18" customFormat="1" ht="69.75" hidden="1" customHeight="1">
      <c r="A16" s="16" t="e" vm="5">
        <v>#VALUE!</v>
      </c>
      <c r="B16" s="148" t="s">
        <v>92</v>
      </c>
      <c r="C16" s="16">
        <v>200</v>
      </c>
      <c r="D16" s="16">
        <v>155.28</v>
      </c>
      <c r="E16" s="16">
        <f t="shared" si="0"/>
        <v>31056</v>
      </c>
      <c r="G16" s="16"/>
      <c r="H16" s="19" t="s">
        <v>96</v>
      </c>
      <c r="I16" s="145" t="b">
        <v>0</v>
      </c>
      <c r="J16" s="145" t="b">
        <v>0</v>
      </c>
      <c r="K16" s="145" t="b">
        <v>0</v>
      </c>
    </row>
    <row r="17" spans="1:12" s="18" customFormat="1" ht="75.75" hidden="1" customHeight="1">
      <c r="A17" s="16" t="e" vm="6">
        <v>#VALUE!</v>
      </c>
      <c r="B17" s="148" t="s">
        <v>97</v>
      </c>
      <c r="C17" s="16">
        <v>200</v>
      </c>
      <c r="D17" s="16">
        <v>42.82</v>
      </c>
      <c r="E17" s="16">
        <f>C17*D17</f>
        <v>8564</v>
      </c>
      <c r="G17" s="16"/>
      <c r="H17" s="19" t="s">
        <v>98</v>
      </c>
      <c r="I17" s="145" t="b">
        <v>0</v>
      </c>
      <c r="J17" s="145" t="b">
        <v>0</v>
      </c>
      <c r="K17" s="145" t="b">
        <v>0</v>
      </c>
    </row>
    <row r="18" spans="1:12" s="18" customFormat="1" ht="75" hidden="1" customHeight="1">
      <c r="A18" s="16" t="e" vm="7">
        <v>#VALUE!</v>
      </c>
      <c r="B18" s="148" t="s">
        <v>97</v>
      </c>
      <c r="C18" s="16">
        <v>200</v>
      </c>
      <c r="D18" s="16">
        <v>57.12</v>
      </c>
      <c r="E18" s="16">
        <f>C18*D18</f>
        <v>11424</v>
      </c>
      <c r="G18" s="16"/>
      <c r="H18" s="19" t="s">
        <v>99</v>
      </c>
      <c r="I18" s="145" t="b">
        <v>0</v>
      </c>
      <c r="J18" s="145" t="b">
        <v>0</v>
      </c>
      <c r="K18" s="145" t="b">
        <v>0</v>
      </c>
    </row>
    <row r="19" spans="1:12" ht="81" customHeight="1">
      <c r="A19" s="8" t="e" vm="8">
        <v>#VALUE!</v>
      </c>
      <c r="B19" s="147" t="s">
        <v>97</v>
      </c>
      <c r="C19" s="8">
        <v>200</v>
      </c>
      <c r="D19" s="8">
        <v>64.05</v>
      </c>
      <c r="E19" s="8">
        <f>C19*D19</f>
        <v>12810</v>
      </c>
      <c r="G19" s="8" t="s">
        <v>100</v>
      </c>
      <c r="H19" s="13" t="s">
        <v>101</v>
      </c>
      <c r="I19" s="145" t="b">
        <v>0</v>
      </c>
      <c r="J19" s="145" t="b">
        <v>0</v>
      </c>
      <c r="K19" s="145" t="b">
        <v>0</v>
      </c>
    </row>
    <row r="20" spans="1:12" ht="78.75" customHeight="1">
      <c r="A20" s="8" t="e" vm="9">
        <v>#VALUE!</v>
      </c>
      <c r="B20" s="147" t="s">
        <v>97</v>
      </c>
      <c r="C20" s="8">
        <v>200</v>
      </c>
      <c r="D20" s="8">
        <v>45.97</v>
      </c>
      <c r="E20" s="8">
        <f>C20*D20</f>
        <v>9194</v>
      </c>
      <c r="G20" s="8" t="s">
        <v>93</v>
      </c>
      <c r="H20" s="13" t="s">
        <v>102</v>
      </c>
      <c r="I20" s="145" t="b">
        <v>1</v>
      </c>
      <c r="J20" s="145" t="b">
        <v>0</v>
      </c>
      <c r="K20" s="145" t="b">
        <v>0</v>
      </c>
      <c r="L20" s="146" t="s">
        <v>222</v>
      </c>
    </row>
    <row r="21" spans="1:12" s="18" customFormat="1" ht="74.25" hidden="1" customHeight="1">
      <c r="A21" s="16" t="e" vm="10">
        <v>#VALUE!</v>
      </c>
      <c r="B21" s="17" t="s">
        <v>103</v>
      </c>
      <c r="C21" s="16">
        <v>200</v>
      </c>
      <c r="D21" s="16">
        <v>104.18</v>
      </c>
      <c r="E21" s="16">
        <f t="shared" ref="E21:E68" si="1">C21*D21</f>
        <v>20836</v>
      </c>
      <c r="G21" s="16"/>
      <c r="H21" s="19" t="s">
        <v>104</v>
      </c>
      <c r="I21" s="145" t="b">
        <v>0</v>
      </c>
      <c r="J21" s="145" t="b">
        <v>0</v>
      </c>
      <c r="K21" s="145" t="b">
        <v>0</v>
      </c>
    </row>
    <row r="22" spans="1:12" s="18" customFormat="1" ht="75" hidden="1" customHeight="1">
      <c r="A22" s="16" t="e" vm="11">
        <v>#VALUE!</v>
      </c>
      <c r="B22" s="17" t="s">
        <v>103</v>
      </c>
      <c r="C22" s="16">
        <v>200</v>
      </c>
      <c r="D22" s="16">
        <v>150.74</v>
      </c>
      <c r="E22" s="16">
        <f t="shared" si="1"/>
        <v>30148</v>
      </c>
      <c r="G22" s="16"/>
      <c r="H22" s="19" t="s">
        <v>105</v>
      </c>
      <c r="I22" s="145" t="b">
        <v>0</v>
      </c>
      <c r="J22" s="145" t="b">
        <v>0</v>
      </c>
      <c r="K22" s="145" t="b">
        <v>0</v>
      </c>
    </row>
    <row r="23" spans="1:12" s="18" customFormat="1" ht="65.25" hidden="1" customHeight="1">
      <c r="A23" s="16" t="e" vm="12">
        <v>#VALUE!</v>
      </c>
      <c r="B23" s="17" t="s">
        <v>103</v>
      </c>
      <c r="C23" s="16">
        <v>200</v>
      </c>
      <c r="D23" s="16">
        <v>87.32</v>
      </c>
      <c r="E23" s="16">
        <f>C23*D23</f>
        <v>17464</v>
      </c>
      <c r="G23" s="16" t="s">
        <v>93</v>
      </c>
      <c r="H23" s="19" t="s">
        <v>106</v>
      </c>
      <c r="I23" s="145" t="b">
        <v>0</v>
      </c>
      <c r="J23" s="145" t="b">
        <v>0</v>
      </c>
      <c r="K23" s="145" t="b">
        <v>0</v>
      </c>
    </row>
    <row r="24" spans="1:12" ht="68.25" customHeight="1">
      <c r="A24" s="8" t="e" vm="13">
        <v>#VALUE!</v>
      </c>
      <c r="B24" s="10" t="s">
        <v>103</v>
      </c>
      <c r="C24" s="8">
        <v>200</v>
      </c>
      <c r="D24" s="8">
        <v>75.849999999999994</v>
      </c>
      <c r="E24" s="8">
        <f>C24*D24</f>
        <v>15169.999999999998</v>
      </c>
      <c r="G24" s="8" t="s">
        <v>93</v>
      </c>
      <c r="H24" s="13" t="s">
        <v>107</v>
      </c>
      <c r="I24" s="145" t="b">
        <v>1</v>
      </c>
      <c r="J24" s="145" t="b">
        <v>0</v>
      </c>
      <c r="K24" s="145" t="b">
        <v>0</v>
      </c>
    </row>
    <row r="25" spans="1:12" s="18" customFormat="1" ht="61.5" hidden="1" customHeight="1">
      <c r="A25" s="16" t="e" vm="14">
        <v>#VALUE!</v>
      </c>
      <c r="B25" s="17" t="s">
        <v>108</v>
      </c>
      <c r="C25" s="16">
        <v>200</v>
      </c>
      <c r="D25" s="16">
        <v>92.5</v>
      </c>
      <c r="E25" s="16">
        <f t="shared" si="1"/>
        <v>18500</v>
      </c>
      <c r="F25" s="20" t="s">
        <v>109</v>
      </c>
      <c r="G25" s="21"/>
      <c r="H25" s="19" t="s">
        <v>110</v>
      </c>
      <c r="I25" s="145" t="b">
        <v>0</v>
      </c>
      <c r="J25" s="145" t="b">
        <v>0</v>
      </c>
      <c r="K25" s="145" t="b">
        <v>0</v>
      </c>
    </row>
    <row r="26" spans="1:12" s="18" customFormat="1" ht="66" hidden="1" customHeight="1">
      <c r="A26" s="16" t="e" vm="15">
        <v>#VALUE!</v>
      </c>
      <c r="B26" s="17" t="s">
        <v>108</v>
      </c>
      <c r="C26" s="16">
        <v>200</v>
      </c>
      <c r="D26" s="16">
        <v>56.17</v>
      </c>
      <c r="E26" s="16">
        <f t="shared" si="1"/>
        <v>11234</v>
      </c>
      <c r="F26" s="20" t="s">
        <v>111</v>
      </c>
      <c r="G26" s="21"/>
      <c r="H26" s="19" t="s">
        <v>112</v>
      </c>
      <c r="I26" s="145" t="b">
        <v>0</v>
      </c>
      <c r="J26" s="145" t="b">
        <v>0</v>
      </c>
      <c r="K26" s="145" t="b">
        <v>0</v>
      </c>
    </row>
    <row r="27" spans="1:12" s="18" customFormat="1" ht="64.5" hidden="1" customHeight="1">
      <c r="A27" s="16" t="e" vm="16">
        <v>#VALUE!</v>
      </c>
      <c r="B27" s="17" t="s">
        <v>108</v>
      </c>
      <c r="C27" s="16">
        <v>200</v>
      </c>
      <c r="D27" s="16">
        <v>87.57</v>
      </c>
      <c r="E27" s="16">
        <f t="shared" si="1"/>
        <v>17514</v>
      </c>
      <c r="F27" s="20"/>
      <c r="G27" s="21"/>
      <c r="H27" s="19" t="s">
        <v>113</v>
      </c>
      <c r="I27" s="145" t="b">
        <v>0</v>
      </c>
      <c r="J27" s="145" t="b">
        <v>0</v>
      </c>
      <c r="K27" s="145" t="b">
        <v>0</v>
      </c>
    </row>
    <row r="28" spans="1:12" s="18" customFormat="1" ht="66" hidden="1" customHeight="1">
      <c r="A28" s="16" t="e" vm="17">
        <v>#VALUE!</v>
      </c>
      <c r="B28" s="17" t="s">
        <v>108</v>
      </c>
      <c r="C28" s="16">
        <v>200</v>
      </c>
      <c r="D28" s="16">
        <v>78.27</v>
      </c>
      <c r="E28" s="16">
        <f t="shared" si="1"/>
        <v>15654</v>
      </c>
      <c r="F28" s="20"/>
      <c r="G28" s="21"/>
      <c r="H28" s="19" t="s">
        <v>114</v>
      </c>
      <c r="I28" s="145" t="b">
        <v>0</v>
      </c>
      <c r="J28" s="145" t="b">
        <v>0</v>
      </c>
      <c r="K28" s="145" t="b">
        <v>0</v>
      </c>
    </row>
    <row r="29" spans="1:12" s="18" customFormat="1" ht="63.75" hidden="1" customHeight="1">
      <c r="A29" s="16" t="e" vm="18">
        <v>#VALUE!</v>
      </c>
      <c r="B29" s="17" t="s">
        <v>108</v>
      </c>
      <c r="C29" s="16">
        <v>200</v>
      </c>
      <c r="D29" s="16">
        <v>71.86</v>
      </c>
      <c r="E29" s="16">
        <f t="shared" si="1"/>
        <v>14372</v>
      </c>
      <c r="F29" s="20" t="s">
        <v>111</v>
      </c>
      <c r="G29" s="21"/>
      <c r="H29" s="19" t="s">
        <v>115</v>
      </c>
      <c r="I29" s="145" t="b">
        <v>0</v>
      </c>
      <c r="J29" s="145" t="b">
        <v>0</v>
      </c>
      <c r="K29" s="145" t="b">
        <v>0</v>
      </c>
    </row>
    <row r="30" spans="1:12" s="18" customFormat="1" ht="59.25" hidden="1" customHeight="1">
      <c r="A30" s="16" t="e" vm="19">
        <v>#VALUE!</v>
      </c>
      <c r="B30" s="17" t="s">
        <v>108</v>
      </c>
      <c r="C30" s="16">
        <v>200</v>
      </c>
      <c r="D30" s="16">
        <v>129.97999999999999</v>
      </c>
      <c r="E30" s="16">
        <f t="shared" si="1"/>
        <v>25995.999999999996</v>
      </c>
      <c r="F30" s="20"/>
      <c r="G30" s="21"/>
      <c r="H30" s="19" t="s">
        <v>116</v>
      </c>
      <c r="I30" s="145" t="b">
        <v>0</v>
      </c>
      <c r="J30" s="145" t="b">
        <v>0</v>
      </c>
      <c r="K30" s="145" t="b">
        <v>0</v>
      </c>
    </row>
    <row r="31" spans="1:12">
      <c r="A31" s="8"/>
      <c r="B31" s="10" t="s">
        <v>117</v>
      </c>
      <c r="C31" s="8">
        <v>50</v>
      </c>
      <c r="D31" s="8">
        <v>299</v>
      </c>
      <c r="E31" s="8">
        <f t="shared" si="1"/>
        <v>14950</v>
      </c>
      <c r="F31" t="s">
        <v>118</v>
      </c>
      <c r="G31" s="8" t="s">
        <v>88</v>
      </c>
      <c r="H31" s="13" t="s">
        <v>119</v>
      </c>
      <c r="I31" s="145" t="b">
        <v>0</v>
      </c>
      <c r="J31" s="145" t="b">
        <v>0</v>
      </c>
      <c r="K31" s="145" t="b">
        <v>0</v>
      </c>
    </row>
    <row r="32" spans="1:12" ht="66" customHeight="1">
      <c r="A32" s="8" t="e" vm="20">
        <v>#VALUE!</v>
      </c>
      <c r="B32" s="10" t="s">
        <v>120</v>
      </c>
      <c r="C32" s="8">
        <v>400</v>
      </c>
      <c r="D32" s="8">
        <v>20.91</v>
      </c>
      <c r="E32" s="8">
        <f t="shared" si="1"/>
        <v>8364</v>
      </c>
      <c r="G32" s="8" t="s">
        <v>100</v>
      </c>
      <c r="H32" s="13" t="s">
        <v>121</v>
      </c>
      <c r="I32" s="145" t="b">
        <v>1</v>
      </c>
      <c r="J32" s="145" t="b">
        <v>0</v>
      </c>
      <c r="K32" s="145" t="b">
        <v>0</v>
      </c>
    </row>
    <row r="33" spans="1:11" s="18" customFormat="1" ht="65.25" hidden="1" customHeight="1">
      <c r="A33" s="16" t="e" vm="21">
        <v>#VALUE!</v>
      </c>
      <c r="B33" s="17" t="s">
        <v>122</v>
      </c>
      <c r="C33" s="16">
        <v>200</v>
      </c>
      <c r="D33" s="16">
        <v>134.37</v>
      </c>
      <c r="E33" s="16">
        <f t="shared" si="1"/>
        <v>26874</v>
      </c>
      <c r="G33" s="16"/>
      <c r="H33" s="19" t="s">
        <v>123</v>
      </c>
      <c r="I33" s="145" t="b">
        <v>0</v>
      </c>
      <c r="J33" s="145" t="b">
        <v>0</v>
      </c>
      <c r="K33" s="145" t="b">
        <v>0</v>
      </c>
    </row>
    <row r="34" spans="1:11" s="18" customFormat="1" ht="64.5" hidden="1" customHeight="1">
      <c r="A34" s="16" t="e" vm="22">
        <v>#VALUE!</v>
      </c>
      <c r="B34" s="17" t="s">
        <v>122</v>
      </c>
      <c r="C34" s="16">
        <v>200</v>
      </c>
      <c r="D34" s="16">
        <v>115.32</v>
      </c>
      <c r="E34" s="16">
        <f t="shared" si="1"/>
        <v>23064</v>
      </c>
      <c r="G34" s="16"/>
      <c r="H34" s="19" t="s">
        <v>124</v>
      </c>
      <c r="I34" s="145" t="b">
        <v>0</v>
      </c>
      <c r="J34" s="145" t="b">
        <v>0</v>
      </c>
      <c r="K34" s="145" t="b">
        <v>0</v>
      </c>
    </row>
    <row r="35" spans="1:11" ht="64.5" customHeight="1">
      <c r="A35" s="8" t="e" vm="23">
        <v>#VALUE!</v>
      </c>
      <c r="B35" s="147" t="s">
        <v>122</v>
      </c>
      <c r="C35" s="8">
        <v>200</v>
      </c>
      <c r="D35" s="8">
        <v>138.1</v>
      </c>
      <c r="E35" s="8">
        <f>C35*D35</f>
        <v>27620</v>
      </c>
      <c r="F35" s="8"/>
      <c r="G35" s="8" t="s">
        <v>125</v>
      </c>
      <c r="H35" s="13" t="s">
        <v>126</v>
      </c>
      <c r="I35" s="145" t="b">
        <v>1</v>
      </c>
      <c r="J35" s="145" t="b">
        <v>0</v>
      </c>
      <c r="K35" s="145" t="b">
        <v>0</v>
      </c>
    </row>
    <row r="36" spans="1:11" ht="64.5" hidden="1" customHeight="1">
      <c r="A36" s="8" t="e" vm="24">
        <v>#VALUE!</v>
      </c>
      <c r="B36" s="10" t="s">
        <v>122</v>
      </c>
      <c r="C36" s="8">
        <v>200</v>
      </c>
      <c r="D36" s="8">
        <v>150</v>
      </c>
      <c r="E36" s="8">
        <f>C36*D36</f>
        <v>30000</v>
      </c>
      <c r="F36" s="8"/>
      <c r="H36" s="13"/>
      <c r="I36" s="145" t="b">
        <v>0</v>
      </c>
      <c r="J36" s="145" t="b">
        <v>0</v>
      </c>
      <c r="K36" s="145" t="b">
        <v>0</v>
      </c>
    </row>
    <row r="37" spans="1:11" s="18" customFormat="1" ht="63.75" hidden="1" customHeight="1">
      <c r="A37" s="16" t="e" vm="25">
        <v>#VALUE!</v>
      </c>
      <c r="B37" s="17" t="s">
        <v>122</v>
      </c>
      <c r="C37" s="16">
        <v>200</v>
      </c>
      <c r="D37" s="16">
        <v>66.11</v>
      </c>
      <c r="E37" s="16">
        <f>C37*D37</f>
        <v>13222</v>
      </c>
      <c r="G37" s="16"/>
      <c r="H37" s="19" t="s">
        <v>127</v>
      </c>
      <c r="I37" s="145" t="b">
        <v>0</v>
      </c>
      <c r="J37" s="145" t="b">
        <v>0</v>
      </c>
      <c r="K37" s="145" t="b">
        <v>0</v>
      </c>
    </row>
    <row r="38" spans="1:11" ht="66.75" hidden="1" customHeight="1">
      <c r="A38" s="8" t="e" vm="26">
        <v>#VALUE!</v>
      </c>
      <c r="B38" s="10" t="s">
        <v>128</v>
      </c>
      <c r="C38" s="8"/>
      <c r="D38" s="8"/>
      <c r="E38" s="8">
        <f t="shared" si="1"/>
        <v>0</v>
      </c>
      <c r="G38" s="8" t="s">
        <v>125</v>
      </c>
      <c r="H38" s="12"/>
      <c r="I38" s="145" t="b">
        <v>0</v>
      </c>
      <c r="J38" s="145" t="b">
        <v>0</v>
      </c>
      <c r="K38" s="145" t="b">
        <v>0</v>
      </c>
    </row>
    <row r="39" spans="1:11" ht="63.75" customHeight="1">
      <c r="A39" s="8" t="e" vm="27">
        <v>#VALUE!</v>
      </c>
      <c r="B39" s="149" t="s">
        <v>129</v>
      </c>
      <c r="C39" s="8">
        <v>200</v>
      </c>
      <c r="D39" s="8">
        <v>50.2</v>
      </c>
      <c r="E39" s="8">
        <f t="shared" si="1"/>
        <v>10040</v>
      </c>
      <c r="G39" s="8" t="s">
        <v>125</v>
      </c>
      <c r="H39" s="29" t="s">
        <v>130</v>
      </c>
      <c r="I39" s="145" t="b">
        <v>0</v>
      </c>
      <c r="J39" s="145" t="b">
        <v>0</v>
      </c>
      <c r="K39" s="145" t="b">
        <v>0</v>
      </c>
    </row>
    <row r="40" spans="1:11" ht="66.75" customHeight="1">
      <c r="A40" s="8" t="e" vm="28">
        <v>#VALUE!</v>
      </c>
      <c r="B40" s="149" t="s">
        <v>131</v>
      </c>
      <c r="C40" s="8">
        <v>200</v>
      </c>
      <c r="D40" s="8">
        <v>28.64</v>
      </c>
      <c r="E40" s="8">
        <f t="shared" si="1"/>
        <v>5728</v>
      </c>
      <c r="G40" s="8" t="s">
        <v>125</v>
      </c>
      <c r="H40" s="13" t="s">
        <v>132</v>
      </c>
      <c r="I40" s="145" t="b">
        <v>0</v>
      </c>
      <c r="J40" s="145" t="b">
        <v>0</v>
      </c>
      <c r="K40" s="145" t="b">
        <v>0</v>
      </c>
    </row>
    <row r="41" spans="1:11" s="18" customFormat="1" ht="66" hidden="1" customHeight="1">
      <c r="A41" s="16" t="e" vm="29">
        <v>#VALUE!</v>
      </c>
      <c r="B41" s="17" t="s">
        <v>131</v>
      </c>
      <c r="C41" s="16">
        <v>200</v>
      </c>
      <c r="D41" s="16">
        <v>44.52</v>
      </c>
      <c r="E41" s="16">
        <f t="shared" si="1"/>
        <v>8904</v>
      </c>
      <c r="G41" s="16"/>
      <c r="H41" s="19" t="s">
        <v>133</v>
      </c>
      <c r="I41" s="145" t="b">
        <v>0</v>
      </c>
      <c r="J41" s="145" t="b">
        <v>0</v>
      </c>
      <c r="K41" s="145" t="b">
        <v>0</v>
      </c>
    </row>
    <row r="42" spans="1:11" ht="64.5" customHeight="1">
      <c r="A42" s="8" t="e" vm="30">
        <v>#VALUE!</v>
      </c>
      <c r="B42" s="10" t="s">
        <v>134</v>
      </c>
      <c r="C42" s="8">
        <v>200</v>
      </c>
      <c r="D42" s="8" t="s">
        <v>135</v>
      </c>
      <c r="E42" s="8">
        <v>0</v>
      </c>
      <c r="F42" s="14" t="s">
        <v>136</v>
      </c>
      <c r="G42" s="15" t="s">
        <v>125</v>
      </c>
      <c r="H42" s="29" t="s">
        <v>137</v>
      </c>
      <c r="I42" s="145" t="b">
        <v>1</v>
      </c>
      <c r="J42" s="145" t="b">
        <v>0</v>
      </c>
      <c r="K42" s="145" t="b">
        <v>0</v>
      </c>
    </row>
    <row r="43" spans="1:11" s="18" customFormat="1" ht="115.5" hidden="1" customHeight="1">
      <c r="A43" s="16"/>
      <c r="B43" s="17" t="s">
        <v>138</v>
      </c>
      <c r="C43" s="16"/>
      <c r="D43" s="16" t="s">
        <v>139</v>
      </c>
      <c r="E43" s="16">
        <v>0</v>
      </c>
      <c r="F43" s="22" t="s">
        <v>140</v>
      </c>
      <c r="G43" s="21"/>
      <c r="H43" s="23"/>
      <c r="I43" s="145" t="b">
        <v>0</v>
      </c>
      <c r="J43" s="145" t="b">
        <v>0</v>
      </c>
      <c r="K43" s="145" t="b">
        <v>0</v>
      </c>
    </row>
    <row r="44" spans="1:11" s="18" customFormat="1" ht="61.5" hidden="1" customHeight="1">
      <c r="A44" s="16" t="e" vm="31">
        <v>#VALUE!</v>
      </c>
      <c r="B44" s="17" t="s">
        <v>141</v>
      </c>
      <c r="C44" s="16">
        <v>200</v>
      </c>
      <c r="D44" s="16">
        <v>60</v>
      </c>
      <c r="E44" s="16">
        <f t="shared" si="1"/>
        <v>12000</v>
      </c>
      <c r="F44" s="22" t="s">
        <v>142</v>
      </c>
      <c r="G44" s="21"/>
      <c r="H44" s="19" t="s">
        <v>143</v>
      </c>
      <c r="I44" s="145" t="b">
        <v>0</v>
      </c>
      <c r="J44" s="145" t="b">
        <v>0</v>
      </c>
      <c r="K44" s="145" t="b">
        <v>0</v>
      </c>
    </row>
    <row r="45" spans="1:11" ht="69.75" customHeight="1">
      <c r="A45" s="8" t="e" vm="32">
        <v>#VALUE!</v>
      </c>
      <c r="B45" s="10" t="s">
        <v>141</v>
      </c>
      <c r="C45" s="8">
        <v>200</v>
      </c>
      <c r="D45" s="8">
        <v>49.99</v>
      </c>
      <c r="E45" s="8">
        <f t="shared" si="1"/>
        <v>9998</v>
      </c>
      <c r="F45" s="14"/>
      <c r="G45" s="15" t="s">
        <v>100</v>
      </c>
      <c r="H45" s="13" t="s">
        <v>144</v>
      </c>
      <c r="I45" s="145" t="b">
        <v>0</v>
      </c>
      <c r="J45" s="145" t="b">
        <v>0</v>
      </c>
      <c r="K45" s="145" t="b">
        <v>0</v>
      </c>
    </row>
    <row r="46" spans="1:11" ht="69.75" customHeight="1">
      <c r="A46" s="8" t="e" vm="33">
        <v>#VALUE!</v>
      </c>
      <c r="B46" s="10" t="s">
        <v>141</v>
      </c>
      <c r="C46" s="8">
        <v>200</v>
      </c>
      <c r="D46" s="8">
        <v>38.049999999999997</v>
      </c>
      <c r="E46" s="8">
        <f t="shared" si="1"/>
        <v>7609.9999999999991</v>
      </c>
      <c r="F46" s="14" t="s">
        <v>145</v>
      </c>
      <c r="G46" s="15" t="s">
        <v>100</v>
      </c>
      <c r="H46" s="13" t="s">
        <v>146</v>
      </c>
      <c r="I46" s="145" t="b">
        <v>0</v>
      </c>
      <c r="J46" s="145" t="b">
        <v>0</v>
      </c>
      <c r="K46" s="145" t="b">
        <v>0</v>
      </c>
    </row>
    <row r="47" spans="1:11" s="18" customFormat="1" ht="76.5" hidden="1" customHeight="1">
      <c r="A47" s="16" t="e" vm="34">
        <v>#VALUE!</v>
      </c>
      <c r="B47" s="17" t="s">
        <v>147</v>
      </c>
      <c r="C47" s="16">
        <v>200</v>
      </c>
      <c r="D47" s="16">
        <v>59.05</v>
      </c>
      <c r="E47" s="16">
        <f t="shared" si="1"/>
        <v>11810</v>
      </c>
      <c r="F47" s="22"/>
      <c r="G47" s="21"/>
      <c r="H47" s="19" t="s">
        <v>148</v>
      </c>
      <c r="I47" s="145" t="b">
        <v>0</v>
      </c>
      <c r="J47" s="145" t="b">
        <v>0</v>
      </c>
      <c r="K47" s="145" t="b">
        <v>0</v>
      </c>
    </row>
    <row r="48" spans="1:11" ht="66" customHeight="1">
      <c r="A48" s="8" t="e" vm="35">
        <v>#VALUE!</v>
      </c>
      <c r="B48" s="10" t="s">
        <v>149</v>
      </c>
      <c r="C48" s="8">
        <v>200</v>
      </c>
      <c r="D48" s="8">
        <v>74.45</v>
      </c>
      <c r="E48" s="8">
        <f t="shared" si="1"/>
        <v>14890</v>
      </c>
      <c r="F48" s="14" t="s">
        <v>150</v>
      </c>
      <c r="G48" s="15" t="s">
        <v>93</v>
      </c>
      <c r="H48" s="13" t="s">
        <v>151</v>
      </c>
      <c r="I48" s="145" t="b">
        <v>0</v>
      </c>
      <c r="J48" s="145" t="b">
        <v>0</v>
      </c>
      <c r="K48" s="145" t="b">
        <v>0</v>
      </c>
    </row>
    <row r="49" spans="1:11" s="18" customFormat="1" ht="69.75" hidden="1" customHeight="1">
      <c r="A49" s="16" t="e" vm="36">
        <v>#VALUE!</v>
      </c>
      <c r="B49" s="17" t="s">
        <v>152</v>
      </c>
      <c r="C49" s="16">
        <v>200</v>
      </c>
      <c r="D49" s="16">
        <v>19.34</v>
      </c>
      <c r="E49" s="16">
        <f t="shared" si="1"/>
        <v>3868</v>
      </c>
      <c r="F49" s="22"/>
      <c r="G49" s="21"/>
      <c r="H49" s="19" t="s">
        <v>153</v>
      </c>
      <c r="I49" s="145" t="b">
        <v>0</v>
      </c>
      <c r="J49" s="145" t="b">
        <v>0</v>
      </c>
      <c r="K49" s="145" t="b">
        <v>0</v>
      </c>
    </row>
    <row r="50" spans="1:11" ht="61.5" customHeight="1">
      <c r="A50" s="8" t="e" vm="37">
        <v>#VALUE!</v>
      </c>
      <c r="B50" s="147" t="s">
        <v>152</v>
      </c>
      <c r="C50" s="8">
        <v>200</v>
      </c>
      <c r="D50" s="8">
        <v>21.61</v>
      </c>
      <c r="E50" s="8">
        <f t="shared" si="1"/>
        <v>4322</v>
      </c>
      <c r="F50" s="14" t="s">
        <v>154</v>
      </c>
      <c r="G50" s="15"/>
      <c r="H50" s="13" t="s">
        <v>155</v>
      </c>
      <c r="I50" s="145" t="b">
        <v>1</v>
      </c>
      <c r="J50" s="145" t="b">
        <v>0</v>
      </c>
      <c r="K50" s="145" t="b">
        <v>0</v>
      </c>
    </row>
    <row r="51" spans="1:11" ht="66" customHeight="1">
      <c r="A51" s="8" t="e" vm="38">
        <v>#VALUE!</v>
      </c>
      <c r="B51" s="147" t="s">
        <v>152</v>
      </c>
      <c r="C51" s="8">
        <v>200</v>
      </c>
      <c r="D51" s="8">
        <v>46.91</v>
      </c>
      <c r="E51" s="8">
        <f t="shared" si="1"/>
        <v>9382</v>
      </c>
      <c r="F51" s="14"/>
      <c r="G51" s="15"/>
      <c r="H51" s="13" t="s">
        <v>156</v>
      </c>
      <c r="I51" s="145" t="b">
        <v>0</v>
      </c>
      <c r="J51" s="145" t="b">
        <v>0</v>
      </c>
      <c r="K51" s="145" t="b">
        <v>0</v>
      </c>
    </row>
    <row r="52" spans="1:11" s="18" customFormat="1" ht="63.75" hidden="1" customHeight="1">
      <c r="A52" s="16" t="e" vm="39">
        <v>#VALUE!</v>
      </c>
      <c r="B52" s="17" t="s">
        <v>157</v>
      </c>
      <c r="C52" s="16">
        <v>200</v>
      </c>
      <c r="D52" s="16">
        <v>57.46</v>
      </c>
      <c r="E52" s="16">
        <f t="shared" si="1"/>
        <v>11492</v>
      </c>
      <c r="F52" s="22"/>
      <c r="G52" s="21"/>
      <c r="H52" s="19" t="s">
        <v>158</v>
      </c>
      <c r="I52" s="145" t="b">
        <v>0</v>
      </c>
      <c r="J52" s="145" t="b">
        <v>0</v>
      </c>
      <c r="K52" s="145" t="b">
        <v>0</v>
      </c>
    </row>
    <row r="53" spans="1:11" s="18" customFormat="1" ht="65.25" hidden="1" customHeight="1">
      <c r="A53" s="16" t="e" vm="40">
        <v>#VALUE!</v>
      </c>
      <c r="B53" s="17" t="s">
        <v>159</v>
      </c>
      <c r="C53" s="16">
        <v>200</v>
      </c>
      <c r="D53" s="16">
        <v>37.229999999999997</v>
      </c>
      <c r="E53" s="16">
        <f t="shared" si="1"/>
        <v>7445.9999999999991</v>
      </c>
      <c r="G53" s="16"/>
      <c r="H53" s="19" t="s">
        <v>160</v>
      </c>
      <c r="I53" s="145" t="b">
        <v>0</v>
      </c>
      <c r="J53" s="145" t="b">
        <v>0</v>
      </c>
      <c r="K53" s="145" t="b">
        <v>0</v>
      </c>
    </row>
    <row r="54" spans="1:11" ht="66" customHeight="1">
      <c r="A54" s="8" t="e" vm="41">
        <v>#VALUE!</v>
      </c>
      <c r="B54" s="10" t="s">
        <v>159</v>
      </c>
      <c r="C54" s="8">
        <v>200</v>
      </c>
      <c r="D54" s="8">
        <v>66.59</v>
      </c>
      <c r="E54" s="8">
        <f t="shared" si="1"/>
        <v>13318</v>
      </c>
      <c r="H54" s="13" t="s">
        <v>161</v>
      </c>
      <c r="I54" s="145" t="b">
        <v>0</v>
      </c>
      <c r="J54" s="145" t="b">
        <v>0</v>
      </c>
      <c r="K54" s="145" t="b">
        <v>0</v>
      </c>
    </row>
    <row r="55" spans="1:11" ht="69" customHeight="1">
      <c r="A55" s="8" t="e" vm="42">
        <v>#VALUE!</v>
      </c>
      <c r="B55" s="147" t="s">
        <v>162</v>
      </c>
      <c r="C55" s="8">
        <v>200</v>
      </c>
      <c r="D55" s="8">
        <v>20.89</v>
      </c>
      <c r="E55" s="8">
        <f t="shared" si="1"/>
        <v>4178</v>
      </c>
      <c r="H55" s="13" t="s">
        <v>163</v>
      </c>
      <c r="I55" s="145" t="b">
        <v>1</v>
      </c>
      <c r="J55" s="145" t="b">
        <v>0</v>
      </c>
      <c r="K55" s="145" t="b">
        <v>0</v>
      </c>
    </row>
    <row r="56" spans="1:11" s="18" customFormat="1" ht="73.5" hidden="1" customHeight="1">
      <c r="A56" s="16" t="e" vm="43">
        <v>#VALUE!</v>
      </c>
      <c r="B56" s="17" t="s">
        <v>164</v>
      </c>
      <c r="C56" s="16">
        <v>200</v>
      </c>
      <c r="D56" s="16">
        <v>32.1</v>
      </c>
      <c r="E56" s="16">
        <f t="shared" si="1"/>
        <v>6420</v>
      </c>
      <c r="G56" s="16"/>
      <c r="H56" s="19" t="s">
        <v>165</v>
      </c>
      <c r="I56" s="145" t="b">
        <v>0</v>
      </c>
      <c r="J56" s="145" t="b">
        <v>0</v>
      </c>
      <c r="K56" s="145" t="b">
        <v>0</v>
      </c>
    </row>
    <row r="57" spans="1:11" s="18" customFormat="1" ht="64.5" hidden="1" customHeight="1">
      <c r="A57" s="16" t="e" vm="44">
        <v>#VALUE!</v>
      </c>
      <c r="B57" s="17" t="s">
        <v>164</v>
      </c>
      <c r="C57" s="16">
        <v>200</v>
      </c>
      <c r="D57" s="16">
        <v>53.84</v>
      </c>
      <c r="E57" s="16">
        <f t="shared" si="1"/>
        <v>10768</v>
      </c>
      <c r="G57" s="16"/>
      <c r="H57" s="19" t="s">
        <v>166</v>
      </c>
      <c r="I57" s="145" t="b">
        <v>0</v>
      </c>
      <c r="J57" s="145" t="b">
        <v>0</v>
      </c>
      <c r="K57" s="145" t="b">
        <v>0</v>
      </c>
    </row>
    <row r="58" spans="1:11" s="18" customFormat="1" ht="64.5" hidden="1" customHeight="1">
      <c r="A58" s="16" t="e" vm="45">
        <v>#VALUE!</v>
      </c>
      <c r="B58" s="17" t="s">
        <v>164</v>
      </c>
      <c r="C58" s="16">
        <v>200</v>
      </c>
      <c r="D58" s="16">
        <v>57.84</v>
      </c>
      <c r="E58" s="16">
        <f t="shared" si="1"/>
        <v>11568</v>
      </c>
      <c r="G58" s="16"/>
      <c r="H58" s="19" t="s">
        <v>167</v>
      </c>
      <c r="I58" s="145" t="b">
        <v>0</v>
      </c>
      <c r="J58" s="145" t="b">
        <v>0</v>
      </c>
      <c r="K58" s="145" t="b">
        <v>0</v>
      </c>
    </row>
    <row r="59" spans="1:11">
      <c r="A59" s="8"/>
      <c r="B59" s="10" t="s">
        <v>168</v>
      </c>
      <c r="C59" s="8"/>
      <c r="D59" s="8"/>
      <c r="E59" s="8">
        <f t="shared" si="1"/>
        <v>0</v>
      </c>
      <c r="H59" s="12"/>
      <c r="I59" s="145" t="b">
        <v>0</v>
      </c>
      <c r="J59" s="145" t="b">
        <v>0</v>
      </c>
      <c r="K59" s="145" t="b">
        <v>0</v>
      </c>
    </row>
    <row r="60" spans="1:11" s="18" customFormat="1" ht="62.25" hidden="1" customHeight="1">
      <c r="A60" s="16" t="e" vm="46">
        <v>#VALUE!</v>
      </c>
      <c r="B60" s="24" t="s">
        <v>169</v>
      </c>
      <c r="C60" s="16">
        <v>200</v>
      </c>
      <c r="D60" s="16">
        <v>141.99</v>
      </c>
      <c r="E60" s="16">
        <f t="shared" si="1"/>
        <v>28398</v>
      </c>
      <c r="G60" s="16"/>
      <c r="H60" s="19" t="s">
        <v>170</v>
      </c>
      <c r="I60" s="145" t="b">
        <v>0</v>
      </c>
      <c r="J60" s="145" t="b">
        <v>0</v>
      </c>
      <c r="K60" s="145" t="b">
        <v>0</v>
      </c>
    </row>
    <row r="61" spans="1:11" s="18" customFormat="1" ht="66" hidden="1" customHeight="1">
      <c r="A61" s="16" t="e" vm="47">
        <v>#VALUE!</v>
      </c>
      <c r="B61" s="24" t="s">
        <v>171</v>
      </c>
      <c r="C61" s="16">
        <v>200</v>
      </c>
      <c r="D61" s="16">
        <v>150</v>
      </c>
      <c r="E61" s="16">
        <f t="shared" si="1"/>
        <v>30000</v>
      </c>
      <c r="F61" s="22" t="s">
        <v>142</v>
      </c>
      <c r="G61" s="21"/>
      <c r="H61" s="19" t="s">
        <v>172</v>
      </c>
      <c r="I61" s="145" t="b">
        <v>0</v>
      </c>
      <c r="J61" s="145" t="b">
        <v>0</v>
      </c>
      <c r="K61" s="145" t="b">
        <v>0</v>
      </c>
    </row>
    <row r="62" spans="1:11" ht="66" customHeight="1">
      <c r="A62" s="8" t="e" vm="48">
        <v>#VALUE!</v>
      </c>
      <c r="B62" s="150" t="s">
        <v>169</v>
      </c>
      <c r="C62" s="8">
        <v>200</v>
      </c>
      <c r="D62" s="8">
        <v>160</v>
      </c>
      <c r="E62" s="8">
        <f t="shared" si="1"/>
        <v>32000</v>
      </c>
      <c r="F62" s="14" t="s">
        <v>142</v>
      </c>
      <c r="G62" s="15"/>
      <c r="H62" s="13" t="s">
        <v>173</v>
      </c>
      <c r="I62" s="145" t="b">
        <v>1</v>
      </c>
      <c r="J62" s="145" t="b">
        <v>0</v>
      </c>
      <c r="K62" s="145" t="b">
        <v>0</v>
      </c>
    </row>
    <row r="63" spans="1:11" s="18" customFormat="1" ht="60" hidden="1" customHeight="1">
      <c r="A63" s="16" t="e" vm="49">
        <v>#VALUE!</v>
      </c>
      <c r="B63" s="151" t="s">
        <v>171</v>
      </c>
      <c r="C63" s="16">
        <v>200</v>
      </c>
      <c r="D63" s="16">
        <v>115.13</v>
      </c>
      <c r="E63" s="16">
        <f t="shared" si="1"/>
        <v>23026</v>
      </c>
      <c r="F63" s="22"/>
      <c r="G63" s="21"/>
      <c r="H63" s="19" t="s">
        <v>174</v>
      </c>
      <c r="I63" s="145" t="b">
        <v>0</v>
      </c>
      <c r="J63" s="145" t="b">
        <v>0</v>
      </c>
      <c r="K63" s="145" t="b">
        <v>0</v>
      </c>
    </row>
    <row r="64" spans="1:11" s="18" customFormat="1" ht="57.75" hidden="1" customHeight="1">
      <c r="A64" s="16" t="e" vm="50">
        <v>#VALUE!</v>
      </c>
      <c r="B64" s="151" t="s">
        <v>169</v>
      </c>
      <c r="C64" s="16">
        <v>200</v>
      </c>
      <c r="D64" s="16">
        <v>139.29</v>
      </c>
      <c r="E64" s="16">
        <f t="shared" si="1"/>
        <v>27858</v>
      </c>
      <c r="F64" s="22"/>
      <c r="G64" s="21"/>
      <c r="H64" s="19" t="s">
        <v>175</v>
      </c>
      <c r="I64" s="145" t="b">
        <v>0</v>
      </c>
      <c r="J64" s="145" t="b">
        <v>0</v>
      </c>
      <c r="K64" s="145" t="b">
        <v>0</v>
      </c>
    </row>
    <row r="65" spans="1:27" s="18" customFormat="1" ht="60" hidden="1" customHeight="1">
      <c r="A65" s="16" t="e" vm="51">
        <v>#VALUE!</v>
      </c>
      <c r="B65" s="151" t="s">
        <v>169</v>
      </c>
      <c r="C65" s="16">
        <v>200</v>
      </c>
      <c r="D65" s="16">
        <v>135.1</v>
      </c>
      <c r="E65" s="16">
        <f t="shared" si="1"/>
        <v>27020</v>
      </c>
      <c r="F65" s="22"/>
      <c r="G65" s="21"/>
      <c r="H65" s="19" t="s">
        <v>176</v>
      </c>
      <c r="I65" s="145" t="b">
        <v>0</v>
      </c>
      <c r="J65" s="145" t="b">
        <v>0</v>
      </c>
      <c r="K65" s="145" t="b">
        <v>0</v>
      </c>
    </row>
    <row r="66" spans="1:27" s="18" customFormat="1" ht="52.5" hidden="1" customHeight="1">
      <c r="A66" s="16" t="e" vm="52">
        <v>#VALUE!</v>
      </c>
      <c r="B66" s="151" t="s">
        <v>177</v>
      </c>
      <c r="C66" s="16">
        <v>200</v>
      </c>
      <c r="D66" s="16">
        <v>40.56</v>
      </c>
      <c r="E66" s="16">
        <f t="shared" si="1"/>
        <v>8112</v>
      </c>
      <c r="G66" s="16"/>
      <c r="H66" s="19" t="s">
        <v>178</v>
      </c>
      <c r="I66" s="145" t="b">
        <v>0</v>
      </c>
      <c r="J66" s="145" t="b">
        <v>0</v>
      </c>
      <c r="K66" s="145" t="b">
        <v>0</v>
      </c>
    </row>
    <row r="67" spans="1:27" ht="60.75" customHeight="1">
      <c r="A67" s="8" t="e" vm="53">
        <v>#VALUE!</v>
      </c>
      <c r="B67" s="150" t="s">
        <v>177</v>
      </c>
      <c r="C67" s="8">
        <v>200</v>
      </c>
      <c r="D67" s="8">
        <v>65.260000000000005</v>
      </c>
      <c r="E67" s="8">
        <f t="shared" si="1"/>
        <v>13052.000000000002</v>
      </c>
      <c r="H67" s="13" t="s">
        <v>179</v>
      </c>
      <c r="I67" s="145" t="b">
        <v>0</v>
      </c>
      <c r="J67" s="145" t="b">
        <v>0</v>
      </c>
      <c r="K67" s="145" t="b">
        <v>0</v>
      </c>
    </row>
    <row r="68" spans="1:27" s="18" customFormat="1" ht="70.5" hidden="1" customHeight="1">
      <c r="A68" s="16" t="e" vm="54">
        <v>#VALUE!</v>
      </c>
      <c r="B68" s="24" t="s">
        <v>177</v>
      </c>
      <c r="C68" s="16">
        <v>200</v>
      </c>
      <c r="D68" s="16">
        <v>52.49</v>
      </c>
      <c r="E68" s="16">
        <f t="shared" si="1"/>
        <v>10498</v>
      </c>
      <c r="G68" s="16"/>
      <c r="H68" s="19" t="s">
        <v>180</v>
      </c>
    </row>
    <row r="69" spans="1:27">
      <c r="E69" s="9">
        <f>SUM(E12:E67)</f>
        <v>811394</v>
      </c>
    </row>
    <row r="71" spans="1:27" s="26" customFormat="1" ht="15.75" thickBot="1">
      <c r="A71" s="25" t="s">
        <v>181</v>
      </c>
      <c r="G71" s="27"/>
    </row>
    <row r="72" spans="1:27" ht="15">
      <c r="A72" s="85" t="s">
        <v>182</v>
      </c>
      <c r="B72" s="86"/>
      <c r="C72" s="86"/>
      <c r="D72" s="86"/>
      <c r="E72" s="86"/>
      <c r="F72" s="87"/>
      <c r="H72" s="85" t="s">
        <v>183</v>
      </c>
      <c r="I72" s="86"/>
      <c r="J72" s="86"/>
      <c r="K72" s="86"/>
      <c r="L72" s="86"/>
      <c r="M72" s="87"/>
      <c r="O72" s="85" t="s">
        <v>184</v>
      </c>
      <c r="P72" s="86"/>
      <c r="Q72" s="86"/>
      <c r="R72" s="86"/>
      <c r="S72" s="86"/>
      <c r="T72" s="87"/>
      <c r="V72" s="85" t="s">
        <v>185</v>
      </c>
      <c r="W72" s="86"/>
      <c r="X72" s="86"/>
      <c r="Y72" s="86"/>
      <c r="Z72" s="86"/>
      <c r="AA72" s="87"/>
    </row>
    <row r="73" spans="1:27" ht="14.25" customHeight="1">
      <c r="A73" s="88" t="s">
        <v>77</v>
      </c>
      <c r="B73" s="7" t="s">
        <v>78</v>
      </c>
      <c r="C73" s="7" t="s">
        <v>79</v>
      </c>
      <c r="D73" s="7" t="s">
        <v>80</v>
      </c>
      <c r="E73" s="7" t="s">
        <v>81</v>
      </c>
      <c r="F73" s="89" t="s">
        <v>82</v>
      </c>
      <c r="H73" s="88" t="s">
        <v>77</v>
      </c>
      <c r="I73" s="7" t="s">
        <v>78</v>
      </c>
      <c r="J73" s="7" t="s">
        <v>79</v>
      </c>
      <c r="K73" s="7" t="s">
        <v>80</v>
      </c>
      <c r="L73" s="7" t="s">
        <v>81</v>
      </c>
      <c r="M73" s="89" t="s">
        <v>82</v>
      </c>
      <c r="O73" s="88" t="s">
        <v>77</v>
      </c>
      <c r="P73" s="7" t="s">
        <v>78</v>
      </c>
      <c r="Q73" s="7" t="s">
        <v>79</v>
      </c>
      <c r="R73" s="7" t="s">
        <v>80</v>
      </c>
      <c r="S73" s="7" t="s">
        <v>81</v>
      </c>
      <c r="T73" s="89" t="s">
        <v>82</v>
      </c>
      <c r="V73" s="88" t="s">
        <v>77</v>
      </c>
      <c r="W73" s="7" t="s">
        <v>78</v>
      </c>
      <c r="X73" s="7" t="s">
        <v>79</v>
      </c>
      <c r="Y73" s="7" t="s">
        <v>80</v>
      </c>
      <c r="Z73" s="7" t="s">
        <v>81</v>
      </c>
      <c r="AA73" s="89" t="s">
        <v>82</v>
      </c>
    </row>
    <row r="74" spans="1:27" ht="54" customHeight="1" thickBot="1">
      <c r="A74" s="90" t="e" vm="3">
        <v>#VALUE!</v>
      </c>
      <c r="B74" s="11" t="s">
        <v>92</v>
      </c>
      <c r="C74" s="8">
        <v>600</v>
      </c>
      <c r="D74" s="8">
        <v>73.010000000000005</v>
      </c>
      <c r="E74" s="8">
        <f t="shared" ref="E74:E79" si="2">C74*D74</f>
        <v>43806</v>
      </c>
      <c r="F74" s="98" t="s">
        <v>186</v>
      </c>
      <c r="H74" s="90" t="e" vm="4">
        <v>#VALUE!</v>
      </c>
      <c r="I74" s="11" t="s">
        <v>92</v>
      </c>
      <c r="J74" s="8">
        <v>420</v>
      </c>
      <c r="K74" s="8">
        <v>77.59</v>
      </c>
      <c r="L74" s="8">
        <f>J74*K74</f>
        <v>32587.800000000003</v>
      </c>
      <c r="M74" s="98" t="s">
        <v>187</v>
      </c>
      <c r="O74" s="97" t="e" vm="41">
        <v>#VALUE!</v>
      </c>
      <c r="P74" s="104" t="s">
        <v>159</v>
      </c>
      <c r="Q74" s="94">
        <v>120</v>
      </c>
      <c r="R74" s="94">
        <v>67.59</v>
      </c>
      <c r="S74" s="94">
        <f>Q74*R74</f>
        <v>8110.8</v>
      </c>
      <c r="T74" s="102" t="s">
        <v>188</v>
      </c>
      <c r="V74" s="90" t="e" vm="2">
        <v>#VALUE!</v>
      </c>
      <c r="W74" s="12" t="s">
        <v>189</v>
      </c>
      <c r="X74" s="8">
        <v>120</v>
      </c>
      <c r="Y74" s="8">
        <v>100.51</v>
      </c>
      <c r="Z74" s="8">
        <f>X74*Y74</f>
        <v>12061.2</v>
      </c>
      <c r="AA74" s="98" t="s">
        <v>190</v>
      </c>
    </row>
    <row r="75" spans="1:27" ht="56.25" customHeight="1">
      <c r="A75" s="90" t="e" vm="9">
        <v>#VALUE!</v>
      </c>
      <c r="B75" s="11" t="s">
        <v>191</v>
      </c>
      <c r="C75" s="8">
        <v>690</v>
      </c>
      <c r="D75" s="8">
        <v>35.92</v>
      </c>
      <c r="E75" s="8">
        <f t="shared" si="2"/>
        <v>24784.800000000003</v>
      </c>
      <c r="F75" s="99" t="s">
        <v>192</v>
      </c>
      <c r="H75" s="90" t="e" vm="8">
        <v>#VALUE!</v>
      </c>
      <c r="I75" s="12" t="s">
        <v>191</v>
      </c>
      <c r="J75" s="8">
        <v>570</v>
      </c>
      <c r="K75" s="8">
        <v>52.73</v>
      </c>
      <c r="L75" s="8">
        <f t="shared" ref="L75:L84" si="3">J75*K75</f>
        <v>30056.1</v>
      </c>
      <c r="M75" s="98" t="s">
        <v>193</v>
      </c>
      <c r="O75" s="8"/>
      <c r="R75" s="31">
        <f>SUM(R74)</f>
        <v>67.59</v>
      </c>
      <c r="S75" s="31">
        <f>SUM(S74)</f>
        <v>8110.8</v>
      </c>
      <c r="V75" s="105"/>
      <c r="W75" s="12" t="s">
        <v>194</v>
      </c>
      <c r="X75" s="8">
        <v>120</v>
      </c>
      <c r="Y75" s="8">
        <v>299</v>
      </c>
      <c r="Z75" s="8">
        <f t="shared" ref="Z75:Z76" si="4">X75*Y75</f>
        <v>35880</v>
      </c>
      <c r="AA75" s="106" t="s">
        <v>195</v>
      </c>
    </row>
    <row r="76" spans="1:27" ht="57" customHeight="1" thickBot="1">
      <c r="A76" s="90" t="e" vm="20">
        <v>#VALUE!</v>
      </c>
      <c r="B76" s="12" t="s">
        <v>196</v>
      </c>
      <c r="C76" s="8">
        <v>240</v>
      </c>
      <c r="D76" s="8">
        <v>26.07</v>
      </c>
      <c r="E76" s="8">
        <f t="shared" si="2"/>
        <v>6256.8</v>
      </c>
      <c r="F76" s="100" t="s">
        <v>197</v>
      </c>
      <c r="H76" s="90" t="e" vm="13">
        <v>#VALUE!</v>
      </c>
      <c r="I76" s="12" t="s">
        <v>198</v>
      </c>
      <c r="J76" s="8">
        <v>270</v>
      </c>
      <c r="K76" s="8">
        <v>67.239999999999995</v>
      </c>
      <c r="L76" s="8">
        <f t="shared" si="3"/>
        <v>18154.8</v>
      </c>
      <c r="M76" s="99" t="s">
        <v>199</v>
      </c>
      <c r="V76" s="97" t="e" vm="48">
        <v>#VALUE!</v>
      </c>
      <c r="W76" s="101" t="s">
        <v>200</v>
      </c>
      <c r="X76" s="94">
        <v>120</v>
      </c>
      <c r="Y76" s="94">
        <v>160</v>
      </c>
      <c r="Z76" s="94">
        <f t="shared" si="4"/>
        <v>19200</v>
      </c>
      <c r="AA76" s="102" t="s">
        <v>190</v>
      </c>
    </row>
    <row r="77" spans="1:27" ht="61.5" customHeight="1">
      <c r="A77" s="90" t="e" vm="33">
        <v>#VALUE!</v>
      </c>
      <c r="B77" s="12" t="s">
        <v>141</v>
      </c>
      <c r="C77" s="8">
        <v>1200</v>
      </c>
      <c r="D77" s="8">
        <v>29.51</v>
      </c>
      <c r="E77" s="8">
        <f t="shared" si="2"/>
        <v>35412</v>
      </c>
      <c r="F77" s="100" t="s">
        <v>201</v>
      </c>
      <c r="H77" s="90" t="e" vm="23">
        <v>#VALUE!</v>
      </c>
      <c r="I77" s="12" t="s">
        <v>202</v>
      </c>
      <c r="J77" s="8">
        <v>270</v>
      </c>
      <c r="K77" s="8">
        <v>132.30000000000001</v>
      </c>
      <c r="L77" s="8">
        <f t="shared" si="3"/>
        <v>35721</v>
      </c>
      <c r="M77" s="99" t="s">
        <v>199</v>
      </c>
      <c r="Y77" s="31">
        <f>SUM(Y74:Y76)</f>
        <v>559.51</v>
      </c>
      <c r="Z77" s="31">
        <f>SUM(Z74:Z76)</f>
        <v>67141.2</v>
      </c>
    </row>
    <row r="78" spans="1:27" ht="60.75" customHeight="1">
      <c r="A78" s="90" t="e" vm="37">
        <v>#VALUE!</v>
      </c>
      <c r="B78" s="10" t="s">
        <v>152</v>
      </c>
      <c r="C78" s="8">
        <v>120</v>
      </c>
      <c r="D78" s="8">
        <v>24.02</v>
      </c>
      <c r="E78" s="8">
        <f t="shared" si="2"/>
        <v>2882.4</v>
      </c>
      <c r="F78" s="100" t="s">
        <v>190</v>
      </c>
      <c r="H78" s="90" t="e" vm="27">
        <v>#VALUE!</v>
      </c>
      <c r="I78" s="12" t="s">
        <v>203</v>
      </c>
      <c r="J78" s="8">
        <v>270</v>
      </c>
      <c r="K78" s="8">
        <v>48.84</v>
      </c>
      <c r="L78" s="8">
        <f t="shared" si="3"/>
        <v>13186.800000000001</v>
      </c>
      <c r="M78" s="99" t="s">
        <v>199</v>
      </c>
    </row>
    <row r="79" spans="1:27" ht="65.25" customHeight="1" thickBot="1">
      <c r="A79" s="97" t="e" vm="42">
        <v>#VALUE!</v>
      </c>
      <c r="B79" s="101" t="s">
        <v>204</v>
      </c>
      <c r="C79" s="94">
        <v>2950</v>
      </c>
      <c r="D79" s="94">
        <v>14.39</v>
      </c>
      <c r="E79" s="94">
        <f t="shared" si="2"/>
        <v>42450.5</v>
      </c>
      <c r="F79" s="102" t="s">
        <v>205</v>
      </c>
      <c r="H79" s="90" t="e" vm="28">
        <v>#VALUE!</v>
      </c>
      <c r="I79" s="12" t="s">
        <v>206</v>
      </c>
      <c r="J79" s="8">
        <v>270</v>
      </c>
      <c r="K79" s="8">
        <v>23.31</v>
      </c>
      <c r="L79" s="8">
        <f t="shared" si="3"/>
        <v>6293.7</v>
      </c>
      <c r="M79" s="99" t="s">
        <v>199</v>
      </c>
    </row>
    <row r="80" spans="1:27" ht="70.5" customHeight="1">
      <c r="C80" s="8"/>
      <c r="D80" s="31">
        <f>SUM(D74:D79)</f>
        <v>202.92000000000002</v>
      </c>
      <c r="E80" s="113">
        <f>SUM(E74:E79)</f>
        <v>155592.5</v>
      </c>
      <c r="F80" s="11"/>
      <c r="H80" s="90" t="e" vm="30">
        <v>#VALUE!</v>
      </c>
      <c r="I80" s="12" t="s">
        <v>134</v>
      </c>
      <c r="J80" s="8">
        <v>540</v>
      </c>
      <c r="K80" s="8">
        <v>28.9</v>
      </c>
      <c r="L80" s="8">
        <f t="shared" si="3"/>
        <v>15606</v>
      </c>
      <c r="M80" s="99" t="s">
        <v>207</v>
      </c>
    </row>
    <row r="81" spans="1:13" ht="69.75" customHeight="1">
      <c r="C81" s="8"/>
      <c r="D81" s="8"/>
      <c r="E81" s="8"/>
      <c r="F81" s="11"/>
      <c r="H81" s="90" t="e" vm="32">
        <v>#VALUE!</v>
      </c>
      <c r="I81" s="12" t="s">
        <v>141</v>
      </c>
      <c r="J81" s="8">
        <v>150</v>
      </c>
      <c r="K81" s="8">
        <v>42.18</v>
      </c>
      <c r="L81" s="8">
        <f t="shared" si="3"/>
        <v>6327</v>
      </c>
      <c r="M81" s="100" t="s">
        <v>208</v>
      </c>
    </row>
    <row r="82" spans="1:13" ht="61.5" customHeight="1">
      <c r="C82" s="8"/>
      <c r="D82" s="8"/>
      <c r="E82" s="8"/>
      <c r="F82" s="11"/>
      <c r="H82" s="90" t="e" vm="35">
        <v>#VALUE!</v>
      </c>
      <c r="I82" s="10" t="s">
        <v>209</v>
      </c>
      <c r="J82" s="8">
        <v>270</v>
      </c>
      <c r="K82" s="8">
        <v>65.94</v>
      </c>
      <c r="L82" s="8">
        <f t="shared" si="3"/>
        <v>17803.8</v>
      </c>
      <c r="M82" s="99" t="s">
        <v>199</v>
      </c>
    </row>
    <row r="83" spans="1:13" ht="61.5" customHeight="1">
      <c r="C83" s="8"/>
      <c r="D83" s="8"/>
      <c r="E83" s="8"/>
      <c r="F83" s="11"/>
      <c r="H83" s="90" t="e" vm="38">
        <v>#VALUE!</v>
      </c>
      <c r="I83" s="10" t="s">
        <v>152</v>
      </c>
      <c r="J83" s="8">
        <v>570</v>
      </c>
      <c r="K83" s="8">
        <v>36.31</v>
      </c>
      <c r="L83" s="8">
        <f t="shared" si="3"/>
        <v>20696.7</v>
      </c>
      <c r="M83" s="98" t="s">
        <v>210</v>
      </c>
    </row>
    <row r="84" spans="1:13" ht="64.5" customHeight="1" thickBot="1">
      <c r="C84" s="8"/>
      <c r="D84" s="8"/>
      <c r="E84" s="8"/>
      <c r="F84" s="11"/>
      <c r="H84" s="97" t="e" vm="53">
        <v>#VALUE!</v>
      </c>
      <c r="I84" s="101" t="s">
        <v>211</v>
      </c>
      <c r="J84" s="94">
        <v>270</v>
      </c>
      <c r="K84" s="94">
        <v>56.11</v>
      </c>
      <c r="L84" s="94">
        <f t="shared" si="3"/>
        <v>15149.7</v>
      </c>
      <c r="M84" s="103" t="s">
        <v>199</v>
      </c>
    </row>
    <row r="85" spans="1:13">
      <c r="C85" s="8"/>
      <c r="D85" s="8"/>
      <c r="E85" s="8"/>
      <c r="F85" s="11"/>
      <c r="K85" s="31">
        <f>SUM(K74:K84)</f>
        <v>631.44999999999993</v>
      </c>
      <c r="L85" s="31">
        <f>SUM(L74:L84)</f>
        <v>211583.40000000002</v>
      </c>
    </row>
    <row r="86" spans="1:13">
      <c r="C86" s="8"/>
      <c r="D86" s="8"/>
      <c r="E86" s="8"/>
      <c r="F86" s="11"/>
    </row>
    <row r="87" spans="1:13" ht="47.25" customHeight="1">
      <c r="A87" s="30" t="s">
        <v>212</v>
      </c>
      <c r="B87" s="114">
        <f>E80+L85+S75+Z77</f>
        <v>442427.9</v>
      </c>
      <c r="C87" s="8"/>
      <c r="D87" s="8"/>
      <c r="E87" s="8"/>
      <c r="F87" s="11"/>
    </row>
    <row r="88" spans="1:13">
      <c r="C88" s="8"/>
      <c r="D88" s="8"/>
      <c r="E88" s="8"/>
      <c r="F88" s="11"/>
    </row>
    <row r="89" spans="1:13">
      <c r="C89" s="8"/>
      <c r="D89" s="8"/>
      <c r="E89" s="8"/>
      <c r="F89" s="11"/>
    </row>
    <row r="90" spans="1:13">
      <c r="C90" s="8"/>
      <c r="D90" s="8"/>
      <c r="E90" s="8"/>
      <c r="F90" s="11"/>
    </row>
    <row r="91" spans="1:13">
      <c r="C91" s="8"/>
      <c r="D91" s="8"/>
      <c r="E91" s="8"/>
      <c r="F91" s="11"/>
    </row>
    <row r="92" spans="1:13">
      <c r="C92" s="8"/>
      <c r="D92" s="8"/>
      <c r="E92" s="8"/>
      <c r="F92" s="11"/>
    </row>
    <row r="93" spans="1:13">
      <c r="C93" s="8"/>
      <c r="D93" s="8"/>
      <c r="E93" s="8"/>
      <c r="F93" s="11"/>
    </row>
    <row r="94" spans="1:13">
      <c r="C94" s="8"/>
      <c r="D94" s="8"/>
      <c r="E94" s="8"/>
      <c r="F94" s="11"/>
    </row>
    <row r="95" spans="1:13">
      <c r="C95" s="8"/>
      <c r="D95" s="8"/>
      <c r="E95" s="8"/>
      <c r="F95" s="11"/>
    </row>
    <row r="96" spans="1:13" ht="15" thickBot="1"/>
    <row r="97" spans="1:17" ht="15">
      <c r="A97" s="85" t="s">
        <v>223</v>
      </c>
      <c r="B97" s="86"/>
      <c r="C97" s="86"/>
      <c r="D97" s="86"/>
      <c r="E97" s="87"/>
      <c r="G97" s="85" t="s">
        <v>224</v>
      </c>
      <c r="H97" s="86"/>
      <c r="I97" s="86"/>
      <c r="J97" s="86"/>
      <c r="K97" s="87"/>
      <c r="M97" s="85" t="s">
        <v>225</v>
      </c>
      <c r="N97" s="86"/>
      <c r="O97" s="86"/>
      <c r="P97" s="86"/>
      <c r="Q97" s="87"/>
    </row>
    <row r="98" spans="1:17" ht="15">
      <c r="A98" s="88" t="s">
        <v>77</v>
      </c>
      <c r="B98" s="7" t="s">
        <v>78</v>
      </c>
      <c r="C98" s="7" t="s">
        <v>79</v>
      </c>
      <c r="D98" s="7" t="s">
        <v>80</v>
      </c>
      <c r="E98" s="89" t="s">
        <v>81</v>
      </c>
      <c r="G98" s="88" t="s">
        <v>77</v>
      </c>
      <c r="H98" s="7" t="s">
        <v>78</v>
      </c>
      <c r="I98" s="7" t="s">
        <v>79</v>
      </c>
      <c r="J98" s="7" t="s">
        <v>80</v>
      </c>
      <c r="K98" s="89" t="s">
        <v>81</v>
      </c>
      <c r="M98" s="88" t="s">
        <v>77</v>
      </c>
      <c r="N98" s="7" t="s">
        <v>78</v>
      </c>
      <c r="O98" s="7" t="s">
        <v>79</v>
      </c>
      <c r="P98" s="7" t="s">
        <v>80</v>
      </c>
      <c r="Q98" s="89" t="s">
        <v>81</v>
      </c>
    </row>
    <row r="99" spans="1:17" ht="61.5" customHeight="1">
      <c r="A99" s="90" t="e" vm="8">
        <v>#VALUE!</v>
      </c>
      <c r="B99" s="11" t="s">
        <v>214</v>
      </c>
      <c r="C99" s="8">
        <v>150</v>
      </c>
      <c r="D99" s="8">
        <f>K75</f>
        <v>52.73</v>
      </c>
      <c r="E99" s="91">
        <f>C99*D99</f>
        <v>7909.4999999999991</v>
      </c>
      <c r="G99" s="90" t="e" vm="9">
        <v>#VALUE!</v>
      </c>
      <c r="H99" s="11" t="s">
        <v>191</v>
      </c>
      <c r="I99" s="8">
        <v>150</v>
      </c>
      <c r="J99" s="8">
        <f>D75</f>
        <v>35.92</v>
      </c>
      <c r="K99" s="91">
        <f>I99*J99</f>
        <v>5388</v>
      </c>
      <c r="M99" s="90" t="e" vm="8">
        <v>#VALUE!</v>
      </c>
      <c r="N99" s="11" t="s">
        <v>214</v>
      </c>
      <c r="O99" s="8">
        <v>150</v>
      </c>
      <c r="P99" s="8">
        <f>K75</f>
        <v>52.73</v>
      </c>
      <c r="Q99" s="91">
        <f>O99*P99</f>
        <v>7909.4999999999991</v>
      </c>
    </row>
    <row r="100" spans="1:17" ht="63" customHeight="1">
      <c r="A100" s="90" t="e" vm="35">
        <v>#VALUE!</v>
      </c>
      <c r="B100" s="11" t="s">
        <v>149</v>
      </c>
      <c r="C100" s="8">
        <v>150</v>
      </c>
      <c r="D100" s="8">
        <f>K82</f>
        <v>65.94</v>
      </c>
      <c r="E100" s="91">
        <f t="shared" ref="E100:E101" si="5">C100*D100</f>
        <v>9891</v>
      </c>
      <c r="G100" s="90" t="e" vm="23">
        <v>#VALUE!</v>
      </c>
      <c r="H100" s="12" t="s">
        <v>202</v>
      </c>
      <c r="I100" s="8">
        <v>150</v>
      </c>
      <c r="J100" s="8">
        <f>K77</f>
        <v>132.30000000000001</v>
      </c>
      <c r="K100" s="91">
        <f t="shared" ref="K100:K101" si="6">I100*J100</f>
        <v>19845</v>
      </c>
      <c r="M100" s="90" t="e" vm="13">
        <v>#VALUE!</v>
      </c>
      <c r="N100" s="12" t="s">
        <v>198</v>
      </c>
      <c r="O100" s="8">
        <v>150</v>
      </c>
      <c r="P100" s="8">
        <f>K76</f>
        <v>67.239999999999995</v>
      </c>
      <c r="Q100" s="91">
        <f t="shared" ref="Q100:Q101" si="7">O100*P100</f>
        <v>10086</v>
      </c>
    </row>
    <row r="101" spans="1:17" ht="64.5" customHeight="1">
      <c r="A101" s="90" t="e" vm="38">
        <v>#VALUE!</v>
      </c>
      <c r="B101" s="10" t="s">
        <v>152</v>
      </c>
      <c r="C101" s="8">
        <v>150</v>
      </c>
      <c r="D101" s="8">
        <f>K83</f>
        <v>36.31</v>
      </c>
      <c r="E101" s="91">
        <f t="shared" si="5"/>
        <v>5446.5</v>
      </c>
      <c r="G101" s="90" t="e" vm="42">
        <v>#VALUE!</v>
      </c>
      <c r="H101" s="12" t="s">
        <v>204</v>
      </c>
      <c r="I101" s="8">
        <v>150</v>
      </c>
      <c r="J101" s="8">
        <f>D79</f>
        <v>14.39</v>
      </c>
      <c r="K101" s="91">
        <f t="shared" si="6"/>
        <v>2158.5</v>
      </c>
      <c r="M101" s="90" t="e" vm="32">
        <v>#VALUE!</v>
      </c>
      <c r="N101" s="12" t="s">
        <v>141</v>
      </c>
      <c r="O101" s="8">
        <v>150</v>
      </c>
      <c r="P101" s="8">
        <f>K81</f>
        <v>42.18</v>
      </c>
      <c r="Q101" s="91">
        <f t="shared" si="7"/>
        <v>6327</v>
      </c>
    </row>
    <row r="102" spans="1:17" ht="15" thickBot="1">
      <c r="A102" s="92"/>
      <c r="B102" s="93"/>
      <c r="C102" s="94"/>
      <c r="D102" s="95">
        <f>SUM(D99:D101)</f>
        <v>154.97999999999999</v>
      </c>
      <c r="E102" s="96">
        <f>SUM(E99:E101)</f>
        <v>23247</v>
      </c>
      <c r="G102" s="97"/>
      <c r="H102" s="93"/>
      <c r="I102" s="94"/>
      <c r="J102" s="95">
        <f ca="1">SUM(J99:J102)</f>
        <v>182.61</v>
      </c>
      <c r="K102" s="96">
        <f ca="1">SUM(K99:K102)</f>
        <v>27391.5</v>
      </c>
      <c r="M102" s="92"/>
      <c r="N102" s="93"/>
      <c r="O102" s="93"/>
      <c r="P102" s="95">
        <f>SUM(P99:P101)</f>
        <v>162.15</v>
      </c>
      <c r="Q102" s="96">
        <f>SUM(Q99:Q101)</f>
        <v>24322.5</v>
      </c>
    </row>
    <row r="103" spans="1:17" ht="15" thickBot="1">
      <c r="I103" s="8"/>
    </row>
    <row r="104" spans="1:17" ht="15">
      <c r="A104" s="85" t="s">
        <v>217</v>
      </c>
      <c r="B104" s="86"/>
      <c r="C104" s="86"/>
      <c r="D104" s="86"/>
      <c r="E104" s="87"/>
      <c r="G104" s="85" t="s">
        <v>218</v>
      </c>
      <c r="H104" s="86"/>
      <c r="I104" s="86"/>
      <c r="J104" s="86"/>
      <c r="K104" s="87"/>
      <c r="M104" s="85" t="s">
        <v>71</v>
      </c>
      <c r="N104" s="86"/>
      <c r="O104" s="86"/>
      <c r="P104" s="86"/>
      <c r="Q104" s="87"/>
    </row>
    <row r="105" spans="1:17" ht="15">
      <c r="A105" s="88" t="s">
        <v>77</v>
      </c>
      <c r="B105" s="7" t="s">
        <v>78</v>
      </c>
      <c r="C105" s="7" t="s">
        <v>79</v>
      </c>
      <c r="D105" s="7" t="s">
        <v>80</v>
      </c>
      <c r="E105" s="89" t="s">
        <v>81</v>
      </c>
      <c r="G105" s="88" t="s">
        <v>77</v>
      </c>
      <c r="H105" s="7" t="s">
        <v>78</v>
      </c>
      <c r="I105" s="7" t="s">
        <v>79</v>
      </c>
      <c r="J105" s="7" t="s">
        <v>80</v>
      </c>
      <c r="K105" s="89" t="s">
        <v>81</v>
      </c>
      <c r="M105" s="88" t="s">
        <v>77</v>
      </c>
      <c r="N105" s="7" t="s">
        <v>78</v>
      </c>
      <c r="O105" s="7" t="s">
        <v>79</v>
      </c>
      <c r="P105" s="7" t="s">
        <v>80</v>
      </c>
      <c r="Q105" s="89" t="s">
        <v>81</v>
      </c>
    </row>
    <row r="106" spans="1:17" ht="57.75" customHeight="1">
      <c r="A106" s="90" t="e" vm="9">
        <v>#VALUE!</v>
      </c>
      <c r="B106" s="11" t="s">
        <v>191</v>
      </c>
      <c r="C106" s="8">
        <v>150</v>
      </c>
      <c r="D106" s="8">
        <f>D75</f>
        <v>35.92</v>
      </c>
      <c r="E106" s="91">
        <f>C106*D106</f>
        <v>5388</v>
      </c>
      <c r="G106" s="90" t="e" vm="53">
        <v>#VALUE!</v>
      </c>
      <c r="H106" s="12" t="s">
        <v>211</v>
      </c>
      <c r="I106" s="8">
        <v>150</v>
      </c>
      <c r="J106" s="8">
        <f>K84</f>
        <v>56.11</v>
      </c>
      <c r="K106" s="91">
        <f>I106*J106</f>
        <v>8416.5</v>
      </c>
      <c r="M106" s="90" t="e" vm="8">
        <v>#VALUE!</v>
      </c>
      <c r="N106" s="11" t="s">
        <v>214</v>
      </c>
      <c r="O106" s="8">
        <v>150</v>
      </c>
      <c r="P106" s="8">
        <f>K75</f>
        <v>52.73</v>
      </c>
      <c r="Q106" s="91">
        <f>O106*P106</f>
        <v>7909.4999999999991</v>
      </c>
    </row>
    <row r="107" spans="1:17" ht="59.25" customHeight="1">
      <c r="A107" s="90" t="e" vm="4">
        <v>#VALUE!</v>
      </c>
      <c r="B107" s="11" t="s">
        <v>92</v>
      </c>
      <c r="C107" s="8">
        <v>150</v>
      </c>
      <c r="D107" s="8">
        <f>K74</f>
        <v>77.59</v>
      </c>
      <c r="E107" s="91">
        <f t="shared" ref="E107:E109" si="8">C107*D107</f>
        <v>11638.5</v>
      </c>
      <c r="G107" s="90" t="e" vm="27">
        <v>#VALUE!</v>
      </c>
      <c r="H107" s="12" t="s">
        <v>203</v>
      </c>
      <c r="I107" s="8">
        <v>150</v>
      </c>
      <c r="J107" s="8">
        <f>K78</f>
        <v>48.84</v>
      </c>
      <c r="K107" s="91">
        <f t="shared" ref="K107:K109" si="9">I107*J107</f>
        <v>7326.0000000000009</v>
      </c>
      <c r="M107" s="90" t="e" vm="4">
        <v>#VALUE!</v>
      </c>
      <c r="N107" s="11" t="s">
        <v>92</v>
      </c>
      <c r="O107" s="8">
        <v>150</v>
      </c>
      <c r="P107" s="8">
        <f>K74</f>
        <v>77.59</v>
      </c>
      <c r="Q107" s="91">
        <f t="shared" ref="Q107:Q108" si="10">O107*P107</f>
        <v>11638.5</v>
      </c>
    </row>
    <row r="108" spans="1:17" ht="67.5" customHeight="1">
      <c r="A108" s="90" t="e" vm="28">
        <v>#VALUE!</v>
      </c>
      <c r="B108" s="12" t="s">
        <v>206</v>
      </c>
      <c r="C108" s="8">
        <v>150</v>
      </c>
      <c r="D108" s="8">
        <f>K79</f>
        <v>23.31</v>
      </c>
      <c r="E108" s="91">
        <f t="shared" si="8"/>
        <v>3496.5</v>
      </c>
      <c r="G108" s="90" t="e" vm="30">
        <v>#VALUE!</v>
      </c>
      <c r="H108" s="12" t="s">
        <v>134</v>
      </c>
      <c r="I108" s="8">
        <v>150</v>
      </c>
      <c r="J108" s="8">
        <f>K80</f>
        <v>28.9</v>
      </c>
      <c r="K108" s="91">
        <f t="shared" si="9"/>
        <v>4335</v>
      </c>
      <c r="M108" s="90" t="e" vm="38">
        <v>#VALUE!</v>
      </c>
      <c r="N108" s="10" t="s">
        <v>152</v>
      </c>
      <c r="O108" s="8">
        <v>150</v>
      </c>
      <c r="P108" s="8">
        <f>K83</f>
        <v>36.31</v>
      </c>
      <c r="Q108" s="91">
        <f t="shared" si="10"/>
        <v>5446.5</v>
      </c>
    </row>
    <row r="109" spans="1:17" ht="68.25" customHeight="1" thickBot="1">
      <c r="A109" s="90" t="e" vm="30">
        <v>#VALUE!</v>
      </c>
      <c r="B109" s="12" t="s">
        <v>134</v>
      </c>
      <c r="C109" s="8">
        <v>150</v>
      </c>
      <c r="D109" s="8">
        <f>K80</f>
        <v>28.9</v>
      </c>
      <c r="E109" s="91">
        <f t="shared" si="8"/>
        <v>4335</v>
      </c>
      <c r="G109" s="90" t="e" vm="38">
        <v>#VALUE!</v>
      </c>
      <c r="H109" s="10" t="s">
        <v>152</v>
      </c>
      <c r="I109" s="8">
        <v>150</v>
      </c>
      <c r="J109" s="8">
        <f>K83</f>
        <v>36.31</v>
      </c>
      <c r="K109" s="91">
        <f t="shared" si="9"/>
        <v>5446.5</v>
      </c>
      <c r="M109" s="92"/>
      <c r="N109" s="93"/>
      <c r="O109" s="94"/>
      <c r="P109" s="95">
        <f>SUM(P106:P108)</f>
        <v>166.63</v>
      </c>
      <c r="Q109" s="96">
        <f>SUM(Q106:Q108)</f>
        <v>24994.5</v>
      </c>
    </row>
    <row r="110" spans="1:17" ht="15" thickBot="1">
      <c r="A110" s="92"/>
      <c r="B110" s="93"/>
      <c r="C110" s="94"/>
      <c r="D110" s="95">
        <f>SUM(D106:D108)</f>
        <v>136.82</v>
      </c>
      <c r="E110" s="96">
        <f>SUM(E106:E108)</f>
        <v>20523</v>
      </c>
      <c r="G110" s="97"/>
      <c r="H110" s="93"/>
      <c r="I110" s="94"/>
      <c r="J110" s="95">
        <f>SUM(J106:J109)</f>
        <v>170.16</v>
      </c>
      <c r="K110" s="96">
        <f>SUM(K106:K109)</f>
        <v>25524</v>
      </c>
    </row>
  </sheetData>
  <hyperlinks>
    <hyperlink ref="B2" r:id="rId1" xr:uid="{F5A789BA-CA24-40BB-8C14-F4EE2ACA0EB1}"/>
    <hyperlink ref="B3" r:id="rId2" xr:uid="{53AD2ADF-4FD5-4A8E-8582-63E9CB7DEF4D}"/>
    <hyperlink ref="B4" r:id="rId3" xr:uid="{0B7DD7DA-7575-44B2-8805-684D5F50C5C9}"/>
    <hyperlink ref="B5" r:id="rId4" xr:uid="{9A65D7E7-4E4F-4CF2-A475-C78BB6415A8E}"/>
    <hyperlink ref="B6" r:id="rId5" xr:uid="{F22DB7A9-2DB8-45F9-9819-0663DDCD43E8}"/>
    <hyperlink ref="H13" r:id="rId6" xr:uid="{F2032A9A-FE6F-4E2C-9C00-AD4204ED10F7}"/>
    <hyperlink ref="H12" r:id="rId7" xr:uid="{848494C1-1458-47C7-8CCF-510884AC0586}"/>
    <hyperlink ref="H15" r:id="rId8" xr:uid="{EFE0BB88-A7D1-472C-A4B0-F5026A0C901A}"/>
    <hyperlink ref="H14" r:id="rId9" xr:uid="{887DC27A-9432-479B-929F-80B5B5731E42}"/>
    <hyperlink ref="H16" r:id="rId10" xr:uid="{50CCC195-D4B8-432E-9526-00C9DE9D9283}"/>
    <hyperlink ref="H17" r:id="rId11" xr:uid="{AA5576C1-78BD-42A6-BCA2-B2C2C0836B30}"/>
    <hyperlink ref="H18" r:id="rId12" xr:uid="{044B4F61-94EA-4CE0-9773-CCD42CE5C3D0}"/>
    <hyperlink ref="H19" r:id="rId13" xr:uid="{0BEC09DB-FD40-4176-A09F-AE8A026BC565}"/>
    <hyperlink ref="H20" r:id="rId14" xr:uid="{9ED66E9B-F9F3-4F20-A460-1CE376663197}"/>
    <hyperlink ref="H21" r:id="rId15" xr:uid="{B3A0D1F9-F440-44D5-B4B8-04E89D1CF7E2}"/>
    <hyperlink ref="H22" r:id="rId16" xr:uid="{7F2C058E-9EB6-4538-9AEF-FAD68069FF86}"/>
    <hyperlink ref="H23" r:id="rId17" xr:uid="{46DB8779-AD46-4CBF-AA4D-F30C958378DE}"/>
    <hyperlink ref="H24" r:id="rId18" xr:uid="{3DECB7CF-032B-46D9-8A96-215D26E9CA84}"/>
    <hyperlink ref="H31" r:id="rId19" xr:uid="{F3FF6587-EA57-420B-8A68-C04DDAB7FDE9}"/>
    <hyperlink ref="H25" r:id="rId20" xr:uid="{45A6C0D2-5D16-4134-9ADA-45DD575BA9C2}"/>
    <hyperlink ref="H26" r:id="rId21" xr:uid="{B95D5C36-6AF3-4177-B10E-86597CEB0142}"/>
    <hyperlink ref="H27" r:id="rId22" xr:uid="{B360FB99-4672-4FC8-B748-694385ACEF34}"/>
    <hyperlink ref="H28" r:id="rId23" xr:uid="{5BBF19AF-E6D3-4FBE-9B9E-C09D5803D214}"/>
    <hyperlink ref="H29" r:id="rId24" xr:uid="{6163B3B1-C31C-4851-965C-4FBFDC900575}"/>
    <hyperlink ref="H30" r:id="rId25" xr:uid="{4FA429A9-23F7-4050-AF90-E9CF45A3A251}"/>
    <hyperlink ref="H33" r:id="rId26" xr:uid="{C9C5EA92-F5D1-41B0-96B1-41EB8D05D075}"/>
    <hyperlink ref="H32" r:id="rId27" xr:uid="{F469AF42-EEE1-403B-B30D-B73C46427D65}"/>
    <hyperlink ref="H34" r:id="rId28" xr:uid="{82F62FB7-31BE-41FE-A6B3-24CB17C6C120}"/>
    <hyperlink ref="H35" r:id="rId29" xr:uid="{473C6589-16D5-4472-B06E-A7AD0F0D2DC8}"/>
    <hyperlink ref="H37" r:id="rId30" xr:uid="{5497CB9D-DC30-4E41-9AB4-D67DDC16E6FD}"/>
    <hyperlink ref="H40" r:id="rId31" xr:uid="{3A47C99B-6833-47FF-8073-946F6909148C}"/>
    <hyperlink ref="H41" r:id="rId32" xr:uid="{730FC483-00A9-4643-8F93-3B4B70F15A70}"/>
    <hyperlink ref="H42" r:id="rId33" xr:uid="{1CC7C6F2-3283-46AB-A7EA-D873C3123BB1}"/>
    <hyperlink ref="H45" r:id="rId34" xr:uid="{DF2F05D9-0076-4188-8A4F-0C746ACD5B6B}"/>
    <hyperlink ref="H44" r:id="rId35" xr:uid="{96037642-DA3E-47BF-A8DB-E18157A45EC8}"/>
    <hyperlink ref="H46" r:id="rId36" xr:uid="{DEFAC79A-EE2F-4DAF-BE10-94F8EA23E248}"/>
    <hyperlink ref="H47" r:id="rId37" xr:uid="{04C75B28-C341-4B86-8F32-30738DA38B53}"/>
    <hyperlink ref="H48" r:id="rId38" xr:uid="{E50084C8-D37B-43D4-A2EB-23954D8CEF70}"/>
    <hyperlink ref="H49" r:id="rId39" xr:uid="{4E7451AA-EFCF-44A1-9CDB-86CF5C57B7CD}"/>
    <hyperlink ref="H50" r:id="rId40" xr:uid="{A53847EF-C190-409F-943B-45298A8C000A}"/>
    <hyperlink ref="H52" r:id="rId41" xr:uid="{915AAB73-103E-42E4-927B-F7F6A9DD01B3}"/>
    <hyperlink ref="H53" r:id="rId42" xr:uid="{F2EFC721-1C22-4BF4-8EB1-F6E2B6C9BA47}"/>
    <hyperlink ref="H54" r:id="rId43" xr:uid="{4D94E86B-8D7B-435E-852F-F46A59D2E1FA}"/>
    <hyperlink ref="H55" r:id="rId44" xr:uid="{9CB71B38-8126-4FB9-9F25-8A1512B7B966}"/>
    <hyperlink ref="H56" r:id="rId45" xr:uid="{CC0DD2F1-3260-47AA-8BF9-F452C2A69586}"/>
    <hyperlink ref="H57" r:id="rId46" xr:uid="{D64A7243-5DE8-4142-AC59-D8A674653592}"/>
    <hyperlink ref="H58" r:id="rId47" xr:uid="{69B2E99D-F1AC-4117-ADAF-AFA1751F6812}"/>
    <hyperlink ref="H60" r:id="rId48" xr:uid="{551DE2D7-1BB3-48BD-B679-39E350EFE91F}"/>
    <hyperlink ref="H61" r:id="rId49" xr:uid="{1A54E80D-DFEB-46B2-9C13-8ECB8E6543E8}"/>
    <hyperlink ref="H62" r:id="rId50" xr:uid="{0C3A69F2-3528-4AB5-A265-45C8C60284D1}"/>
    <hyperlink ref="H63" r:id="rId51" xr:uid="{568F4F4A-1595-48FE-94CF-0BBB807F25E7}"/>
    <hyperlink ref="H64" r:id="rId52" xr:uid="{D655F4AF-A86F-45F1-8A18-CBBD007FFF60}"/>
    <hyperlink ref="H65" r:id="rId53" xr:uid="{D80FD0E2-F7C3-43A1-9D93-33DDA88CFB89}"/>
    <hyperlink ref="H66" r:id="rId54" xr:uid="{62BE63AF-F818-4DB1-B523-68078738AAB2}"/>
    <hyperlink ref="H67" r:id="rId55" xr:uid="{6419904E-A8F2-4FB8-9A34-B2A83517A817}"/>
    <hyperlink ref="H68" r:id="rId56" xr:uid="{7541E317-462A-4EB0-9D2B-C53C0653CE25}"/>
    <hyperlink ref="H39" r:id="rId57" xr:uid="{116B6F51-D6AD-40E6-900D-B40B475DA027}"/>
    <hyperlink ref="H51" r:id="rId58" xr:uid="{595B7AD1-6D9C-468D-AD03-19845C9BF01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77BB-56E7-4A23-A5AC-ECAC45FBAD88}">
  <dimension ref="B3:I35"/>
  <sheetViews>
    <sheetView workbookViewId="0">
      <selection activeCell="E10" sqref="E10:E11"/>
    </sheetView>
  </sheetViews>
  <sheetFormatPr defaultColWidth="8.875" defaultRowHeight="14.25"/>
  <cols>
    <col min="2" max="2" width="27.875" customWidth="1"/>
    <col min="3" max="3" width="24.25" customWidth="1"/>
    <col min="4" max="4" width="16.875" customWidth="1"/>
    <col min="5" max="5" width="24.875" customWidth="1"/>
    <col min="6" max="6" width="15.375" customWidth="1"/>
    <col min="7" max="8" width="23.375" customWidth="1"/>
    <col min="9" max="9" width="39.375" customWidth="1"/>
  </cols>
  <sheetData>
    <row r="3" spans="2:9" ht="15">
      <c r="B3" s="2" t="s">
        <v>226</v>
      </c>
      <c r="C3" s="2" t="s">
        <v>227</v>
      </c>
      <c r="D3" s="2" t="s">
        <v>228</v>
      </c>
      <c r="E3" s="2" t="s">
        <v>229</v>
      </c>
      <c r="F3" s="2" t="s">
        <v>230</v>
      </c>
      <c r="G3" s="2" t="s">
        <v>231</v>
      </c>
      <c r="H3" s="2" t="s">
        <v>232</v>
      </c>
      <c r="I3" s="2" t="s">
        <v>233</v>
      </c>
    </row>
    <row r="4" spans="2:9">
      <c r="B4" t="s">
        <v>234</v>
      </c>
      <c r="C4" t="s">
        <v>235</v>
      </c>
      <c r="D4" s="1">
        <v>4000</v>
      </c>
      <c r="E4">
        <v>16</v>
      </c>
      <c r="F4">
        <v>0</v>
      </c>
    </row>
    <row r="5" spans="2:9">
      <c r="B5" t="s">
        <v>26</v>
      </c>
      <c r="C5" t="s">
        <v>236</v>
      </c>
      <c r="F5">
        <v>60</v>
      </c>
    </row>
    <row r="6" spans="2:9">
      <c r="B6" t="s">
        <v>26</v>
      </c>
      <c r="C6" t="s">
        <v>237</v>
      </c>
    </row>
    <row r="7" spans="2:9">
      <c r="B7" t="s">
        <v>26</v>
      </c>
      <c r="C7" t="s">
        <v>238</v>
      </c>
    </row>
    <row r="8" spans="2:9">
      <c r="B8" t="s">
        <v>26</v>
      </c>
      <c r="C8" t="s">
        <v>239</v>
      </c>
      <c r="I8" t="s">
        <v>240</v>
      </c>
    </row>
    <row r="9" spans="2:9">
      <c r="B9" t="s">
        <v>26</v>
      </c>
      <c r="C9" t="s">
        <v>241</v>
      </c>
      <c r="D9">
        <v>2263</v>
      </c>
    </row>
    <row r="10" spans="2:9">
      <c r="B10" t="s">
        <v>242</v>
      </c>
      <c r="C10" t="s">
        <v>243</v>
      </c>
      <c r="D10">
        <v>9000</v>
      </c>
      <c r="E10" t="s">
        <v>244</v>
      </c>
    </row>
    <row r="11" spans="2:9">
      <c r="B11" t="s">
        <v>242</v>
      </c>
      <c r="C11" t="s">
        <v>245</v>
      </c>
      <c r="D11">
        <v>9000</v>
      </c>
      <c r="E11" t="s">
        <v>244</v>
      </c>
    </row>
    <row r="12" spans="2:9">
      <c r="B12" t="s">
        <v>246</v>
      </c>
      <c r="C12" t="s">
        <v>247</v>
      </c>
    </row>
    <row r="13" spans="2:9">
      <c r="B13" t="s">
        <v>242</v>
      </c>
      <c r="C13" t="s">
        <v>248</v>
      </c>
      <c r="D13">
        <v>3000</v>
      </c>
      <c r="E13" t="s">
        <v>249</v>
      </c>
    </row>
    <row r="14" spans="2:9">
      <c r="B14" t="s">
        <v>242</v>
      </c>
      <c r="C14" t="s">
        <v>250</v>
      </c>
      <c r="D14">
        <v>3000</v>
      </c>
      <c r="E14" t="s">
        <v>251</v>
      </c>
    </row>
    <row r="15" spans="2:9">
      <c r="C15" t="s">
        <v>252</v>
      </c>
    </row>
    <row r="16" spans="2:9">
      <c r="B16" t="s">
        <v>253</v>
      </c>
      <c r="C16" t="s">
        <v>86</v>
      </c>
      <c r="I16" t="s">
        <v>254</v>
      </c>
    </row>
    <row r="17" spans="2:9">
      <c r="B17" t="s">
        <v>253</v>
      </c>
      <c r="C17" s="3" t="s">
        <v>89</v>
      </c>
    </row>
    <row r="18" spans="2:9">
      <c r="B18" t="s">
        <v>253</v>
      </c>
      <c r="C18" s="3" t="s">
        <v>92</v>
      </c>
    </row>
    <row r="19" spans="2:9">
      <c r="B19" t="s">
        <v>253</v>
      </c>
      <c r="C19" s="3" t="s">
        <v>97</v>
      </c>
    </row>
    <row r="20" spans="2:9">
      <c r="B20" t="s">
        <v>253</v>
      </c>
      <c r="C20" s="3" t="s">
        <v>255</v>
      </c>
    </row>
    <row r="21" spans="2:9">
      <c r="B21" t="s">
        <v>253</v>
      </c>
      <c r="C21" s="3" t="s">
        <v>103</v>
      </c>
    </row>
    <row r="22" spans="2:9">
      <c r="B22" t="s">
        <v>253</v>
      </c>
      <c r="C22" s="3" t="s">
        <v>256</v>
      </c>
    </row>
    <row r="23" spans="2:9">
      <c r="B23" t="s">
        <v>253</v>
      </c>
      <c r="C23" s="3" t="s">
        <v>117</v>
      </c>
    </row>
    <row r="24" spans="2:9">
      <c r="B24" t="s">
        <v>253</v>
      </c>
      <c r="C24" s="3" t="s">
        <v>120</v>
      </c>
    </row>
    <row r="25" spans="2:9">
      <c r="B25" t="s">
        <v>253</v>
      </c>
      <c r="C25" s="3" t="s">
        <v>122</v>
      </c>
    </row>
    <row r="26" spans="2:9">
      <c r="B26" t="s">
        <v>253</v>
      </c>
      <c r="C26" s="3" t="s">
        <v>128</v>
      </c>
    </row>
    <row r="27" spans="2:9">
      <c r="B27" t="s">
        <v>253</v>
      </c>
      <c r="C27" s="3" t="s">
        <v>129</v>
      </c>
    </row>
    <row r="28" spans="2:9">
      <c r="B28" t="s">
        <v>253</v>
      </c>
      <c r="C28" s="3" t="s">
        <v>131</v>
      </c>
    </row>
    <row r="29" spans="2:9">
      <c r="B29" t="s">
        <v>253</v>
      </c>
      <c r="C29" s="3" t="s">
        <v>138</v>
      </c>
      <c r="I29" t="s">
        <v>257</v>
      </c>
    </row>
    <row r="30" spans="2:9">
      <c r="B30" t="s">
        <v>253</v>
      </c>
      <c r="C30" s="3" t="s">
        <v>258</v>
      </c>
    </row>
    <row r="31" spans="2:9">
      <c r="B31" t="s">
        <v>253</v>
      </c>
      <c r="C31" s="3" t="s">
        <v>159</v>
      </c>
      <c r="I31" t="s">
        <v>259</v>
      </c>
    </row>
    <row r="32" spans="2:9">
      <c r="B32" t="s">
        <v>253</v>
      </c>
      <c r="C32" s="3" t="s">
        <v>168</v>
      </c>
    </row>
    <row r="33" spans="2:9">
      <c r="B33" t="s">
        <v>253</v>
      </c>
      <c r="C33" t="s">
        <v>169</v>
      </c>
    </row>
    <row r="34" spans="2:9">
      <c r="B34" t="s">
        <v>253</v>
      </c>
      <c r="C34" t="s">
        <v>260</v>
      </c>
    </row>
    <row r="35" spans="2:9">
      <c r="B35" t="s">
        <v>253</v>
      </c>
      <c r="C35" s="3" t="s">
        <v>261</v>
      </c>
      <c r="I35" t="s">
        <v>262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48F3-125D-496D-A34B-8164D9EEBD1A}">
  <dimension ref="B2:L48"/>
  <sheetViews>
    <sheetView workbookViewId="0">
      <selection activeCell="F10" sqref="F10"/>
    </sheetView>
  </sheetViews>
  <sheetFormatPr defaultRowHeight="14.25"/>
  <cols>
    <col min="1" max="1" width="5.375" customWidth="1"/>
    <col min="2" max="2" width="49.25" customWidth="1"/>
    <col min="3" max="3" width="20.625" bestFit="1" customWidth="1"/>
    <col min="4" max="4" width="11" bestFit="1" customWidth="1"/>
    <col min="5" max="5" width="20.25" customWidth="1"/>
    <col min="6" max="6" width="18.875" customWidth="1"/>
    <col min="7" max="7" width="13.375" bestFit="1" customWidth="1"/>
    <col min="8" max="8" width="14" bestFit="1" customWidth="1"/>
    <col min="9" max="10" width="19.875" customWidth="1"/>
    <col min="11" max="11" width="15.375" bestFit="1" customWidth="1"/>
  </cols>
  <sheetData>
    <row r="2" spans="2:12" ht="42.75">
      <c r="B2" t="s">
        <v>263</v>
      </c>
      <c r="C2" s="146" t="s">
        <v>264</v>
      </c>
      <c r="D2" t="s">
        <v>265</v>
      </c>
      <c r="E2" t="s">
        <v>266</v>
      </c>
      <c r="F2" s="146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82</v>
      </c>
      <c r="L2" t="s">
        <v>84</v>
      </c>
    </row>
    <row r="3" spans="2:12" ht="60.75" customHeight="1">
      <c r="B3" t="s">
        <v>269</v>
      </c>
      <c r="C3" s="153">
        <v>166.06</v>
      </c>
      <c r="D3">
        <v>100</v>
      </c>
      <c r="E3" s="153">
        <f>C3*D3</f>
        <v>16606</v>
      </c>
      <c r="F3" s="153">
        <v>156.46</v>
      </c>
      <c r="G3">
        <v>150</v>
      </c>
      <c r="H3" s="153">
        <f>F3*G3</f>
        <v>23469</v>
      </c>
      <c r="I3" t="e" vm="55">
        <v>#VALUE!</v>
      </c>
      <c r="J3" t="s">
        <v>270</v>
      </c>
      <c r="K3" t="s">
        <v>271</v>
      </c>
      <c r="L3" s="152" t="s">
        <v>272</v>
      </c>
    </row>
    <row r="4" spans="2:12" ht="60.75" customHeight="1">
      <c r="B4" t="s">
        <v>273</v>
      </c>
      <c r="C4" s="153">
        <v>101.3</v>
      </c>
      <c r="D4">
        <v>100</v>
      </c>
      <c r="E4" s="153">
        <f t="shared" ref="E4:E43" si="0">C4*D4</f>
        <v>10130</v>
      </c>
      <c r="F4" s="153">
        <v>101.3</v>
      </c>
      <c r="G4">
        <v>150</v>
      </c>
      <c r="H4" s="153">
        <f t="shared" ref="H4:H33" si="1">F4*G4</f>
        <v>15195</v>
      </c>
      <c r="I4" t="e" vm="56">
        <v>#VALUE!</v>
      </c>
      <c r="J4" t="s">
        <v>274</v>
      </c>
      <c r="K4" t="s">
        <v>275</v>
      </c>
      <c r="L4" s="152" t="s">
        <v>276</v>
      </c>
    </row>
    <row r="5" spans="2:12" s="155" customFormat="1" ht="60.75" customHeight="1">
      <c r="B5" s="155" t="s">
        <v>273</v>
      </c>
      <c r="C5" s="156">
        <v>134.62</v>
      </c>
      <c r="D5" s="155">
        <v>100</v>
      </c>
      <c r="E5" s="156">
        <f t="shared" si="0"/>
        <v>13462</v>
      </c>
      <c r="H5" s="156">
        <f t="shared" si="1"/>
        <v>0</v>
      </c>
      <c r="I5" s="155" t="e" vm="57">
        <v>#VALUE!</v>
      </c>
      <c r="K5" s="155" t="s">
        <v>271</v>
      </c>
      <c r="L5" s="157" t="s">
        <v>277</v>
      </c>
    </row>
    <row r="6" spans="2:12" s="155" customFormat="1" ht="60.75" customHeight="1">
      <c r="B6" s="155" t="s">
        <v>278</v>
      </c>
      <c r="C6" s="156">
        <v>122</v>
      </c>
      <c r="D6" s="155">
        <v>70</v>
      </c>
      <c r="E6" s="156">
        <f t="shared" si="0"/>
        <v>8540</v>
      </c>
      <c r="H6" s="156">
        <f t="shared" si="1"/>
        <v>0</v>
      </c>
      <c r="I6" s="155" t="e" vm="58">
        <v>#VALUE!</v>
      </c>
      <c r="K6" s="155" t="s">
        <v>271</v>
      </c>
      <c r="L6" s="157" t="s">
        <v>279</v>
      </c>
    </row>
    <row r="7" spans="2:12" ht="60.75" customHeight="1">
      <c r="B7" t="s">
        <v>278</v>
      </c>
      <c r="C7" s="153">
        <v>89.6</v>
      </c>
      <c r="D7">
        <v>70</v>
      </c>
      <c r="E7" s="153">
        <f>C7*D7</f>
        <v>6272</v>
      </c>
      <c r="F7" s="153">
        <v>80.36</v>
      </c>
      <c r="G7">
        <v>100</v>
      </c>
      <c r="H7" s="153">
        <v>8036.1</v>
      </c>
      <c r="I7" t="e" vm="59">
        <v>#VALUE!</v>
      </c>
      <c r="J7" s="146" t="s">
        <v>280</v>
      </c>
      <c r="K7" t="s">
        <v>271</v>
      </c>
      <c r="L7" s="5" t="s">
        <v>281</v>
      </c>
    </row>
    <row r="8" spans="2:12" s="155" customFormat="1" ht="60.75" customHeight="1">
      <c r="B8" s="155" t="s">
        <v>282</v>
      </c>
      <c r="C8" s="156">
        <v>63.61</v>
      </c>
      <c r="D8" s="155">
        <v>200</v>
      </c>
      <c r="E8" s="156">
        <f t="shared" si="0"/>
        <v>12722</v>
      </c>
      <c r="H8" s="156">
        <f t="shared" si="1"/>
        <v>0</v>
      </c>
      <c r="I8" s="155" t="e" vm="60">
        <v>#VALUE!</v>
      </c>
      <c r="K8" s="155" t="s">
        <v>271</v>
      </c>
      <c r="L8" s="157" t="s">
        <v>283</v>
      </c>
    </row>
    <row r="9" spans="2:12" s="162" customFormat="1" ht="60.75" customHeight="1">
      <c r="B9" s="162" t="s">
        <v>284</v>
      </c>
      <c r="C9" s="163">
        <v>25.97</v>
      </c>
      <c r="D9" s="162">
        <v>200</v>
      </c>
      <c r="E9" s="163">
        <f t="shared" si="0"/>
        <v>5194</v>
      </c>
      <c r="F9" s="163">
        <v>35.01</v>
      </c>
      <c r="G9" s="162">
        <v>50</v>
      </c>
      <c r="H9" s="163">
        <f t="shared" si="1"/>
        <v>1750.5</v>
      </c>
      <c r="I9" s="162" t="e" vm="61">
        <v>#VALUE!</v>
      </c>
      <c r="K9" s="162" t="s">
        <v>271</v>
      </c>
      <c r="L9" s="164" t="s">
        <v>285</v>
      </c>
    </row>
    <row r="10" spans="2:12" s="162" customFormat="1" ht="60.75" customHeight="1">
      <c r="B10" s="162" t="s">
        <v>286</v>
      </c>
      <c r="C10" s="163">
        <v>202.43</v>
      </c>
      <c r="D10" s="162">
        <v>50</v>
      </c>
      <c r="E10" s="163">
        <f t="shared" si="0"/>
        <v>10121.5</v>
      </c>
      <c r="F10" s="163">
        <v>202.43</v>
      </c>
      <c r="G10" s="162">
        <v>50</v>
      </c>
      <c r="H10" s="163">
        <f t="shared" si="1"/>
        <v>10121.5</v>
      </c>
      <c r="I10" s="162" t="e" vm="62">
        <v>#VALUE!</v>
      </c>
      <c r="J10" s="162" t="s">
        <v>287</v>
      </c>
      <c r="K10" s="162" t="s">
        <v>271</v>
      </c>
      <c r="L10" s="164" t="s">
        <v>288</v>
      </c>
    </row>
    <row r="11" spans="2:12" ht="60.75" customHeight="1">
      <c r="B11" t="s">
        <v>289</v>
      </c>
      <c r="C11" s="153">
        <v>74.45</v>
      </c>
      <c r="D11">
        <v>150</v>
      </c>
      <c r="E11" s="153">
        <f t="shared" si="0"/>
        <v>11167.5</v>
      </c>
      <c r="F11" s="153">
        <v>57.67</v>
      </c>
      <c r="G11">
        <v>500</v>
      </c>
      <c r="H11" s="153">
        <f t="shared" si="1"/>
        <v>28835</v>
      </c>
      <c r="I11" t="e" vm="63">
        <v>#VALUE!</v>
      </c>
      <c r="J11" s="146" t="s">
        <v>290</v>
      </c>
      <c r="K11" s="146" t="s">
        <v>291</v>
      </c>
      <c r="L11" s="152" t="s">
        <v>292</v>
      </c>
    </row>
    <row r="12" spans="2:12" ht="60.75" customHeight="1">
      <c r="B12" t="s">
        <v>293</v>
      </c>
      <c r="C12" s="153">
        <v>44.38</v>
      </c>
      <c r="D12">
        <v>200</v>
      </c>
      <c r="E12" s="153">
        <f t="shared" si="0"/>
        <v>8876</v>
      </c>
      <c r="F12">
        <v>36.369999999999997</v>
      </c>
      <c r="G12">
        <v>500</v>
      </c>
      <c r="H12" s="153">
        <f t="shared" si="1"/>
        <v>18185</v>
      </c>
      <c r="I12" t="e" vm="64">
        <v>#VALUE!</v>
      </c>
      <c r="K12" t="s">
        <v>271</v>
      </c>
      <c r="L12" s="152" t="s">
        <v>294</v>
      </c>
    </row>
    <row r="13" spans="2:12" s="155" customFormat="1" ht="60.75" customHeight="1">
      <c r="B13" s="155" t="s">
        <v>295</v>
      </c>
      <c r="C13" s="156">
        <v>43.88</v>
      </c>
      <c r="D13" s="155">
        <v>100</v>
      </c>
      <c r="E13" s="156">
        <f t="shared" si="0"/>
        <v>4388</v>
      </c>
      <c r="H13" s="156">
        <f t="shared" si="1"/>
        <v>0</v>
      </c>
      <c r="I13" s="155" t="e" vm="65">
        <v>#VALUE!</v>
      </c>
      <c r="K13" s="155" t="s">
        <v>271</v>
      </c>
      <c r="L13" s="157" t="s">
        <v>296</v>
      </c>
    </row>
    <row r="14" spans="2:12" s="158" customFormat="1" ht="60.75" customHeight="1">
      <c r="B14" s="158" t="s">
        <v>297</v>
      </c>
      <c r="C14" s="159">
        <v>205.5</v>
      </c>
      <c r="D14" s="158">
        <v>50</v>
      </c>
      <c r="E14" s="159">
        <f>C14*D14</f>
        <v>10275</v>
      </c>
      <c r="H14" s="159">
        <f>F14*G14</f>
        <v>0</v>
      </c>
      <c r="I14" s="158" t="e" vm="66">
        <v>#VALUE!</v>
      </c>
      <c r="J14" s="161" t="s">
        <v>298</v>
      </c>
      <c r="K14" s="158" t="s">
        <v>271</v>
      </c>
      <c r="L14" s="160" t="s">
        <v>299</v>
      </c>
    </row>
    <row r="15" spans="2:12" s="162" customFormat="1" ht="60.75" customHeight="1">
      <c r="B15" s="162" t="s">
        <v>300</v>
      </c>
      <c r="C15" s="163">
        <v>62.41</v>
      </c>
      <c r="D15" s="162">
        <v>150</v>
      </c>
      <c r="E15" s="163">
        <f>C15*D15</f>
        <v>9361.5</v>
      </c>
      <c r="F15" s="163">
        <v>62.41</v>
      </c>
      <c r="G15" s="162">
        <v>150</v>
      </c>
      <c r="H15" s="163">
        <f>F15*G15</f>
        <v>9361.5</v>
      </c>
      <c r="I15" s="162" t="e" vm="67">
        <v>#VALUE!</v>
      </c>
      <c r="K15" s="162" t="s">
        <v>271</v>
      </c>
      <c r="L15" s="164" t="s">
        <v>301</v>
      </c>
    </row>
    <row r="16" spans="2:12" s="155" customFormat="1" ht="60.75" customHeight="1">
      <c r="B16" s="155" t="s">
        <v>302</v>
      </c>
      <c r="C16" s="156">
        <v>48.38</v>
      </c>
      <c r="D16" s="155">
        <v>150</v>
      </c>
      <c r="E16" s="156">
        <f>C16*D16</f>
        <v>7257</v>
      </c>
      <c r="H16" s="156">
        <f>F16*G16</f>
        <v>0</v>
      </c>
      <c r="I16" s="155" t="e" vm="68">
        <v>#VALUE!</v>
      </c>
      <c r="K16" s="155" t="s">
        <v>271</v>
      </c>
      <c r="L16" s="157" t="s">
        <v>303</v>
      </c>
    </row>
    <row r="17" spans="2:12" s="155" customFormat="1" ht="60.75" customHeight="1">
      <c r="B17" s="155" t="s">
        <v>304</v>
      </c>
      <c r="C17" s="156">
        <v>32.6</v>
      </c>
      <c r="D17" s="155">
        <v>300</v>
      </c>
      <c r="E17" s="156">
        <f t="shared" si="0"/>
        <v>9780</v>
      </c>
      <c r="H17" s="156">
        <f t="shared" si="1"/>
        <v>0</v>
      </c>
      <c r="I17" s="155" t="e" vm="69">
        <v>#VALUE!</v>
      </c>
      <c r="K17" s="155" t="s">
        <v>275</v>
      </c>
      <c r="L17" s="157" t="s">
        <v>305</v>
      </c>
    </row>
    <row r="18" spans="2:12" s="155" customFormat="1" ht="60.75" customHeight="1">
      <c r="B18" s="155" t="s">
        <v>306</v>
      </c>
      <c r="C18" s="156">
        <v>27.81</v>
      </c>
      <c r="D18" s="155">
        <v>300</v>
      </c>
      <c r="E18" s="156">
        <f t="shared" si="0"/>
        <v>8343</v>
      </c>
      <c r="H18" s="156">
        <f t="shared" si="1"/>
        <v>0</v>
      </c>
      <c r="I18" s="155" t="e" vm="70">
        <v>#VALUE!</v>
      </c>
      <c r="K18" s="155" t="s">
        <v>271</v>
      </c>
      <c r="L18" s="157" t="s">
        <v>307</v>
      </c>
    </row>
    <row r="19" spans="2:12" ht="60.75" customHeight="1">
      <c r="B19" t="s">
        <v>308</v>
      </c>
      <c r="C19" s="153">
        <v>20.53</v>
      </c>
      <c r="D19">
        <v>300</v>
      </c>
      <c r="E19" s="153">
        <f t="shared" si="0"/>
        <v>6159</v>
      </c>
      <c r="F19">
        <v>14.61</v>
      </c>
      <c r="G19">
        <v>1000</v>
      </c>
      <c r="H19" s="153">
        <f t="shared" si="1"/>
        <v>14610</v>
      </c>
      <c r="I19" t="e" vm="71">
        <v>#VALUE!</v>
      </c>
      <c r="J19" t="s">
        <v>309</v>
      </c>
      <c r="K19" t="s">
        <v>271</v>
      </c>
      <c r="L19" s="152" t="s">
        <v>310</v>
      </c>
    </row>
    <row r="20" spans="2:12" ht="60.75" customHeight="1">
      <c r="B20" t="s">
        <v>311</v>
      </c>
      <c r="C20" s="153">
        <v>18.04</v>
      </c>
      <c r="D20">
        <v>500</v>
      </c>
      <c r="E20" s="153">
        <f t="shared" si="0"/>
        <v>9020</v>
      </c>
      <c r="F20" s="153">
        <v>18.04</v>
      </c>
      <c r="G20">
        <v>500</v>
      </c>
      <c r="H20" s="153">
        <f t="shared" si="1"/>
        <v>9020</v>
      </c>
      <c r="I20" t="e" vm="72">
        <v>#VALUE!</v>
      </c>
      <c r="K20" t="s">
        <v>271</v>
      </c>
      <c r="L20" s="152" t="s">
        <v>312</v>
      </c>
    </row>
    <row r="21" spans="2:12" s="155" customFormat="1" ht="60.75" customHeight="1">
      <c r="B21" s="155" t="s">
        <v>313</v>
      </c>
      <c r="C21" s="156">
        <v>12.55</v>
      </c>
      <c r="D21" s="155">
        <v>500</v>
      </c>
      <c r="E21" s="156">
        <f t="shared" si="0"/>
        <v>6275</v>
      </c>
      <c r="H21" s="156">
        <f t="shared" si="1"/>
        <v>0</v>
      </c>
      <c r="I21" s="155" t="e" vm="73">
        <v>#VALUE!</v>
      </c>
      <c r="K21" s="155" t="s">
        <v>271</v>
      </c>
      <c r="L21" s="157" t="s">
        <v>314</v>
      </c>
    </row>
    <row r="22" spans="2:12" s="155" customFormat="1" ht="60.75" customHeight="1">
      <c r="B22" s="155" t="s">
        <v>315</v>
      </c>
      <c r="C22" s="156">
        <v>10.32</v>
      </c>
      <c r="D22" s="155">
        <v>500</v>
      </c>
      <c r="E22" s="156">
        <f t="shared" si="0"/>
        <v>5160</v>
      </c>
      <c r="H22" s="156">
        <f t="shared" si="1"/>
        <v>0</v>
      </c>
      <c r="I22" s="155" t="e" vm="74">
        <v>#VALUE!</v>
      </c>
      <c r="K22" s="155" t="s">
        <v>271</v>
      </c>
      <c r="L22" s="157" t="s">
        <v>316</v>
      </c>
    </row>
    <row r="23" spans="2:12" ht="60.75" customHeight="1">
      <c r="B23" t="s">
        <v>317</v>
      </c>
      <c r="C23" s="153">
        <v>9.16</v>
      </c>
      <c r="D23">
        <v>500</v>
      </c>
      <c r="E23" s="153">
        <f t="shared" ref="E23" si="2">C23*D23</f>
        <v>4580</v>
      </c>
      <c r="F23" s="153">
        <v>9.16</v>
      </c>
      <c r="G23">
        <v>500</v>
      </c>
      <c r="H23" s="153">
        <f t="shared" si="1"/>
        <v>4580</v>
      </c>
      <c r="I23" t="e" vm="75">
        <v>#VALUE!</v>
      </c>
      <c r="K23" t="s">
        <v>271</v>
      </c>
      <c r="L23" s="152" t="s">
        <v>318</v>
      </c>
    </row>
    <row r="24" spans="2:12" s="155" customFormat="1" ht="60.75" customHeight="1">
      <c r="B24" s="155" t="s">
        <v>319</v>
      </c>
      <c r="C24" s="156">
        <v>228.85</v>
      </c>
      <c r="D24" s="155">
        <v>100</v>
      </c>
      <c r="E24" s="156">
        <f t="shared" si="0"/>
        <v>22885</v>
      </c>
      <c r="H24" s="156">
        <f t="shared" si="1"/>
        <v>0</v>
      </c>
      <c r="I24" s="155" t="e" vm="76">
        <v>#VALUE!</v>
      </c>
      <c r="K24" s="155" t="s">
        <v>271</v>
      </c>
      <c r="L24" s="157" t="s">
        <v>320</v>
      </c>
    </row>
    <row r="25" spans="2:12" ht="60.75" customHeight="1">
      <c r="B25" t="s">
        <v>321</v>
      </c>
      <c r="C25" s="153">
        <v>49.32</v>
      </c>
      <c r="D25">
        <v>100</v>
      </c>
      <c r="E25" s="153">
        <f t="shared" si="0"/>
        <v>4932</v>
      </c>
      <c r="F25">
        <v>47.88</v>
      </c>
      <c r="G25">
        <v>200</v>
      </c>
      <c r="H25" s="153">
        <f t="shared" si="1"/>
        <v>9576</v>
      </c>
      <c r="I25" t="e" vm="77">
        <v>#VALUE!</v>
      </c>
      <c r="K25" t="s">
        <v>271</v>
      </c>
      <c r="L25" s="152" t="s">
        <v>322</v>
      </c>
    </row>
    <row r="26" spans="2:12" s="155" customFormat="1" ht="60.75" customHeight="1">
      <c r="B26" s="155" t="s">
        <v>323</v>
      </c>
      <c r="C26" s="156">
        <v>17.899999999999999</v>
      </c>
      <c r="D26" s="155">
        <v>100</v>
      </c>
      <c r="E26" s="156">
        <f t="shared" si="0"/>
        <v>1789.9999999999998</v>
      </c>
      <c r="H26" s="156">
        <f t="shared" si="1"/>
        <v>0</v>
      </c>
      <c r="I26" s="155" t="e" vm="78">
        <v>#VALUE!</v>
      </c>
      <c r="K26" s="155" t="s">
        <v>275</v>
      </c>
      <c r="L26" s="157" t="s">
        <v>324</v>
      </c>
    </row>
    <row r="27" spans="2:12" ht="60.75" customHeight="1">
      <c r="B27" t="s">
        <v>325</v>
      </c>
      <c r="C27" s="153">
        <v>25.56</v>
      </c>
      <c r="D27">
        <v>100</v>
      </c>
      <c r="E27" s="153">
        <f t="shared" si="0"/>
        <v>2556</v>
      </c>
      <c r="F27" s="153">
        <v>25.56</v>
      </c>
      <c r="G27">
        <v>100</v>
      </c>
      <c r="H27" s="153">
        <f t="shared" si="1"/>
        <v>2556</v>
      </c>
      <c r="I27" t="e" vm="79">
        <v>#VALUE!</v>
      </c>
      <c r="K27" t="s">
        <v>271</v>
      </c>
      <c r="L27" s="152" t="s">
        <v>326</v>
      </c>
    </row>
    <row r="28" spans="2:12" ht="60.75" customHeight="1">
      <c r="B28" t="s">
        <v>327</v>
      </c>
      <c r="C28" s="153">
        <v>25.56</v>
      </c>
      <c r="D28">
        <v>100</v>
      </c>
      <c r="E28" s="153">
        <f t="shared" si="0"/>
        <v>2556</v>
      </c>
      <c r="F28" s="153">
        <v>25.56</v>
      </c>
      <c r="G28">
        <v>100</v>
      </c>
      <c r="H28" s="153">
        <f t="shared" si="1"/>
        <v>2556</v>
      </c>
      <c r="I28" t="e" vm="79">
        <v>#VALUE!</v>
      </c>
      <c r="K28" t="s">
        <v>271</v>
      </c>
      <c r="L28" s="152" t="s">
        <v>328</v>
      </c>
    </row>
    <row r="29" spans="2:12" s="155" customFormat="1" ht="60.75" customHeight="1">
      <c r="B29" s="155" t="s">
        <v>329</v>
      </c>
      <c r="C29" s="156">
        <v>64.67</v>
      </c>
      <c r="D29" s="155">
        <v>70</v>
      </c>
      <c r="E29" s="156">
        <f t="shared" si="0"/>
        <v>4526.9000000000005</v>
      </c>
      <c r="H29" s="156">
        <f t="shared" si="1"/>
        <v>0</v>
      </c>
      <c r="I29" s="155" t="e" vm="80">
        <v>#VALUE!</v>
      </c>
      <c r="K29" s="155" t="s">
        <v>271</v>
      </c>
      <c r="L29" s="157" t="s">
        <v>330</v>
      </c>
    </row>
    <row r="30" spans="2:12" ht="60.75" customHeight="1">
      <c r="B30" t="s">
        <v>331</v>
      </c>
      <c r="C30" s="153">
        <v>63.89</v>
      </c>
      <c r="D30">
        <v>70</v>
      </c>
      <c r="E30" s="153">
        <f t="shared" si="0"/>
        <v>4472.3</v>
      </c>
      <c r="F30">
        <v>55.16</v>
      </c>
      <c r="G30">
        <v>200</v>
      </c>
      <c r="H30" s="153">
        <f t="shared" si="1"/>
        <v>11032</v>
      </c>
      <c r="I30" t="e" vm="81">
        <v>#VALUE!</v>
      </c>
      <c r="K30" t="s">
        <v>271</v>
      </c>
      <c r="L30" s="152" t="s">
        <v>332</v>
      </c>
    </row>
    <row r="31" spans="2:12" ht="60.75" customHeight="1">
      <c r="B31" t="s">
        <v>333</v>
      </c>
      <c r="C31" s="153">
        <v>45.91</v>
      </c>
      <c r="D31">
        <v>150</v>
      </c>
      <c r="E31" s="153">
        <f t="shared" si="0"/>
        <v>6886.4999999999991</v>
      </c>
      <c r="F31">
        <v>26.6</v>
      </c>
      <c r="G31">
        <v>200</v>
      </c>
      <c r="H31" s="153">
        <f t="shared" si="1"/>
        <v>5320</v>
      </c>
      <c r="I31" t="e" vm="82">
        <v>#VALUE!</v>
      </c>
      <c r="K31" t="s">
        <v>271</v>
      </c>
      <c r="L31" s="152" t="s">
        <v>334</v>
      </c>
    </row>
    <row r="32" spans="2:12" ht="60.75" customHeight="1">
      <c r="B32" t="s">
        <v>335</v>
      </c>
      <c r="C32" s="153">
        <v>80.290000000000006</v>
      </c>
      <c r="D32">
        <v>50</v>
      </c>
      <c r="E32" s="153">
        <f t="shared" si="0"/>
        <v>4014.5000000000005</v>
      </c>
      <c r="F32">
        <v>76.790000000000006</v>
      </c>
      <c r="G32">
        <v>100</v>
      </c>
      <c r="H32" s="153">
        <f t="shared" si="1"/>
        <v>7679.0000000000009</v>
      </c>
      <c r="I32" t="e" vm="83">
        <v>#VALUE!</v>
      </c>
      <c r="K32" t="s">
        <v>271</v>
      </c>
      <c r="L32" s="152" t="s">
        <v>336</v>
      </c>
    </row>
    <row r="33" spans="2:12" ht="60.75" customHeight="1">
      <c r="B33" t="s">
        <v>337</v>
      </c>
      <c r="C33" s="153">
        <v>251.6</v>
      </c>
      <c r="D33">
        <v>50</v>
      </c>
      <c r="E33" s="153">
        <f t="shared" si="0"/>
        <v>12580</v>
      </c>
      <c r="F33">
        <v>235.9</v>
      </c>
      <c r="G33">
        <v>70</v>
      </c>
      <c r="H33" s="153">
        <f t="shared" si="1"/>
        <v>16513</v>
      </c>
      <c r="I33" t="e" vm="84">
        <v>#VALUE!</v>
      </c>
      <c r="K33" t="s">
        <v>275</v>
      </c>
      <c r="L33" s="152" t="s">
        <v>338</v>
      </c>
    </row>
    <row r="34" spans="2:12">
      <c r="B34" t="s">
        <v>339</v>
      </c>
      <c r="C34" s="154" t="s">
        <v>340</v>
      </c>
      <c r="D34">
        <v>200</v>
      </c>
      <c r="E34" s="154" t="s">
        <v>341</v>
      </c>
      <c r="H34" s="153"/>
      <c r="K34" t="s">
        <v>342</v>
      </c>
      <c r="L34" s="5" t="s">
        <v>343</v>
      </c>
    </row>
    <row r="35" spans="2:12">
      <c r="B35" t="s">
        <v>344</v>
      </c>
      <c r="E35" s="153">
        <f t="shared" si="0"/>
        <v>0</v>
      </c>
      <c r="H35" s="153"/>
    </row>
    <row r="36" spans="2:12">
      <c r="E36" s="153">
        <f t="shared" si="0"/>
        <v>0</v>
      </c>
    </row>
    <row r="37" spans="2:12">
      <c r="E37" s="153">
        <f t="shared" si="0"/>
        <v>0</v>
      </c>
    </row>
    <row r="38" spans="2:12">
      <c r="E38" s="153">
        <f t="shared" si="0"/>
        <v>0</v>
      </c>
    </row>
    <row r="39" spans="2:12">
      <c r="E39" s="153">
        <f t="shared" si="0"/>
        <v>0</v>
      </c>
    </row>
    <row r="40" spans="2:12">
      <c r="E40" s="153">
        <f t="shared" si="0"/>
        <v>0</v>
      </c>
    </row>
    <row r="41" spans="2:12">
      <c r="E41" s="153">
        <f t="shared" si="0"/>
        <v>0</v>
      </c>
    </row>
    <row r="42" spans="2:12">
      <c r="E42" s="153">
        <f t="shared" si="0"/>
        <v>0</v>
      </c>
    </row>
    <row r="43" spans="2:12">
      <c r="E43" s="153">
        <f t="shared" si="0"/>
        <v>0</v>
      </c>
    </row>
    <row r="47" spans="2:12">
      <c r="E47" s="153">
        <f>SUM(E3:E34)</f>
        <v>250888.69999999998</v>
      </c>
      <c r="H47" s="153">
        <f>SUM(H3:H46)</f>
        <v>198395.6</v>
      </c>
      <c r="I47" s="153">
        <f>H47*1.21</f>
        <v>240058.67600000001</v>
      </c>
    </row>
    <row r="48" spans="2:12">
      <c r="H48" s="153">
        <f>H47*3</f>
        <v>595186.80000000005</v>
      </c>
      <c r="I48" s="153">
        <f>H48*1.21</f>
        <v>720176.02800000005</v>
      </c>
    </row>
  </sheetData>
  <hyperlinks>
    <hyperlink ref="L3" r:id="rId1" display="https://reda.cz/cs/marcet--powerbanka-slim-4-000-mah-z-recyklovaneho-hliniku-100-ral-a-recyklovaneho-abs-100-rabs--svetle-modra---PP17090.2?_gl=1*1veq5a*_up*MQ..*_ga*OTAzNzYxNzcxLjE3NTMxODY1NDk.*_ga_WYHCQYP7FB*czE3NTMxODY1NDYkbzEkZzEkdDE3NTMxODY1NjckajM5JGwwJGgw*_ga_Y9MDSXXCXS*czE3NTMxODY1NDYkbzEkZzEkdDE3NTMxODY1NjckajM5JGwwJGgxNDI5NjgyOTU3" xr:uid="{3EE9FC94-6B23-43B5-88BB-5490EEDD53D8}"/>
    <hyperlink ref="L4" r:id="rId2" display="https://reda.cz/cs/nabijeci-usb-kabel-led-3v1-varen---PP56980.3?_gl=1*1qmvycw*_up*MQ..*_ga*OTAzNzYxNzcxLjE3NTMxODY1NDk.*_ga_WYHCQYP7FB*czE3NTMxODY1NDYkbzEkZzEkdDE3NTMxODY1NjckajM5JGwwJGgw*_ga_Y9MDSXXCXS*czE3NTMxODY1NDYkbzEkZzEkdDE3NTMxODY1NjckajM5JGwwJGgxNDI5NjgyOTU3" xr:uid="{8EC29155-8D1C-47D2-9EDA-485970D11E23}"/>
    <hyperlink ref="L5" r:id="rId3" xr:uid="{46DEDF3F-F70C-4D73-B73F-8A332BC4349F}"/>
    <hyperlink ref="L6" r:id="rId4" display="https://reda.cz/cs/avery--taska-na-notebook-do-15--cerna---PP16042.1?_gl=1*ltbi8m*_up*MQ..*_ga*OTAzNzYxNzcxLjE3NTMxODY1NDk.*_ga_WYHCQYP7FB*czE3NTMxODY1NDYkbzEkZzEkdDE3NTMxODY1NjckajM5JGwwJGgw*_ga_Y9MDSXXCXS*czE3NTMxODY1NDYkbzEkZzEkdDE3NTMxODY1NjckajM5JGwwJGgxNDI5NjgyOTU3" xr:uid="{AE267861-3014-401B-A570-2F95CE055E32}"/>
    <hyperlink ref="L8" r:id="rId5" display="https://reda.cz/cs/planck--hlinikovy-drzak-telefonu-do-auta---PP16631?_gl=1*gyhfoh*_up*MQ..*_ga*OTAzNzYxNzcxLjE3NTMxODY1NDk.*_ga_WYHCQYP7FB*czE3NTMxODY1NDYkbzEkZzEkdDE3NTMxODY1NjckajM5JGwwJGgw*_ga_Y9MDSXXCXS*czE3NTMxODY1NDYkbzEkZzEkdDE3NTMxODY1NjckajM5JGwwJGgxNDI5NjgyOTU3" xr:uid="{A2A85870-E3BC-40F4-97A8-04B87144ABD6}"/>
    <hyperlink ref="L9" r:id="rId6" xr:uid="{E70C60E5-427A-45DF-8B42-E56B327BB17E}"/>
    <hyperlink ref="L10" r:id="rId7" display="https://reda.cz/cs/magneticky-drzak-na-karty-na-telefon---PP31159?_gl=1*opjpjs*_up*MQ..*_ga*OTAzNzYxNzcxLjE3NTMxODY1NDk.*_ga_WYHCQYP7FB*czE3NTMxODY1NDYkbzEkZzEkdDE3NTMxODY1NjckajM5JGwwJGgw*_ga_Y9MDSXXCXS*czE3NTMxODY1NDYkbzEkZzEkdDE3NTMxODY1NjckajM5JGwwJGgxNDI5NjgyOTU3" xr:uid="{584AF25B-9A24-4267-9EBF-57AA72A0FF80}"/>
    <hyperlink ref="L11" r:id="rId8" xr:uid="{2C3CE20E-7899-4DBD-B853-00189A10A788}"/>
    <hyperlink ref="L12" r:id="rId9" display="https://reda.cz/cs/kostova--zapisnik-a5-s-linkovanymi-listy---PP17444?_gl=1*1r5saoo*_up*MQ..*_ga*OTUzMjg0ODIxLjE3NTMxODc3NTc.*_ga_WYHCQYP7FB*czE3NTMxODc3NTQkbzEkZzAkdDE3NTMxODc3NTQkajYwJGwwJGgw*_ga_Y9MDSXXCXS*czE3NTMxODc3NTQkbzEkZzAkdDE3NTMxODc3NTQkajYwJGwwJGgxMDg4MDY0NTE4" xr:uid="{AD022B84-9648-4CD1-BBF2-EFA061E3E20A}"/>
    <hyperlink ref="L13" r:id="rId10" xr:uid="{62915867-E493-484A-8579-86AD834E1FDD}"/>
    <hyperlink ref="L17" r:id="rId11" display="https://reda.cz/cs/brighton--polyesterova-sublimacni-snurka---PP36291?_gl=1*1abzau*_up*MQ..*_ga*OTUzMjg0ODIxLjE3NTMxODc3NTc.*_ga_WYHCQYP7FB*czE3NTMxODc3NTQkbzEkZzAkdDE3NTMxODc3NTQkajYwJGwwJGgw*_ga_Y9MDSXXCXS*czE3NTMxODc3NTQkbzEkZzAkdDE3NTMxODc3NTQkajYwJGwwJGgxMDg4MDY0NTE4" xr:uid="{C871750E-1E0C-4A33-AE72-E5F8A84C9AB9}"/>
    <hyperlink ref="L18" r:id="rId12" display="https://reda.cz/cs/weave--nastavitelna-polyesterova-snurka--cerna---PP16407.1?_gl=1*1abzau*_up*MQ..*_ga*OTUzMjg0ODIxLjE3NTMxODc3NTc.*_ga_WYHCQYP7FB*czE3NTMxODc3NTQkbzEkZzAkdDE3NTMxODc3NTQkajYwJGwwJGgw*_ga_Y9MDSXXCXS*czE3NTMxODc3NTQkbzEkZzAkdDE3NTMxODc3NTQkajYwJGwwJGgxMDg4MDY0NTE4" xr:uid="{E4C7D66D-55CE-4A2D-A30F-847125B6ED9D}"/>
    <hyperlink ref="L19" r:id="rId13" display="https://reda.cz/cs/lariat--polyesterova-snurka--ruzova---PP16406.8?_gl=1*1osb0ga*_up*MQ..*_ga*OTUzMjg0ODIxLjE3NTMxODc3NTc.*_ga_WYHCQYP7FB*czE3NTMxODc3NTQkbzEkZzAkdDE3NTMxODc3NTQkajYwJGwwJGgw*_ga_Y9MDSXXCXS*czE3NTMxODc3NTQkbzEkZzAkdDE3NTMxODc3NTQkajYwJGwwJGgxMDg4MDY0NTE4" xr:uid="{8FF932DF-1249-4CFE-9EB1-1040E397D4F1}"/>
    <hyperlink ref="L14" r:id="rId14" display="https://reda.cz/cs/poznamkovy-blok-phrase-a5-z-grs-recyklovane-plsti--seda---PP62649.4?_gl=1*14riafj*_up*MQ..*_ga*OTUzMjg0ODIxLjE3NTMxODc3NTc.*_ga_WYHCQYP7FB*czE3NTMxODc3NTQkbzEkZzAkdDE3NTMxODc3NTQkajYwJGwwJGgw*_ga_Y9MDSXXCXS*czE3NTMxODc3NTQkbzEkZzAkdDE3NTMxODc3NTQkajYwJGwwJGgxMDg4MDY0NTE4" xr:uid="{ECEEEA46-3079-4895-AC48-441D3B4ADF6E}"/>
    <hyperlink ref="L15" r:id="rId15" display="https://reda.cz/cs/blocek-se-semeny-kvetin-grow-me---PP22213?_gl=1*bgfgcq*_up*MQ..*_ga*OTUzMjg0ODIxLjE3NTMxODc3NTc.*_ga_WYHCQYP7FB*czE3NTMxODc3NTQkbzEkZzAkdDE3NTMxODc3NTQkajYwJGwwJGgw*_ga_Y9MDSXXCXS*czE3NTMxODc3NTQkbzEkZzAkdDE3NTMxODc3NTQkajYwJGwwJGgxMDg4MDY0NTE4" xr:uid="{30E05E15-17EB-4F57-B83D-E041519496B2}"/>
    <hyperlink ref="L16" r:id="rId16" display="https://reda.cz/cs/flaubert--kapesni-poznamkovy-blok-se-stranami-bez-line--cerna---PP17068.1?_gl=1*1r5saoo*_up*MQ..*_ga*OTUzMjg0ODIxLjE3NTMxODc3NTc.*_ga_WYHCQYP7FB*czE3NTMxODc3NTQkbzEkZzAkdDE3NTMxODc3NTQkajYwJGwwJGgw*_ga_Y9MDSXXCXS*czE3NTMxODc3NTQkbzEkZzAkdDE3NTMxODc3NTQkajYwJGwwJGgxMDg4MDY0NTE4" xr:uid="{E24D083C-097A-4A33-9406-C3858AAF1E0D}"/>
    <hyperlink ref="L20" r:id="rId17" display="https://reda.cz/cs/11082--hlinikove-kulickove-pero--modra---PP51372?_gl=1*17v37ct*_up*MQ..*_ga*NDgwMTMzNDgwLjE3NTMxODY0OTY.*_ga_WYHCQYP7FB*czE3NTMxODY0OTQkbzEkZzEkdDE3NTMxODg1MjAkajMwJGwwJGgw*_ga_Y9MDSXXCXS*czE3NTMxODY0OTQkbzEkZzEkdDE3NTMxODg1MjAkajMwJGwwJGgyMDI5MTYzNTgw" xr:uid="{865177FA-C12A-44F6-826A-87F674FADD15}"/>
    <hyperlink ref="L21" r:id="rId18" xr:uid="{A1E3C494-8AFB-434E-80D2-270E1BC9CB3B}"/>
    <hyperlink ref="L22" r:id="rId19" xr:uid="{13698E87-7BEC-474B-B764-7C32F7EF1715}"/>
    <hyperlink ref="L23" r:id="rId20" xr:uid="{7E24CE31-81AE-4102-8EA7-F06887132063}"/>
    <hyperlink ref="L24" r:id="rId21" display="https://reda.cz/cs/nebarvena-taska-s-kapsou-impact-z-240g-recykl--canvas-aware--seda---PP49584.5?_gl=1*19g7l0w*_up*MQ..*_ga*NDgwMTMzNDgwLjE3NTMxODY0OTY.*_ga_WYHCQYP7FB*czE3NTMxODY0OTQkbzEkZzEkdDE3NTMxODk0OTUkajUxJGwwJGgw*_ga_Y9MDSXXCXS*czE3NTMxODY0OTQkbzEkZzEkdDE3NTMxODk0OTUkajUxJGwwJGgyMDI5MTYzNTgw" xr:uid="{80AE6B85-17DA-485A-943A-30C705088BDB}"/>
    <hyperlink ref="L7" r:id="rId22" display="https://reda.cz/cs/felpy-sleeve--taska-na-notebook-z-recyklovane-plsti-100-rpet--tmave-seda---PP99582.1?_gl=1*uk5w14*_up*MQ..*_ga*NDgwMTMzNDgwLjE3NTMxODY0OTY.*_ga_WYHCQYP7FB*czE3NTMxODY0OTQkbzEkZzEkdDE3NTMxODk0OTUkajUxJGwwJGgw*_ga_Y9MDSXXCXS*czE3NTMxODY0OTQkbzEkZzEkdDE3NTMxODk0OTUkajUxJGwwJGgyMDI5MTYzNTgw" xr:uid="{6729B1E7-05B4-4D1E-952F-8AD7764F24B7}"/>
    <hyperlink ref="L25" r:id="rId23" display="https://reda.cz/cs/nakupni-taska-z-bavlny-180g-cottonel----PP10218?_gl=1*1d9r7dg*_up*MQ..*_ga*NDgwMTMzNDgwLjE3NTMxODY0OTY.*_ga_WYHCQYP7FB*czE3NTMxODY0OTQkbzEkZzEkdDE3NTMxODk0OTUkajUxJGwwJGgw*_ga_Y9MDSXXCXS*czE3NTMxODY0OTQkbzEkZzEkdDE3NTMxODk0OTUkajUxJGwwJGgyMDI5MTYzNTgw" xr:uid="{F6CD09B6-39ED-44FD-A176-B1901DA6AD5B}"/>
    <hyperlink ref="L26" r:id="rId24" xr:uid="{FA40D18E-79E7-48BE-8CE6-6F132E65B6AC}"/>
    <hyperlink ref="L27" r:id="rId25" display="https://reda.cz/cs/ellen--taska-z-kraftoveho-papiru-115-g-m---PP16823?_gl=1*121sdty*_up*MQ..*_ga*NDgwMTMzNDgwLjE3NTMxODY0OTY.*_ga_WYHCQYP7FB*czE3NTMxODY0OTQkbzEkZzEkdDE3NTMxODk0OTUkajUxJGwwJGgw*_ga_Y9MDSXXCXS*czE3NTMxODY0OTQkbzEkZzEkdDE3NTMxODk0OTUkajUxJGwwJGgyMDI5MTYzNTgw" xr:uid="{585CBE1C-132B-4BE8-9571-FE38A8F73AB9}"/>
    <hyperlink ref="L28" r:id="rId26" display="https://reda.cz/cs/leia--taska-z-kraftoveho-papiru-115-g-m---PP16822?_gl=1*o0r69m*_up*MQ..*_ga*NDgwMTMzNDgwLjE3NTMxODY0OTY.*_ga_WYHCQYP7FB*czE3NTMxODY0OTQkbzEkZzEkdDE3NTMxODk0OTUkajUxJGwwJGgw*_ga_Y9MDSXXCXS*czE3NTMxODY0OTQkbzEkZzEkdDE3NTMxODk0OTUkajUxJGwwJGgyMDI5MTYzNTgw" xr:uid="{A4FCF743-A494-4210-88B4-E235F265ED68}"/>
    <hyperlink ref="L29" r:id="rId27" display="https://reda.cz/cs/enders-m--recyklovaneho-pet-100-rpet-lahev-s-lesklym-prusvitnym-povrchem-600-ml--transparentni---PP99566.5?_gl=1*21idjr*_up*MQ..*_ga*NDgwMTMzNDgwLjE3NTMxODY0OTY.*_ga_WYHCQYP7FB*czE3NTMxODY0OTQkbzEkZzEkdDE3NTMxOTAxNTkkajYwJGwwJGgw*_ga_Y9MDSXXCXS*czE3NTMxODY0OTQkbzEkZzEkdDE3NTMxOTAxNTkkajYwJGwwJGgyMDI5MTYzNTgw" xr:uid="{0790E972-2F60-4C17-BBF8-8EFF524C17A1}"/>
    <hyperlink ref="L30" r:id="rId28" display="https://reda.cz/cs/raise--sportovni-lahev-ze-skla-a-nerezove-oceli-520-ml--bila---PP16163.7?_gl=1*21idjr*_up*MQ..*_ga*NDgwMTMzNDgwLjE3NTMxODY0OTY.*_ga_WYHCQYP7FB*czE3NTMxODY0OTQkbzEkZzEkdDE3NTMxOTAxNTkkajYwJGwwJGgw*_ga_Y9MDSXXCXS*czE3NTMxODY0OTQkbzEkZzEkdDE3NTMxOTAxNTkkajYwJGwwJGgyMDI5MTYzNTgw" xr:uid="{2912DD39-6D41-49D3-9DC8-A34E60E59209}"/>
    <hyperlink ref="L31" r:id="rId29" display="https://reda.cz/cs/cistici-gel-na-ruce-30-ml-gel2go---PP17601?_gl=1*dnltjn*_up*MQ..*_ga*NDgwMTMzNDgwLjE3NTMxODY0OTY.*_ga_WYHCQYP7FB*czE3NTMxODY0OTQkbzEkZzEkdDE3NTMxOTAzOTYkajYwJGwwJGgw*_ga_Y9MDSXXCXS*czE3NTMxODY0OTQkbzEkZzEkdDE3NTMxOTAzOTYkajYwJGwwJGgyMDI5MTYzNTgw" xr:uid="{5E919ACD-CD5A-47A3-9CEE-3AFC8DF28A3D}"/>
    <hyperlink ref="L32" r:id="rId30" display="https://reda.cz/cs/deniro--vzduchotesna-kosmeticka-taska-z-pvc---PP16736?_gl=1*dnltjn*_up*MQ..*_ga*NDgwMTMzNDgwLjE3NTMxODY0OTY.*_ga_WYHCQYP7FB*czE3NTMxODY0OTQkbzEkZzEkdDE3NTMxOTAzOTYkajYwJGwwJGgw*_ga_Y9MDSXXCXS*czE3NTMxODY0OTQkbzEkZzEkdDE3NTMxOTAzOTYkajYwJGwwJGgyMDI5MTYzNTgw" xr:uid="{78D31A9D-9401-4D4C-8D84-232F43F17F61}"/>
    <hyperlink ref="L33" r:id="rId31" display="https://reda.cz/cs/campanela--destnik-z-ponze-190t-s-automatickym-oteviranim-a-zaviranim--cerna---PP16245.1?_gl=1*1gqty08*_up*MQ..*_ga*NDgwMTMzNDgwLjE3NTMxODY0OTY.*_ga_WYHCQYP7FB*czE3NTMxODY0OTQkbzEkZzEkdDE3NTMxOTA3NDUkajYwJGwwJGgw*_ga_Y9MDSXXCXS*czE3NTMxODY0OTQkbzEkZzEkdDE3NTMxOTA3NDUkajYwJGwwJGgyMDI5MTYzNTgw" xr:uid="{BA1A2BFB-E1E8-4EF8-B3C9-FF3AD589C573}"/>
    <hyperlink ref="L34" r:id="rId32" location="nabidka" xr:uid="{AA18EE07-2582-4EBF-B44A-64B2C65932A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2F6DE-8BE7-482F-BFAF-AE5D310B7FAD}">
  <dimension ref="B2:L34"/>
  <sheetViews>
    <sheetView workbookViewId="0">
      <selection activeCell="B3" sqref="B3"/>
    </sheetView>
  </sheetViews>
  <sheetFormatPr defaultRowHeight="14.25"/>
  <cols>
    <col min="1" max="1" width="5.375" customWidth="1"/>
    <col min="2" max="2" width="49.25" customWidth="1"/>
    <col min="3" max="3" width="18.875" customWidth="1"/>
    <col min="4" max="4" width="13.375" bestFit="1" customWidth="1"/>
    <col min="5" max="5" width="14" bestFit="1" customWidth="1"/>
    <col min="6" max="6" width="20.625" bestFit="1" customWidth="1"/>
    <col min="7" max="7" width="11" bestFit="1" customWidth="1"/>
    <col min="8" max="8" width="20.25" customWidth="1"/>
    <col min="9" max="9" width="19.875" customWidth="1"/>
    <col min="10" max="10" width="15.375" bestFit="1" customWidth="1"/>
    <col min="11" max="11" width="19.875" customWidth="1"/>
    <col min="12" max="12" width="255.75" bestFit="1" customWidth="1"/>
  </cols>
  <sheetData>
    <row r="2" spans="2:12">
      <c r="B2" s="171"/>
      <c r="C2" s="347" t="s">
        <v>345</v>
      </c>
      <c r="D2" s="348"/>
      <c r="E2" s="349"/>
      <c r="F2" s="350" t="s">
        <v>346</v>
      </c>
      <c r="G2" s="351"/>
      <c r="H2" s="352"/>
      <c r="I2" s="172"/>
      <c r="J2" s="173"/>
      <c r="K2" s="173"/>
      <c r="L2" s="174"/>
    </row>
    <row r="3" spans="2:12" ht="42.75">
      <c r="B3" s="175" t="s">
        <v>263</v>
      </c>
      <c r="C3" s="180" t="s">
        <v>264</v>
      </c>
      <c r="D3" s="181" t="s">
        <v>265</v>
      </c>
      <c r="E3" s="182" t="s">
        <v>266</v>
      </c>
      <c r="F3" s="188" t="s">
        <v>264</v>
      </c>
      <c r="G3" s="189" t="s">
        <v>265</v>
      </c>
      <c r="H3" s="190" t="s">
        <v>266</v>
      </c>
      <c r="I3" s="169" t="s">
        <v>267</v>
      </c>
      <c r="J3" s="165" t="s">
        <v>82</v>
      </c>
      <c r="K3" s="165" t="s">
        <v>268</v>
      </c>
      <c r="L3" s="168" t="s">
        <v>84</v>
      </c>
    </row>
    <row r="4" spans="2:12" ht="60.75" customHeight="1">
      <c r="B4" s="175" t="s">
        <v>269</v>
      </c>
      <c r="C4" s="183">
        <v>156.46</v>
      </c>
      <c r="D4" s="181">
        <v>150</v>
      </c>
      <c r="E4" s="184">
        <f>C4*D4</f>
        <v>23469</v>
      </c>
      <c r="F4" s="191">
        <v>156.46</v>
      </c>
      <c r="G4" s="189">
        <f>D4*3</f>
        <v>450</v>
      </c>
      <c r="H4" s="192">
        <f>F4*G4</f>
        <v>70407</v>
      </c>
      <c r="I4" s="169" t="e" vm="55">
        <v>#VALUE!</v>
      </c>
      <c r="J4" s="165" t="s">
        <v>271</v>
      </c>
      <c r="K4" s="165" t="s">
        <v>270</v>
      </c>
      <c r="L4" s="176" t="s">
        <v>272</v>
      </c>
    </row>
    <row r="5" spans="2:12" ht="60.75" customHeight="1">
      <c r="B5" s="175" t="s">
        <v>273</v>
      </c>
      <c r="C5" s="183">
        <v>101.3</v>
      </c>
      <c r="D5" s="181">
        <v>150</v>
      </c>
      <c r="E5" s="184">
        <f t="shared" ref="E5:E21" si="0">C5*D5</f>
        <v>15195</v>
      </c>
      <c r="F5" s="191">
        <v>101.3</v>
      </c>
      <c r="G5" s="189">
        <f t="shared" ref="G5:G21" si="1">D5*3</f>
        <v>450</v>
      </c>
      <c r="H5" s="192">
        <f t="shared" ref="H5:H21" si="2">F5*G5</f>
        <v>45585</v>
      </c>
      <c r="I5" s="169" t="e" vm="85">
        <v>#VALUE!</v>
      </c>
      <c r="J5" s="165" t="s">
        <v>275</v>
      </c>
      <c r="K5" s="165" t="s">
        <v>274</v>
      </c>
      <c r="L5" s="176" t="s">
        <v>276</v>
      </c>
    </row>
    <row r="6" spans="2:12" ht="60.75" customHeight="1">
      <c r="B6" s="175" t="s">
        <v>278</v>
      </c>
      <c r="C6" s="183">
        <v>80.36</v>
      </c>
      <c r="D6" s="181">
        <v>100</v>
      </c>
      <c r="E6" s="184">
        <v>8036.1</v>
      </c>
      <c r="F6" s="191">
        <v>64.930000000000007</v>
      </c>
      <c r="G6" s="189">
        <f t="shared" si="1"/>
        <v>300</v>
      </c>
      <c r="H6" s="192">
        <f>F6*G6</f>
        <v>19479.000000000004</v>
      </c>
      <c r="I6" s="169" t="e" vm="86">
        <v>#VALUE!</v>
      </c>
      <c r="J6" s="165" t="s">
        <v>271</v>
      </c>
      <c r="K6" s="166" t="s">
        <v>280</v>
      </c>
      <c r="L6" s="177" t="s">
        <v>281</v>
      </c>
    </row>
    <row r="7" spans="2:12" s="162" customFormat="1" ht="60.75" customHeight="1">
      <c r="B7" s="178" t="s">
        <v>284</v>
      </c>
      <c r="C7" s="183">
        <v>35.01</v>
      </c>
      <c r="D7" s="181">
        <v>50</v>
      </c>
      <c r="E7" s="184">
        <f t="shared" si="0"/>
        <v>1750.5</v>
      </c>
      <c r="F7" s="191">
        <v>25.97</v>
      </c>
      <c r="G7" s="189">
        <f t="shared" si="1"/>
        <v>150</v>
      </c>
      <c r="H7" s="192">
        <f t="shared" si="2"/>
        <v>3895.5</v>
      </c>
      <c r="I7" s="170" t="e" vm="61">
        <v>#VALUE!</v>
      </c>
      <c r="J7" s="167" t="s">
        <v>271</v>
      </c>
      <c r="K7" s="196" t="s">
        <v>347</v>
      </c>
      <c r="L7" s="179" t="s">
        <v>285</v>
      </c>
    </row>
    <row r="8" spans="2:12" s="162" customFormat="1" ht="60.75" customHeight="1">
      <c r="B8" s="178" t="s">
        <v>286</v>
      </c>
      <c r="C8" s="183">
        <v>202.43</v>
      </c>
      <c r="D8" s="181">
        <v>50</v>
      </c>
      <c r="E8" s="184">
        <f t="shared" si="0"/>
        <v>10121.5</v>
      </c>
      <c r="F8" s="191">
        <v>161.35</v>
      </c>
      <c r="G8" s="189">
        <f t="shared" si="1"/>
        <v>150</v>
      </c>
      <c r="H8" s="192">
        <f t="shared" si="2"/>
        <v>24202.5</v>
      </c>
      <c r="I8" s="170" t="e" vm="62">
        <v>#VALUE!</v>
      </c>
      <c r="J8" s="167" t="s">
        <v>271</v>
      </c>
      <c r="K8" s="196" t="s">
        <v>347</v>
      </c>
      <c r="L8" s="179" t="s">
        <v>288</v>
      </c>
    </row>
    <row r="9" spans="2:12" ht="60.75" customHeight="1">
      <c r="B9" s="175" t="s">
        <v>289</v>
      </c>
      <c r="C9" s="183">
        <v>57.67</v>
      </c>
      <c r="D9" s="181">
        <v>500</v>
      </c>
      <c r="E9" s="184">
        <f t="shared" si="0"/>
        <v>28835</v>
      </c>
      <c r="F9" s="191">
        <v>55.27</v>
      </c>
      <c r="G9" s="189">
        <f t="shared" si="1"/>
        <v>1500</v>
      </c>
      <c r="H9" s="192">
        <f t="shared" si="2"/>
        <v>82905</v>
      </c>
      <c r="I9" s="169" t="e" vm="87">
        <v>#VALUE!</v>
      </c>
      <c r="J9" s="166" t="s">
        <v>271</v>
      </c>
      <c r="K9" s="166" t="s">
        <v>290</v>
      </c>
      <c r="L9" s="176" t="s">
        <v>348</v>
      </c>
    </row>
    <row r="10" spans="2:12" ht="60.75" customHeight="1">
      <c r="B10" s="175" t="s">
        <v>293</v>
      </c>
      <c r="C10" s="185">
        <v>36.369999999999997</v>
      </c>
      <c r="D10" s="181">
        <v>500</v>
      </c>
      <c r="E10" s="184">
        <f t="shared" si="0"/>
        <v>18185</v>
      </c>
      <c r="F10" s="191">
        <v>31.19</v>
      </c>
      <c r="G10" s="189">
        <f t="shared" si="1"/>
        <v>1500</v>
      </c>
      <c r="H10" s="192">
        <f t="shared" si="2"/>
        <v>46785</v>
      </c>
      <c r="I10" s="169" t="e" vm="64">
        <v>#VALUE!</v>
      </c>
      <c r="J10" s="165" t="s">
        <v>271</v>
      </c>
      <c r="K10" s="165"/>
      <c r="L10" s="176" t="s">
        <v>294</v>
      </c>
    </row>
    <row r="11" spans="2:12" s="162" customFormat="1" ht="60.75" customHeight="1">
      <c r="B11" s="178" t="s">
        <v>300</v>
      </c>
      <c r="C11" s="183">
        <v>62.41</v>
      </c>
      <c r="D11" s="181">
        <v>150</v>
      </c>
      <c r="E11" s="184">
        <f>C11*D11</f>
        <v>9361.5</v>
      </c>
      <c r="F11" s="191">
        <v>55.53</v>
      </c>
      <c r="G11" s="189">
        <f t="shared" si="1"/>
        <v>450</v>
      </c>
      <c r="H11" s="192">
        <f>F11*G11</f>
        <v>24988.5</v>
      </c>
      <c r="I11" s="170" t="e" vm="67">
        <v>#VALUE!</v>
      </c>
      <c r="J11" s="167" t="s">
        <v>271</v>
      </c>
      <c r="K11" s="167"/>
      <c r="L11" s="179" t="s">
        <v>301</v>
      </c>
    </row>
    <row r="12" spans="2:12" ht="60.75" customHeight="1">
      <c r="B12" s="175" t="s">
        <v>308</v>
      </c>
      <c r="C12" s="185">
        <v>14.61</v>
      </c>
      <c r="D12" s="181">
        <v>1000</v>
      </c>
      <c r="E12" s="184">
        <f t="shared" si="0"/>
        <v>14610</v>
      </c>
      <c r="F12" s="191">
        <v>15.27</v>
      </c>
      <c r="G12" s="189">
        <f t="shared" si="1"/>
        <v>3000</v>
      </c>
      <c r="H12" s="192">
        <f t="shared" si="2"/>
        <v>45810</v>
      </c>
      <c r="I12" s="169" t="e" vm="71">
        <v>#VALUE!</v>
      </c>
      <c r="J12" s="165" t="s">
        <v>271</v>
      </c>
      <c r="K12" s="166" t="s">
        <v>349</v>
      </c>
      <c r="L12" s="176" t="s">
        <v>350</v>
      </c>
    </row>
    <row r="13" spans="2:12" ht="60.75" customHeight="1">
      <c r="B13" s="175" t="s">
        <v>311</v>
      </c>
      <c r="C13" s="183">
        <v>14.42</v>
      </c>
      <c r="D13" s="181">
        <v>500</v>
      </c>
      <c r="E13" s="184">
        <f t="shared" si="0"/>
        <v>7210</v>
      </c>
      <c r="F13" s="191">
        <v>12.66</v>
      </c>
      <c r="G13" s="189">
        <f t="shared" si="1"/>
        <v>1500</v>
      </c>
      <c r="H13" s="192">
        <f t="shared" si="2"/>
        <v>18990</v>
      </c>
      <c r="I13" s="169" t="e" vm="88">
        <v>#VALUE!</v>
      </c>
      <c r="J13" s="165" t="s">
        <v>271</v>
      </c>
      <c r="K13" s="165"/>
      <c r="L13" s="176" t="s">
        <v>351</v>
      </c>
    </row>
    <row r="14" spans="2:12" ht="60.75" customHeight="1">
      <c r="B14" s="175" t="s">
        <v>317</v>
      </c>
      <c r="C14" s="183">
        <v>9.16</v>
      </c>
      <c r="D14" s="181">
        <v>500</v>
      </c>
      <c r="E14" s="184">
        <f t="shared" si="0"/>
        <v>4580</v>
      </c>
      <c r="F14" s="191">
        <v>7.37</v>
      </c>
      <c r="G14" s="189">
        <f t="shared" si="1"/>
        <v>1500</v>
      </c>
      <c r="H14" s="192">
        <f t="shared" si="2"/>
        <v>11055</v>
      </c>
      <c r="I14" s="169" t="e" vm="75">
        <v>#VALUE!</v>
      </c>
      <c r="J14" s="165" t="s">
        <v>271</v>
      </c>
      <c r="K14" s="165"/>
      <c r="L14" s="176" t="s">
        <v>318</v>
      </c>
    </row>
    <row r="15" spans="2:12" ht="60.75" customHeight="1">
      <c r="B15" s="175" t="s">
        <v>352</v>
      </c>
      <c r="C15" s="183">
        <v>51.63</v>
      </c>
      <c r="D15" s="181">
        <v>200</v>
      </c>
      <c r="E15" s="184">
        <f t="shared" si="0"/>
        <v>10326</v>
      </c>
      <c r="F15" s="191">
        <v>40.049999999999997</v>
      </c>
      <c r="G15" s="189">
        <f t="shared" si="1"/>
        <v>600</v>
      </c>
      <c r="H15" s="192">
        <f t="shared" si="2"/>
        <v>24030</v>
      </c>
      <c r="I15" s="169" t="e" vm="89">
        <v>#VALUE!</v>
      </c>
      <c r="J15" s="165" t="s">
        <v>271</v>
      </c>
      <c r="K15" s="165"/>
      <c r="L15" s="176" t="s">
        <v>353</v>
      </c>
    </row>
    <row r="16" spans="2:12" ht="60.75" customHeight="1">
      <c r="B16" s="175" t="s">
        <v>325</v>
      </c>
      <c r="C16" s="183">
        <v>28.36</v>
      </c>
      <c r="D16" s="181">
        <v>100</v>
      </c>
      <c r="E16" s="184">
        <f t="shared" si="0"/>
        <v>2836</v>
      </c>
      <c r="F16" s="191">
        <v>21.18</v>
      </c>
      <c r="G16" s="189">
        <f t="shared" si="1"/>
        <v>300</v>
      </c>
      <c r="H16" s="192">
        <f t="shared" si="2"/>
        <v>6354</v>
      </c>
      <c r="I16" s="169" t="e" vm="79">
        <v>#VALUE!</v>
      </c>
      <c r="J16" s="165" t="s">
        <v>271</v>
      </c>
      <c r="K16" s="165"/>
      <c r="L16" s="176" t="s">
        <v>326</v>
      </c>
    </row>
    <row r="17" spans="2:12" ht="60.75" customHeight="1">
      <c r="B17" s="175" t="s">
        <v>327</v>
      </c>
      <c r="C17" s="183">
        <v>25.56</v>
      </c>
      <c r="D17" s="181">
        <v>100</v>
      </c>
      <c r="E17" s="184">
        <f t="shared" si="0"/>
        <v>2556</v>
      </c>
      <c r="F17" s="191">
        <v>19.18</v>
      </c>
      <c r="G17" s="189">
        <f t="shared" si="1"/>
        <v>300</v>
      </c>
      <c r="H17" s="192">
        <f t="shared" si="2"/>
        <v>5754</v>
      </c>
      <c r="I17" s="169" t="e" vm="79">
        <v>#VALUE!</v>
      </c>
      <c r="J17" s="165" t="s">
        <v>271</v>
      </c>
      <c r="K17" s="165"/>
      <c r="L17" s="176" t="s">
        <v>328</v>
      </c>
    </row>
    <row r="18" spans="2:12" ht="60.75" customHeight="1">
      <c r="B18" s="175" t="s">
        <v>331</v>
      </c>
      <c r="C18" s="183">
        <v>52.26</v>
      </c>
      <c r="D18" s="181">
        <v>200</v>
      </c>
      <c r="E18" s="184">
        <f t="shared" si="0"/>
        <v>10452</v>
      </c>
      <c r="F18" s="191">
        <v>42.85</v>
      </c>
      <c r="G18" s="189">
        <f t="shared" si="1"/>
        <v>600</v>
      </c>
      <c r="H18" s="192">
        <f t="shared" si="2"/>
        <v>25710</v>
      </c>
      <c r="I18" s="169" t="e" vm="81">
        <v>#VALUE!</v>
      </c>
      <c r="J18" s="165" t="s">
        <v>271</v>
      </c>
      <c r="K18" s="165"/>
      <c r="L18" s="176" t="s">
        <v>354</v>
      </c>
    </row>
    <row r="19" spans="2:12" ht="60.75" customHeight="1">
      <c r="B19" s="175" t="s">
        <v>333</v>
      </c>
      <c r="C19" s="185">
        <v>26.6</v>
      </c>
      <c r="D19" s="181">
        <v>200</v>
      </c>
      <c r="E19" s="184">
        <f t="shared" si="0"/>
        <v>5320</v>
      </c>
      <c r="F19" s="191">
        <v>26.6</v>
      </c>
      <c r="G19" s="189">
        <f t="shared" si="1"/>
        <v>600</v>
      </c>
      <c r="H19" s="192">
        <f t="shared" si="2"/>
        <v>15960</v>
      </c>
      <c r="I19" s="169" t="e" vm="82">
        <v>#VALUE!</v>
      </c>
      <c r="J19" s="165" t="s">
        <v>271</v>
      </c>
      <c r="K19" s="165"/>
      <c r="L19" s="176" t="s">
        <v>334</v>
      </c>
    </row>
    <row r="20" spans="2:12" ht="60.75" customHeight="1">
      <c r="B20" s="175" t="s">
        <v>335</v>
      </c>
      <c r="C20" s="183">
        <v>63.06</v>
      </c>
      <c r="D20" s="181">
        <v>100</v>
      </c>
      <c r="E20" s="184">
        <f t="shared" si="0"/>
        <v>6306</v>
      </c>
      <c r="F20" s="191">
        <v>54.7</v>
      </c>
      <c r="G20" s="189">
        <f t="shared" si="1"/>
        <v>300</v>
      </c>
      <c r="H20" s="192">
        <f t="shared" si="2"/>
        <v>16410</v>
      </c>
      <c r="I20" s="169" t="e" vm="83">
        <v>#VALUE!</v>
      </c>
      <c r="J20" s="165" t="s">
        <v>271</v>
      </c>
      <c r="K20" s="165"/>
      <c r="L20" s="176" t="s">
        <v>336</v>
      </c>
    </row>
    <row r="21" spans="2:12" ht="60.75" customHeight="1">
      <c r="B21" s="175" t="s">
        <v>337</v>
      </c>
      <c r="C21" s="197">
        <v>249.75</v>
      </c>
      <c r="D21" s="186">
        <v>70</v>
      </c>
      <c r="E21" s="187">
        <f t="shared" si="0"/>
        <v>17482.5</v>
      </c>
      <c r="F21" s="193">
        <v>241.5</v>
      </c>
      <c r="G21" s="194">
        <f t="shared" si="1"/>
        <v>210</v>
      </c>
      <c r="H21" s="195">
        <f t="shared" si="2"/>
        <v>50715</v>
      </c>
      <c r="I21" s="169" t="e" vm="84">
        <v>#VALUE!</v>
      </c>
      <c r="J21" s="165" t="s">
        <v>275</v>
      </c>
      <c r="K21" s="165"/>
      <c r="L21" s="176" t="s">
        <v>338</v>
      </c>
    </row>
    <row r="22" spans="2:12">
      <c r="H22" s="153"/>
    </row>
    <row r="23" spans="2:12">
      <c r="B23" s="198" t="s">
        <v>355</v>
      </c>
      <c r="C23" s="198"/>
      <c r="D23" s="198"/>
      <c r="E23" s="199">
        <f>SUM(E4:E21)</f>
        <v>196632.1</v>
      </c>
      <c r="F23" s="198"/>
      <c r="G23" s="198"/>
      <c r="H23" s="199">
        <f>SUM(H4:H21)</f>
        <v>539035.5</v>
      </c>
      <c r="I23" s="198"/>
      <c r="J23" s="198"/>
      <c r="K23" s="198"/>
    </row>
    <row r="24" spans="2:12">
      <c r="B24" s="200" t="s">
        <v>356</v>
      </c>
      <c r="C24" s="200"/>
      <c r="D24" s="200"/>
      <c r="E24" s="201">
        <f>E23*1.21</f>
        <v>237924.84099999999</v>
      </c>
      <c r="F24" s="200"/>
      <c r="G24" s="200"/>
      <c r="H24" s="201">
        <f>H23*1.21</f>
        <v>652232.95499999996</v>
      </c>
      <c r="I24" s="200"/>
      <c r="J24" s="200"/>
      <c r="K24" s="200"/>
    </row>
    <row r="25" spans="2:12">
      <c r="H25" s="153"/>
    </row>
    <row r="26" spans="2:12">
      <c r="H26" s="153"/>
    </row>
    <row r="27" spans="2:12">
      <c r="H27" s="153"/>
    </row>
    <row r="28" spans="2:12">
      <c r="H28" s="153"/>
    </row>
    <row r="29" spans="2:12">
      <c r="H29" s="153"/>
    </row>
    <row r="33" spans="5:9">
      <c r="E33" s="153"/>
      <c r="H33" s="153"/>
      <c r="I33" s="153"/>
    </row>
    <row r="34" spans="5:9">
      <c r="E34" s="153"/>
      <c r="I34" s="153"/>
    </row>
  </sheetData>
  <mergeCells count="2">
    <mergeCell ref="C2:E2"/>
    <mergeCell ref="F2:H2"/>
  </mergeCells>
  <hyperlinks>
    <hyperlink ref="L4" r:id="rId1" display="https://reda.cz/cs/marcet--powerbanka-slim-4-000-mah-z-recyklovaneho-hliniku-100-ral-a-recyklovaneho-abs-100-rabs--svetle-modra---PP17090.2?_gl=1*1veq5a*_up*MQ..*_ga*OTAzNzYxNzcxLjE3NTMxODY1NDk.*_ga_WYHCQYP7FB*czE3NTMxODY1NDYkbzEkZzEkdDE3NTMxODY1NjckajM5JGwwJGgw*_ga_Y9MDSXXCXS*czE3NTMxODY1NDYkbzEkZzEkdDE3NTMxODY1NjckajM5JGwwJGgxNDI5NjgyOTU3" xr:uid="{7A7ED853-9291-4A25-A266-660FA9E93D23}"/>
    <hyperlink ref="L5" r:id="rId2" display="https://reda.cz/cs/nabijeci-usb-kabel-led-3v1-varen---PP56980.3?_gl=1*1qmvycw*_up*MQ..*_ga*OTAzNzYxNzcxLjE3NTMxODY1NDk.*_ga_WYHCQYP7FB*czE3NTMxODY1NDYkbzEkZzEkdDE3NTMxODY1NjckajM5JGwwJGgw*_ga_Y9MDSXXCXS*czE3NTMxODY1NDYkbzEkZzEkdDE3NTMxODY1NjckajM5JGwwJGgxNDI5NjgyOTU3" xr:uid="{D19C951B-B912-4668-A597-97C383514B12}"/>
    <hyperlink ref="L7" r:id="rId3" xr:uid="{AB3C01CA-97C6-47D0-AF0A-E660243972FA}"/>
    <hyperlink ref="L8" r:id="rId4" display="https://reda.cz/cs/magneticky-drzak-na-karty-na-telefon---PP31159?_gl=1*opjpjs*_up*MQ..*_ga*OTAzNzYxNzcxLjE3NTMxODY1NDk.*_ga_WYHCQYP7FB*czE3NTMxODY1NDYkbzEkZzEkdDE3NTMxODY1NjckajM5JGwwJGgw*_ga_Y9MDSXXCXS*czE3NTMxODY1NDYkbzEkZzEkdDE3NTMxODY1NjckajM5JGwwJGgxNDI5NjgyOTU3" xr:uid="{4736E2A8-D460-480A-9ED6-4EA423E50FD0}"/>
    <hyperlink ref="L9" r:id="rId5" xr:uid="{8B81E4A5-5D2D-46D6-A002-2F77F0719C68}"/>
    <hyperlink ref="L10" r:id="rId6" display="https://reda.cz/cs/kostova--zapisnik-a5-s-linkovanymi-listy---PP17444?_gl=1*1r5saoo*_up*MQ..*_ga*OTUzMjg0ODIxLjE3NTMxODc3NTc.*_ga_WYHCQYP7FB*czE3NTMxODc3NTQkbzEkZzAkdDE3NTMxODc3NTQkajYwJGwwJGgw*_ga_Y9MDSXXCXS*czE3NTMxODc3NTQkbzEkZzAkdDE3NTMxODc3NTQkajYwJGwwJGgxMDg4MDY0NTE4" xr:uid="{0947BC6E-293F-433A-98A5-9884846CAACD}"/>
    <hyperlink ref="L12" r:id="rId7" xr:uid="{DE0E8E0D-F5F9-4C56-BB3F-339DFF797CED}"/>
    <hyperlink ref="L11" r:id="rId8" display="https://reda.cz/cs/blocek-se-semeny-kvetin-grow-me---PP22213?_gl=1*bgfgcq*_up*MQ..*_ga*OTUzMjg0ODIxLjE3NTMxODc3NTc.*_ga_WYHCQYP7FB*czE3NTMxODc3NTQkbzEkZzAkdDE3NTMxODc3NTQkajYwJGwwJGgw*_ga_Y9MDSXXCXS*czE3NTMxODc3NTQkbzEkZzAkdDE3NTMxODc3NTQkajYwJGwwJGgxMDg4MDY0NTE4" xr:uid="{BC5D3474-C9BC-485E-977A-126ECDD749CA}"/>
    <hyperlink ref="L13" r:id="rId9" xr:uid="{C537057A-068D-408E-93FC-A8F13286E563}"/>
    <hyperlink ref="L14" r:id="rId10" xr:uid="{E259F77B-B9B2-4949-B2FC-B6F26FC6D74D}"/>
    <hyperlink ref="L6" r:id="rId11" display="https://reda.cz/cs/felpy-sleeve--taska-na-notebook-z-recyklovane-plsti-100-rpet--tmave-seda---PP99582.1?_gl=1*uk5w14*_up*MQ..*_ga*NDgwMTMzNDgwLjE3NTMxODY0OTY.*_ga_WYHCQYP7FB*czE3NTMxODY0OTQkbzEkZzEkdDE3NTMxODk0OTUkajUxJGwwJGgw*_ga_Y9MDSXXCXS*czE3NTMxODY0OTQkbzEkZzEkdDE3NTMxODk0OTUkajUxJGwwJGgyMDI5MTYzNTgw" xr:uid="{23F96CD8-ED3D-4BCA-A884-997C14AF1C0B}"/>
    <hyperlink ref="L16" r:id="rId12" display="https://reda.cz/cs/ellen--taska-z-kraftoveho-papiru-115-g-m---PP16823?_gl=1*121sdty*_up*MQ..*_ga*NDgwMTMzNDgwLjE3NTMxODY0OTY.*_ga_WYHCQYP7FB*czE3NTMxODY0OTQkbzEkZzEkdDE3NTMxODk0OTUkajUxJGwwJGgw*_ga_Y9MDSXXCXS*czE3NTMxODY0OTQkbzEkZzEkdDE3NTMxODk0OTUkajUxJGwwJGgyMDI5MTYzNTgw" xr:uid="{C70ADC2E-E830-4666-B5A6-4188D9BFFD91}"/>
    <hyperlink ref="L17" r:id="rId13" display="https://reda.cz/cs/leia--taska-z-kraftoveho-papiru-115-g-m---PP16822?_gl=1*o0r69m*_up*MQ..*_ga*NDgwMTMzNDgwLjE3NTMxODY0OTY.*_ga_WYHCQYP7FB*czE3NTMxODY0OTQkbzEkZzEkdDE3NTMxODk0OTUkajUxJGwwJGgw*_ga_Y9MDSXXCXS*czE3NTMxODY0OTQkbzEkZzEkdDE3NTMxODk0OTUkajUxJGwwJGgyMDI5MTYzNTgw" xr:uid="{7978624C-EC1F-4F35-8667-58D2F61B62F0}"/>
    <hyperlink ref="L18" r:id="rId14" xr:uid="{3E51AEE6-850B-48CF-8E88-5C62F2F5F76F}"/>
    <hyperlink ref="L19" r:id="rId15" display="https://reda.cz/cs/cistici-gel-na-ruce-30-ml-gel2go---PP17601?_gl=1*dnltjn*_up*MQ..*_ga*NDgwMTMzNDgwLjE3NTMxODY0OTY.*_ga_WYHCQYP7FB*czE3NTMxODY0OTQkbzEkZzEkdDE3NTMxOTAzOTYkajYwJGwwJGgw*_ga_Y9MDSXXCXS*czE3NTMxODY0OTQkbzEkZzEkdDE3NTMxOTAzOTYkajYwJGwwJGgyMDI5MTYzNTgw" xr:uid="{02F1C339-B788-4083-B4A0-33CBDA222EDD}"/>
    <hyperlink ref="L20" r:id="rId16" display="https://reda.cz/cs/deniro--vzduchotesna-kosmeticka-taska-z-pvc---PP16736?_gl=1*dnltjn*_up*MQ..*_ga*NDgwMTMzNDgwLjE3NTMxODY0OTY.*_ga_WYHCQYP7FB*czE3NTMxODY0OTQkbzEkZzEkdDE3NTMxOTAzOTYkajYwJGwwJGgw*_ga_Y9MDSXXCXS*czE3NTMxODY0OTQkbzEkZzEkdDE3NTMxOTAzOTYkajYwJGwwJGgyMDI5MTYzNTgw" xr:uid="{32970DA3-9A5D-4EFB-BCAE-C8F9F7CB9A45}"/>
    <hyperlink ref="L21" r:id="rId17" display="https://reda.cz/cs/campanela--destnik-z-ponze-190t-s-automatickym-oteviranim-a-zaviranim--cerna---PP16245.1?_gl=1*1gqty08*_up*MQ..*_ga*NDgwMTMzNDgwLjE3NTMxODY0OTY.*_ga_WYHCQYP7FB*czE3NTMxODY0OTQkbzEkZzEkdDE3NTMxOTA3NDUkajYwJGwwJGgw*_ga_Y9MDSXXCXS*czE3NTMxODY0OTQkbzEkZzEkdDE3NTMxOTA3NDUkajYwJGwwJGgyMDI5MTYzNTgw" xr:uid="{59ED1387-F862-4271-97C4-A9B466D428EC}"/>
    <hyperlink ref="L15" r:id="rId18" xr:uid="{F7E3CE3B-4CDA-42DD-8CA4-843EB79135D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F40B-E88E-440C-9657-E2F5D5A6B152}">
  <dimension ref="A1:AI38"/>
  <sheetViews>
    <sheetView workbookViewId="0">
      <pane xSplit="3" topLeftCell="D1" activePane="topRight" state="frozen"/>
      <selection pane="topRight" activeCell="E18" sqref="E18"/>
    </sheetView>
  </sheetViews>
  <sheetFormatPr defaultColWidth="9.125" defaultRowHeight="14.25"/>
  <cols>
    <col min="1" max="1" width="18" style="12" customWidth="1"/>
    <col min="2" max="2" width="16.625" style="12" customWidth="1"/>
    <col min="3" max="5" width="20.25" style="12" customWidth="1"/>
    <col min="6" max="6" width="22.125" style="12" customWidth="1"/>
    <col min="7" max="8" width="15.75" style="12" customWidth="1"/>
    <col min="9" max="9" width="27.125" style="12" customWidth="1"/>
    <col min="10" max="10" width="27.625" style="12" customWidth="1"/>
    <col min="11" max="11" width="22.75" style="12" customWidth="1"/>
    <col min="12" max="13" width="17.75" style="12" customWidth="1"/>
    <col min="14" max="15" width="27.125" style="12" customWidth="1"/>
    <col min="16" max="16" width="22.625" style="12" customWidth="1"/>
    <col min="17" max="18" width="18.75" style="12" customWidth="1"/>
    <col min="19" max="19" width="29.75" style="12" customWidth="1"/>
    <col min="20" max="20" width="27.375" style="12" customWidth="1"/>
    <col min="21" max="21" width="24" style="12" customWidth="1"/>
    <col min="22" max="23" width="16.75" style="12" customWidth="1"/>
    <col min="24" max="24" width="32.875" style="12" customWidth="1"/>
    <col min="25" max="25" width="27.875" style="12" customWidth="1"/>
    <col min="26" max="26" width="22.875" style="12" customWidth="1"/>
    <col min="27" max="28" width="16.125" style="12" customWidth="1"/>
    <col min="29" max="29" width="31.625" style="12" customWidth="1"/>
    <col min="30" max="30" width="27.375" style="12" customWidth="1"/>
    <col min="31" max="31" width="21.75" style="12" customWidth="1"/>
    <col min="32" max="33" width="15" style="12" customWidth="1"/>
    <col min="34" max="34" width="30.125" style="12" customWidth="1"/>
    <col min="35" max="35" width="43.625" style="12" customWidth="1"/>
    <col min="36" max="16384" width="9.125" style="12"/>
  </cols>
  <sheetData>
    <row r="1" spans="1:35" ht="27.75" customHeight="1">
      <c r="F1" s="354" t="s">
        <v>357</v>
      </c>
      <c r="G1" s="354"/>
      <c r="H1" s="354"/>
      <c r="I1" s="354"/>
      <c r="J1" s="355"/>
      <c r="K1" s="354" t="s">
        <v>358</v>
      </c>
      <c r="L1" s="354"/>
      <c r="M1" s="354"/>
      <c r="N1" s="354"/>
      <c r="O1" s="355"/>
      <c r="P1" s="353" t="s">
        <v>58</v>
      </c>
      <c r="Q1" s="354"/>
      <c r="R1" s="354"/>
      <c r="S1" s="354"/>
      <c r="T1" s="355"/>
      <c r="U1" s="353" t="s">
        <v>359</v>
      </c>
      <c r="V1" s="354"/>
      <c r="W1" s="354"/>
      <c r="X1" s="354"/>
      <c r="Y1" s="355"/>
      <c r="Z1" s="353" t="s">
        <v>51</v>
      </c>
      <c r="AA1" s="354"/>
      <c r="AB1" s="354"/>
      <c r="AC1" s="354"/>
      <c r="AD1" s="355"/>
      <c r="AE1" s="353" t="s">
        <v>360</v>
      </c>
      <c r="AF1" s="354"/>
      <c r="AG1" s="354"/>
      <c r="AH1" s="354"/>
      <c r="AI1" s="355"/>
    </row>
    <row r="2" spans="1:35" ht="27" customHeight="1">
      <c r="A2" s="210" t="s">
        <v>263</v>
      </c>
      <c r="B2" s="211" t="s">
        <v>265</v>
      </c>
      <c r="C2" s="212" t="s">
        <v>267</v>
      </c>
      <c r="D2" s="310" t="s">
        <v>361</v>
      </c>
      <c r="E2" s="310" t="s">
        <v>362</v>
      </c>
      <c r="F2" s="215" t="s">
        <v>264</v>
      </c>
      <c r="G2" s="216" t="s">
        <v>363</v>
      </c>
      <c r="H2" s="217"/>
      <c r="I2" s="217" t="s">
        <v>82</v>
      </c>
      <c r="J2" s="216" t="s">
        <v>84</v>
      </c>
      <c r="K2" s="215" t="s">
        <v>264</v>
      </c>
      <c r="L2" s="216" t="s">
        <v>363</v>
      </c>
      <c r="M2" s="217"/>
      <c r="N2" s="217" t="s">
        <v>82</v>
      </c>
      <c r="O2" s="216" t="s">
        <v>84</v>
      </c>
      <c r="P2" s="228" t="s">
        <v>264</v>
      </c>
      <c r="Q2" s="229" t="s">
        <v>363</v>
      </c>
      <c r="R2" s="230"/>
      <c r="S2" s="230" t="s">
        <v>82</v>
      </c>
      <c r="T2" s="229" t="s">
        <v>84</v>
      </c>
      <c r="U2" s="243" t="s">
        <v>264</v>
      </c>
      <c r="V2" s="244" t="s">
        <v>363</v>
      </c>
      <c r="W2" s="245"/>
      <c r="X2" s="245" t="s">
        <v>82</v>
      </c>
      <c r="Y2" s="244" t="s">
        <v>84</v>
      </c>
      <c r="Z2" s="256" t="s">
        <v>264</v>
      </c>
      <c r="AA2" s="257" t="s">
        <v>363</v>
      </c>
      <c r="AB2" s="258"/>
      <c r="AC2" s="258" t="s">
        <v>82</v>
      </c>
      <c r="AD2" s="257" t="s">
        <v>84</v>
      </c>
      <c r="AE2" s="269" t="s">
        <v>264</v>
      </c>
      <c r="AF2" s="270" t="s">
        <v>363</v>
      </c>
      <c r="AG2" s="271"/>
      <c r="AH2" s="271" t="s">
        <v>82</v>
      </c>
      <c r="AI2" s="270" t="s">
        <v>84</v>
      </c>
    </row>
    <row r="3" spans="1:35" ht="79.5" customHeight="1">
      <c r="A3" s="204" t="s">
        <v>364</v>
      </c>
      <c r="B3" s="202">
        <v>450</v>
      </c>
      <c r="C3" s="213" t="e" vm="55">
        <v>#VALUE!</v>
      </c>
      <c r="D3" s="213" t="s">
        <v>365</v>
      </c>
      <c r="E3" s="213">
        <v>100</v>
      </c>
      <c r="F3" s="218">
        <v>284.97000000000003</v>
      </c>
      <c r="G3" s="222">
        <f>B3*F3</f>
        <v>128236.50000000001</v>
      </c>
      <c r="H3" s="316">
        <f>E3*F3</f>
        <v>28497.000000000004</v>
      </c>
      <c r="I3" s="223"/>
      <c r="J3" s="224" t="s">
        <v>366</v>
      </c>
      <c r="K3" s="218">
        <v>263.93</v>
      </c>
      <c r="L3" s="222">
        <f>K3*B3</f>
        <v>118768.5</v>
      </c>
      <c r="M3" s="316">
        <f>K3*E3</f>
        <v>26393</v>
      </c>
      <c r="N3" s="223"/>
      <c r="O3" s="241" t="s">
        <v>366</v>
      </c>
      <c r="P3" s="234">
        <v>263.39999999999998</v>
      </c>
      <c r="Q3" s="231">
        <f t="shared" ref="Q3:Q21" si="0">P3*B3</f>
        <v>118529.99999999999</v>
      </c>
      <c r="R3" s="317">
        <f>P3*E3</f>
        <v>26339.999999999996</v>
      </c>
      <c r="S3" s="232" t="s">
        <v>367</v>
      </c>
      <c r="T3" s="233" t="s">
        <v>368</v>
      </c>
      <c r="U3" s="249">
        <v>285</v>
      </c>
      <c r="V3" s="246">
        <f t="shared" ref="V3:V25" si="1">U3*B3</f>
        <v>128250</v>
      </c>
      <c r="W3" s="318">
        <f>U3*E3</f>
        <v>28500</v>
      </c>
      <c r="X3" s="247"/>
      <c r="Y3" s="248"/>
      <c r="Z3" s="262">
        <v>207</v>
      </c>
      <c r="AA3" s="259">
        <f t="shared" ref="AA3:AA25" si="2">Z3*B3</f>
        <v>93150</v>
      </c>
      <c r="AB3" s="319">
        <f>Z3*E3</f>
        <v>20700</v>
      </c>
      <c r="AC3" s="260"/>
      <c r="AD3" s="261"/>
      <c r="AE3" s="272">
        <v>382.7</v>
      </c>
      <c r="AF3" s="273">
        <f t="shared" ref="AF3:AF25" si="3">AE3*B3</f>
        <v>172215</v>
      </c>
      <c r="AG3" s="320">
        <f>AE3*E3</f>
        <v>38270</v>
      </c>
      <c r="AH3" s="274" t="s">
        <v>369</v>
      </c>
      <c r="AI3" s="275" t="s">
        <v>370</v>
      </c>
    </row>
    <row r="4" spans="1:35" s="309" customFormat="1" ht="79.5" customHeight="1">
      <c r="A4" s="285" t="s">
        <v>371</v>
      </c>
      <c r="B4" s="286"/>
      <c r="C4" s="287"/>
      <c r="D4" s="287" t="s">
        <v>85</v>
      </c>
      <c r="E4" s="287" t="s">
        <v>85</v>
      </c>
      <c r="F4" s="288"/>
      <c r="G4" s="289"/>
      <c r="H4" s="316"/>
      <c r="I4" s="290"/>
      <c r="J4" s="291" t="s">
        <v>372</v>
      </c>
      <c r="K4" s="288"/>
      <c r="L4" s="289"/>
      <c r="M4" s="316"/>
      <c r="N4" s="290"/>
      <c r="O4" s="292" t="s">
        <v>372</v>
      </c>
      <c r="P4" s="293">
        <v>117.2</v>
      </c>
      <c r="Q4" s="294">
        <f t="shared" si="0"/>
        <v>0</v>
      </c>
      <c r="R4" s="317"/>
      <c r="S4" s="295" t="s">
        <v>367</v>
      </c>
      <c r="T4" s="296" t="s">
        <v>373</v>
      </c>
      <c r="U4" s="297">
        <v>125</v>
      </c>
      <c r="V4" s="298">
        <f t="shared" si="1"/>
        <v>0</v>
      </c>
      <c r="W4" s="318"/>
      <c r="X4" s="299"/>
      <c r="Y4" s="300"/>
      <c r="Z4" s="301">
        <v>110</v>
      </c>
      <c r="AA4" s="302">
        <f t="shared" si="2"/>
        <v>0</v>
      </c>
      <c r="AB4" s="319"/>
      <c r="AC4" s="303"/>
      <c r="AD4" s="304"/>
      <c r="AE4" s="305">
        <v>120.2</v>
      </c>
      <c r="AF4" s="306">
        <f t="shared" si="3"/>
        <v>0</v>
      </c>
      <c r="AG4" s="320"/>
      <c r="AH4" s="307" t="s">
        <v>369</v>
      </c>
      <c r="AI4" s="308" t="s">
        <v>272</v>
      </c>
    </row>
    <row r="5" spans="1:35" ht="60.75" customHeight="1">
      <c r="A5" s="284" t="s">
        <v>273</v>
      </c>
      <c r="B5" s="202">
        <v>450</v>
      </c>
      <c r="C5" s="213" t="e" vm="85">
        <v>#VALUE!</v>
      </c>
      <c r="D5" s="213" t="s">
        <v>374</v>
      </c>
      <c r="E5" s="213">
        <v>250</v>
      </c>
      <c r="F5" s="218">
        <v>148.19999999999999</v>
      </c>
      <c r="G5" s="222">
        <f t="shared" ref="G5:G21" si="4">B5*F5</f>
        <v>66690</v>
      </c>
      <c r="H5" s="316">
        <f t="shared" ref="H5:H25" si="5">E5*F5</f>
        <v>37050</v>
      </c>
      <c r="I5" s="223"/>
      <c r="J5" s="225" t="s">
        <v>375</v>
      </c>
      <c r="K5" s="218"/>
      <c r="L5" s="222">
        <f t="shared" ref="L5:L21" si="6">K5*B5</f>
        <v>0</v>
      </c>
      <c r="M5" s="316">
        <f t="shared" ref="M5:M25" si="7">K5*E5</f>
        <v>0</v>
      </c>
      <c r="N5" s="223"/>
      <c r="O5" s="225"/>
      <c r="P5" s="234">
        <v>67.2</v>
      </c>
      <c r="Q5" s="231">
        <f t="shared" si="0"/>
        <v>30240</v>
      </c>
      <c r="R5" s="317">
        <f t="shared" ref="R5:R25" si="8">P5*E5</f>
        <v>16800</v>
      </c>
      <c r="S5" s="232" t="s">
        <v>376</v>
      </c>
      <c r="T5" s="236" t="s">
        <v>377</v>
      </c>
      <c r="U5" s="249">
        <v>130</v>
      </c>
      <c r="V5" s="246">
        <f t="shared" si="1"/>
        <v>58500</v>
      </c>
      <c r="W5" s="318">
        <f t="shared" ref="W5:W25" si="9">U5*E5</f>
        <v>32500</v>
      </c>
      <c r="X5" s="247" t="s">
        <v>378</v>
      </c>
      <c r="Y5" s="251"/>
      <c r="Z5" s="262">
        <v>63.3</v>
      </c>
      <c r="AA5" s="259">
        <f t="shared" si="2"/>
        <v>28485</v>
      </c>
      <c r="AB5" s="319">
        <f t="shared" ref="AB5:AB25" si="10">Z5*E5</f>
        <v>15825</v>
      </c>
      <c r="AC5" s="260"/>
      <c r="AD5" s="264"/>
      <c r="AE5" s="272">
        <v>69.8</v>
      </c>
      <c r="AF5" s="273">
        <f t="shared" si="3"/>
        <v>31410</v>
      </c>
      <c r="AG5" s="320">
        <f t="shared" ref="AG5:AG25" si="11">AE5*E5</f>
        <v>17450</v>
      </c>
      <c r="AH5" s="274" t="s">
        <v>379</v>
      </c>
      <c r="AI5" s="277" t="s">
        <v>276</v>
      </c>
    </row>
    <row r="6" spans="1:35" ht="114">
      <c r="A6" s="284" t="s">
        <v>278</v>
      </c>
      <c r="B6" s="202">
        <v>300</v>
      </c>
      <c r="C6" s="213" t="e" vm="86">
        <v>#VALUE!</v>
      </c>
      <c r="D6" s="213" t="s">
        <v>374</v>
      </c>
      <c r="E6" s="213">
        <v>250</v>
      </c>
      <c r="F6" s="218">
        <v>91.72</v>
      </c>
      <c r="G6" s="222">
        <f>B6*F6</f>
        <v>27516</v>
      </c>
      <c r="H6" s="316">
        <f t="shared" si="5"/>
        <v>22930</v>
      </c>
      <c r="I6" s="223"/>
      <c r="J6" s="227" t="s">
        <v>380</v>
      </c>
      <c r="K6" s="218">
        <v>67.510000000000005</v>
      </c>
      <c r="L6" s="222">
        <f t="shared" si="6"/>
        <v>20253</v>
      </c>
      <c r="M6" s="316">
        <f t="shared" si="7"/>
        <v>16877.5</v>
      </c>
      <c r="N6" s="223"/>
      <c r="O6" s="227" t="s">
        <v>381</v>
      </c>
      <c r="P6" s="234">
        <v>54.3</v>
      </c>
      <c r="Q6" s="231">
        <f t="shared" si="0"/>
        <v>16290</v>
      </c>
      <c r="R6" s="317">
        <f t="shared" si="8"/>
        <v>13575</v>
      </c>
      <c r="S6" s="232" t="s">
        <v>382</v>
      </c>
      <c r="T6" s="235" t="s">
        <v>383</v>
      </c>
      <c r="U6" s="249">
        <v>65</v>
      </c>
      <c r="V6" s="246">
        <f t="shared" si="1"/>
        <v>19500</v>
      </c>
      <c r="W6" s="318">
        <f t="shared" si="9"/>
        <v>16250</v>
      </c>
      <c r="X6" s="247"/>
      <c r="Y6" s="250"/>
      <c r="Z6" s="262">
        <v>57.9</v>
      </c>
      <c r="AA6" s="259">
        <f t="shared" si="2"/>
        <v>17370</v>
      </c>
      <c r="AB6" s="319">
        <f t="shared" si="10"/>
        <v>14475</v>
      </c>
      <c r="AC6" s="260"/>
      <c r="AD6" s="263"/>
      <c r="AE6" s="272">
        <v>62.9</v>
      </c>
      <c r="AF6" s="273">
        <f t="shared" si="3"/>
        <v>18870</v>
      </c>
      <c r="AG6" s="320">
        <f t="shared" si="11"/>
        <v>15725</v>
      </c>
      <c r="AH6" s="274" t="s">
        <v>384</v>
      </c>
      <c r="AI6" s="276" t="s">
        <v>281</v>
      </c>
    </row>
    <row r="7" spans="1:35" ht="60.75" customHeight="1">
      <c r="A7" s="205" t="s">
        <v>284</v>
      </c>
      <c r="B7" s="202">
        <v>150</v>
      </c>
      <c r="C7" s="214" t="e" vm="61">
        <v>#VALUE!</v>
      </c>
      <c r="D7" s="214" t="s">
        <v>385</v>
      </c>
      <c r="E7" s="214">
        <v>200</v>
      </c>
      <c r="F7" s="218">
        <v>29.19</v>
      </c>
      <c r="G7" s="222">
        <f t="shared" si="4"/>
        <v>4378.5</v>
      </c>
      <c r="H7" s="316">
        <f t="shared" si="5"/>
        <v>5838</v>
      </c>
      <c r="I7" s="223"/>
      <c r="J7" s="225" t="s">
        <v>386</v>
      </c>
      <c r="K7" s="218">
        <v>29.19</v>
      </c>
      <c r="L7" s="222">
        <f t="shared" si="6"/>
        <v>4378.5</v>
      </c>
      <c r="M7" s="316">
        <f t="shared" si="7"/>
        <v>5838</v>
      </c>
      <c r="N7" s="223"/>
      <c r="O7" s="227" t="s">
        <v>386</v>
      </c>
      <c r="P7" s="234">
        <v>29.9</v>
      </c>
      <c r="Q7" s="231">
        <f t="shared" si="0"/>
        <v>4485</v>
      </c>
      <c r="R7" s="317">
        <f t="shared" si="8"/>
        <v>5980</v>
      </c>
      <c r="S7" s="232" t="s">
        <v>387</v>
      </c>
      <c r="T7" s="236" t="s">
        <v>388</v>
      </c>
      <c r="U7" s="249">
        <v>25</v>
      </c>
      <c r="V7" s="246">
        <f t="shared" si="1"/>
        <v>3750</v>
      </c>
      <c r="W7" s="318">
        <f t="shared" si="9"/>
        <v>5000</v>
      </c>
      <c r="X7" s="247"/>
      <c r="Y7" s="251"/>
      <c r="Z7" s="262">
        <v>20</v>
      </c>
      <c r="AA7" s="259">
        <f t="shared" si="2"/>
        <v>3000</v>
      </c>
      <c r="AB7" s="319">
        <f t="shared" si="10"/>
        <v>4000</v>
      </c>
      <c r="AC7" s="260"/>
      <c r="AD7" s="264"/>
      <c r="AE7" s="272">
        <v>19.3</v>
      </c>
      <c r="AF7" s="273">
        <f t="shared" si="3"/>
        <v>2895</v>
      </c>
      <c r="AG7" s="320">
        <f t="shared" si="11"/>
        <v>3860</v>
      </c>
      <c r="AH7" s="274" t="s">
        <v>389</v>
      </c>
      <c r="AI7" s="277" t="s">
        <v>285</v>
      </c>
    </row>
    <row r="8" spans="1:35" s="206" customFormat="1" ht="114">
      <c r="A8" s="205" t="s">
        <v>286</v>
      </c>
      <c r="B8" s="202">
        <v>150</v>
      </c>
      <c r="C8" s="214" t="e" vm="62">
        <v>#VALUE!</v>
      </c>
      <c r="D8" s="214" t="s">
        <v>390</v>
      </c>
      <c r="E8" s="214">
        <v>200</v>
      </c>
      <c r="F8" s="218">
        <v>145.63999999999999</v>
      </c>
      <c r="G8" s="222">
        <f t="shared" si="4"/>
        <v>21845.999999999996</v>
      </c>
      <c r="H8" s="316">
        <f t="shared" si="5"/>
        <v>29127.999999999996</v>
      </c>
      <c r="I8" s="223" t="s">
        <v>391</v>
      </c>
      <c r="J8" s="225" t="s">
        <v>392</v>
      </c>
      <c r="K8" s="218">
        <v>145.63999999999999</v>
      </c>
      <c r="L8" s="222">
        <f t="shared" si="6"/>
        <v>21845.999999999996</v>
      </c>
      <c r="M8" s="316">
        <f t="shared" si="7"/>
        <v>29127.999999999996</v>
      </c>
      <c r="N8" s="223"/>
      <c r="O8" s="225" t="s">
        <v>392</v>
      </c>
      <c r="P8" s="234">
        <v>138.1</v>
      </c>
      <c r="Q8" s="231">
        <f t="shared" si="0"/>
        <v>20715</v>
      </c>
      <c r="R8" s="317">
        <f t="shared" si="8"/>
        <v>27620</v>
      </c>
      <c r="S8" s="232" t="s">
        <v>393</v>
      </c>
      <c r="T8" s="235" t="s">
        <v>394</v>
      </c>
      <c r="U8" s="249">
        <v>190</v>
      </c>
      <c r="V8" s="246">
        <f t="shared" si="1"/>
        <v>28500</v>
      </c>
      <c r="W8" s="318">
        <f t="shared" si="9"/>
        <v>38000</v>
      </c>
      <c r="X8" s="247"/>
      <c r="Y8" s="250"/>
      <c r="Z8" s="262">
        <v>120.4</v>
      </c>
      <c r="AA8" s="259">
        <f t="shared" si="2"/>
        <v>18060</v>
      </c>
      <c r="AB8" s="319">
        <f t="shared" si="10"/>
        <v>24080</v>
      </c>
      <c r="AC8" s="260"/>
      <c r="AD8" s="263"/>
      <c r="AE8" s="272">
        <v>131.30000000000001</v>
      </c>
      <c r="AF8" s="273">
        <f t="shared" si="3"/>
        <v>19695</v>
      </c>
      <c r="AG8" s="320">
        <f t="shared" si="11"/>
        <v>26260.000000000004</v>
      </c>
      <c r="AH8" s="274" t="s">
        <v>395</v>
      </c>
      <c r="AI8" s="276" t="s">
        <v>288</v>
      </c>
    </row>
    <row r="9" spans="1:35" s="206" customFormat="1" ht="60.75" customHeight="1">
      <c r="A9" s="284" t="s">
        <v>289</v>
      </c>
      <c r="B9" s="202">
        <v>1500</v>
      </c>
      <c r="C9" s="213" t="e" vm="87">
        <v>#VALUE!</v>
      </c>
      <c r="D9" s="213" t="s">
        <v>374</v>
      </c>
      <c r="E9" s="213">
        <v>300</v>
      </c>
      <c r="F9" s="218">
        <v>53.89</v>
      </c>
      <c r="G9" s="222">
        <f t="shared" si="4"/>
        <v>80835</v>
      </c>
      <c r="H9" s="316">
        <f t="shared" si="5"/>
        <v>16167</v>
      </c>
      <c r="I9" s="223" t="s">
        <v>396</v>
      </c>
      <c r="J9" s="226" t="s">
        <v>397</v>
      </c>
      <c r="K9" s="218">
        <v>51.67</v>
      </c>
      <c r="L9" s="222">
        <f t="shared" si="6"/>
        <v>77505</v>
      </c>
      <c r="M9" s="316">
        <f t="shared" si="7"/>
        <v>15501</v>
      </c>
      <c r="N9" s="223"/>
      <c r="O9" s="242" t="s">
        <v>397</v>
      </c>
      <c r="P9" s="234">
        <v>44.2</v>
      </c>
      <c r="Q9" s="231">
        <f t="shared" si="0"/>
        <v>66300</v>
      </c>
      <c r="R9" s="317">
        <f t="shared" si="8"/>
        <v>13260</v>
      </c>
      <c r="S9" s="232" t="s">
        <v>398</v>
      </c>
      <c r="T9" s="237" t="s">
        <v>399</v>
      </c>
      <c r="U9" s="249">
        <v>55</v>
      </c>
      <c r="V9" s="246">
        <f t="shared" si="1"/>
        <v>82500</v>
      </c>
      <c r="W9" s="318">
        <f t="shared" si="9"/>
        <v>16500</v>
      </c>
      <c r="X9" s="247"/>
      <c r="Y9" s="252"/>
      <c r="Z9" s="262">
        <v>42</v>
      </c>
      <c r="AA9" s="259">
        <f t="shared" si="2"/>
        <v>63000</v>
      </c>
      <c r="AB9" s="319">
        <f t="shared" si="10"/>
        <v>12600</v>
      </c>
      <c r="AC9" s="260"/>
      <c r="AD9" s="265"/>
      <c r="AE9" s="272">
        <v>43.8</v>
      </c>
      <c r="AF9" s="273">
        <f t="shared" si="3"/>
        <v>65700</v>
      </c>
      <c r="AG9" s="320">
        <f t="shared" si="11"/>
        <v>13140</v>
      </c>
      <c r="AH9" s="274" t="s">
        <v>400</v>
      </c>
      <c r="AI9" s="278" t="s">
        <v>348</v>
      </c>
    </row>
    <row r="10" spans="1:35" ht="114">
      <c r="A10" s="284" t="s">
        <v>293</v>
      </c>
      <c r="B10" s="202">
        <v>1500</v>
      </c>
      <c r="C10" s="213" t="e" vm="64">
        <v>#VALUE!</v>
      </c>
      <c r="D10" s="213" t="s">
        <v>401</v>
      </c>
      <c r="E10" s="213">
        <v>400</v>
      </c>
      <c r="F10" s="218">
        <v>65.150000000000006</v>
      </c>
      <c r="G10" s="222">
        <f t="shared" si="4"/>
        <v>97725.000000000015</v>
      </c>
      <c r="H10" s="316">
        <f t="shared" si="5"/>
        <v>26060.000000000004</v>
      </c>
      <c r="I10" s="223" t="s">
        <v>396</v>
      </c>
      <c r="J10" s="224" t="s">
        <v>402</v>
      </c>
      <c r="K10" s="218">
        <v>65.150000000000006</v>
      </c>
      <c r="L10" s="222">
        <f t="shared" si="6"/>
        <v>97725.000000000015</v>
      </c>
      <c r="M10" s="316">
        <f t="shared" si="7"/>
        <v>26060.000000000004</v>
      </c>
      <c r="N10" s="223"/>
      <c r="O10" s="241" t="s">
        <v>402</v>
      </c>
      <c r="P10" s="234">
        <v>25.9</v>
      </c>
      <c r="Q10" s="231">
        <f t="shared" si="0"/>
        <v>38850</v>
      </c>
      <c r="R10" s="317">
        <f t="shared" si="8"/>
        <v>10360</v>
      </c>
      <c r="S10" s="232" t="s">
        <v>403</v>
      </c>
      <c r="T10" s="238" t="s">
        <v>404</v>
      </c>
      <c r="U10" s="249">
        <v>24</v>
      </c>
      <c r="V10" s="246">
        <f t="shared" si="1"/>
        <v>36000</v>
      </c>
      <c r="W10" s="318">
        <f t="shared" si="9"/>
        <v>9600</v>
      </c>
      <c r="X10" s="247"/>
      <c r="Y10" s="253"/>
      <c r="Z10" s="262">
        <v>58.4</v>
      </c>
      <c r="AA10" s="259">
        <f t="shared" si="2"/>
        <v>87600</v>
      </c>
      <c r="AB10" s="319">
        <f t="shared" si="10"/>
        <v>23360</v>
      </c>
      <c r="AC10" s="260"/>
      <c r="AD10" s="266"/>
      <c r="AE10" s="272">
        <v>33.5</v>
      </c>
      <c r="AF10" s="273">
        <f t="shared" si="3"/>
        <v>50250</v>
      </c>
      <c r="AG10" s="320">
        <f t="shared" si="11"/>
        <v>13400</v>
      </c>
      <c r="AH10" s="274" t="s">
        <v>405</v>
      </c>
      <c r="AI10" s="279" t="s">
        <v>294</v>
      </c>
    </row>
    <row r="11" spans="1:35" ht="81.75" customHeight="1">
      <c r="A11" s="205" t="s">
        <v>300</v>
      </c>
      <c r="B11" s="202">
        <v>450</v>
      </c>
      <c r="C11" s="214" t="e" vm="67">
        <v>#VALUE!</v>
      </c>
      <c r="D11" s="214" t="s">
        <v>135</v>
      </c>
      <c r="E11" s="214"/>
      <c r="F11" s="218">
        <v>185.8</v>
      </c>
      <c r="G11" s="222">
        <f t="shared" si="4"/>
        <v>83610</v>
      </c>
      <c r="H11" s="316">
        <f t="shared" si="5"/>
        <v>0</v>
      </c>
      <c r="I11" s="223" t="s">
        <v>396</v>
      </c>
      <c r="J11" s="225" t="s">
        <v>406</v>
      </c>
      <c r="K11" s="218">
        <v>170.74</v>
      </c>
      <c r="L11" s="222">
        <f t="shared" si="6"/>
        <v>76833</v>
      </c>
      <c r="M11" s="316">
        <f t="shared" si="7"/>
        <v>0</v>
      </c>
      <c r="N11" s="223"/>
      <c r="O11" s="227" t="s">
        <v>406</v>
      </c>
      <c r="P11" s="234">
        <v>18.899999999999999</v>
      </c>
      <c r="Q11" s="231">
        <f t="shared" si="0"/>
        <v>8505</v>
      </c>
      <c r="R11" s="317">
        <f t="shared" si="8"/>
        <v>0</v>
      </c>
      <c r="S11" s="232" t="s">
        <v>407</v>
      </c>
      <c r="T11" s="235" t="s">
        <v>408</v>
      </c>
      <c r="U11" s="249">
        <v>55</v>
      </c>
      <c r="V11" s="246">
        <f t="shared" si="1"/>
        <v>24750</v>
      </c>
      <c r="W11" s="318">
        <f t="shared" si="9"/>
        <v>0</v>
      </c>
      <c r="X11" s="247"/>
      <c r="Y11" s="250"/>
      <c r="Z11" s="262">
        <v>36</v>
      </c>
      <c r="AA11" s="259">
        <f t="shared" si="2"/>
        <v>16200</v>
      </c>
      <c r="AB11" s="319">
        <f t="shared" si="10"/>
        <v>0</v>
      </c>
      <c r="AC11" s="260"/>
      <c r="AD11" s="263"/>
      <c r="AE11" s="272">
        <v>50.4</v>
      </c>
      <c r="AF11" s="273">
        <f t="shared" si="3"/>
        <v>22680</v>
      </c>
      <c r="AG11" s="320">
        <f t="shared" si="11"/>
        <v>0</v>
      </c>
      <c r="AH11" s="274" t="s">
        <v>409</v>
      </c>
      <c r="AI11" s="276" t="s">
        <v>301</v>
      </c>
    </row>
    <row r="12" spans="1:35" s="206" customFormat="1" ht="60.75" customHeight="1">
      <c r="A12" s="284" t="s">
        <v>308</v>
      </c>
      <c r="B12" s="202">
        <v>3000</v>
      </c>
      <c r="C12" s="213" t="e" vm="71">
        <v>#VALUE!</v>
      </c>
      <c r="D12" s="213" t="s">
        <v>401</v>
      </c>
      <c r="E12" s="213">
        <v>1000</v>
      </c>
      <c r="F12" s="218">
        <v>18</v>
      </c>
      <c r="G12" s="222">
        <f t="shared" si="4"/>
        <v>54000</v>
      </c>
      <c r="H12" s="316">
        <f t="shared" si="5"/>
        <v>18000</v>
      </c>
      <c r="I12" s="223" t="s">
        <v>410</v>
      </c>
      <c r="J12" s="227" t="s">
        <v>411</v>
      </c>
      <c r="K12" s="218">
        <v>16.05</v>
      </c>
      <c r="L12" s="222">
        <f t="shared" si="6"/>
        <v>48150</v>
      </c>
      <c r="M12" s="316">
        <f t="shared" si="7"/>
        <v>16050</v>
      </c>
      <c r="N12" s="223"/>
      <c r="O12" s="227" t="s">
        <v>411</v>
      </c>
      <c r="P12" s="234">
        <v>9.9</v>
      </c>
      <c r="Q12" s="231">
        <f t="shared" si="0"/>
        <v>29700</v>
      </c>
      <c r="R12" s="317">
        <f t="shared" si="8"/>
        <v>9900</v>
      </c>
      <c r="S12" s="232" t="s">
        <v>412</v>
      </c>
      <c r="T12" s="239" t="s">
        <v>413</v>
      </c>
      <c r="U12" s="249">
        <v>13.5</v>
      </c>
      <c r="V12" s="246">
        <f t="shared" si="1"/>
        <v>40500</v>
      </c>
      <c r="W12" s="318">
        <f t="shared" si="9"/>
        <v>13500</v>
      </c>
      <c r="X12" s="247"/>
      <c r="Y12" s="254"/>
      <c r="Z12" s="262">
        <v>11.5</v>
      </c>
      <c r="AA12" s="259">
        <f t="shared" si="2"/>
        <v>34500</v>
      </c>
      <c r="AB12" s="319">
        <f t="shared" si="10"/>
        <v>11500</v>
      </c>
      <c r="AC12" s="260" t="s">
        <v>414</v>
      </c>
      <c r="AD12" s="267"/>
      <c r="AE12" s="272">
        <v>12</v>
      </c>
      <c r="AF12" s="273">
        <f t="shared" si="3"/>
        <v>36000</v>
      </c>
      <c r="AG12" s="320">
        <f t="shared" si="11"/>
        <v>12000</v>
      </c>
      <c r="AH12" s="274" t="s">
        <v>415</v>
      </c>
      <c r="AI12" s="280" t="s">
        <v>350</v>
      </c>
    </row>
    <row r="13" spans="1:35" ht="60.75" customHeight="1">
      <c r="A13" s="284" t="s">
        <v>311</v>
      </c>
      <c r="B13" s="202">
        <v>1500</v>
      </c>
      <c r="C13" s="213" t="e" vm="88">
        <v>#VALUE!</v>
      </c>
      <c r="D13" s="213" t="s">
        <v>401</v>
      </c>
      <c r="E13" s="213">
        <v>600</v>
      </c>
      <c r="F13" s="218">
        <v>23.72</v>
      </c>
      <c r="G13" s="222">
        <f t="shared" si="4"/>
        <v>35580</v>
      </c>
      <c r="H13" s="316">
        <f t="shared" si="5"/>
        <v>14232</v>
      </c>
      <c r="I13" s="223"/>
      <c r="J13" s="225" t="s">
        <v>416</v>
      </c>
      <c r="K13" s="218">
        <v>23.72</v>
      </c>
      <c r="L13" s="222">
        <f t="shared" si="6"/>
        <v>35580</v>
      </c>
      <c r="M13" s="316">
        <f t="shared" si="7"/>
        <v>14232</v>
      </c>
      <c r="N13" s="223"/>
      <c r="O13" s="227" t="s">
        <v>416</v>
      </c>
      <c r="P13" s="234">
        <v>11.3</v>
      </c>
      <c r="Q13" s="231">
        <f t="shared" si="0"/>
        <v>16950</v>
      </c>
      <c r="R13" s="317">
        <f t="shared" si="8"/>
        <v>6780</v>
      </c>
      <c r="S13" s="232" t="s">
        <v>417</v>
      </c>
      <c r="T13" s="235" t="s">
        <v>418</v>
      </c>
      <c r="U13" s="249">
        <v>12</v>
      </c>
      <c r="V13" s="246">
        <f t="shared" si="1"/>
        <v>18000</v>
      </c>
      <c r="W13" s="318">
        <f t="shared" si="9"/>
        <v>7200</v>
      </c>
      <c r="X13" s="247"/>
      <c r="Y13" s="250"/>
      <c r="Z13" s="262">
        <v>11.6</v>
      </c>
      <c r="AA13" s="259">
        <f t="shared" si="2"/>
        <v>17400</v>
      </c>
      <c r="AB13" s="319">
        <f t="shared" si="10"/>
        <v>6960</v>
      </c>
      <c r="AC13" s="260"/>
      <c r="AD13" s="263"/>
      <c r="AE13" s="272">
        <v>9.8000000000000007</v>
      </c>
      <c r="AF13" s="273">
        <f t="shared" si="3"/>
        <v>14700.000000000002</v>
      </c>
      <c r="AG13" s="320">
        <f t="shared" si="11"/>
        <v>5880</v>
      </c>
      <c r="AH13" s="274" t="s">
        <v>419</v>
      </c>
      <c r="AI13" s="276" t="s">
        <v>351</v>
      </c>
    </row>
    <row r="14" spans="1:35" ht="60.75" customHeight="1">
      <c r="A14" s="284" t="s">
        <v>317</v>
      </c>
      <c r="B14" s="202">
        <v>1500</v>
      </c>
      <c r="C14" s="213" t="e" vm="75">
        <v>#VALUE!</v>
      </c>
      <c r="D14" s="213" t="s">
        <v>401</v>
      </c>
      <c r="E14" s="213">
        <v>600</v>
      </c>
      <c r="F14" s="218">
        <v>5.87</v>
      </c>
      <c r="G14" s="222">
        <f t="shared" si="4"/>
        <v>8805</v>
      </c>
      <c r="H14" s="316">
        <f t="shared" si="5"/>
        <v>3522</v>
      </c>
      <c r="I14" s="223"/>
      <c r="J14" s="225" t="s">
        <v>420</v>
      </c>
      <c r="K14" s="218">
        <v>5.87</v>
      </c>
      <c r="L14" s="222">
        <f t="shared" si="6"/>
        <v>8805</v>
      </c>
      <c r="M14" s="316">
        <f t="shared" si="7"/>
        <v>3522</v>
      </c>
      <c r="N14" s="223"/>
      <c r="O14" s="225" t="s">
        <v>420</v>
      </c>
      <c r="P14" s="234">
        <v>6.3</v>
      </c>
      <c r="Q14" s="231">
        <f t="shared" si="0"/>
        <v>9450</v>
      </c>
      <c r="R14" s="317">
        <f t="shared" si="8"/>
        <v>3780</v>
      </c>
      <c r="S14" s="232" t="s">
        <v>421</v>
      </c>
      <c r="T14" s="235" t="s">
        <v>422</v>
      </c>
      <c r="U14" s="249">
        <v>6.5</v>
      </c>
      <c r="V14" s="246">
        <f t="shared" si="1"/>
        <v>9750</v>
      </c>
      <c r="W14" s="318">
        <f t="shared" si="9"/>
        <v>3900</v>
      </c>
      <c r="X14" s="247"/>
      <c r="Y14" s="250"/>
      <c r="Z14" s="262">
        <v>8.6</v>
      </c>
      <c r="AA14" s="259">
        <f t="shared" si="2"/>
        <v>12900</v>
      </c>
      <c r="AB14" s="319">
        <f t="shared" si="10"/>
        <v>5160</v>
      </c>
      <c r="AC14" s="260"/>
      <c r="AD14" s="263"/>
      <c r="AE14" s="272">
        <v>8.3000000000000007</v>
      </c>
      <c r="AF14" s="273">
        <f t="shared" si="3"/>
        <v>12450.000000000002</v>
      </c>
      <c r="AG14" s="320">
        <f t="shared" si="11"/>
        <v>4980</v>
      </c>
      <c r="AH14" s="274" t="s">
        <v>423</v>
      </c>
      <c r="AI14" s="276" t="s">
        <v>318</v>
      </c>
    </row>
    <row r="15" spans="1:35" ht="60.75" customHeight="1">
      <c r="A15" s="204" t="s">
        <v>352</v>
      </c>
      <c r="B15" s="202">
        <v>600</v>
      </c>
      <c r="C15" s="213" t="e" vm="89">
        <v>#VALUE!</v>
      </c>
      <c r="D15" s="213" t="s">
        <v>374</v>
      </c>
      <c r="E15" s="213">
        <v>200</v>
      </c>
      <c r="F15" s="218">
        <v>53.19</v>
      </c>
      <c r="G15" s="222">
        <f t="shared" si="4"/>
        <v>31914</v>
      </c>
      <c r="H15" s="316">
        <f t="shared" si="5"/>
        <v>10638</v>
      </c>
      <c r="I15" s="223"/>
      <c r="J15" s="225" t="s">
        <v>424</v>
      </c>
      <c r="K15" s="218">
        <v>36.369999999999997</v>
      </c>
      <c r="L15" s="222">
        <f t="shared" si="6"/>
        <v>21822</v>
      </c>
      <c r="M15" s="316">
        <f t="shared" si="7"/>
        <v>7273.9999999999991</v>
      </c>
      <c r="N15" s="223"/>
      <c r="O15" s="227" t="s">
        <v>424</v>
      </c>
      <c r="P15" s="234">
        <v>25.2</v>
      </c>
      <c r="Q15" s="231">
        <f t="shared" si="0"/>
        <v>15120</v>
      </c>
      <c r="R15" s="317">
        <f t="shared" si="8"/>
        <v>5040</v>
      </c>
      <c r="S15" s="232" t="s">
        <v>425</v>
      </c>
      <c r="T15" s="235" t="s">
        <v>426</v>
      </c>
      <c r="U15" s="249">
        <v>39.6</v>
      </c>
      <c r="V15" s="246">
        <f t="shared" si="1"/>
        <v>23760</v>
      </c>
      <c r="W15" s="318">
        <f t="shared" si="9"/>
        <v>7920</v>
      </c>
      <c r="X15" s="247"/>
      <c r="Y15" s="250"/>
      <c r="Z15" s="262">
        <v>48.6</v>
      </c>
      <c r="AA15" s="259">
        <f t="shared" si="2"/>
        <v>29160</v>
      </c>
      <c r="AB15" s="319">
        <f t="shared" si="10"/>
        <v>9720</v>
      </c>
      <c r="AC15" s="260"/>
      <c r="AD15" s="263"/>
      <c r="AE15" s="272">
        <v>43.1</v>
      </c>
      <c r="AF15" s="273">
        <f t="shared" si="3"/>
        <v>25860</v>
      </c>
      <c r="AG15" s="320">
        <f t="shared" si="11"/>
        <v>8620</v>
      </c>
      <c r="AH15" s="274" t="s">
        <v>427</v>
      </c>
      <c r="AI15" s="276" t="s">
        <v>353</v>
      </c>
    </row>
    <row r="16" spans="1:35" ht="60.75" customHeight="1">
      <c r="A16" s="284" t="s">
        <v>325</v>
      </c>
      <c r="B16" s="202">
        <v>300</v>
      </c>
      <c r="C16" s="213" t="e" vm="79">
        <v>#VALUE!</v>
      </c>
      <c r="D16" s="213" t="s">
        <v>374</v>
      </c>
      <c r="E16" s="213">
        <v>300</v>
      </c>
      <c r="F16" s="218">
        <v>50.4</v>
      </c>
      <c r="G16" s="222">
        <f t="shared" si="4"/>
        <v>15120</v>
      </c>
      <c r="H16" s="316">
        <f t="shared" si="5"/>
        <v>15120</v>
      </c>
      <c r="I16" s="223"/>
      <c r="J16" s="225" t="s">
        <v>428</v>
      </c>
      <c r="K16" s="218">
        <v>26.92</v>
      </c>
      <c r="L16" s="222">
        <f t="shared" si="6"/>
        <v>8076.0000000000009</v>
      </c>
      <c r="M16" s="316">
        <f t="shared" si="7"/>
        <v>8076.0000000000009</v>
      </c>
      <c r="N16" s="223"/>
      <c r="O16" s="227" t="s">
        <v>428</v>
      </c>
      <c r="P16" s="234">
        <v>11.2</v>
      </c>
      <c r="Q16" s="231">
        <f t="shared" si="0"/>
        <v>3360</v>
      </c>
      <c r="R16" s="317">
        <f t="shared" si="8"/>
        <v>3360</v>
      </c>
      <c r="S16" s="232" t="s">
        <v>429</v>
      </c>
      <c r="T16" s="236" t="s">
        <v>430</v>
      </c>
      <c r="U16" s="249">
        <v>17</v>
      </c>
      <c r="V16" s="246">
        <f t="shared" si="1"/>
        <v>5100</v>
      </c>
      <c r="W16" s="318">
        <f t="shared" si="9"/>
        <v>5100</v>
      </c>
      <c r="X16" s="247"/>
      <c r="Y16" s="251"/>
      <c r="Z16" s="262">
        <v>10.8</v>
      </c>
      <c r="AA16" s="259">
        <f t="shared" si="2"/>
        <v>3240</v>
      </c>
      <c r="AB16" s="319">
        <f t="shared" si="10"/>
        <v>3240</v>
      </c>
      <c r="AC16" s="260"/>
      <c r="AD16" s="264"/>
      <c r="AE16" s="272">
        <v>16.100000000000001</v>
      </c>
      <c r="AF16" s="273">
        <f t="shared" si="3"/>
        <v>4830</v>
      </c>
      <c r="AG16" s="320">
        <f t="shared" si="11"/>
        <v>4830</v>
      </c>
      <c r="AH16" s="274" t="s">
        <v>431</v>
      </c>
      <c r="AI16" s="277" t="s">
        <v>326</v>
      </c>
    </row>
    <row r="17" spans="1:35" s="309" customFormat="1" ht="60.75" customHeight="1">
      <c r="A17" s="285" t="s">
        <v>327</v>
      </c>
      <c r="B17" s="286">
        <v>300</v>
      </c>
      <c r="C17" s="287" t="e" vm="79">
        <v>#VALUE!</v>
      </c>
      <c r="D17" s="287"/>
      <c r="E17" s="287"/>
      <c r="F17" s="288">
        <v>58.75</v>
      </c>
      <c r="G17" s="289">
        <f t="shared" si="4"/>
        <v>17625</v>
      </c>
      <c r="H17" s="316">
        <f t="shared" si="5"/>
        <v>0</v>
      </c>
      <c r="I17" s="290"/>
      <c r="J17" s="291" t="s">
        <v>432</v>
      </c>
      <c r="K17" s="288">
        <v>23.54</v>
      </c>
      <c r="L17" s="289">
        <f t="shared" si="6"/>
        <v>7062</v>
      </c>
      <c r="M17" s="316">
        <f t="shared" si="7"/>
        <v>0</v>
      </c>
      <c r="N17" s="290"/>
      <c r="O17" s="292" t="s">
        <v>432</v>
      </c>
      <c r="P17" s="293">
        <v>12.4</v>
      </c>
      <c r="Q17" s="294">
        <f t="shared" si="0"/>
        <v>3720</v>
      </c>
      <c r="R17" s="317">
        <f t="shared" si="8"/>
        <v>0</v>
      </c>
      <c r="S17" s="295" t="s">
        <v>433</v>
      </c>
      <c r="T17" s="312" t="s">
        <v>430</v>
      </c>
      <c r="U17" s="297">
        <v>16</v>
      </c>
      <c r="V17" s="298">
        <f t="shared" si="1"/>
        <v>4800</v>
      </c>
      <c r="W17" s="318">
        <f t="shared" si="9"/>
        <v>0</v>
      </c>
      <c r="X17" s="299"/>
      <c r="Y17" s="313"/>
      <c r="Z17" s="301">
        <v>9.6</v>
      </c>
      <c r="AA17" s="302">
        <f t="shared" si="2"/>
        <v>2880</v>
      </c>
      <c r="AB17" s="319">
        <f t="shared" si="10"/>
        <v>0</v>
      </c>
      <c r="AC17" s="303"/>
      <c r="AD17" s="314"/>
      <c r="AE17" s="305">
        <v>14.4</v>
      </c>
      <c r="AF17" s="306">
        <f t="shared" si="3"/>
        <v>4320</v>
      </c>
      <c r="AG17" s="320">
        <f t="shared" si="11"/>
        <v>0</v>
      </c>
      <c r="AH17" s="307" t="s">
        <v>431</v>
      </c>
      <c r="AI17" s="315" t="s">
        <v>328</v>
      </c>
    </row>
    <row r="18" spans="1:35" ht="60.75" customHeight="1">
      <c r="A18" s="284" t="s">
        <v>331</v>
      </c>
      <c r="B18" s="202">
        <v>600</v>
      </c>
      <c r="C18" s="213" t="e" vm="81">
        <v>#VALUE!</v>
      </c>
      <c r="D18" s="213" t="s">
        <v>374</v>
      </c>
      <c r="E18" s="213">
        <v>250</v>
      </c>
      <c r="F18" s="218">
        <v>54.09</v>
      </c>
      <c r="G18" s="222">
        <f t="shared" si="4"/>
        <v>32454.000000000004</v>
      </c>
      <c r="H18" s="316">
        <f t="shared" si="5"/>
        <v>13522.5</v>
      </c>
      <c r="I18" s="223"/>
      <c r="J18" s="225" t="s">
        <v>434</v>
      </c>
      <c r="K18" s="218">
        <v>51.81</v>
      </c>
      <c r="L18" s="222">
        <f t="shared" si="6"/>
        <v>31086</v>
      </c>
      <c r="M18" s="316">
        <f t="shared" si="7"/>
        <v>12952.5</v>
      </c>
      <c r="N18" s="223"/>
      <c r="O18" s="227" t="s">
        <v>435</v>
      </c>
      <c r="P18" s="234">
        <v>40.9</v>
      </c>
      <c r="Q18" s="231">
        <f t="shared" si="0"/>
        <v>24540</v>
      </c>
      <c r="R18" s="317">
        <f t="shared" si="8"/>
        <v>10225</v>
      </c>
      <c r="S18" s="232" t="s">
        <v>436</v>
      </c>
      <c r="T18" s="235" t="s">
        <v>437</v>
      </c>
      <c r="U18" s="249">
        <v>48</v>
      </c>
      <c r="V18" s="246">
        <f t="shared" si="1"/>
        <v>28800</v>
      </c>
      <c r="W18" s="318">
        <f t="shared" si="9"/>
        <v>12000</v>
      </c>
      <c r="X18" s="247" t="s">
        <v>378</v>
      </c>
      <c r="Y18" s="250"/>
      <c r="Z18" s="262">
        <v>43.4</v>
      </c>
      <c r="AA18" s="259">
        <f t="shared" si="2"/>
        <v>26040</v>
      </c>
      <c r="AB18" s="319">
        <f t="shared" si="10"/>
        <v>10850</v>
      </c>
      <c r="AC18" s="260"/>
      <c r="AD18" s="263"/>
      <c r="AE18" s="272">
        <v>37.4</v>
      </c>
      <c r="AF18" s="273">
        <f t="shared" si="3"/>
        <v>22440</v>
      </c>
      <c r="AG18" s="320">
        <f t="shared" si="11"/>
        <v>9350</v>
      </c>
      <c r="AH18" s="274" t="s">
        <v>438</v>
      </c>
      <c r="AI18" s="276" t="s">
        <v>354</v>
      </c>
    </row>
    <row r="19" spans="1:35" ht="60.75" customHeight="1">
      <c r="A19" s="204" t="s">
        <v>333</v>
      </c>
      <c r="B19" s="202">
        <v>600</v>
      </c>
      <c r="C19" s="213" t="e" vm="82">
        <v>#VALUE!</v>
      </c>
      <c r="D19" s="213" t="s">
        <v>401</v>
      </c>
      <c r="E19" s="213">
        <v>300</v>
      </c>
      <c r="F19" s="218">
        <v>22.77</v>
      </c>
      <c r="G19" s="222">
        <f t="shared" si="4"/>
        <v>13662</v>
      </c>
      <c r="H19" s="316">
        <f t="shared" si="5"/>
        <v>6831</v>
      </c>
      <c r="I19" s="223"/>
      <c r="J19" s="227" t="s">
        <v>439</v>
      </c>
      <c r="K19" s="218">
        <v>22.77</v>
      </c>
      <c r="L19" s="222">
        <f t="shared" si="6"/>
        <v>13662</v>
      </c>
      <c r="M19" s="316">
        <f t="shared" si="7"/>
        <v>6831</v>
      </c>
      <c r="N19" s="223"/>
      <c r="O19" s="227" t="s">
        <v>439</v>
      </c>
      <c r="P19" s="234">
        <v>23.6</v>
      </c>
      <c r="Q19" s="231">
        <f t="shared" si="0"/>
        <v>14160</v>
      </c>
      <c r="R19" s="317">
        <f t="shared" si="8"/>
        <v>7080</v>
      </c>
      <c r="S19" s="232" t="s">
        <v>440</v>
      </c>
      <c r="T19" s="235" t="s">
        <v>441</v>
      </c>
      <c r="U19" s="249">
        <v>34</v>
      </c>
      <c r="V19" s="246">
        <f t="shared" si="1"/>
        <v>20400</v>
      </c>
      <c r="W19" s="318">
        <f t="shared" si="9"/>
        <v>10200</v>
      </c>
      <c r="X19" s="247"/>
      <c r="Y19" s="250"/>
      <c r="Z19" s="262">
        <v>18.7</v>
      </c>
      <c r="AA19" s="259">
        <f t="shared" si="2"/>
        <v>11220</v>
      </c>
      <c r="AB19" s="319">
        <f t="shared" si="10"/>
        <v>5610</v>
      </c>
      <c r="AC19" s="260"/>
      <c r="AD19" s="263"/>
      <c r="AE19" s="272">
        <v>26.1</v>
      </c>
      <c r="AF19" s="273">
        <f t="shared" si="3"/>
        <v>15660</v>
      </c>
      <c r="AG19" s="320">
        <f t="shared" si="11"/>
        <v>7830</v>
      </c>
      <c r="AH19" s="274"/>
      <c r="AI19" s="276" t="s">
        <v>334</v>
      </c>
    </row>
    <row r="20" spans="1:35" ht="60.75" customHeight="1">
      <c r="A20" s="204" t="s">
        <v>335</v>
      </c>
      <c r="B20" s="202">
        <v>300</v>
      </c>
      <c r="C20" s="213" t="e" vm="83">
        <v>#VALUE!</v>
      </c>
      <c r="D20" s="213" t="s">
        <v>374</v>
      </c>
      <c r="E20" s="213">
        <v>200</v>
      </c>
      <c r="F20" s="218">
        <v>127.16</v>
      </c>
      <c r="G20" s="222">
        <f t="shared" si="4"/>
        <v>38148</v>
      </c>
      <c r="H20" s="316">
        <f t="shared" si="5"/>
        <v>25432</v>
      </c>
      <c r="I20" s="223"/>
      <c r="J20" s="225" t="s">
        <v>442</v>
      </c>
      <c r="K20" s="218">
        <v>102.95</v>
      </c>
      <c r="L20" s="222">
        <f t="shared" si="6"/>
        <v>30885</v>
      </c>
      <c r="M20" s="316">
        <f t="shared" si="7"/>
        <v>20590</v>
      </c>
      <c r="N20" s="223"/>
      <c r="O20" s="227" t="s">
        <v>442</v>
      </c>
      <c r="P20" s="234">
        <v>44.1</v>
      </c>
      <c r="Q20" s="231">
        <f t="shared" si="0"/>
        <v>13230</v>
      </c>
      <c r="R20" s="317">
        <f t="shared" si="8"/>
        <v>8820</v>
      </c>
      <c r="S20" s="232" t="s">
        <v>443</v>
      </c>
      <c r="T20" s="235" t="s">
        <v>444</v>
      </c>
      <c r="U20" s="249">
        <v>45</v>
      </c>
      <c r="V20" s="246">
        <f t="shared" si="1"/>
        <v>13500</v>
      </c>
      <c r="W20" s="318">
        <f t="shared" si="9"/>
        <v>9000</v>
      </c>
      <c r="X20" s="247"/>
      <c r="Y20" s="250"/>
      <c r="Z20" s="262">
        <v>43.7</v>
      </c>
      <c r="AA20" s="259">
        <f t="shared" si="2"/>
        <v>13110</v>
      </c>
      <c r="AB20" s="319">
        <f t="shared" si="10"/>
        <v>8740</v>
      </c>
      <c r="AC20" s="260"/>
      <c r="AD20" s="263"/>
      <c r="AE20" s="272">
        <v>41.3</v>
      </c>
      <c r="AF20" s="273">
        <f t="shared" si="3"/>
        <v>12390</v>
      </c>
      <c r="AG20" s="320">
        <f t="shared" si="11"/>
        <v>8260</v>
      </c>
      <c r="AH20" s="274"/>
      <c r="AI20" s="276" t="s">
        <v>336</v>
      </c>
    </row>
    <row r="21" spans="1:35" ht="128.25">
      <c r="A21" s="204" t="s">
        <v>337</v>
      </c>
      <c r="B21" s="203">
        <v>210</v>
      </c>
      <c r="C21" s="213" t="e" vm="84">
        <v>#VALUE!</v>
      </c>
      <c r="D21" s="311" t="s">
        <v>374</v>
      </c>
      <c r="E21" s="311">
        <v>200</v>
      </c>
      <c r="F21" s="219">
        <v>607.85</v>
      </c>
      <c r="G21" s="222">
        <f t="shared" si="4"/>
        <v>127648.5</v>
      </c>
      <c r="H21" s="316">
        <f t="shared" si="5"/>
        <v>121570</v>
      </c>
      <c r="I21" s="223"/>
      <c r="J21" s="225" t="s">
        <v>445</v>
      </c>
      <c r="K21" s="219">
        <v>274.3</v>
      </c>
      <c r="L21" s="222">
        <f t="shared" si="6"/>
        <v>57603</v>
      </c>
      <c r="M21" s="316">
        <f t="shared" si="7"/>
        <v>54860</v>
      </c>
      <c r="N21" s="223"/>
      <c r="O21" s="227" t="s">
        <v>446</v>
      </c>
      <c r="P21" s="240">
        <v>189.9</v>
      </c>
      <c r="Q21" s="231">
        <f t="shared" si="0"/>
        <v>39879</v>
      </c>
      <c r="R21" s="317">
        <f t="shared" si="8"/>
        <v>37980</v>
      </c>
      <c r="S21" s="232" t="s">
        <v>447</v>
      </c>
      <c r="T21" s="235" t="s">
        <v>448</v>
      </c>
      <c r="U21" s="255">
        <v>195</v>
      </c>
      <c r="V21" s="246">
        <f t="shared" si="1"/>
        <v>40950</v>
      </c>
      <c r="W21" s="318">
        <f t="shared" si="9"/>
        <v>39000</v>
      </c>
      <c r="X21" s="247"/>
      <c r="Y21" s="250"/>
      <c r="Z21" s="268">
        <v>258</v>
      </c>
      <c r="AA21" s="259">
        <f t="shared" si="2"/>
        <v>54180</v>
      </c>
      <c r="AB21" s="319">
        <f t="shared" si="10"/>
        <v>51600</v>
      </c>
      <c r="AC21" s="260"/>
      <c r="AD21" s="263"/>
      <c r="AE21" s="281">
        <v>193.2</v>
      </c>
      <c r="AF21" s="273">
        <f t="shared" si="3"/>
        <v>40572</v>
      </c>
      <c r="AG21" s="320">
        <f t="shared" si="11"/>
        <v>38640</v>
      </c>
      <c r="AH21" s="274" t="s">
        <v>449</v>
      </c>
      <c r="AI21" s="276" t="s">
        <v>338</v>
      </c>
    </row>
    <row r="22" spans="1:35" ht="40.5" customHeight="1">
      <c r="A22" s="14"/>
      <c r="B22" s="282">
        <v>200</v>
      </c>
      <c r="C22" s="14"/>
      <c r="D22" s="14"/>
      <c r="E22" s="14"/>
      <c r="F22" s="219"/>
      <c r="G22" s="222"/>
      <c r="H22" s="316">
        <f t="shared" si="5"/>
        <v>0</v>
      </c>
      <c r="I22" s="223"/>
      <c r="J22" s="225"/>
      <c r="K22" s="219">
        <v>140</v>
      </c>
      <c r="L22" s="222"/>
      <c r="M22" s="316">
        <f t="shared" si="7"/>
        <v>0</v>
      </c>
      <c r="N22" s="223"/>
      <c r="O22" s="227"/>
      <c r="P22" s="240">
        <v>159.80000000000001</v>
      </c>
      <c r="Q22" s="231">
        <f t="shared" ref="Q22:Q25" si="12">P22*B22</f>
        <v>31960.000000000004</v>
      </c>
      <c r="R22" s="317">
        <f t="shared" si="8"/>
        <v>0</v>
      </c>
      <c r="S22" s="232" t="s">
        <v>450</v>
      </c>
      <c r="T22" s="235" t="s">
        <v>451</v>
      </c>
      <c r="U22" s="255">
        <v>180</v>
      </c>
      <c r="V22" s="246">
        <f t="shared" si="1"/>
        <v>36000</v>
      </c>
      <c r="W22" s="318">
        <f t="shared" si="9"/>
        <v>0</v>
      </c>
      <c r="X22" s="247" t="s">
        <v>452</v>
      </c>
      <c r="Y22" s="250" t="s">
        <v>453</v>
      </c>
      <c r="Z22" s="268">
        <v>169</v>
      </c>
      <c r="AA22" s="259">
        <f t="shared" si="2"/>
        <v>33800</v>
      </c>
      <c r="AB22" s="319">
        <f t="shared" si="10"/>
        <v>0</v>
      </c>
      <c r="AC22" s="260" t="s">
        <v>454</v>
      </c>
      <c r="AD22" s="263" t="s">
        <v>455</v>
      </c>
      <c r="AE22" s="281">
        <v>147</v>
      </c>
      <c r="AF22" s="273">
        <f t="shared" si="3"/>
        <v>29400</v>
      </c>
      <c r="AG22" s="320">
        <f t="shared" si="11"/>
        <v>0</v>
      </c>
      <c r="AH22" s="274"/>
      <c r="AI22" s="276" t="s">
        <v>456</v>
      </c>
    </row>
    <row r="23" spans="1:35" ht="60.75" customHeight="1">
      <c r="A23" s="14"/>
      <c r="B23" s="14">
        <v>200</v>
      </c>
      <c r="C23" s="14"/>
      <c r="D23" s="14"/>
      <c r="E23" s="14"/>
      <c r="F23" s="219"/>
      <c r="G23" s="222"/>
      <c r="H23" s="316">
        <f t="shared" si="5"/>
        <v>0</v>
      </c>
      <c r="I23" s="223"/>
      <c r="J23" s="225"/>
      <c r="K23" s="219"/>
      <c r="L23" s="222"/>
      <c r="M23" s="316">
        <f t="shared" si="7"/>
        <v>0</v>
      </c>
      <c r="N23" s="223"/>
      <c r="O23" s="227"/>
      <c r="P23" s="240"/>
      <c r="Q23" s="231">
        <f t="shared" si="12"/>
        <v>0</v>
      </c>
      <c r="R23" s="317">
        <f t="shared" si="8"/>
        <v>0</v>
      </c>
      <c r="S23" s="232"/>
      <c r="T23" s="235"/>
      <c r="U23" s="255"/>
      <c r="V23" s="246">
        <f t="shared" si="1"/>
        <v>0</v>
      </c>
      <c r="W23" s="318">
        <f t="shared" si="9"/>
        <v>0</v>
      </c>
      <c r="X23" s="247"/>
      <c r="Y23" s="250"/>
      <c r="Z23" s="268">
        <v>187.5</v>
      </c>
      <c r="AA23" s="259">
        <f t="shared" si="2"/>
        <v>37500</v>
      </c>
      <c r="AB23" s="319">
        <f t="shared" si="10"/>
        <v>0</v>
      </c>
      <c r="AC23" s="260" t="s">
        <v>457</v>
      </c>
      <c r="AD23" s="263" t="s">
        <v>455</v>
      </c>
      <c r="AE23" s="281">
        <v>205.8</v>
      </c>
      <c r="AF23" s="273">
        <f t="shared" si="3"/>
        <v>41160</v>
      </c>
      <c r="AG23" s="320">
        <f t="shared" si="11"/>
        <v>0</v>
      </c>
      <c r="AH23" s="274"/>
      <c r="AI23" s="276" t="s">
        <v>458</v>
      </c>
    </row>
    <row r="24" spans="1:35" ht="60.75" customHeight="1">
      <c r="A24" s="14"/>
      <c r="B24" s="14">
        <v>200</v>
      </c>
      <c r="C24" s="14"/>
      <c r="D24" s="14"/>
      <c r="E24" s="14"/>
      <c r="F24" s="219"/>
      <c r="G24" s="222"/>
      <c r="H24" s="316">
        <f t="shared" si="5"/>
        <v>0</v>
      </c>
      <c r="I24" s="223"/>
      <c r="J24" s="225"/>
      <c r="K24" s="219"/>
      <c r="L24" s="222"/>
      <c r="M24" s="316">
        <f t="shared" si="7"/>
        <v>0</v>
      </c>
      <c r="N24" s="223"/>
      <c r="O24" s="227"/>
      <c r="P24" s="240"/>
      <c r="Q24" s="231">
        <f t="shared" si="12"/>
        <v>0</v>
      </c>
      <c r="R24" s="317">
        <f t="shared" si="8"/>
        <v>0</v>
      </c>
      <c r="S24" s="232"/>
      <c r="T24" s="235"/>
      <c r="U24" s="255"/>
      <c r="V24" s="246">
        <f t="shared" si="1"/>
        <v>0</v>
      </c>
      <c r="W24" s="318">
        <f t="shared" si="9"/>
        <v>0</v>
      </c>
      <c r="X24" s="247"/>
      <c r="Y24" s="250"/>
      <c r="Z24" s="268"/>
      <c r="AA24" s="259">
        <f t="shared" si="2"/>
        <v>0</v>
      </c>
      <c r="AB24" s="319">
        <f t="shared" si="10"/>
        <v>0</v>
      </c>
      <c r="AC24" s="260"/>
      <c r="AD24" s="263"/>
      <c r="AE24" s="281">
        <v>161</v>
      </c>
      <c r="AF24" s="273">
        <f t="shared" si="3"/>
        <v>32200</v>
      </c>
      <c r="AG24" s="320">
        <f t="shared" si="11"/>
        <v>0</v>
      </c>
      <c r="AH24" s="274"/>
      <c r="AI24" s="276" t="s">
        <v>459</v>
      </c>
    </row>
    <row r="25" spans="1:35" ht="60.75" customHeight="1">
      <c r="A25" s="14"/>
      <c r="B25" s="14">
        <v>200</v>
      </c>
      <c r="C25" s="14"/>
      <c r="D25" s="14"/>
      <c r="E25" s="14"/>
      <c r="F25" s="219"/>
      <c r="G25" s="222"/>
      <c r="H25" s="316">
        <f t="shared" si="5"/>
        <v>0</v>
      </c>
      <c r="I25" s="223"/>
      <c r="J25" s="225"/>
      <c r="K25" s="219"/>
      <c r="L25" s="222"/>
      <c r="M25" s="316">
        <f t="shared" si="7"/>
        <v>0</v>
      </c>
      <c r="N25" s="223"/>
      <c r="O25" s="227"/>
      <c r="P25" s="240"/>
      <c r="Q25" s="231">
        <f t="shared" si="12"/>
        <v>0</v>
      </c>
      <c r="R25" s="317">
        <f t="shared" si="8"/>
        <v>0</v>
      </c>
      <c r="S25" s="232"/>
      <c r="T25" s="235"/>
      <c r="U25" s="255"/>
      <c r="V25" s="246">
        <f t="shared" si="1"/>
        <v>0</v>
      </c>
      <c r="W25" s="318">
        <f t="shared" si="9"/>
        <v>0</v>
      </c>
      <c r="X25" s="247"/>
      <c r="Y25" s="250"/>
      <c r="Z25" s="268"/>
      <c r="AA25" s="259">
        <f t="shared" si="2"/>
        <v>0</v>
      </c>
      <c r="AB25" s="319">
        <f t="shared" si="10"/>
        <v>0</v>
      </c>
      <c r="AC25" s="260"/>
      <c r="AD25" s="263"/>
      <c r="AE25" s="281">
        <v>228.2</v>
      </c>
      <c r="AF25" s="273">
        <f t="shared" si="3"/>
        <v>45640</v>
      </c>
      <c r="AG25" s="320">
        <f t="shared" si="11"/>
        <v>0</v>
      </c>
      <c r="AH25" s="274"/>
      <c r="AI25" s="276" t="s">
        <v>460</v>
      </c>
    </row>
    <row r="26" spans="1:35" ht="60.75" customHeight="1">
      <c r="A26" s="14"/>
      <c r="B26" s="14"/>
      <c r="C26" s="14"/>
      <c r="D26" s="14"/>
      <c r="E26" s="14"/>
      <c r="AE26" s="283" t="s">
        <v>461</v>
      </c>
    </row>
    <row r="27" spans="1:35">
      <c r="A27" s="207" t="s">
        <v>355</v>
      </c>
      <c r="B27" s="207"/>
      <c r="C27" s="207"/>
      <c r="D27" s="207"/>
      <c r="E27" s="207"/>
      <c r="F27" s="207"/>
      <c r="G27" s="220">
        <f>SUM(G3:G21)</f>
        <v>885793.5</v>
      </c>
      <c r="H27" s="220">
        <f>SUM(H3:H25)</f>
        <v>394537.5</v>
      </c>
      <c r="I27" s="207"/>
      <c r="J27" s="207"/>
      <c r="K27" s="207"/>
      <c r="L27" s="220">
        <f>SUM(L3:L21)</f>
        <v>680040</v>
      </c>
      <c r="M27" s="220">
        <f>SUM(M3:M24)</f>
        <v>264185</v>
      </c>
      <c r="N27" s="207"/>
      <c r="O27" s="207"/>
      <c r="P27" s="207"/>
      <c r="Q27" s="220">
        <f>SUM(Q3:Q21)</f>
        <v>474024</v>
      </c>
      <c r="R27" s="220">
        <f>SUM(R3:R25)</f>
        <v>206900</v>
      </c>
      <c r="S27" s="207"/>
      <c r="T27" s="207"/>
      <c r="U27" s="207"/>
      <c r="V27" s="220">
        <f>SUM(V3:V21)</f>
        <v>587310</v>
      </c>
      <c r="W27" s="220">
        <f>SUM(W3:W25)</f>
        <v>254170</v>
      </c>
      <c r="X27" s="207"/>
      <c r="Y27" s="207"/>
      <c r="Z27" s="207"/>
      <c r="AA27" s="220">
        <f>SUM(AA3:AA21)</f>
        <v>531495</v>
      </c>
      <c r="AB27" s="220">
        <f>SUM(AB3:AB25)</f>
        <v>228420</v>
      </c>
      <c r="AC27" s="207"/>
      <c r="AD27" s="207"/>
      <c r="AE27" s="207"/>
      <c r="AF27" s="220">
        <f>SUM(AF3:AF21)</f>
        <v>572937</v>
      </c>
      <c r="AG27" s="220">
        <f>SUM(AG3:AG25)</f>
        <v>228495</v>
      </c>
      <c r="AH27" s="207"/>
      <c r="AI27" s="207"/>
    </row>
    <row r="28" spans="1:35">
      <c r="A28" s="208" t="s">
        <v>356</v>
      </c>
      <c r="B28" s="208"/>
      <c r="C28" s="208"/>
      <c r="D28" s="208"/>
      <c r="E28" s="208"/>
      <c r="F28" s="208"/>
      <c r="G28" s="221">
        <f>G27*1.21</f>
        <v>1071810.135</v>
      </c>
      <c r="H28" s="221">
        <f>H27*1.19</f>
        <v>469499.625</v>
      </c>
      <c r="I28" s="208"/>
      <c r="J28" s="208"/>
      <c r="K28" s="208"/>
      <c r="L28" s="221">
        <f>L27*1.21</f>
        <v>822848.4</v>
      </c>
      <c r="M28" s="221">
        <f>M27*1.21</f>
        <v>319663.84999999998</v>
      </c>
      <c r="N28" s="208"/>
      <c r="O28" s="208"/>
      <c r="P28" s="208"/>
      <c r="Q28" s="221">
        <f>Q27*1.21</f>
        <v>573569.04</v>
      </c>
      <c r="R28" s="221">
        <f>R27*1.21</f>
        <v>250349</v>
      </c>
      <c r="S28" s="208"/>
      <c r="T28" s="208"/>
      <c r="U28" s="208"/>
      <c r="V28" s="221">
        <f>V27*1.21</f>
        <v>710645.1</v>
      </c>
      <c r="W28" s="221">
        <f>W27*1.21</f>
        <v>307545.7</v>
      </c>
      <c r="X28" s="208"/>
      <c r="Y28" s="208"/>
      <c r="Z28" s="208"/>
      <c r="AA28" s="221">
        <f>AA27*1.21</f>
        <v>643108.94999999995</v>
      </c>
      <c r="AB28" s="221">
        <f>AB27*1.21</f>
        <v>276388.2</v>
      </c>
      <c r="AC28" s="208"/>
      <c r="AD28" s="208"/>
      <c r="AE28" s="208"/>
      <c r="AF28" s="221">
        <f>AF27*1.21</f>
        <v>693253.77</v>
      </c>
      <c r="AG28" s="221">
        <f>AG27*1.21</f>
        <v>276478.95</v>
      </c>
      <c r="AH28" s="208"/>
      <c r="AI28" s="208"/>
    </row>
    <row r="30" spans="1:35">
      <c r="C30" s="209"/>
      <c r="D30" s="209"/>
      <c r="E30" s="209"/>
      <c r="R30" s="321">
        <f>SUM(R5,R6,R9,R10,R12,R13,R14,R16,R18)</f>
        <v>88040</v>
      </c>
      <c r="S30" s="321">
        <f>R30+35460</f>
        <v>123500</v>
      </c>
    </row>
    <row r="31" spans="1:35">
      <c r="C31" s="209"/>
      <c r="D31" s="209"/>
      <c r="E31" s="209"/>
      <c r="R31" s="321">
        <f>SUM(R3,R7,R8,R15,R19,R20,R21)</f>
        <v>118860</v>
      </c>
    </row>
    <row r="32" spans="1:35">
      <c r="C32" s="209"/>
      <c r="D32" s="209"/>
      <c r="E32" s="209"/>
    </row>
    <row r="33" spans="3:5">
      <c r="C33" s="209"/>
      <c r="D33" s="209"/>
      <c r="E33" s="209"/>
    </row>
    <row r="34" spans="3:5">
      <c r="C34" s="209"/>
      <c r="D34" s="209"/>
      <c r="E34" s="209"/>
    </row>
    <row r="38" spans="3:5">
      <c r="C38" s="209"/>
      <c r="D38" s="209"/>
      <c r="E38" s="209"/>
    </row>
  </sheetData>
  <mergeCells count="6">
    <mergeCell ref="AE1:AI1"/>
    <mergeCell ref="F1:J1"/>
    <mergeCell ref="K1:O1"/>
    <mergeCell ref="P1:T1"/>
    <mergeCell ref="U1:Y1"/>
    <mergeCell ref="Z1:AD1"/>
  </mergeCells>
  <hyperlinks>
    <hyperlink ref="J12" r:id="rId1" xr:uid="{F1B91A69-73EB-4B9B-AEB1-186BB6046C8D}"/>
    <hyperlink ref="J19" r:id="rId2" xr:uid="{8F651888-6A1C-415C-A182-87E76BE2B8EB}"/>
    <hyperlink ref="T12" r:id="rId3" xr:uid="{28E4BABA-AD32-4EC5-A74B-1B32CAAA5845}"/>
    <hyperlink ref="O3" r:id="rId4" xr:uid="{6051CE01-D664-4A53-9328-4230F4A235C7}"/>
    <hyperlink ref="O4" r:id="rId5" xr:uid="{F2BB13BD-2834-4B21-B522-B92F81416660}"/>
    <hyperlink ref="O6" r:id="rId6" xr:uid="{8C312CC6-6D39-4BDD-B893-23524AB4CDCD}"/>
    <hyperlink ref="O7" r:id="rId7" xr:uid="{DD66EE1F-3F9C-4E0E-9F46-4B4C5AE16FB9}"/>
    <hyperlink ref="O9" r:id="rId8" xr:uid="{62D5CC32-2036-4E2B-B2CA-C0D81E1BA3F7}"/>
    <hyperlink ref="O11" r:id="rId9" xr:uid="{96B0D739-72AB-4ECF-B56E-82F4280F5136}"/>
    <hyperlink ref="O12" r:id="rId10" xr:uid="{64F8FBE2-3640-4352-B52F-64A8503AFE6A}"/>
    <hyperlink ref="O13" r:id="rId11" xr:uid="{CEE9F41D-BB3E-46E7-AB1E-3B9C30858508}"/>
    <hyperlink ref="O15" r:id="rId12" xr:uid="{5364D7B4-ADC5-4AF4-8DCD-48A07AA6C669}"/>
    <hyperlink ref="O16" r:id="rId13" xr:uid="{8C5FB3B4-8DBB-42A2-9638-833CFD2706BC}"/>
    <hyperlink ref="O17" r:id="rId14" xr:uid="{C98AFFED-D2C2-4604-8DDF-B9CC6240972D}"/>
    <hyperlink ref="O18" r:id="rId15" xr:uid="{0823504F-DE78-4F9A-92E9-B734EC8F252F}"/>
    <hyperlink ref="O19" r:id="rId16" xr:uid="{6491FAB5-DA3B-42B9-BCB4-39940342BE4C}"/>
    <hyperlink ref="O20" r:id="rId17" xr:uid="{B44EF565-10DE-4807-83DB-448649FC9351}"/>
    <hyperlink ref="O21" r:id="rId18" xr:uid="{E07FEBBF-618B-47F4-B1CE-24F664EB6DCB}"/>
    <hyperlink ref="J6" r:id="rId19" xr:uid="{01D774C1-5683-4E24-8BEE-9AF183D942A8}"/>
    <hyperlink ref="O10" r:id="rId20" xr:uid="{77324E4D-86E4-4F41-B7FA-343C911B458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D9E2-0F4A-4B98-863C-E376D4CEF5B5}">
  <dimension ref="A1:E14"/>
  <sheetViews>
    <sheetView tabSelected="1" zoomScaleNormal="100" workbookViewId="0">
      <selection activeCell="E17" sqref="E17"/>
    </sheetView>
  </sheetViews>
  <sheetFormatPr defaultRowHeight="14.25"/>
  <cols>
    <col min="1" max="1" width="15.875" customWidth="1"/>
    <col min="2" max="2" width="33.375" customWidth="1"/>
    <col min="3" max="3" width="11.375" customWidth="1"/>
    <col min="4" max="4" width="36.25" customWidth="1"/>
    <col min="5" max="5" width="27.5" customWidth="1"/>
  </cols>
  <sheetData>
    <row r="1" spans="1:5">
      <c r="A1" t="s">
        <v>468</v>
      </c>
    </row>
    <row r="2" spans="1:5" ht="30">
      <c r="A2" s="210" t="s">
        <v>263</v>
      </c>
      <c r="B2" s="212" t="s">
        <v>467</v>
      </c>
      <c r="C2" s="322" t="s">
        <v>265</v>
      </c>
      <c r="D2" s="230" t="s">
        <v>82</v>
      </c>
      <c r="E2" s="228" t="s">
        <v>469</v>
      </c>
    </row>
    <row r="3" spans="1:5" ht="166.5" customHeight="1">
      <c r="A3" s="284" t="s">
        <v>273</v>
      </c>
      <c r="C3" s="323">
        <v>250</v>
      </c>
      <c r="D3" s="232" t="s">
        <v>470</v>
      </c>
      <c r="E3" s="332" t="s">
        <v>463</v>
      </c>
    </row>
    <row r="4" spans="1:5" ht="111" customHeight="1">
      <c r="A4" s="284" t="s">
        <v>278</v>
      </c>
      <c r="C4" s="323">
        <v>250</v>
      </c>
      <c r="D4" s="232" t="s">
        <v>474</v>
      </c>
      <c r="E4" s="332" t="s">
        <v>383</v>
      </c>
    </row>
    <row r="5" spans="1:5" ht="104.1" customHeight="1">
      <c r="A5" s="284" t="s">
        <v>289</v>
      </c>
      <c r="C5" s="323">
        <v>300</v>
      </c>
      <c r="D5" s="232" t="s">
        <v>475</v>
      </c>
      <c r="E5" s="333" t="s">
        <v>399</v>
      </c>
    </row>
    <row r="6" spans="1:5" ht="127.5" customHeight="1">
      <c r="A6" s="284" t="s">
        <v>465</v>
      </c>
      <c r="C6" s="323">
        <v>400</v>
      </c>
      <c r="D6" s="232" t="s">
        <v>476</v>
      </c>
      <c r="E6" s="334" t="s">
        <v>404</v>
      </c>
    </row>
    <row r="7" spans="1:5" ht="114.6" customHeight="1">
      <c r="A7" s="284" t="s">
        <v>308</v>
      </c>
      <c r="C7" s="323">
        <v>1000</v>
      </c>
      <c r="D7" s="232" t="s">
        <v>471</v>
      </c>
      <c r="E7" s="239" t="s">
        <v>413</v>
      </c>
    </row>
    <row r="8" spans="1:5" ht="87.95" customHeight="1">
      <c r="A8" s="284" t="s">
        <v>311</v>
      </c>
      <c r="C8" s="323">
        <v>600</v>
      </c>
      <c r="D8" s="232" t="s">
        <v>472</v>
      </c>
      <c r="E8" s="332" t="s">
        <v>418</v>
      </c>
    </row>
    <row r="9" spans="1:5" ht="77.099999999999994" customHeight="1">
      <c r="A9" s="284" t="s">
        <v>466</v>
      </c>
      <c r="B9" s="213"/>
      <c r="C9" s="323">
        <v>600</v>
      </c>
      <c r="D9" s="232" t="s">
        <v>473</v>
      </c>
      <c r="E9" s="332" t="s">
        <v>464</v>
      </c>
    </row>
    <row r="10" spans="1:5" ht="166.5" customHeight="1">
      <c r="A10" s="284" t="s">
        <v>325</v>
      </c>
      <c r="C10" s="323">
        <v>300</v>
      </c>
      <c r="D10" s="232" t="s">
        <v>477</v>
      </c>
      <c r="E10" s="332" t="s">
        <v>462</v>
      </c>
    </row>
    <row r="11" spans="1:5" ht="149.44999999999999" customHeight="1">
      <c r="A11" s="329" t="s">
        <v>331</v>
      </c>
      <c r="C11" s="324">
        <v>250</v>
      </c>
      <c r="D11" s="325" t="s">
        <v>478</v>
      </c>
      <c r="E11" s="333" t="s">
        <v>437</v>
      </c>
    </row>
    <row r="12" spans="1:5">
      <c r="A12" s="330"/>
      <c r="B12" s="330"/>
      <c r="C12" s="330"/>
      <c r="D12" s="330"/>
      <c r="E12" s="331"/>
    </row>
    <row r="13" spans="1:5">
      <c r="A13" s="326"/>
      <c r="B13" s="326"/>
      <c r="C13" s="326"/>
      <c r="D13" s="326"/>
      <c r="E13" s="327"/>
    </row>
    <row r="14" spans="1:5">
      <c r="A14" s="326"/>
      <c r="B14" s="326"/>
      <c r="C14" s="326"/>
      <c r="D14" s="326"/>
      <c r="E14" s="328"/>
    </row>
  </sheetData>
  <hyperlinks>
    <hyperlink ref="E7" r:id="rId1" xr:uid="{AC7F57EA-74FC-488B-80A1-CE64A8D67893}"/>
    <hyperlink ref="E4" r:id="rId2" xr:uid="{514C0C2E-AC84-4E79-A3ED-DC8CD0BAD01C}"/>
    <hyperlink ref="E5" r:id="rId3" xr:uid="{4BE11148-25E4-4E51-8E8E-C074A6F0458E}"/>
    <hyperlink ref="E8" r:id="rId4" xr:uid="{FE982E3F-9438-4B5F-AC49-7045F4568DA2}"/>
    <hyperlink ref="E9" r:id="rId5" xr:uid="{A451F5BE-2A00-47CF-9931-C4C57AA0BEBC}"/>
    <hyperlink ref="E11" r:id="rId6" xr:uid="{700C1B83-576D-4405-ABE8-3BDE1FE94809}"/>
    <hyperlink ref="E10" r:id="rId7" xr:uid="{BEB0C1AB-9638-4220-B2BB-688546A92687}"/>
    <hyperlink ref="E3" r:id="rId8" xr:uid="{2564DCB7-CCFE-4CC0-B967-B829D4B8D024}"/>
    <hyperlink ref="E6" r:id="rId9" xr:uid="{F26A5F2D-90D5-43ED-A3E3-FF09FE6855A8}"/>
  </hyperlinks>
  <pageMargins left="0.7" right="0.7" top="0.75" bottom="0.75" header="0.3" footer="0.3"/>
  <pageSetup paperSize="9" orientation="portrait" r:id="rId10"/>
  <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0828419A42BD479A40D9DF94C19A03" ma:contentTypeVersion="17" ma:contentTypeDescription="Vytvoří nový dokument" ma:contentTypeScope="" ma:versionID="3562d766320ddea5a669eeb694422fde">
  <xsd:schema xmlns:xsd="http://www.w3.org/2001/XMLSchema" xmlns:xs="http://www.w3.org/2001/XMLSchema" xmlns:p="http://schemas.microsoft.com/office/2006/metadata/properties" xmlns:ns2="0a5a631a-9523-4ddb-aeaa-1630ff816cb5" xmlns:ns3="13556fe8-3232-413b-9336-036b48b41d7e" targetNamespace="http://schemas.microsoft.com/office/2006/metadata/properties" ma:root="true" ma:fieldsID="98055382eb8cf492238c3a2d880da23e" ns2:_="" ns3:_="">
    <xsd:import namespace="0a5a631a-9523-4ddb-aeaa-1630ff816cb5"/>
    <xsd:import namespace="13556fe8-3232-413b-9336-036b48b41d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hotovo_x003f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a631a-9523-4ddb-aeaa-1630ff816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otovo_x003f_" ma:index="23" nillable="true" ma:displayName="hotovo?" ma:format="Dropdown" ma:internalName="hotovo_x003f_">
      <xsd:simpleType>
        <xsd:restriction base="dms:Choice">
          <xsd:enumeration value="Volba 1"/>
          <xsd:enumeration value="Volba 2"/>
          <xsd:enumeration value="Volba 3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56fe8-3232-413b-9336-036b48b41d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bfd21b4-195d-4a50-9279-5da02a667bb6}" ma:internalName="TaxCatchAll" ma:showField="CatchAllData" ma:web="13556fe8-3232-413b-9336-036b48b41d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5a631a-9523-4ddb-aeaa-1630ff816cb5">
      <Terms xmlns="http://schemas.microsoft.com/office/infopath/2007/PartnerControls"/>
    </lcf76f155ced4ddcb4097134ff3c332f>
    <TaxCatchAll xmlns="13556fe8-3232-413b-9336-036b48b41d7e" xsi:nil="true"/>
    <hotovo_x003f_ xmlns="0a5a631a-9523-4ddb-aeaa-1630ff816cb5" xsi:nil="true"/>
  </documentManagement>
</p:properties>
</file>

<file path=customXml/itemProps1.xml><?xml version="1.0" encoding="utf-8"?>
<ds:datastoreItem xmlns:ds="http://schemas.openxmlformats.org/officeDocument/2006/customXml" ds:itemID="{98E48C65-D3BF-4E34-A2F5-D3CF401EA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DFD7ED-B915-4CA7-B4F8-958C54277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5a631a-9523-4ddb-aeaa-1630ff816cb5"/>
    <ds:schemaRef ds:uri="13556fe8-3232-413b-9336-036b48b41d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85FF18-B682-4FA2-8E3D-3EF7F3E386EF}">
  <ds:schemaRefs>
    <ds:schemaRef ds:uri="http://schemas.microsoft.com/office/2006/metadata/properties"/>
    <ds:schemaRef ds:uri="http://schemas.microsoft.com/office/infopath/2007/PartnerControls"/>
    <ds:schemaRef ds:uri="0a5a631a-9523-4ddb-aeaa-1630ff816cb5"/>
    <ds:schemaRef ds:uri="13556fe8-3232-413b-9336-036b48b41d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Souhrn</vt:lpstr>
      <vt:lpstr>Licence a služby</vt:lpstr>
      <vt:lpstr>PP_new</vt:lpstr>
      <vt:lpstr>PP_vyberko</vt:lpstr>
      <vt:lpstr>OLD Rozpočet</vt:lpstr>
      <vt:lpstr>PP_2025</vt:lpstr>
      <vt:lpstr>PP_2025_finální výběr</vt:lpstr>
      <vt:lpstr>Cenové_nabídky_2025</vt:lpstr>
      <vt:lpstr>Rozdělení_objednávka_2025</vt:lpstr>
    </vt:vector>
  </TitlesOfParts>
  <Manager/>
  <Company>Masarykova univerzita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Skřičková</dc:creator>
  <cp:keywords/>
  <dc:description/>
  <cp:lastModifiedBy>Mária Zuská</cp:lastModifiedBy>
  <cp:revision/>
  <dcterms:created xsi:type="dcterms:W3CDTF">2024-06-04T09:55:56Z</dcterms:created>
  <dcterms:modified xsi:type="dcterms:W3CDTF">2025-11-04T10:59:11Z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0x010100970828419A42BD479A40D9DF94C19A03</vt:lpwstr>
  </property>
  <property fmtid="{D5CDD505-2E9C-101B-9397-08002B2CF9AE}" pid="3" name="MediaServiceImageTags">
    <vt:lpwstr/>
  </property>
</Properties>
</file>