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Z:\- = PROBÍHAJÍCÍ IA - TB = -\23035 G - REKO CHODBY\01. ZADÁNÍ &amp; VZ\2025\ZHOTOVITEL STAVBY\PD\"/>
    </mc:Choice>
  </mc:AlternateContent>
  <xr:revisionPtr revIDLastSave="0" documentId="13_ncr:1_{EB228C9D-767C-4228-BD56-9B993C8D5218}" xr6:coauthVersionLast="36" xr6:coauthVersionMax="47" xr10:uidLastSave="{00000000-0000-0000-0000-000000000000}"/>
  <bookViews>
    <workbookView xWindow="0" yWindow="0" windowWidth="29745" windowHeight="16620" xr2:uid="{00000000-000D-0000-FFFF-FFFF00000000}"/>
  </bookViews>
  <sheets>
    <sheet name="Rekapitulace stavby" sheetId="1" r:id="rId1"/>
    <sheet name="D.01.10 - Architektonicko..." sheetId="2" r:id="rId2"/>
    <sheet name="D.01.41 - Zdravotně techn..." sheetId="3" r:id="rId3"/>
    <sheet name="01 - Silnoproudá elektrot..." sheetId="4" r:id="rId4"/>
    <sheet name="02 - Silnoproudá elektrot..." sheetId="5" r:id="rId5"/>
    <sheet name="01 - Slaboproudá elektrot..." sheetId="6" r:id="rId6"/>
    <sheet name="VON - Vedlejší a ostatní ..." sheetId="7" r:id="rId7"/>
    <sheet name="D1.02.10 - Architektonick..." sheetId="8" r:id="rId8"/>
    <sheet name="1 - D1.02.40- Zdravotechn..." sheetId="9" r:id="rId9"/>
    <sheet name="2 - D1.02.40- Zdravotechn..." sheetId="10" r:id="rId10"/>
    <sheet name="D1.02.41 - Vytápění" sheetId="11" r:id="rId11"/>
    <sheet name="D1.02.42 - Vzduchotechnika" sheetId="12" r:id="rId12"/>
    <sheet name="D1.02.43-44 - Elektroinst..." sheetId="13" r:id="rId13"/>
    <sheet name="VON - Vedlejší a ostatní ..._01" sheetId="14" r:id="rId14"/>
  </sheets>
  <definedNames>
    <definedName name="_xlnm._FilterDatabase" localSheetId="3" hidden="1">'01 - Silnoproudá elektrot...'!$C$136:$K$300</definedName>
    <definedName name="_xlnm._FilterDatabase" localSheetId="5" hidden="1">'01 - Slaboproudá elektrot...'!$C$131:$K$227</definedName>
    <definedName name="_xlnm._FilterDatabase" localSheetId="4" hidden="1">'02 - Silnoproudá elektrot...'!$C$135:$K$205</definedName>
    <definedName name="_xlnm._FilterDatabase" localSheetId="8" hidden="1">'1 - D1.02.40- Zdravotechn...'!$C$136:$K$788</definedName>
    <definedName name="_xlnm._FilterDatabase" localSheetId="9" hidden="1">'2 - D1.02.40- Zdravotechn...'!$C$128:$K$193</definedName>
    <definedName name="_xlnm._FilterDatabase" localSheetId="1" hidden="1">'D.01.10 - Architektonicko...'!$C$142:$K$499</definedName>
    <definedName name="_xlnm._FilterDatabase" localSheetId="2" hidden="1">'D.01.41 - Zdravotně techn...'!$C$124:$K$187</definedName>
    <definedName name="_xlnm._FilterDatabase" localSheetId="7" hidden="1">'D1.02.10 - Architektonick...'!$C$136:$K$393</definedName>
    <definedName name="_xlnm._FilterDatabase" localSheetId="10" hidden="1">'D1.02.41 - Vytápění'!$C$124:$K$164</definedName>
    <definedName name="_xlnm._FilterDatabase" localSheetId="11" hidden="1">'D1.02.42 - Vzduchotechnika'!$C$124:$K$155</definedName>
    <definedName name="_xlnm._FilterDatabase" localSheetId="12" hidden="1">'D1.02.43-44 - Elektroinst...'!$C$132:$K$234</definedName>
    <definedName name="_xlnm._FilterDatabase" localSheetId="6" hidden="1">'VON - Vedlejší a ostatní ...'!$C$126:$K$154</definedName>
    <definedName name="_xlnm._FilterDatabase" localSheetId="13" hidden="1">'VON - Vedlejší a ostatní ..._01'!$C$126:$K$153</definedName>
    <definedName name="_xlnm.Print_Titles" localSheetId="3">'01 - Silnoproudá elektrot...'!$136:$136</definedName>
    <definedName name="_xlnm.Print_Titles" localSheetId="5">'01 - Slaboproudá elektrot...'!$131:$131</definedName>
    <definedName name="_xlnm.Print_Titles" localSheetId="4">'02 - Silnoproudá elektrot...'!$135:$135</definedName>
    <definedName name="_xlnm.Print_Titles" localSheetId="8">'1 - D1.02.40- Zdravotechn...'!$136:$136</definedName>
    <definedName name="_xlnm.Print_Titles" localSheetId="9">'2 - D1.02.40- Zdravotechn...'!$128:$128</definedName>
    <definedName name="_xlnm.Print_Titles" localSheetId="1">'D.01.10 - Architektonicko...'!$142:$142</definedName>
    <definedName name="_xlnm.Print_Titles" localSheetId="2">'D.01.41 - Zdravotně techn...'!$124:$124</definedName>
    <definedName name="_xlnm.Print_Titles" localSheetId="7">'D1.02.10 - Architektonick...'!$136:$136</definedName>
    <definedName name="_xlnm.Print_Titles" localSheetId="10">'D1.02.41 - Vytápění'!$124:$124</definedName>
    <definedName name="_xlnm.Print_Titles" localSheetId="11">'D1.02.42 - Vzduchotechnika'!$124:$124</definedName>
    <definedName name="_xlnm.Print_Titles" localSheetId="12">'D1.02.43-44 - Elektroinst...'!$132:$132</definedName>
    <definedName name="_xlnm.Print_Titles" localSheetId="0">'Rekapitulace stavby'!$92:$92</definedName>
    <definedName name="_xlnm.Print_Titles" localSheetId="6">'VON - Vedlejší a ostatní ...'!$126:$126</definedName>
    <definedName name="_xlnm.Print_Titles" localSheetId="13">'VON - Vedlejší a ostatní ..._01'!$126:$126</definedName>
    <definedName name="_xlnm.Print_Area" localSheetId="3">'01 - Silnoproudá elektrot...'!$C$4:$J$43,'01 - Silnoproudá elektrot...'!$C$50:$J$76,'01 - Silnoproudá elektrot...'!$C$82:$J$114,'01 - Silnoproudá elektrot...'!$C$120:$K$300</definedName>
    <definedName name="_xlnm.Print_Area" localSheetId="5">'01 - Slaboproudá elektrot...'!$C$4:$J$43,'01 - Slaboproudá elektrot...'!$C$50:$J$76,'01 - Slaboproudá elektrot...'!$C$82:$J$109,'01 - Slaboproudá elektrot...'!$C$115:$K$227</definedName>
    <definedName name="_xlnm.Print_Area" localSheetId="4">'02 - Silnoproudá elektrot...'!$C$4:$J$43,'02 - Silnoproudá elektrot...'!$C$50:$J$76,'02 - Silnoproudá elektrot...'!$C$82:$J$113,'02 - Silnoproudá elektrot...'!$C$119:$K$205</definedName>
    <definedName name="_xlnm.Print_Area" localSheetId="8">'1 - D1.02.40- Zdravotechn...'!$C$4:$J$43,'1 - D1.02.40- Zdravotechn...'!$C$50:$J$76,'1 - D1.02.40- Zdravotechn...'!$C$82:$J$114,'1 - D1.02.40- Zdravotechn...'!$C$120:$K$788</definedName>
    <definedName name="_xlnm.Print_Area" localSheetId="9">'2 - D1.02.40- Zdravotechn...'!$C$4:$J$43,'2 - D1.02.40- Zdravotechn...'!$C$50:$J$76,'2 - D1.02.40- Zdravotechn...'!$C$82:$J$106,'2 - D1.02.40- Zdravotechn...'!$C$112:$K$193</definedName>
    <definedName name="_xlnm.Print_Area" localSheetId="1">'D.01.10 - Architektonicko...'!$C$4:$J$41,'D.01.10 - Architektonicko...'!$C$50:$J$76,'D.01.10 - Architektonicko...'!$C$82:$J$122,'D.01.10 - Architektonicko...'!$C$128:$K$499</definedName>
    <definedName name="_xlnm.Print_Area" localSheetId="2">'D.01.41 - Zdravotně techn...'!$C$4:$J$41,'D.01.41 - Zdravotně techn...'!$C$50:$J$76,'D.01.41 - Zdravotně techn...'!$C$82:$J$104,'D.01.41 - Zdravotně techn...'!$C$110:$K$187</definedName>
    <definedName name="_xlnm.Print_Area" localSheetId="7">'D1.02.10 - Architektonick...'!$C$4:$J$41,'D1.02.10 - Architektonick...'!$C$50:$J$76,'D1.02.10 - Architektonick...'!$C$82:$J$116,'D1.02.10 - Architektonick...'!$C$122:$K$393</definedName>
    <definedName name="_xlnm.Print_Area" localSheetId="10">'D1.02.41 - Vytápění'!$C$4:$J$41,'D1.02.41 - Vytápění'!$C$50:$J$76,'D1.02.41 - Vytápění'!$C$82:$J$104,'D1.02.41 - Vytápění'!$C$110:$K$164</definedName>
    <definedName name="_xlnm.Print_Area" localSheetId="11">'D1.02.42 - Vzduchotechnika'!$C$4:$J$41,'D1.02.42 - Vzduchotechnika'!$C$50:$J$76,'D1.02.42 - Vzduchotechnika'!$C$82:$J$104,'D1.02.42 - Vzduchotechnika'!$C$110:$K$155</definedName>
    <definedName name="_xlnm.Print_Area" localSheetId="12">'D1.02.43-44 - Elektroinst...'!$C$4:$J$41,'D1.02.43-44 - Elektroinst...'!$C$50:$J$76,'D1.02.43-44 - Elektroinst...'!$C$82:$J$112,'D1.02.43-44 - Elektroinst...'!$C$118:$K$234</definedName>
    <definedName name="_xlnm.Print_Area" localSheetId="0">'Rekapitulace stavby'!$D$4:$AO$76,'Rekapitulace stavby'!$C$82:$AQ$113</definedName>
    <definedName name="_xlnm.Print_Area" localSheetId="6">'VON - Vedlejší a ostatní ...'!$C$4:$J$41,'VON - Vedlejší a ostatní ...'!$C$50:$J$76,'VON - Vedlejší a ostatní ...'!$C$82:$J$106,'VON - Vedlejší a ostatní ...'!$C$112:$K$154</definedName>
    <definedName name="_xlnm.Print_Area" localSheetId="13">'VON - Vedlejší a ostatní ..._01'!$C$4:$J$41,'VON - Vedlejší a ostatní ..._01'!$C$50:$J$76,'VON - Vedlejší a ostatní ..._01'!$C$82:$J$106,'VON - Vedlejší a ostatní ..._01'!$C$112:$K$153</definedName>
  </definedNames>
  <calcPr calcId="191029"/>
</workbook>
</file>

<file path=xl/calcChain.xml><?xml version="1.0" encoding="utf-8"?>
<calcChain xmlns="http://schemas.openxmlformats.org/spreadsheetml/2006/main">
  <c r="BK321" i="2" l="1"/>
  <c r="J39" i="14" l="1"/>
  <c r="J38" i="14"/>
  <c r="AY112" i="1" s="1"/>
  <c r="J37" i="14"/>
  <c r="AX112" i="1"/>
  <c r="BI152" i="14"/>
  <c r="BH152" i="14"/>
  <c r="BG152" i="14"/>
  <c r="BF152" i="14"/>
  <c r="T152" i="14"/>
  <c r="T151" i="14" s="1"/>
  <c r="R152" i="14"/>
  <c r="R151" i="14"/>
  <c r="P152" i="14"/>
  <c r="P151" i="14"/>
  <c r="BI150" i="14"/>
  <c r="BH150" i="14"/>
  <c r="BG150" i="14"/>
  <c r="BF150" i="14"/>
  <c r="T150" i="14"/>
  <c r="R150" i="14"/>
  <c r="P150" i="14"/>
  <c r="BI148" i="14"/>
  <c r="BH148" i="14"/>
  <c r="BG148" i="14"/>
  <c r="BF148" i="14"/>
  <c r="T148" i="14"/>
  <c r="R148" i="14"/>
  <c r="P148" i="14"/>
  <c r="BI145" i="14"/>
  <c r="BH145" i="14"/>
  <c r="BG145" i="14"/>
  <c r="BF145" i="14"/>
  <c r="T145" i="14"/>
  <c r="R145" i="14"/>
  <c r="P145" i="14"/>
  <c r="BI143" i="14"/>
  <c r="BH143" i="14"/>
  <c r="BG143" i="14"/>
  <c r="BF143" i="14"/>
  <c r="T143" i="14"/>
  <c r="R143" i="14"/>
  <c r="P143" i="14"/>
  <c r="BI140" i="14"/>
  <c r="BH140" i="14"/>
  <c r="BG140" i="14"/>
  <c r="BF140" i="14"/>
  <c r="T140" i="14"/>
  <c r="R140" i="14"/>
  <c r="P140" i="14"/>
  <c r="BI138" i="14"/>
  <c r="BH138" i="14"/>
  <c r="BG138" i="14"/>
  <c r="BF138" i="14"/>
  <c r="T138" i="14"/>
  <c r="R138" i="14"/>
  <c r="P138" i="14"/>
  <c r="BI135" i="14"/>
  <c r="BH135" i="14"/>
  <c r="BG135" i="14"/>
  <c r="BF135" i="14"/>
  <c r="T135" i="14"/>
  <c r="T134" i="14"/>
  <c r="R135" i="14"/>
  <c r="R134" i="14" s="1"/>
  <c r="P135" i="14"/>
  <c r="P134" i="14"/>
  <c r="BI132" i="14"/>
  <c r="BH132" i="14"/>
  <c r="BG132" i="14"/>
  <c r="BF132" i="14"/>
  <c r="T132" i="14"/>
  <c r="R132" i="14"/>
  <c r="P132" i="14"/>
  <c r="BI130" i="14"/>
  <c r="BH130" i="14"/>
  <c r="BG130" i="14"/>
  <c r="BF130" i="14"/>
  <c r="T130" i="14"/>
  <c r="R130" i="14"/>
  <c r="P130" i="14"/>
  <c r="J123" i="14"/>
  <c r="F123" i="14"/>
  <c r="F121" i="14"/>
  <c r="E119" i="14"/>
  <c r="J93" i="14"/>
  <c r="F93" i="14"/>
  <c r="F91" i="14"/>
  <c r="E89" i="14"/>
  <c r="J26" i="14"/>
  <c r="E26" i="14"/>
  <c r="J124" i="14" s="1"/>
  <c r="J25" i="14"/>
  <c r="J20" i="14"/>
  <c r="E20" i="14"/>
  <c r="F94" i="14" s="1"/>
  <c r="J19" i="14"/>
  <c r="J14" i="14"/>
  <c r="J121" i="14"/>
  <c r="E7" i="14"/>
  <c r="E115" i="14" s="1"/>
  <c r="J39" i="13"/>
  <c r="J38" i="13"/>
  <c r="AY111" i="1" s="1"/>
  <c r="J37" i="13"/>
  <c r="AX111" i="1" s="1"/>
  <c r="BI234" i="13"/>
  <c r="BH234" i="13"/>
  <c r="BG234" i="13"/>
  <c r="BF234" i="13"/>
  <c r="T234" i="13"/>
  <c r="T233" i="13"/>
  <c r="R234" i="13"/>
  <c r="R233" i="13" s="1"/>
  <c r="P234" i="13"/>
  <c r="P233" i="13" s="1"/>
  <c r="BI232" i="13"/>
  <c r="BH232" i="13"/>
  <c r="BG232" i="13"/>
  <c r="BF232" i="13"/>
  <c r="T232" i="13"/>
  <c r="T231" i="13" s="1"/>
  <c r="R232" i="13"/>
  <c r="R231" i="13" s="1"/>
  <c r="P232" i="13"/>
  <c r="P231" i="13"/>
  <c r="BI230" i="13"/>
  <c r="BH230" i="13"/>
  <c r="BG230" i="13"/>
  <c r="BF230" i="13"/>
  <c r="T230" i="13"/>
  <c r="R230" i="13"/>
  <c r="P230" i="13"/>
  <c r="BI229" i="13"/>
  <c r="BH229" i="13"/>
  <c r="BG229" i="13"/>
  <c r="BF229" i="13"/>
  <c r="T229" i="13"/>
  <c r="R229" i="13"/>
  <c r="P229" i="13"/>
  <c r="BI226" i="13"/>
  <c r="BH226" i="13"/>
  <c r="BG226" i="13"/>
  <c r="BF226" i="13"/>
  <c r="T226" i="13"/>
  <c r="R226" i="13"/>
  <c r="P226" i="13"/>
  <c r="BI225" i="13"/>
  <c r="BH225" i="13"/>
  <c r="BG225" i="13"/>
  <c r="BF225" i="13"/>
  <c r="T225" i="13"/>
  <c r="R225" i="13"/>
  <c r="P225" i="13"/>
  <c r="BI223" i="13"/>
  <c r="BH223" i="13"/>
  <c r="BG223" i="13"/>
  <c r="BF223" i="13"/>
  <c r="T223" i="13"/>
  <c r="R223" i="13"/>
  <c r="P223" i="13"/>
  <c r="BI222" i="13"/>
  <c r="BH222" i="13"/>
  <c r="BG222" i="13"/>
  <c r="BF222" i="13"/>
  <c r="T222" i="13"/>
  <c r="R222" i="13"/>
  <c r="P222" i="13"/>
  <c r="BI221" i="13"/>
  <c r="BH221" i="13"/>
  <c r="BG221" i="13"/>
  <c r="BF221" i="13"/>
  <c r="T221" i="13"/>
  <c r="R221" i="13"/>
  <c r="P221" i="13"/>
  <c r="BI220" i="13"/>
  <c r="BH220" i="13"/>
  <c r="BG220" i="13"/>
  <c r="BF220" i="13"/>
  <c r="T220" i="13"/>
  <c r="R220" i="13"/>
  <c r="P220" i="13"/>
  <c r="BI219" i="13"/>
  <c r="BH219" i="13"/>
  <c r="BG219" i="13"/>
  <c r="BF219" i="13"/>
  <c r="T219" i="13"/>
  <c r="R219" i="13"/>
  <c r="P219" i="13"/>
  <c r="BI217" i="13"/>
  <c r="BH217" i="13"/>
  <c r="BG217" i="13"/>
  <c r="BF217" i="13"/>
  <c r="T217" i="13"/>
  <c r="R217" i="13"/>
  <c r="P217" i="13"/>
  <c r="BI216" i="13"/>
  <c r="BH216" i="13"/>
  <c r="BG216" i="13"/>
  <c r="BF216" i="13"/>
  <c r="T216" i="13"/>
  <c r="R216" i="13"/>
  <c r="P216" i="13"/>
  <c r="BI215" i="13"/>
  <c r="BH215" i="13"/>
  <c r="BG215" i="13"/>
  <c r="BF215" i="13"/>
  <c r="T215" i="13"/>
  <c r="R215" i="13"/>
  <c r="P215" i="13"/>
  <c r="BI214" i="13"/>
  <c r="BH214" i="13"/>
  <c r="BG214" i="13"/>
  <c r="BF214" i="13"/>
  <c r="T214" i="13"/>
  <c r="R214" i="13"/>
  <c r="P214" i="13"/>
  <c r="BI211" i="13"/>
  <c r="BH211" i="13"/>
  <c r="BG211" i="13"/>
  <c r="BF211" i="13"/>
  <c r="T211" i="13"/>
  <c r="R211" i="13"/>
  <c r="P211" i="13"/>
  <c r="BI210" i="13"/>
  <c r="BH210" i="13"/>
  <c r="BG210" i="13"/>
  <c r="BF210" i="13"/>
  <c r="T210" i="13"/>
  <c r="R210" i="13"/>
  <c r="P210" i="13"/>
  <c r="BI209" i="13"/>
  <c r="BH209" i="13"/>
  <c r="BG209" i="13"/>
  <c r="BF209" i="13"/>
  <c r="T209" i="13"/>
  <c r="R209" i="13"/>
  <c r="P209" i="13"/>
  <c r="BI208" i="13"/>
  <c r="BH208" i="13"/>
  <c r="BG208" i="13"/>
  <c r="BF208" i="13"/>
  <c r="T208" i="13"/>
  <c r="R208" i="13"/>
  <c r="P208" i="13"/>
  <c r="BI207" i="13"/>
  <c r="BH207" i="13"/>
  <c r="BG207" i="13"/>
  <c r="BF207" i="13"/>
  <c r="T207" i="13"/>
  <c r="R207" i="13"/>
  <c r="P207" i="13"/>
  <c r="BI206" i="13"/>
  <c r="BH206" i="13"/>
  <c r="BG206" i="13"/>
  <c r="BF206" i="13"/>
  <c r="T206" i="13"/>
  <c r="R206" i="13"/>
  <c r="P206" i="13"/>
  <c r="BI205" i="13"/>
  <c r="BH205" i="13"/>
  <c r="BG205" i="13"/>
  <c r="BF205" i="13"/>
  <c r="T205" i="13"/>
  <c r="R205" i="13"/>
  <c r="P205" i="13"/>
  <c r="BI204" i="13"/>
  <c r="BH204" i="13"/>
  <c r="BG204" i="13"/>
  <c r="BF204" i="13"/>
  <c r="T204" i="13"/>
  <c r="R204" i="13"/>
  <c r="P204" i="13"/>
  <c r="BI203" i="13"/>
  <c r="BH203" i="13"/>
  <c r="BG203" i="13"/>
  <c r="BF203" i="13"/>
  <c r="T203" i="13"/>
  <c r="R203" i="13"/>
  <c r="P203" i="13"/>
  <c r="BI202" i="13"/>
  <c r="BH202" i="13"/>
  <c r="BG202" i="13"/>
  <c r="BF202" i="13"/>
  <c r="T202" i="13"/>
  <c r="R202" i="13"/>
  <c r="P202" i="13"/>
  <c r="BI201" i="13"/>
  <c r="BH201" i="13"/>
  <c r="BG201" i="13"/>
  <c r="BF201" i="13"/>
  <c r="T201" i="13"/>
  <c r="R201" i="13"/>
  <c r="P201" i="13"/>
  <c r="BI200" i="13"/>
  <c r="BH200" i="13"/>
  <c r="BG200" i="13"/>
  <c r="BF200" i="13"/>
  <c r="T200" i="13"/>
  <c r="R200" i="13"/>
  <c r="P200" i="13"/>
  <c r="BI199" i="13"/>
  <c r="BH199" i="13"/>
  <c r="BG199" i="13"/>
  <c r="BF199" i="13"/>
  <c r="T199" i="13"/>
  <c r="R199" i="13"/>
  <c r="P199" i="13"/>
  <c r="BI198" i="13"/>
  <c r="BH198" i="13"/>
  <c r="BG198" i="13"/>
  <c r="BF198" i="13"/>
  <c r="T198" i="13"/>
  <c r="R198" i="13"/>
  <c r="P198" i="13"/>
  <c r="BI197" i="13"/>
  <c r="BH197" i="13"/>
  <c r="BG197" i="13"/>
  <c r="BF197" i="13"/>
  <c r="T197" i="13"/>
  <c r="R197" i="13"/>
  <c r="P197" i="13"/>
  <c r="BI196" i="13"/>
  <c r="BH196" i="13"/>
  <c r="BG196" i="13"/>
  <c r="BF196" i="13"/>
  <c r="T196" i="13"/>
  <c r="R196" i="13"/>
  <c r="P196" i="13"/>
  <c r="BI195" i="13"/>
  <c r="BH195" i="13"/>
  <c r="BG195" i="13"/>
  <c r="BF195" i="13"/>
  <c r="T195" i="13"/>
  <c r="R195" i="13"/>
  <c r="P195" i="13"/>
  <c r="BI194" i="13"/>
  <c r="BH194" i="13"/>
  <c r="BG194" i="13"/>
  <c r="BF194" i="13"/>
  <c r="T194" i="13"/>
  <c r="R194" i="13"/>
  <c r="P194" i="13"/>
  <c r="BI193" i="13"/>
  <c r="BH193" i="13"/>
  <c r="BG193" i="13"/>
  <c r="BF193" i="13"/>
  <c r="T193" i="13"/>
  <c r="R193" i="13"/>
  <c r="P193" i="13"/>
  <c r="BI192" i="13"/>
  <c r="BH192" i="13"/>
  <c r="BG192" i="13"/>
  <c r="BF192" i="13"/>
  <c r="T192" i="13"/>
  <c r="R192" i="13"/>
  <c r="P192" i="13"/>
  <c r="BI191" i="13"/>
  <c r="BH191" i="13"/>
  <c r="BG191" i="13"/>
  <c r="BF191" i="13"/>
  <c r="T191" i="13"/>
  <c r="R191" i="13"/>
  <c r="P191" i="13"/>
  <c r="BI190" i="13"/>
  <c r="BH190" i="13"/>
  <c r="BG190" i="13"/>
  <c r="BF190" i="13"/>
  <c r="T190" i="13"/>
  <c r="R190" i="13"/>
  <c r="P190" i="13"/>
  <c r="BI189" i="13"/>
  <c r="BH189" i="13"/>
  <c r="BG189" i="13"/>
  <c r="BF189" i="13"/>
  <c r="T189" i="13"/>
  <c r="R189" i="13"/>
  <c r="P189" i="13"/>
  <c r="BI188" i="13"/>
  <c r="BH188" i="13"/>
  <c r="BG188" i="13"/>
  <c r="BF188" i="13"/>
  <c r="T188" i="13"/>
  <c r="R188" i="13"/>
  <c r="P188" i="13"/>
  <c r="BI187" i="13"/>
  <c r="BH187" i="13"/>
  <c r="BG187" i="13"/>
  <c r="BF187" i="13"/>
  <c r="T187" i="13"/>
  <c r="R187" i="13"/>
  <c r="P187" i="13"/>
  <c r="BI186" i="13"/>
  <c r="BH186" i="13"/>
  <c r="BG186" i="13"/>
  <c r="BF186" i="13"/>
  <c r="T186" i="13"/>
  <c r="R186" i="13"/>
  <c r="P186" i="13"/>
  <c r="BI185" i="13"/>
  <c r="BH185" i="13"/>
  <c r="BG185" i="13"/>
  <c r="BF185" i="13"/>
  <c r="T185" i="13"/>
  <c r="R185" i="13"/>
  <c r="P185" i="13"/>
  <c r="BI184" i="13"/>
  <c r="BH184" i="13"/>
  <c r="BG184" i="13"/>
  <c r="BF184" i="13"/>
  <c r="T184" i="13"/>
  <c r="R184" i="13"/>
  <c r="P184" i="13"/>
  <c r="BI183" i="13"/>
  <c r="BH183" i="13"/>
  <c r="BG183" i="13"/>
  <c r="BF183" i="13"/>
  <c r="T183" i="13"/>
  <c r="R183" i="13"/>
  <c r="P183" i="13"/>
  <c r="BI182" i="13"/>
  <c r="BH182" i="13"/>
  <c r="BG182" i="13"/>
  <c r="BF182" i="13"/>
  <c r="T182" i="13"/>
  <c r="R182" i="13"/>
  <c r="P182" i="13"/>
  <c r="BI181" i="13"/>
  <c r="BH181" i="13"/>
  <c r="BG181" i="13"/>
  <c r="BF181" i="13"/>
  <c r="T181" i="13"/>
  <c r="R181" i="13"/>
  <c r="P181" i="13"/>
  <c r="BI180" i="13"/>
  <c r="BH180" i="13"/>
  <c r="BG180" i="13"/>
  <c r="BF180" i="13"/>
  <c r="T180" i="13"/>
  <c r="R180" i="13"/>
  <c r="P180" i="13"/>
  <c r="BI179" i="13"/>
  <c r="BH179" i="13"/>
  <c r="BG179" i="13"/>
  <c r="BF179" i="13"/>
  <c r="T179" i="13"/>
  <c r="R179" i="13"/>
  <c r="P179" i="13"/>
  <c r="BI178" i="13"/>
  <c r="BH178" i="13"/>
  <c r="BG178" i="13"/>
  <c r="BF178" i="13"/>
  <c r="T178" i="13"/>
  <c r="R178" i="13"/>
  <c r="P178" i="13"/>
  <c r="BI177" i="13"/>
  <c r="BH177" i="13"/>
  <c r="BG177" i="13"/>
  <c r="BF177" i="13"/>
  <c r="T177" i="13"/>
  <c r="R177" i="13"/>
  <c r="P177" i="13"/>
  <c r="BI176" i="13"/>
  <c r="BH176" i="13"/>
  <c r="BG176" i="13"/>
  <c r="BF176" i="13"/>
  <c r="T176" i="13"/>
  <c r="R176" i="13"/>
  <c r="P176" i="13"/>
  <c r="BI175" i="13"/>
  <c r="BH175" i="13"/>
  <c r="BG175" i="13"/>
  <c r="BF175" i="13"/>
  <c r="T175" i="13"/>
  <c r="R175" i="13"/>
  <c r="P175" i="13"/>
  <c r="BI174" i="13"/>
  <c r="BH174" i="13"/>
  <c r="BG174" i="13"/>
  <c r="BF174" i="13"/>
  <c r="T174" i="13"/>
  <c r="R174" i="13"/>
  <c r="P174" i="13"/>
  <c r="BI173" i="13"/>
  <c r="BH173" i="13"/>
  <c r="BG173" i="13"/>
  <c r="BF173" i="13"/>
  <c r="T173" i="13"/>
  <c r="R173" i="13"/>
  <c r="P173" i="13"/>
  <c r="BI172" i="13"/>
  <c r="BH172" i="13"/>
  <c r="BG172" i="13"/>
  <c r="BF172" i="13"/>
  <c r="T172" i="13"/>
  <c r="R172" i="13"/>
  <c r="P172" i="13"/>
  <c r="BI171" i="13"/>
  <c r="BH171" i="13"/>
  <c r="BG171" i="13"/>
  <c r="BF171" i="13"/>
  <c r="T171" i="13"/>
  <c r="R171" i="13"/>
  <c r="P171" i="13"/>
  <c r="BI170" i="13"/>
  <c r="BH170" i="13"/>
  <c r="BG170" i="13"/>
  <c r="BF170" i="13"/>
  <c r="T170" i="13"/>
  <c r="R170" i="13"/>
  <c r="P170" i="13"/>
  <c r="BI169" i="13"/>
  <c r="BH169" i="13"/>
  <c r="BG169" i="13"/>
  <c r="BF169" i="13"/>
  <c r="T169" i="13"/>
  <c r="R169" i="13"/>
  <c r="P169" i="13"/>
  <c r="BI168" i="13"/>
  <c r="BH168" i="13"/>
  <c r="BG168" i="13"/>
  <c r="BF168" i="13"/>
  <c r="T168" i="13"/>
  <c r="R168" i="13"/>
  <c r="P168" i="13"/>
  <c r="BI167" i="13"/>
  <c r="BH167" i="13"/>
  <c r="BG167" i="13"/>
  <c r="BF167" i="13"/>
  <c r="T167" i="13"/>
  <c r="R167" i="13"/>
  <c r="P167" i="13"/>
  <c r="BI166" i="13"/>
  <c r="BH166" i="13"/>
  <c r="BG166" i="13"/>
  <c r="BF166" i="13"/>
  <c r="T166" i="13"/>
  <c r="R166" i="13"/>
  <c r="P166" i="13"/>
  <c r="BI165" i="13"/>
  <c r="BH165" i="13"/>
  <c r="BG165" i="13"/>
  <c r="BF165" i="13"/>
  <c r="T165" i="13"/>
  <c r="R165" i="13"/>
  <c r="P165" i="13"/>
  <c r="BI164" i="13"/>
  <c r="BH164" i="13"/>
  <c r="BG164" i="13"/>
  <c r="BF164" i="13"/>
  <c r="T164" i="13"/>
  <c r="R164" i="13"/>
  <c r="P164" i="13"/>
  <c r="BI163" i="13"/>
  <c r="BH163" i="13"/>
  <c r="BG163" i="13"/>
  <c r="BF163" i="13"/>
  <c r="T163" i="13"/>
  <c r="R163" i="13"/>
  <c r="P163" i="13"/>
  <c r="BI162" i="13"/>
  <c r="BH162" i="13"/>
  <c r="BG162" i="13"/>
  <c r="BF162" i="13"/>
  <c r="T162" i="13"/>
  <c r="R162" i="13"/>
  <c r="P162" i="13"/>
  <c r="BI161" i="13"/>
  <c r="BH161" i="13"/>
  <c r="BG161" i="13"/>
  <c r="BF161" i="13"/>
  <c r="T161" i="13"/>
  <c r="R161" i="13"/>
  <c r="P161" i="13"/>
  <c r="BI160" i="13"/>
  <c r="BH160" i="13"/>
  <c r="BG160" i="13"/>
  <c r="BF160" i="13"/>
  <c r="T160" i="13"/>
  <c r="R160" i="13"/>
  <c r="P160" i="13"/>
  <c r="BI159" i="13"/>
  <c r="BH159" i="13"/>
  <c r="BG159" i="13"/>
  <c r="BF159" i="13"/>
  <c r="T159" i="13"/>
  <c r="R159" i="13"/>
  <c r="P159" i="13"/>
  <c r="BI158" i="13"/>
  <c r="BH158" i="13"/>
  <c r="BG158" i="13"/>
  <c r="BF158" i="13"/>
  <c r="T158" i="13"/>
  <c r="R158" i="13"/>
  <c r="P158" i="13"/>
  <c r="BI157" i="13"/>
  <c r="BH157" i="13"/>
  <c r="BG157" i="13"/>
  <c r="BF157" i="13"/>
  <c r="T157" i="13"/>
  <c r="R157" i="13"/>
  <c r="P157" i="13"/>
  <c r="BI156" i="13"/>
  <c r="BH156" i="13"/>
  <c r="BG156" i="13"/>
  <c r="BF156" i="13"/>
  <c r="T156" i="13"/>
  <c r="R156" i="13"/>
  <c r="P156" i="13"/>
  <c r="BI155" i="13"/>
  <c r="BH155" i="13"/>
  <c r="BG155" i="13"/>
  <c r="BF155" i="13"/>
  <c r="T155" i="13"/>
  <c r="R155" i="13"/>
  <c r="P155" i="13"/>
  <c r="BI154" i="13"/>
  <c r="BH154" i="13"/>
  <c r="BG154" i="13"/>
  <c r="BF154" i="13"/>
  <c r="T154" i="13"/>
  <c r="R154" i="13"/>
  <c r="P154" i="13"/>
  <c r="BI153" i="13"/>
  <c r="BH153" i="13"/>
  <c r="BG153" i="13"/>
  <c r="BF153" i="13"/>
  <c r="T153" i="13"/>
  <c r="R153" i="13"/>
  <c r="P153" i="13"/>
  <c r="BI152" i="13"/>
  <c r="BH152" i="13"/>
  <c r="BG152" i="13"/>
  <c r="BF152" i="13"/>
  <c r="T152" i="13"/>
  <c r="R152" i="13"/>
  <c r="P152" i="13"/>
  <c r="BI151" i="13"/>
  <c r="BH151" i="13"/>
  <c r="BG151" i="13"/>
  <c r="BF151" i="13"/>
  <c r="T151" i="13"/>
  <c r="R151" i="13"/>
  <c r="P151" i="13"/>
  <c r="BI150" i="13"/>
  <c r="BH150" i="13"/>
  <c r="BG150" i="13"/>
  <c r="BF150" i="13"/>
  <c r="T150" i="13"/>
  <c r="R150" i="13"/>
  <c r="P150" i="13"/>
  <c r="BI149" i="13"/>
  <c r="BH149" i="13"/>
  <c r="BG149" i="13"/>
  <c r="BF149" i="13"/>
  <c r="T149" i="13"/>
  <c r="R149" i="13"/>
  <c r="P149" i="13"/>
  <c r="BI148" i="13"/>
  <c r="BH148" i="13"/>
  <c r="BG148" i="13"/>
  <c r="BF148" i="13"/>
  <c r="T148" i="13"/>
  <c r="R148" i="13"/>
  <c r="P148" i="13"/>
  <c r="BI147" i="13"/>
  <c r="BH147" i="13"/>
  <c r="BG147" i="13"/>
  <c r="BF147" i="13"/>
  <c r="T147" i="13"/>
  <c r="R147" i="13"/>
  <c r="P147" i="13"/>
  <c r="BI144" i="13"/>
  <c r="BH144" i="13"/>
  <c r="BG144" i="13"/>
  <c r="BF144" i="13"/>
  <c r="T144" i="13"/>
  <c r="R144" i="13"/>
  <c r="P144" i="13"/>
  <c r="BI143" i="13"/>
  <c r="BH143" i="13"/>
  <c r="BG143" i="13"/>
  <c r="BF143" i="13"/>
  <c r="T143" i="13"/>
  <c r="R143" i="13"/>
  <c r="P143" i="13"/>
  <c r="BI142" i="13"/>
  <c r="BH142" i="13"/>
  <c r="BG142" i="13"/>
  <c r="BF142" i="13"/>
  <c r="T142" i="13"/>
  <c r="R142" i="13"/>
  <c r="P142" i="13"/>
  <c r="BI141" i="13"/>
  <c r="BH141" i="13"/>
  <c r="BG141" i="13"/>
  <c r="BF141" i="13"/>
  <c r="T141" i="13"/>
  <c r="R141" i="13"/>
  <c r="P141" i="13"/>
  <c r="BI139" i="13"/>
  <c r="BH139" i="13"/>
  <c r="BG139" i="13"/>
  <c r="BF139" i="13"/>
  <c r="T139" i="13"/>
  <c r="R139" i="13"/>
  <c r="P139" i="13"/>
  <c r="BI138" i="13"/>
  <c r="BH138" i="13"/>
  <c r="BG138" i="13"/>
  <c r="BF138" i="13"/>
  <c r="T138" i="13"/>
  <c r="R138" i="13"/>
  <c r="P138" i="13"/>
  <c r="BI137" i="13"/>
  <c r="BH137" i="13"/>
  <c r="BG137" i="13"/>
  <c r="BF137" i="13"/>
  <c r="T137" i="13"/>
  <c r="R137" i="13"/>
  <c r="P137" i="13"/>
  <c r="BI136" i="13"/>
  <c r="BH136" i="13"/>
  <c r="BG136" i="13"/>
  <c r="BF136" i="13"/>
  <c r="T136" i="13"/>
  <c r="R136" i="13"/>
  <c r="P136" i="13"/>
  <c r="J130" i="13"/>
  <c r="J129" i="13"/>
  <c r="F129" i="13"/>
  <c r="F127" i="13"/>
  <c r="E125" i="13"/>
  <c r="J94" i="13"/>
  <c r="J93" i="13"/>
  <c r="F93" i="13"/>
  <c r="F91" i="13"/>
  <c r="E89" i="13"/>
  <c r="J20" i="13"/>
  <c r="E20" i="13"/>
  <c r="F94" i="13" s="1"/>
  <c r="J19" i="13"/>
  <c r="J14" i="13"/>
  <c r="J91" i="13" s="1"/>
  <c r="E7" i="13"/>
  <c r="E121" i="13" s="1"/>
  <c r="J39" i="12"/>
  <c r="J38" i="12"/>
  <c r="AY110" i="1" s="1"/>
  <c r="J37" i="12"/>
  <c r="AX110" i="1" s="1"/>
  <c r="BI155" i="12"/>
  <c r="BH155" i="12"/>
  <c r="BG155" i="12"/>
  <c r="BF155" i="12"/>
  <c r="T155" i="12"/>
  <c r="T154" i="12" s="1"/>
  <c r="R155" i="12"/>
  <c r="R154" i="12" s="1"/>
  <c r="P155" i="12"/>
  <c r="P154" i="12" s="1"/>
  <c r="BI153" i="12"/>
  <c r="BH153" i="12"/>
  <c r="BG153" i="12"/>
  <c r="BF153" i="12"/>
  <c r="T153" i="12"/>
  <c r="R153" i="12"/>
  <c r="P153" i="12"/>
  <c r="BI152" i="12"/>
  <c r="BH152" i="12"/>
  <c r="BG152" i="12"/>
  <c r="BF152" i="12"/>
  <c r="T152" i="12"/>
  <c r="R152" i="12"/>
  <c r="P152" i="12"/>
  <c r="BI151" i="12"/>
  <c r="BH151" i="12"/>
  <c r="BG151" i="12"/>
  <c r="BF151" i="12"/>
  <c r="T151" i="12"/>
  <c r="R151" i="12"/>
  <c r="P151" i="12"/>
  <c r="BI150" i="12"/>
  <c r="BH150" i="12"/>
  <c r="BG150" i="12"/>
  <c r="BF150" i="12"/>
  <c r="T150" i="12"/>
  <c r="R150" i="12"/>
  <c r="P150" i="12"/>
  <c r="BI148" i="12"/>
  <c r="BH148" i="12"/>
  <c r="BG148" i="12"/>
  <c r="BF148" i="12"/>
  <c r="T148" i="12"/>
  <c r="R148" i="12"/>
  <c r="P148" i="12"/>
  <c r="BI147" i="12"/>
  <c r="BH147" i="12"/>
  <c r="BG147" i="12"/>
  <c r="BF147" i="12"/>
  <c r="T147" i="12"/>
  <c r="R147" i="12"/>
  <c r="P147" i="12"/>
  <c r="BI145" i="12"/>
  <c r="BH145" i="12"/>
  <c r="BG145" i="12"/>
  <c r="BF145" i="12"/>
  <c r="T145" i="12"/>
  <c r="T144" i="12" s="1"/>
  <c r="R145" i="12"/>
  <c r="R144" i="12" s="1"/>
  <c r="P145" i="12"/>
  <c r="P144" i="12" s="1"/>
  <c r="BI143" i="12"/>
  <c r="BH143" i="12"/>
  <c r="BG143" i="12"/>
  <c r="BF143" i="12"/>
  <c r="T143" i="12"/>
  <c r="R143" i="12"/>
  <c r="P143" i="12"/>
  <c r="BI142" i="12"/>
  <c r="BH142" i="12"/>
  <c r="BG142" i="12"/>
  <c r="BF142" i="12"/>
  <c r="T142" i="12"/>
  <c r="R142" i="12"/>
  <c r="P142" i="12"/>
  <c r="BI141" i="12"/>
  <c r="BH141" i="12"/>
  <c r="BG141" i="12"/>
  <c r="BF141" i="12"/>
  <c r="T141" i="12"/>
  <c r="R141" i="12"/>
  <c r="P141" i="12"/>
  <c r="BI140" i="12"/>
  <c r="BH140" i="12"/>
  <c r="BG140" i="12"/>
  <c r="BF140" i="12"/>
  <c r="T140" i="12"/>
  <c r="R140" i="12"/>
  <c r="P140" i="12"/>
  <c r="BI139" i="12"/>
  <c r="BH139" i="12"/>
  <c r="BG139" i="12"/>
  <c r="BF139" i="12"/>
  <c r="T139" i="12"/>
  <c r="R139" i="12"/>
  <c r="P139" i="12"/>
  <c r="BI138" i="12"/>
  <c r="BH138" i="12"/>
  <c r="BG138" i="12"/>
  <c r="BF138" i="12"/>
  <c r="T138" i="12"/>
  <c r="R138" i="12"/>
  <c r="P138" i="12"/>
  <c r="BI137" i="12"/>
  <c r="BH137" i="12"/>
  <c r="BG137" i="12"/>
  <c r="BF137" i="12"/>
  <c r="T137" i="12"/>
  <c r="R137" i="12"/>
  <c r="P137" i="12"/>
  <c r="BI136" i="12"/>
  <c r="BH136" i="12"/>
  <c r="BG136" i="12"/>
  <c r="BF136" i="12"/>
  <c r="T136" i="12"/>
  <c r="R136" i="12"/>
  <c r="P136" i="12"/>
  <c r="BI135" i="12"/>
  <c r="BH135" i="12"/>
  <c r="BG135" i="12"/>
  <c r="BF135" i="12"/>
  <c r="T135" i="12"/>
  <c r="R135" i="12"/>
  <c r="P135" i="12"/>
  <c r="BI134" i="12"/>
  <c r="BH134" i="12"/>
  <c r="BG134" i="12"/>
  <c r="BF134" i="12"/>
  <c r="T134" i="12"/>
  <c r="R134" i="12"/>
  <c r="P134" i="12"/>
  <c r="BI133" i="12"/>
  <c r="BH133" i="12"/>
  <c r="BG133" i="12"/>
  <c r="BF133" i="12"/>
  <c r="T133" i="12"/>
  <c r="R133" i="12"/>
  <c r="P133" i="12"/>
  <c r="BI132" i="12"/>
  <c r="BH132" i="12"/>
  <c r="BG132" i="12"/>
  <c r="BF132" i="12"/>
  <c r="T132" i="12"/>
  <c r="R132" i="12"/>
  <c r="P132" i="12"/>
  <c r="BI131" i="12"/>
  <c r="BH131" i="12"/>
  <c r="BG131" i="12"/>
  <c r="BF131" i="12"/>
  <c r="T131" i="12"/>
  <c r="R131" i="12"/>
  <c r="P131" i="12"/>
  <c r="BI130" i="12"/>
  <c r="BH130" i="12"/>
  <c r="BG130" i="12"/>
  <c r="BF130" i="12"/>
  <c r="T130" i="12"/>
  <c r="R130" i="12"/>
  <c r="P130" i="12"/>
  <c r="BI129" i="12"/>
  <c r="BH129" i="12"/>
  <c r="BG129" i="12"/>
  <c r="BF129" i="12"/>
  <c r="T129" i="12"/>
  <c r="R129" i="12"/>
  <c r="P129" i="12"/>
  <c r="BI128" i="12"/>
  <c r="BH128" i="12"/>
  <c r="BG128" i="12"/>
  <c r="BF128" i="12"/>
  <c r="T128" i="12"/>
  <c r="R128" i="12"/>
  <c r="P128" i="12"/>
  <c r="BI127" i="12"/>
  <c r="BH127" i="12"/>
  <c r="BG127" i="12"/>
  <c r="BF127" i="12"/>
  <c r="T127" i="12"/>
  <c r="R127" i="12"/>
  <c r="P127" i="12"/>
  <c r="F119" i="12"/>
  <c r="E117" i="12"/>
  <c r="F91" i="12"/>
  <c r="E89" i="12"/>
  <c r="J26" i="12"/>
  <c r="E26" i="12"/>
  <c r="J122" i="12" s="1"/>
  <c r="J25" i="12"/>
  <c r="J23" i="12"/>
  <c r="E23" i="12"/>
  <c r="J121" i="12" s="1"/>
  <c r="J22" i="12"/>
  <c r="J20" i="12"/>
  <c r="E20" i="12"/>
  <c r="F122" i="12" s="1"/>
  <c r="J19" i="12"/>
  <c r="J17" i="12"/>
  <c r="E17" i="12"/>
  <c r="F121" i="12" s="1"/>
  <c r="J16" i="12"/>
  <c r="J14" i="12"/>
  <c r="J91" i="12" s="1"/>
  <c r="E7" i="12"/>
  <c r="E113" i="12" s="1"/>
  <c r="J39" i="11"/>
  <c r="J38" i="11"/>
  <c r="AY109" i="1"/>
  <c r="J37" i="11"/>
  <c r="AX109" i="1" s="1"/>
  <c r="BI164" i="11"/>
  <c r="BH164" i="11"/>
  <c r="BG164" i="11"/>
  <c r="BF164" i="11"/>
  <c r="T164" i="11"/>
  <c r="R164" i="11"/>
  <c r="P164" i="11"/>
  <c r="BI163" i="11"/>
  <c r="BH163" i="11"/>
  <c r="BG163" i="11"/>
  <c r="BF163" i="11"/>
  <c r="T163" i="11"/>
  <c r="R163" i="11"/>
  <c r="P163" i="11"/>
  <c r="BI162" i="11"/>
  <c r="BH162" i="11"/>
  <c r="BG162" i="11"/>
  <c r="BF162" i="11"/>
  <c r="T162" i="11"/>
  <c r="R162" i="11"/>
  <c r="P162" i="11"/>
  <c r="BI161" i="11"/>
  <c r="BH161" i="11"/>
  <c r="BG161" i="11"/>
  <c r="BF161" i="11"/>
  <c r="T161" i="11"/>
  <c r="R161" i="11"/>
  <c r="P161" i="11"/>
  <c r="BI160" i="11"/>
  <c r="BH160" i="11"/>
  <c r="BG160" i="11"/>
  <c r="BF160" i="11"/>
  <c r="T160" i="11"/>
  <c r="R160" i="11"/>
  <c r="P160" i="11"/>
  <c r="BI159" i="11"/>
  <c r="BH159" i="11"/>
  <c r="BG159" i="11"/>
  <c r="BF159" i="11"/>
  <c r="T159" i="11"/>
  <c r="R159" i="11"/>
  <c r="P159" i="11"/>
  <c r="BI158" i="11"/>
  <c r="BH158" i="11"/>
  <c r="BG158" i="11"/>
  <c r="BF158" i="11"/>
  <c r="T158" i="11"/>
  <c r="R158" i="11"/>
  <c r="P158" i="11"/>
  <c r="BI157" i="11"/>
  <c r="BH157" i="11"/>
  <c r="BG157" i="11"/>
  <c r="BF157" i="11"/>
  <c r="T157" i="11"/>
  <c r="R157" i="11"/>
  <c r="P157" i="11"/>
  <c r="BI156" i="11"/>
  <c r="BH156" i="11"/>
  <c r="BG156" i="11"/>
  <c r="BF156" i="11"/>
  <c r="T156" i="11"/>
  <c r="R156" i="11"/>
  <c r="P156" i="11"/>
  <c r="BI155" i="11"/>
  <c r="BH155" i="11"/>
  <c r="BG155" i="11"/>
  <c r="BF155" i="11"/>
  <c r="T155" i="11"/>
  <c r="R155" i="11"/>
  <c r="P155" i="11"/>
  <c r="BI154" i="11"/>
  <c r="BH154" i="11"/>
  <c r="BG154" i="11"/>
  <c r="BF154" i="11"/>
  <c r="T154" i="11"/>
  <c r="R154" i="11"/>
  <c r="P154" i="11"/>
  <c r="BI152" i="11"/>
  <c r="BH152" i="11"/>
  <c r="BG152" i="11"/>
  <c r="BF152" i="11"/>
  <c r="T152" i="11"/>
  <c r="R152" i="11"/>
  <c r="P152" i="11"/>
  <c r="BI151" i="11"/>
  <c r="BH151" i="11"/>
  <c r="BG151" i="11"/>
  <c r="BF151" i="11"/>
  <c r="T151" i="11"/>
  <c r="R151" i="11"/>
  <c r="P151" i="11"/>
  <c r="BI150" i="11"/>
  <c r="BH150" i="11"/>
  <c r="BG150" i="11"/>
  <c r="BF150" i="11"/>
  <c r="T150" i="11"/>
  <c r="R150" i="11"/>
  <c r="P150" i="11"/>
  <c r="BI149" i="11"/>
  <c r="BH149" i="11"/>
  <c r="BG149" i="11"/>
  <c r="BF149" i="11"/>
  <c r="T149" i="11"/>
  <c r="R149" i="11"/>
  <c r="P149" i="11"/>
  <c r="BI148" i="11"/>
  <c r="BH148" i="11"/>
  <c r="BG148" i="11"/>
  <c r="BF148" i="11"/>
  <c r="T148" i="11"/>
  <c r="R148" i="11"/>
  <c r="P148" i="11"/>
  <c r="BI147" i="11"/>
  <c r="BH147" i="11"/>
  <c r="BG147" i="11"/>
  <c r="BF147" i="11"/>
  <c r="T147" i="11"/>
  <c r="R147" i="11"/>
  <c r="P147" i="11"/>
  <c r="BI146" i="11"/>
  <c r="BH146" i="11"/>
  <c r="BG146" i="11"/>
  <c r="BF146" i="11"/>
  <c r="T146" i="11"/>
  <c r="R146" i="11"/>
  <c r="P146" i="11"/>
  <c r="BI144" i="11"/>
  <c r="BH144" i="11"/>
  <c r="BG144" i="11"/>
  <c r="BF144" i="11"/>
  <c r="T144" i="11"/>
  <c r="R144" i="11"/>
  <c r="P144" i="11"/>
  <c r="BI143" i="11"/>
  <c r="BH143" i="11"/>
  <c r="BG143" i="11"/>
  <c r="BF143" i="11"/>
  <c r="T143" i="11"/>
  <c r="R143" i="11"/>
  <c r="P143" i="11"/>
  <c r="BI142" i="11"/>
  <c r="BH142" i="11"/>
  <c r="BG142" i="11"/>
  <c r="BF142" i="11"/>
  <c r="T142" i="11"/>
  <c r="R142" i="11"/>
  <c r="P142" i="11"/>
  <c r="BI141" i="11"/>
  <c r="BH141" i="11"/>
  <c r="BG141" i="11"/>
  <c r="BF141" i="11"/>
  <c r="T141" i="11"/>
  <c r="R141" i="11"/>
  <c r="P141" i="11"/>
  <c r="BI140" i="11"/>
  <c r="BH140" i="11"/>
  <c r="BG140" i="11"/>
  <c r="BF140" i="11"/>
  <c r="T140" i="11"/>
  <c r="R140" i="11"/>
  <c r="P140" i="11"/>
  <c r="BI139" i="11"/>
  <c r="BH139" i="11"/>
  <c r="BG139" i="11"/>
  <c r="BF139" i="11"/>
  <c r="T139" i="11"/>
  <c r="R139" i="11"/>
  <c r="P139" i="11"/>
  <c r="BI138" i="11"/>
  <c r="BH138" i="11"/>
  <c r="BG138" i="11"/>
  <c r="BF138" i="11"/>
  <c r="T138" i="11"/>
  <c r="R138" i="11"/>
  <c r="P138" i="11"/>
  <c r="BI137" i="11"/>
  <c r="BH137" i="11"/>
  <c r="BG137" i="11"/>
  <c r="BF137" i="11"/>
  <c r="T137" i="11"/>
  <c r="R137" i="11"/>
  <c r="P137" i="11"/>
  <c r="BI136" i="11"/>
  <c r="BH136" i="11"/>
  <c r="BG136" i="11"/>
  <c r="BF136" i="11"/>
  <c r="T136" i="11"/>
  <c r="R136" i="11"/>
  <c r="P136" i="11"/>
  <c r="BI134" i="11"/>
  <c r="BH134" i="11"/>
  <c r="BG134" i="11"/>
  <c r="BF134" i="11"/>
  <c r="T134" i="11"/>
  <c r="R134" i="11"/>
  <c r="P134" i="11"/>
  <c r="BI133" i="11"/>
  <c r="BH133" i="11"/>
  <c r="BG133" i="11"/>
  <c r="BF133" i="11"/>
  <c r="T133" i="11"/>
  <c r="R133" i="11"/>
  <c r="P133" i="11"/>
  <c r="BI132" i="11"/>
  <c r="BH132" i="11"/>
  <c r="BG132" i="11"/>
  <c r="BF132" i="11"/>
  <c r="T132" i="11"/>
  <c r="R132" i="11"/>
  <c r="P132" i="11"/>
  <c r="BI131" i="11"/>
  <c r="BH131" i="11"/>
  <c r="BG131" i="11"/>
  <c r="BF131" i="11"/>
  <c r="T131" i="11"/>
  <c r="R131" i="11"/>
  <c r="P131" i="11"/>
  <c r="BI129" i="11"/>
  <c r="BH129" i="11"/>
  <c r="BG129" i="11"/>
  <c r="BF129" i="11"/>
  <c r="T129" i="11"/>
  <c r="R129" i="11"/>
  <c r="P129" i="11"/>
  <c r="BI128" i="11"/>
  <c r="BH128" i="11"/>
  <c r="BG128" i="11"/>
  <c r="BF128" i="11"/>
  <c r="T128" i="11"/>
  <c r="R128" i="11"/>
  <c r="P128" i="11"/>
  <c r="BI127" i="11"/>
  <c r="BH127" i="11"/>
  <c r="BG127" i="11"/>
  <c r="BF127" i="11"/>
  <c r="T127" i="11"/>
  <c r="R127" i="11"/>
  <c r="P127" i="11"/>
  <c r="F119" i="11"/>
  <c r="E117" i="11"/>
  <c r="F91" i="11"/>
  <c r="E89" i="11"/>
  <c r="J26" i="11"/>
  <c r="E26" i="11"/>
  <c r="J94" i="11" s="1"/>
  <c r="J25" i="11"/>
  <c r="J23" i="11"/>
  <c r="E23" i="11"/>
  <c r="J121" i="11" s="1"/>
  <c r="J22" i="11"/>
  <c r="J20" i="11"/>
  <c r="E20" i="11"/>
  <c r="F94" i="11" s="1"/>
  <c r="J19" i="11"/>
  <c r="J17" i="11"/>
  <c r="E17" i="11"/>
  <c r="F93" i="11" s="1"/>
  <c r="J16" i="11"/>
  <c r="J14" i="11"/>
  <c r="J119" i="11"/>
  <c r="E7" i="11"/>
  <c r="E113" i="11" s="1"/>
  <c r="J41" i="10"/>
  <c r="J40" i="10"/>
  <c r="AY108" i="1" s="1"/>
  <c r="J39" i="10"/>
  <c r="AX108" i="1" s="1"/>
  <c r="BI193" i="10"/>
  <c r="BH193" i="10"/>
  <c r="BG193" i="10"/>
  <c r="BF193" i="10"/>
  <c r="T193" i="10"/>
  <c r="R193" i="10"/>
  <c r="P193" i="10"/>
  <c r="BI191" i="10"/>
  <c r="BH191" i="10"/>
  <c r="BG191" i="10"/>
  <c r="BF191" i="10"/>
  <c r="T191" i="10"/>
  <c r="R191" i="10"/>
  <c r="P191" i="10"/>
  <c r="BI188" i="10"/>
  <c r="BH188" i="10"/>
  <c r="BG188" i="10"/>
  <c r="BF188" i="10"/>
  <c r="T188" i="10"/>
  <c r="R188" i="10"/>
  <c r="P188" i="10"/>
  <c r="BI187" i="10"/>
  <c r="BH187" i="10"/>
  <c r="BG187" i="10"/>
  <c r="BF187" i="10"/>
  <c r="T187" i="10"/>
  <c r="R187" i="10"/>
  <c r="P187" i="10"/>
  <c r="BI184" i="10"/>
  <c r="BH184" i="10"/>
  <c r="BG184" i="10"/>
  <c r="BF184" i="10"/>
  <c r="T184" i="10"/>
  <c r="R184" i="10"/>
  <c r="P184" i="10"/>
  <c r="BI182" i="10"/>
  <c r="BH182" i="10"/>
  <c r="BG182" i="10"/>
  <c r="BF182" i="10"/>
  <c r="T182" i="10"/>
  <c r="R182" i="10"/>
  <c r="P182" i="10"/>
  <c r="BI179" i="10"/>
  <c r="BH179" i="10"/>
  <c r="BG179" i="10"/>
  <c r="BF179" i="10"/>
  <c r="T179" i="10"/>
  <c r="R179" i="10"/>
  <c r="P179" i="10"/>
  <c r="BI171" i="10"/>
  <c r="BH171" i="10"/>
  <c r="BG171" i="10"/>
  <c r="BF171" i="10"/>
  <c r="T171" i="10"/>
  <c r="R171" i="10"/>
  <c r="P171" i="10"/>
  <c r="BI156" i="10"/>
  <c r="BH156" i="10"/>
  <c r="BG156" i="10"/>
  <c r="BF156" i="10"/>
  <c r="T156" i="10"/>
  <c r="R156" i="10"/>
  <c r="P156" i="10"/>
  <c r="BI154" i="10"/>
  <c r="BH154" i="10"/>
  <c r="BG154" i="10"/>
  <c r="BF154" i="10"/>
  <c r="T154" i="10"/>
  <c r="R154" i="10"/>
  <c r="P154" i="10"/>
  <c r="BI152" i="10"/>
  <c r="BH152" i="10"/>
  <c r="BG152" i="10"/>
  <c r="BF152" i="10"/>
  <c r="T152" i="10"/>
  <c r="R152" i="10"/>
  <c r="P152" i="10"/>
  <c r="BI151" i="10"/>
  <c r="BH151" i="10"/>
  <c r="BG151" i="10"/>
  <c r="BF151" i="10"/>
  <c r="T151" i="10"/>
  <c r="R151" i="10"/>
  <c r="P151" i="10"/>
  <c r="BI143" i="10"/>
  <c r="BH143" i="10"/>
  <c r="BG143" i="10"/>
  <c r="BF143" i="10"/>
  <c r="T143" i="10"/>
  <c r="R143" i="10"/>
  <c r="P143" i="10"/>
  <c r="BI136" i="10"/>
  <c r="BH136" i="10"/>
  <c r="BG136" i="10"/>
  <c r="BF136" i="10"/>
  <c r="T136" i="10"/>
  <c r="R136" i="10"/>
  <c r="P136" i="10"/>
  <c r="BI135" i="10"/>
  <c r="BH135" i="10"/>
  <c r="BG135" i="10"/>
  <c r="BF135" i="10"/>
  <c r="T135" i="10"/>
  <c r="R135" i="10"/>
  <c r="P135" i="10"/>
  <c r="BI133" i="10"/>
  <c r="BH133" i="10"/>
  <c r="BG133" i="10"/>
  <c r="BF133" i="10"/>
  <c r="T133" i="10"/>
  <c r="R133" i="10"/>
  <c r="P133" i="10"/>
  <c r="BI132" i="10"/>
  <c r="BH132" i="10"/>
  <c r="BG132" i="10"/>
  <c r="BF132" i="10"/>
  <c r="T132" i="10"/>
  <c r="R132" i="10"/>
  <c r="P132" i="10"/>
  <c r="J126" i="10"/>
  <c r="J125" i="10"/>
  <c r="F123" i="10"/>
  <c r="E121" i="10"/>
  <c r="J96" i="10"/>
  <c r="J95" i="10"/>
  <c r="F93" i="10"/>
  <c r="E91" i="10"/>
  <c r="J22" i="10"/>
  <c r="E22" i="10"/>
  <c r="F96" i="10"/>
  <c r="J21" i="10"/>
  <c r="J19" i="10"/>
  <c r="E19" i="10"/>
  <c r="F95" i="10" s="1"/>
  <c r="J18" i="10"/>
  <c r="J16" i="10"/>
  <c r="J123" i="10" s="1"/>
  <c r="E7" i="10"/>
  <c r="E115" i="10" s="1"/>
  <c r="J41" i="9"/>
  <c r="J40" i="9"/>
  <c r="AY107" i="1" s="1"/>
  <c r="J39" i="9"/>
  <c r="AX107" i="1" s="1"/>
  <c r="BI787" i="9"/>
  <c r="BH787" i="9"/>
  <c r="BG787" i="9"/>
  <c r="BF787" i="9"/>
  <c r="T787" i="9"/>
  <c r="R787" i="9"/>
  <c r="P787" i="9"/>
  <c r="BI785" i="9"/>
  <c r="BH785" i="9"/>
  <c r="BG785" i="9"/>
  <c r="BF785" i="9"/>
  <c r="T785" i="9"/>
  <c r="R785" i="9"/>
  <c r="P785" i="9"/>
  <c r="BI783" i="9"/>
  <c r="BH783" i="9"/>
  <c r="BG783" i="9"/>
  <c r="BF783" i="9"/>
  <c r="T783" i="9"/>
  <c r="R783" i="9"/>
  <c r="P783" i="9"/>
  <c r="BI779" i="9"/>
  <c r="BH779" i="9"/>
  <c r="BG779" i="9"/>
  <c r="BF779" i="9"/>
  <c r="T779" i="9"/>
  <c r="T778" i="9"/>
  <c r="R779" i="9"/>
  <c r="R778" i="9" s="1"/>
  <c r="P779" i="9"/>
  <c r="P778" i="9" s="1"/>
  <c r="BI777" i="9"/>
  <c r="BH777" i="9"/>
  <c r="BG777" i="9"/>
  <c r="BF777" i="9"/>
  <c r="T777" i="9"/>
  <c r="R777" i="9"/>
  <c r="P777" i="9"/>
  <c r="BI776" i="9"/>
  <c r="BH776" i="9"/>
  <c r="BG776" i="9"/>
  <c r="BF776" i="9"/>
  <c r="T776" i="9"/>
  <c r="R776" i="9"/>
  <c r="P776" i="9"/>
  <c r="BI774" i="9"/>
  <c r="BH774" i="9"/>
  <c r="BG774" i="9"/>
  <c r="BF774" i="9"/>
  <c r="T774" i="9"/>
  <c r="R774" i="9"/>
  <c r="P774" i="9"/>
  <c r="BI772" i="9"/>
  <c r="BH772" i="9"/>
  <c r="BG772" i="9"/>
  <c r="BF772" i="9"/>
  <c r="T772" i="9"/>
  <c r="R772" i="9"/>
  <c r="P772" i="9"/>
  <c r="BI770" i="9"/>
  <c r="BH770" i="9"/>
  <c r="BG770" i="9"/>
  <c r="BF770" i="9"/>
  <c r="T770" i="9"/>
  <c r="R770" i="9"/>
  <c r="P770" i="9"/>
  <c r="BI768" i="9"/>
  <c r="BH768" i="9"/>
  <c r="BG768" i="9"/>
  <c r="BF768" i="9"/>
  <c r="T768" i="9"/>
  <c r="R768" i="9"/>
  <c r="P768" i="9"/>
  <c r="BI766" i="9"/>
  <c r="BH766" i="9"/>
  <c r="BG766" i="9"/>
  <c r="BF766" i="9"/>
  <c r="T766" i="9"/>
  <c r="R766" i="9"/>
  <c r="P766" i="9"/>
  <c r="BI764" i="9"/>
  <c r="BH764" i="9"/>
  <c r="BG764" i="9"/>
  <c r="BF764" i="9"/>
  <c r="T764" i="9"/>
  <c r="R764" i="9"/>
  <c r="P764" i="9"/>
  <c r="BI762" i="9"/>
  <c r="BH762" i="9"/>
  <c r="BG762" i="9"/>
  <c r="BF762" i="9"/>
  <c r="T762" i="9"/>
  <c r="R762" i="9"/>
  <c r="P762" i="9"/>
  <c r="BI761" i="9"/>
  <c r="BH761" i="9"/>
  <c r="BG761" i="9"/>
  <c r="BF761" i="9"/>
  <c r="T761" i="9"/>
  <c r="R761" i="9"/>
  <c r="P761" i="9"/>
  <c r="BI759" i="9"/>
  <c r="BH759" i="9"/>
  <c r="BG759" i="9"/>
  <c r="BF759" i="9"/>
  <c r="T759" i="9"/>
  <c r="R759" i="9"/>
  <c r="P759" i="9"/>
  <c r="BI748" i="9"/>
  <c r="BH748" i="9"/>
  <c r="BG748" i="9"/>
  <c r="BF748" i="9"/>
  <c r="T748" i="9"/>
  <c r="R748" i="9"/>
  <c r="P748" i="9"/>
  <c r="BI738" i="9"/>
  <c r="BH738" i="9"/>
  <c r="BG738" i="9"/>
  <c r="BF738" i="9"/>
  <c r="T738" i="9"/>
  <c r="R738" i="9"/>
  <c r="P738" i="9"/>
  <c r="BI727" i="9"/>
  <c r="BH727" i="9"/>
  <c r="BG727" i="9"/>
  <c r="BF727" i="9"/>
  <c r="T727" i="9"/>
  <c r="R727" i="9"/>
  <c r="P727" i="9"/>
  <c r="BI716" i="9"/>
  <c r="BH716" i="9"/>
  <c r="BG716" i="9"/>
  <c r="BF716" i="9"/>
  <c r="T716" i="9"/>
  <c r="R716" i="9"/>
  <c r="P716" i="9"/>
  <c r="BI706" i="9"/>
  <c r="BH706" i="9"/>
  <c r="BG706" i="9"/>
  <c r="BF706" i="9"/>
  <c r="T706" i="9"/>
  <c r="R706" i="9"/>
  <c r="P706" i="9"/>
  <c r="BI704" i="9"/>
  <c r="BH704" i="9"/>
  <c r="BG704" i="9"/>
  <c r="BF704" i="9"/>
  <c r="T704" i="9"/>
  <c r="R704" i="9"/>
  <c r="P704" i="9"/>
  <c r="BI703" i="9"/>
  <c r="BH703" i="9"/>
  <c r="BG703" i="9"/>
  <c r="BF703" i="9"/>
  <c r="T703" i="9"/>
  <c r="R703" i="9"/>
  <c r="P703" i="9"/>
  <c r="BI701" i="9"/>
  <c r="BH701" i="9"/>
  <c r="BG701" i="9"/>
  <c r="BF701" i="9"/>
  <c r="T701" i="9"/>
  <c r="R701" i="9"/>
  <c r="P701" i="9"/>
  <c r="BI699" i="9"/>
  <c r="BH699" i="9"/>
  <c r="BG699" i="9"/>
  <c r="BF699" i="9"/>
  <c r="T699" i="9"/>
  <c r="R699" i="9"/>
  <c r="P699" i="9"/>
  <c r="BI697" i="9"/>
  <c r="BH697" i="9"/>
  <c r="BG697" i="9"/>
  <c r="BF697" i="9"/>
  <c r="T697" i="9"/>
  <c r="R697" i="9"/>
  <c r="P697" i="9"/>
  <c r="BI687" i="9"/>
  <c r="BH687" i="9"/>
  <c r="BG687" i="9"/>
  <c r="BF687" i="9"/>
  <c r="T687" i="9"/>
  <c r="R687" i="9"/>
  <c r="P687" i="9"/>
  <c r="BI676" i="9"/>
  <c r="BH676" i="9"/>
  <c r="BG676" i="9"/>
  <c r="BF676" i="9"/>
  <c r="T676" i="9"/>
  <c r="R676" i="9"/>
  <c r="P676" i="9"/>
  <c r="BI665" i="9"/>
  <c r="BH665" i="9"/>
  <c r="BG665" i="9"/>
  <c r="BF665" i="9"/>
  <c r="T665" i="9"/>
  <c r="R665" i="9"/>
  <c r="P665" i="9"/>
  <c r="BI663" i="9"/>
  <c r="BH663" i="9"/>
  <c r="BG663" i="9"/>
  <c r="BF663" i="9"/>
  <c r="T663" i="9"/>
  <c r="R663" i="9"/>
  <c r="P663" i="9"/>
  <c r="BI661" i="9"/>
  <c r="BH661" i="9"/>
  <c r="BG661" i="9"/>
  <c r="BF661" i="9"/>
  <c r="T661" i="9"/>
  <c r="R661" i="9"/>
  <c r="P661" i="9"/>
  <c r="BI646" i="9"/>
  <c r="BH646" i="9"/>
  <c r="BG646" i="9"/>
  <c r="BF646" i="9"/>
  <c r="T646" i="9"/>
  <c r="R646" i="9"/>
  <c r="P646" i="9"/>
  <c r="BI631" i="9"/>
  <c r="BH631" i="9"/>
  <c r="BG631" i="9"/>
  <c r="BF631" i="9"/>
  <c r="T631" i="9"/>
  <c r="R631" i="9"/>
  <c r="P631" i="9"/>
  <c r="BI617" i="9"/>
  <c r="BH617" i="9"/>
  <c r="BG617" i="9"/>
  <c r="BF617" i="9"/>
  <c r="T617" i="9"/>
  <c r="R617" i="9"/>
  <c r="P617" i="9"/>
  <c r="BI616" i="9"/>
  <c r="BH616" i="9"/>
  <c r="BG616" i="9"/>
  <c r="BF616" i="9"/>
  <c r="T616" i="9"/>
  <c r="R616" i="9"/>
  <c r="P616" i="9"/>
  <c r="BI602" i="9"/>
  <c r="BH602" i="9"/>
  <c r="BG602" i="9"/>
  <c r="BF602" i="9"/>
  <c r="T602" i="9"/>
  <c r="R602" i="9"/>
  <c r="P602" i="9"/>
  <c r="BI596" i="9"/>
  <c r="BH596" i="9"/>
  <c r="BG596" i="9"/>
  <c r="BF596" i="9"/>
  <c r="T596" i="9"/>
  <c r="R596" i="9"/>
  <c r="P596" i="9"/>
  <c r="BI582" i="9"/>
  <c r="BH582" i="9"/>
  <c r="BG582" i="9"/>
  <c r="BF582" i="9"/>
  <c r="T582" i="9"/>
  <c r="R582" i="9"/>
  <c r="P582" i="9"/>
  <c r="BI580" i="9"/>
  <c r="BH580" i="9"/>
  <c r="BG580" i="9"/>
  <c r="BF580" i="9"/>
  <c r="T580" i="9"/>
  <c r="R580" i="9"/>
  <c r="P580" i="9"/>
  <c r="BI567" i="9"/>
  <c r="BH567" i="9"/>
  <c r="BG567" i="9"/>
  <c r="BF567" i="9"/>
  <c r="T567" i="9"/>
  <c r="R567" i="9"/>
  <c r="P567" i="9"/>
  <c r="BI565" i="9"/>
  <c r="BH565" i="9"/>
  <c r="BG565" i="9"/>
  <c r="BF565" i="9"/>
  <c r="T565" i="9"/>
  <c r="R565" i="9"/>
  <c r="P565" i="9"/>
  <c r="BI546" i="9"/>
  <c r="BH546" i="9"/>
  <c r="BG546" i="9"/>
  <c r="BF546" i="9"/>
  <c r="T546" i="9"/>
  <c r="R546" i="9"/>
  <c r="P546" i="9"/>
  <c r="BI544" i="9"/>
  <c r="BH544" i="9"/>
  <c r="BG544" i="9"/>
  <c r="BF544" i="9"/>
  <c r="T544" i="9"/>
  <c r="R544" i="9"/>
  <c r="P544" i="9"/>
  <c r="BI542" i="9"/>
  <c r="BH542" i="9"/>
  <c r="BG542" i="9"/>
  <c r="BF542" i="9"/>
  <c r="T542" i="9"/>
  <c r="R542" i="9"/>
  <c r="P542" i="9"/>
  <c r="BI527" i="9"/>
  <c r="BH527" i="9"/>
  <c r="BG527" i="9"/>
  <c r="BF527" i="9"/>
  <c r="T527" i="9"/>
  <c r="R527" i="9"/>
  <c r="P527" i="9"/>
  <c r="BI516" i="9"/>
  <c r="BH516" i="9"/>
  <c r="BG516" i="9"/>
  <c r="BF516" i="9"/>
  <c r="T516" i="9"/>
  <c r="R516" i="9"/>
  <c r="P516" i="9"/>
  <c r="BI514" i="9"/>
  <c r="BH514" i="9"/>
  <c r="BG514" i="9"/>
  <c r="BF514" i="9"/>
  <c r="T514" i="9"/>
  <c r="R514" i="9"/>
  <c r="P514" i="9"/>
  <c r="BI512" i="9"/>
  <c r="BH512" i="9"/>
  <c r="BG512" i="9"/>
  <c r="BF512" i="9"/>
  <c r="T512" i="9"/>
  <c r="R512" i="9"/>
  <c r="P512" i="9"/>
  <c r="BI511" i="9"/>
  <c r="BH511" i="9"/>
  <c r="BG511" i="9"/>
  <c r="BF511" i="9"/>
  <c r="T511" i="9"/>
  <c r="R511" i="9"/>
  <c r="P511" i="9"/>
  <c r="BI509" i="9"/>
  <c r="BH509" i="9"/>
  <c r="BG509" i="9"/>
  <c r="BF509" i="9"/>
  <c r="T509" i="9"/>
  <c r="R509" i="9"/>
  <c r="P509" i="9"/>
  <c r="BI507" i="9"/>
  <c r="BH507" i="9"/>
  <c r="BG507" i="9"/>
  <c r="BF507" i="9"/>
  <c r="T507" i="9"/>
  <c r="R507" i="9"/>
  <c r="P507" i="9"/>
  <c r="BI506" i="9"/>
  <c r="BH506" i="9"/>
  <c r="BG506" i="9"/>
  <c r="BF506" i="9"/>
  <c r="T506" i="9"/>
  <c r="R506" i="9"/>
  <c r="P506" i="9"/>
  <c r="BI503" i="9"/>
  <c r="BH503" i="9"/>
  <c r="BG503" i="9"/>
  <c r="BF503" i="9"/>
  <c r="T503" i="9"/>
  <c r="R503" i="9"/>
  <c r="P503" i="9"/>
  <c r="BI501" i="9"/>
  <c r="BH501" i="9"/>
  <c r="BG501" i="9"/>
  <c r="BF501" i="9"/>
  <c r="T501" i="9"/>
  <c r="R501" i="9"/>
  <c r="P501" i="9"/>
  <c r="BI498" i="9"/>
  <c r="BH498" i="9"/>
  <c r="BG498" i="9"/>
  <c r="BF498" i="9"/>
  <c r="T498" i="9"/>
  <c r="R498" i="9"/>
  <c r="P498" i="9"/>
  <c r="BI496" i="9"/>
  <c r="BH496" i="9"/>
  <c r="BG496" i="9"/>
  <c r="BF496" i="9"/>
  <c r="T496" i="9"/>
  <c r="R496" i="9"/>
  <c r="P496" i="9"/>
  <c r="BI494" i="9"/>
  <c r="BH494" i="9"/>
  <c r="BG494" i="9"/>
  <c r="BF494" i="9"/>
  <c r="T494" i="9"/>
  <c r="R494" i="9"/>
  <c r="P494" i="9"/>
  <c r="BI492" i="9"/>
  <c r="BH492" i="9"/>
  <c r="BG492" i="9"/>
  <c r="BF492" i="9"/>
  <c r="T492" i="9"/>
  <c r="R492" i="9"/>
  <c r="P492" i="9"/>
  <c r="BI490" i="9"/>
  <c r="BH490" i="9"/>
  <c r="BG490" i="9"/>
  <c r="BF490" i="9"/>
  <c r="T490" i="9"/>
  <c r="R490" i="9"/>
  <c r="P490" i="9"/>
  <c r="BI488" i="9"/>
  <c r="BH488" i="9"/>
  <c r="BG488" i="9"/>
  <c r="BF488" i="9"/>
  <c r="T488" i="9"/>
  <c r="R488" i="9"/>
  <c r="P488" i="9"/>
  <c r="BI486" i="9"/>
  <c r="BH486" i="9"/>
  <c r="BG486" i="9"/>
  <c r="BF486" i="9"/>
  <c r="T486" i="9"/>
  <c r="R486" i="9"/>
  <c r="P486" i="9"/>
  <c r="BI484" i="9"/>
  <c r="BH484" i="9"/>
  <c r="BG484" i="9"/>
  <c r="BF484" i="9"/>
  <c r="T484" i="9"/>
  <c r="R484" i="9"/>
  <c r="P484" i="9"/>
  <c r="BI482" i="9"/>
  <c r="BH482" i="9"/>
  <c r="BG482" i="9"/>
  <c r="BF482" i="9"/>
  <c r="T482" i="9"/>
  <c r="R482" i="9"/>
  <c r="P482" i="9"/>
  <c r="BI480" i="9"/>
  <c r="BH480" i="9"/>
  <c r="BG480" i="9"/>
  <c r="BF480" i="9"/>
  <c r="T480" i="9"/>
  <c r="R480" i="9"/>
  <c r="P480" i="9"/>
  <c r="BI479" i="9"/>
  <c r="BH479" i="9"/>
  <c r="BG479" i="9"/>
  <c r="BF479" i="9"/>
  <c r="T479" i="9"/>
  <c r="R479" i="9"/>
  <c r="P479" i="9"/>
  <c r="BI478" i="9"/>
  <c r="BH478" i="9"/>
  <c r="BG478" i="9"/>
  <c r="BF478" i="9"/>
  <c r="T478" i="9"/>
  <c r="R478" i="9"/>
  <c r="P478" i="9"/>
  <c r="BI476" i="9"/>
  <c r="BH476" i="9"/>
  <c r="BG476" i="9"/>
  <c r="BF476" i="9"/>
  <c r="T476" i="9"/>
  <c r="R476" i="9"/>
  <c r="P476" i="9"/>
  <c r="BI474" i="9"/>
  <c r="BH474" i="9"/>
  <c r="BG474" i="9"/>
  <c r="BF474" i="9"/>
  <c r="T474" i="9"/>
  <c r="R474" i="9"/>
  <c r="P474" i="9"/>
  <c r="BI472" i="9"/>
  <c r="BH472" i="9"/>
  <c r="BG472" i="9"/>
  <c r="BF472" i="9"/>
  <c r="T472" i="9"/>
  <c r="R472" i="9"/>
  <c r="P472" i="9"/>
  <c r="BI470" i="9"/>
  <c r="BH470" i="9"/>
  <c r="BG470" i="9"/>
  <c r="BF470" i="9"/>
  <c r="T470" i="9"/>
  <c r="R470" i="9"/>
  <c r="P470" i="9"/>
  <c r="BI468" i="9"/>
  <c r="BH468" i="9"/>
  <c r="BG468" i="9"/>
  <c r="BF468" i="9"/>
  <c r="T468" i="9"/>
  <c r="R468" i="9"/>
  <c r="P468" i="9"/>
  <c r="BI462" i="9"/>
  <c r="BH462" i="9"/>
  <c r="BG462" i="9"/>
  <c r="BF462" i="9"/>
  <c r="T462" i="9"/>
  <c r="R462" i="9"/>
  <c r="P462" i="9"/>
  <c r="BI454" i="9"/>
  <c r="BH454" i="9"/>
  <c r="BG454" i="9"/>
  <c r="BF454" i="9"/>
  <c r="T454" i="9"/>
  <c r="R454" i="9"/>
  <c r="P454" i="9"/>
  <c r="BI446" i="9"/>
  <c r="BH446" i="9"/>
  <c r="BG446" i="9"/>
  <c r="BF446" i="9"/>
  <c r="T446" i="9"/>
  <c r="R446" i="9"/>
  <c r="P446" i="9"/>
  <c r="BI438" i="9"/>
  <c r="BH438" i="9"/>
  <c r="BG438" i="9"/>
  <c r="BF438" i="9"/>
  <c r="T438" i="9"/>
  <c r="R438" i="9"/>
  <c r="P438" i="9"/>
  <c r="BI426" i="9"/>
  <c r="BH426" i="9"/>
  <c r="BG426" i="9"/>
  <c r="BF426" i="9"/>
  <c r="T426" i="9"/>
  <c r="R426" i="9"/>
  <c r="P426" i="9"/>
  <c r="BI416" i="9"/>
  <c r="BH416" i="9"/>
  <c r="BG416" i="9"/>
  <c r="BF416" i="9"/>
  <c r="T416" i="9"/>
  <c r="R416" i="9"/>
  <c r="P416" i="9"/>
  <c r="BI407" i="9"/>
  <c r="BH407" i="9"/>
  <c r="BG407" i="9"/>
  <c r="BF407" i="9"/>
  <c r="T407" i="9"/>
  <c r="R407" i="9"/>
  <c r="P407" i="9"/>
  <c r="BI396" i="9"/>
  <c r="BH396" i="9"/>
  <c r="BG396" i="9"/>
  <c r="BF396" i="9"/>
  <c r="T396" i="9"/>
  <c r="R396" i="9"/>
  <c r="P396" i="9"/>
  <c r="BI388" i="9"/>
  <c r="BH388" i="9"/>
  <c r="BG388" i="9"/>
  <c r="BF388" i="9"/>
  <c r="T388" i="9"/>
  <c r="R388" i="9"/>
  <c r="P388" i="9"/>
  <c r="BI372" i="9"/>
  <c r="BH372" i="9"/>
  <c r="BG372" i="9"/>
  <c r="BF372" i="9"/>
  <c r="T372" i="9"/>
  <c r="R372" i="9"/>
  <c r="P372" i="9"/>
  <c r="BI350" i="9"/>
  <c r="BH350" i="9"/>
  <c r="BG350" i="9"/>
  <c r="BF350" i="9"/>
  <c r="T350" i="9"/>
  <c r="R350" i="9"/>
  <c r="P350" i="9"/>
  <c r="BI327" i="9"/>
  <c r="BH327" i="9"/>
  <c r="BG327" i="9"/>
  <c r="BF327" i="9"/>
  <c r="T327" i="9"/>
  <c r="R327" i="9"/>
  <c r="P327" i="9"/>
  <c r="BI304" i="9"/>
  <c r="BH304" i="9"/>
  <c r="BG304" i="9"/>
  <c r="BF304" i="9"/>
  <c r="T304" i="9"/>
  <c r="R304" i="9"/>
  <c r="P304" i="9"/>
  <c r="BI282" i="9"/>
  <c r="BH282" i="9"/>
  <c r="BG282" i="9"/>
  <c r="BF282" i="9"/>
  <c r="T282" i="9"/>
  <c r="R282" i="9"/>
  <c r="P282" i="9"/>
  <c r="BI280" i="9"/>
  <c r="BH280" i="9"/>
  <c r="BG280" i="9"/>
  <c r="BF280" i="9"/>
  <c r="T280" i="9"/>
  <c r="R280" i="9"/>
  <c r="P280" i="9"/>
  <c r="BI278" i="9"/>
  <c r="BH278" i="9"/>
  <c r="BG278" i="9"/>
  <c r="BF278" i="9"/>
  <c r="T278" i="9"/>
  <c r="R278" i="9"/>
  <c r="P278" i="9"/>
  <c r="BI276" i="9"/>
  <c r="BH276" i="9"/>
  <c r="BG276" i="9"/>
  <c r="BF276" i="9"/>
  <c r="T276" i="9"/>
  <c r="R276" i="9"/>
  <c r="P276" i="9"/>
  <c r="BI275" i="9"/>
  <c r="BH275" i="9"/>
  <c r="BG275" i="9"/>
  <c r="BF275" i="9"/>
  <c r="T275" i="9"/>
  <c r="R275" i="9"/>
  <c r="P275" i="9"/>
  <c r="BI274" i="9"/>
  <c r="BH274" i="9"/>
  <c r="BG274" i="9"/>
  <c r="BF274" i="9"/>
  <c r="T274" i="9"/>
  <c r="R274" i="9"/>
  <c r="P274" i="9"/>
  <c r="BI272" i="9"/>
  <c r="BH272" i="9"/>
  <c r="BG272" i="9"/>
  <c r="BF272" i="9"/>
  <c r="T272" i="9"/>
  <c r="R272" i="9"/>
  <c r="P272" i="9"/>
  <c r="BI270" i="9"/>
  <c r="BH270" i="9"/>
  <c r="BG270" i="9"/>
  <c r="BF270" i="9"/>
  <c r="T270" i="9"/>
  <c r="R270" i="9"/>
  <c r="P270" i="9"/>
  <c r="BI267" i="9"/>
  <c r="BH267" i="9"/>
  <c r="BG267" i="9"/>
  <c r="BF267" i="9"/>
  <c r="T267" i="9"/>
  <c r="R267" i="9"/>
  <c r="P267" i="9"/>
  <c r="BI265" i="9"/>
  <c r="BH265" i="9"/>
  <c r="BG265" i="9"/>
  <c r="BF265" i="9"/>
  <c r="T265" i="9"/>
  <c r="R265" i="9"/>
  <c r="P265" i="9"/>
  <c r="BI263" i="9"/>
  <c r="BH263" i="9"/>
  <c r="BG263" i="9"/>
  <c r="BF263" i="9"/>
  <c r="T263" i="9"/>
  <c r="R263" i="9"/>
  <c r="P263" i="9"/>
  <c r="BI261" i="9"/>
  <c r="BH261" i="9"/>
  <c r="BG261" i="9"/>
  <c r="BF261" i="9"/>
  <c r="T261" i="9"/>
  <c r="R261" i="9"/>
  <c r="P261" i="9"/>
  <c r="BI259" i="9"/>
  <c r="BH259" i="9"/>
  <c r="BG259" i="9"/>
  <c r="BF259" i="9"/>
  <c r="T259" i="9"/>
  <c r="R259" i="9"/>
  <c r="P259" i="9"/>
  <c r="BI257" i="9"/>
  <c r="BH257" i="9"/>
  <c r="BG257" i="9"/>
  <c r="BF257" i="9"/>
  <c r="T257" i="9"/>
  <c r="R257" i="9"/>
  <c r="P257" i="9"/>
  <c r="BI250" i="9"/>
  <c r="BH250" i="9"/>
  <c r="BG250" i="9"/>
  <c r="BF250" i="9"/>
  <c r="T250" i="9"/>
  <c r="R250" i="9"/>
  <c r="P250" i="9"/>
  <c r="BI243" i="9"/>
  <c r="BH243" i="9"/>
  <c r="BG243" i="9"/>
  <c r="BF243" i="9"/>
  <c r="T243" i="9"/>
  <c r="R243" i="9"/>
  <c r="P243" i="9"/>
  <c r="BI236" i="9"/>
  <c r="BH236" i="9"/>
  <c r="BG236" i="9"/>
  <c r="BF236" i="9"/>
  <c r="T236" i="9"/>
  <c r="R236" i="9"/>
  <c r="P236" i="9"/>
  <c r="BI230" i="9"/>
  <c r="BH230" i="9"/>
  <c r="BG230" i="9"/>
  <c r="BF230" i="9"/>
  <c r="T230" i="9"/>
  <c r="R230" i="9"/>
  <c r="P230" i="9"/>
  <c r="BI223" i="9"/>
  <c r="BH223" i="9"/>
  <c r="BG223" i="9"/>
  <c r="BF223" i="9"/>
  <c r="T223" i="9"/>
  <c r="R223" i="9"/>
  <c r="P223" i="9"/>
  <c r="BI218" i="9"/>
  <c r="BH218" i="9"/>
  <c r="BG218" i="9"/>
  <c r="BF218" i="9"/>
  <c r="T218" i="9"/>
  <c r="R218" i="9"/>
  <c r="P218" i="9"/>
  <c r="BI212" i="9"/>
  <c r="BH212" i="9"/>
  <c r="BG212" i="9"/>
  <c r="BF212" i="9"/>
  <c r="T212" i="9"/>
  <c r="R212" i="9"/>
  <c r="P212" i="9"/>
  <c r="BI206" i="9"/>
  <c r="BH206" i="9"/>
  <c r="BG206" i="9"/>
  <c r="BF206" i="9"/>
  <c r="T206" i="9"/>
  <c r="R206" i="9"/>
  <c r="P206" i="9"/>
  <c r="BI204" i="9"/>
  <c r="BH204" i="9"/>
  <c r="BG204" i="9"/>
  <c r="BF204" i="9"/>
  <c r="T204" i="9"/>
  <c r="R204" i="9"/>
  <c r="P204" i="9"/>
  <c r="BI202" i="9"/>
  <c r="BH202" i="9"/>
  <c r="BG202" i="9"/>
  <c r="BF202" i="9"/>
  <c r="T202" i="9"/>
  <c r="R202" i="9"/>
  <c r="P202" i="9"/>
  <c r="BI200" i="9"/>
  <c r="BH200" i="9"/>
  <c r="BG200" i="9"/>
  <c r="BF200" i="9"/>
  <c r="T200" i="9"/>
  <c r="R200" i="9"/>
  <c r="P200" i="9"/>
  <c r="BI199" i="9"/>
  <c r="BH199" i="9"/>
  <c r="BG199" i="9"/>
  <c r="BF199" i="9"/>
  <c r="T199" i="9"/>
  <c r="R199" i="9"/>
  <c r="P199" i="9"/>
  <c r="BI190" i="9"/>
  <c r="BH190" i="9"/>
  <c r="BG190" i="9"/>
  <c r="BF190" i="9"/>
  <c r="T190" i="9"/>
  <c r="R190" i="9"/>
  <c r="P190" i="9"/>
  <c r="BI180" i="9"/>
  <c r="BH180" i="9"/>
  <c r="BG180" i="9"/>
  <c r="BF180" i="9"/>
  <c r="T180" i="9"/>
  <c r="R180" i="9"/>
  <c r="P180" i="9"/>
  <c r="BI173" i="9"/>
  <c r="BH173" i="9"/>
  <c r="BG173" i="9"/>
  <c r="BF173" i="9"/>
  <c r="T173" i="9"/>
  <c r="R173" i="9"/>
  <c r="P173" i="9"/>
  <c r="BI165" i="9"/>
  <c r="BH165" i="9"/>
  <c r="BG165" i="9"/>
  <c r="BF165" i="9"/>
  <c r="T165" i="9"/>
  <c r="R165" i="9"/>
  <c r="P165" i="9"/>
  <c r="BI158" i="9"/>
  <c r="BH158" i="9"/>
  <c r="BG158" i="9"/>
  <c r="BF158" i="9"/>
  <c r="T158" i="9"/>
  <c r="R158" i="9"/>
  <c r="P158" i="9"/>
  <c r="BI148" i="9"/>
  <c r="BH148" i="9"/>
  <c r="BG148" i="9"/>
  <c r="BF148" i="9"/>
  <c r="T148" i="9"/>
  <c r="R148" i="9"/>
  <c r="P148" i="9"/>
  <c r="BI146" i="9"/>
  <c r="BH146" i="9"/>
  <c r="BG146" i="9"/>
  <c r="BF146" i="9"/>
  <c r="T146" i="9"/>
  <c r="R146" i="9"/>
  <c r="P146" i="9"/>
  <c r="BI144" i="9"/>
  <c r="BH144" i="9"/>
  <c r="BG144" i="9"/>
  <c r="BF144" i="9"/>
  <c r="T144" i="9"/>
  <c r="R144" i="9"/>
  <c r="P144" i="9"/>
  <c r="BI143" i="9"/>
  <c r="BH143" i="9"/>
  <c r="BG143" i="9"/>
  <c r="BF143" i="9"/>
  <c r="T143" i="9"/>
  <c r="R143" i="9"/>
  <c r="P143" i="9"/>
  <c r="BI140" i="9"/>
  <c r="BH140" i="9"/>
  <c r="BG140" i="9"/>
  <c r="BF140" i="9"/>
  <c r="T140" i="9"/>
  <c r="T139" i="9"/>
  <c r="T138" i="9" s="1"/>
  <c r="R140" i="9"/>
  <c r="R139" i="9" s="1"/>
  <c r="R138" i="9" s="1"/>
  <c r="P140" i="9"/>
  <c r="P139" i="9"/>
  <c r="P138" i="9" s="1"/>
  <c r="J134" i="9"/>
  <c r="J133" i="9"/>
  <c r="F131" i="9"/>
  <c r="E129" i="9"/>
  <c r="J96" i="9"/>
  <c r="J95" i="9"/>
  <c r="F93" i="9"/>
  <c r="E91" i="9"/>
  <c r="J22" i="9"/>
  <c r="E22" i="9"/>
  <c r="F96" i="9" s="1"/>
  <c r="J21" i="9"/>
  <c r="J19" i="9"/>
  <c r="E19" i="9"/>
  <c r="F133" i="9" s="1"/>
  <c r="J18" i="9"/>
  <c r="J16" i="9"/>
  <c r="J131" i="9" s="1"/>
  <c r="E7" i="9"/>
  <c r="E123" i="9" s="1"/>
  <c r="J39" i="8"/>
  <c r="J38" i="8"/>
  <c r="AY105" i="1"/>
  <c r="J37" i="8"/>
  <c r="AX105" i="1" s="1"/>
  <c r="BI392" i="8"/>
  <c r="BH392" i="8"/>
  <c r="BG392" i="8"/>
  <c r="BF392" i="8"/>
  <c r="T392" i="8"/>
  <c r="R392" i="8"/>
  <c r="P392" i="8"/>
  <c r="BI390" i="8"/>
  <c r="BH390" i="8"/>
  <c r="BG390" i="8"/>
  <c r="BF390" i="8"/>
  <c r="T390" i="8"/>
  <c r="R390" i="8"/>
  <c r="P390" i="8"/>
  <c r="BI388" i="8"/>
  <c r="BH388" i="8"/>
  <c r="BG388" i="8"/>
  <c r="BF388" i="8"/>
  <c r="T388" i="8"/>
  <c r="R388" i="8"/>
  <c r="P388" i="8"/>
  <c r="BI386" i="8"/>
  <c r="BH386" i="8"/>
  <c r="BG386" i="8"/>
  <c r="BF386" i="8"/>
  <c r="T386" i="8"/>
  <c r="R386" i="8"/>
  <c r="P386" i="8"/>
  <c r="BI384" i="8"/>
  <c r="BH384" i="8"/>
  <c r="BG384" i="8"/>
  <c r="BF384" i="8"/>
  <c r="T384" i="8"/>
  <c r="R384" i="8"/>
  <c r="P384" i="8"/>
  <c r="BI382" i="8"/>
  <c r="BH382" i="8"/>
  <c r="BG382" i="8"/>
  <c r="BF382" i="8"/>
  <c r="T382" i="8"/>
  <c r="R382" i="8"/>
  <c r="P382" i="8"/>
  <c r="BI380" i="8"/>
  <c r="BH380" i="8"/>
  <c r="BG380" i="8"/>
  <c r="BF380" i="8"/>
  <c r="T380" i="8"/>
  <c r="R380" i="8"/>
  <c r="P380" i="8"/>
  <c r="BI378" i="8"/>
  <c r="BH378" i="8"/>
  <c r="BG378" i="8"/>
  <c r="BF378" i="8"/>
  <c r="T378" i="8"/>
  <c r="R378" i="8"/>
  <c r="P378" i="8"/>
  <c r="BI376" i="8"/>
  <c r="BH376" i="8"/>
  <c r="BG376" i="8"/>
  <c r="BF376" i="8"/>
  <c r="T376" i="8"/>
  <c r="R376" i="8"/>
  <c r="P376" i="8"/>
  <c r="BI374" i="8"/>
  <c r="BH374" i="8"/>
  <c r="BG374" i="8"/>
  <c r="BF374" i="8"/>
  <c r="T374" i="8"/>
  <c r="R374" i="8"/>
  <c r="P374" i="8"/>
  <c r="BI372" i="8"/>
  <c r="BH372" i="8"/>
  <c r="BG372" i="8"/>
  <c r="BF372" i="8"/>
  <c r="T372" i="8"/>
  <c r="R372" i="8"/>
  <c r="P372" i="8"/>
  <c r="BI370" i="8"/>
  <c r="BH370" i="8"/>
  <c r="BG370" i="8"/>
  <c r="BF370" i="8"/>
  <c r="T370" i="8"/>
  <c r="R370" i="8"/>
  <c r="P370" i="8"/>
  <c r="BI368" i="8"/>
  <c r="BH368" i="8"/>
  <c r="BG368" i="8"/>
  <c r="BF368" i="8"/>
  <c r="T368" i="8"/>
  <c r="R368" i="8"/>
  <c r="P368" i="8"/>
  <c r="BI366" i="8"/>
  <c r="BH366" i="8"/>
  <c r="BG366" i="8"/>
  <c r="BF366" i="8"/>
  <c r="T366" i="8"/>
  <c r="R366" i="8"/>
  <c r="P366" i="8"/>
  <c r="BI364" i="8"/>
  <c r="BH364" i="8"/>
  <c r="BG364" i="8"/>
  <c r="BF364" i="8"/>
  <c r="T364" i="8"/>
  <c r="R364" i="8"/>
  <c r="P364" i="8"/>
  <c r="BI362" i="8"/>
  <c r="BH362" i="8"/>
  <c r="BG362" i="8"/>
  <c r="BF362" i="8"/>
  <c r="T362" i="8"/>
  <c r="R362" i="8"/>
  <c r="P362" i="8"/>
  <c r="BI360" i="8"/>
  <c r="BH360" i="8"/>
  <c r="BG360" i="8"/>
  <c r="BF360" i="8"/>
  <c r="T360" i="8"/>
  <c r="R360" i="8"/>
  <c r="P360" i="8"/>
  <c r="BI358" i="8"/>
  <c r="BH358" i="8"/>
  <c r="BG358" i="8"/>
  <c r="BF358" i="8"/>
  <c r="T358" i="8"/>
  <c r="R358" i="8"/>
  <c r="P358" i="8"/>
  <c r="BI356" i="8"/>
  <c r="BH356" i="8"/>
  <c r="BG356" i="8"/>
  <c r="BF356" i="8"/>
  <c r="T356" i="8"/>
  <c r="R356" i="8"/>
  <c r="P356" i="8"/>
  <c r="BI354" i="8"/>
  <c r="BH354" i="8"/>
  <c r="BG354" i="8"/>
  <c r="BF354" i="8"/>
  <c r="T354" i="8"/>
  <c r="R354" i="8"/>
  <c r="P354" i="8"/>
  <c r="BI352" i="8"/>
  <c r="BH352" i="8"/>
  <c r="BG352" i="8"/>
  <c r="BF352" i="8"/>
  <c r="T352" i="8"/>
  <c r="R352" i="8"/>
  <c r="P352" i="8"/>
  <c r="BI350" i="8"/>
  <c r="BH350" i="8"/>
  <c r="BG350" i="8"/>
  <c r="BF350" i="8"/>
  <c r="T350" i="8"/>
  <c r="R350" i="8"/>
  <c r="P350" i="8"/>
  <c r="BI348" i="8"/>
  <c r="BH348" i="8"/>
  <c r="BG348" i="8"/>
  <c r="BF348" i="8"/>
  <c r="T348" i="8"/>
  <c r="R348" i="8"/>
  <c r="P348" i="8"/>
  <c r="BI345" i="8"/>
  <c r="BH345" i="8"/>
  <c r="BG345" i="8"/>
  <c r="BF345" i="8"/>
  <c r="T345" i="8"/>
  <c r="R345" i="8"/>
  <c r="P345" i="8"/>
  <c r="BI344" i="8"/>
  <c r="BH344" i="8"/>
  <c r="BG344" i="8"/>
  <c r="BF344" i="8"/>
  <c r="T344" i="8"/>
  <c r="R344" i="8"/>
  <c r="P344" i="8"/>
  <c r="BI343" i="8"/>
  <c r="BH343" i="8"/>
  <c r="BG343" i="8"/>
  <c r="BF343" i="8"/>
  <c r="T343" i="8"/>
  <c r="R343" i="8"/>
  <c r="P343" i="8"/>
  <c r="BI339" i="8"/>
  <c r="BH339" i="8"/>
  <c r="BG339" i="8"/>
  <c r="BF339" i="8"/>
  <c r="T339" i="8"/>
  <c r="R339" i="8"/>
  <c r="P339" i="8"/>
  <c r="BI336" i="8"/>
  <c r="BH336" i="8"/>
  <c r="BG336" i="8"/>
  <c r="BF336" i="8"/>
  <c r="T336" i="8"/>
  <c r="R336" i="8"/>
  <c r="P336" i="8"/>
  <c r="BI334" i="8"/>
  <c r="BH334" i="8"/>
  <c r="BG334" i="8"/>
  <c r="BF334" i="8"/>
  <c r="T334" i="8"/>
  <c r="R334" i="8"/>
  <c r="P334" i="8"/>
  <c r="BI332" i="8"/>
  <c r="BH332" i="8"/>
  <c r="BG332" i="8"/>
  <c r="BF332" i="8"/>
  <c r="T332" i="8"/>
  <c r="R332" i="8"/>
  <c r="P332" i="8"/>
  <c r="BI327" i="8"/>
  <c r="BH327" i="8"/>
  <c r="BG327" i="8"/>
  <c r="BF327" i="8"/>
  <c r="T327" i="8"/>
  <c r="R327" i="8"/>
  <c r="P327" i="8"/>
  <c r="BI324" i="8"/>
  <c r="BH324" i="8"/>
  <c r="BG324" i="8"/>
  <c r="BF324" i="8"/>
  <c r="T324" i="8"/>
  <c r="R324" i="8"/>
  <c r="P324" i="8"/>
  <c r="BI320" i="8"/>
  <c r="BH320" i="8"/>
  <c r="BG320" i="8"/>
  <c r="BF320" i="8"/>
  <c r="T320" i="8"/>
  <c r="R320" i="8"/>
  <c r="P320" i="8"/>
  <c r="BI317" i="8"/>
  <c r="BH317" i="8"/>
  <c r="BG317" i="8"/>
  <c r="BF317" i="8"/>
  <c r="T317" i="8"/>
  <c r="R317" i="8"/>
  <c r="P317" i="8"/>
  <c r="BI313" i="8"/>
  <c r="BH313" i="8"/>
  <c r="BG313" i="8"/>
  <c r="BF313" i="8"/>
  <c r="T313" i="8"/>
  <c r="R313" i="8"/>
  <c r="P313" i="8"/>
  <c r="BI310" i="8"/>
  <c r="BH310" i="8"/>
  <c r="BG310" i="8"/>
  <c r="BF310" i="8"/>
  <c r="T310" i="8"/>
  <c r="R310" i="8"/>
  <c r="P310" i="8"/>
  <c r="BI307" i="8"/>
  <c r="BH307" i="8"/>
  <c r="BG307" i="8"/>
  <c r="BF307" i="8"/>
  <c r="T307" i="8"/>
  <c r="R307" i="8"/>
  <c r="P307" i="8"/>
  <c r="BI304" i="8"/>
  <c r="BH304" i="8"/>
  <c r="BG304" i="8"/>
  <c r="BF304" i="8"/>
  <c r="T304" i="8"/>
  <c r="R304" i="8"/>
  <c r="P304" i="8"/>
  <c r="BI301" i="8"/>
  <c r="BH301" i="8"/>
  <c r="BG301" i="8"/>
  <c r="BF301" i="8"/>
  <c r="T301" i="8"/>
  <c r="R301" i="8"/>
  <c r="P301" i="8"/>
  <c r="BI298" i="8"/>
  <c r="BH298" i="8"/>
  <c r="BG298" i="8"/>
  <c r="BF298" i="8"/>
  <c r="T298" i="8"/>
  <c r="R298" i="8"/>
  <c r="P298" i="8"/>
  <c r="BI296" i="8"/>
  <c r="BH296" i="8"/>
  <c r="BG296" i="8"/>
  <c r="BF296" i="8"/>
  <c r="T296" i="8"/>
  <c r="R296" i="8"/>
  <c r="P296" i="8"/>
  <c r="BI294" i="8"/>
  <c r="BH294" i="8"/>
  <c r="BG294" i="8"/>
  <c r="BF294" i="8"/>
  <c r="T294" i="8"/>
  <c r="R294" i="8"/>
  <c r="P294" i="8"/>
  <c r="BI293" i="8"/>
  <c r="BH293" i="8"/>
  <c r="BG293" i="8"/>
  <c r="BF293" i="8"/>
  <c r="T293" i="8"/>
  <c r="R293" i="8"/>
  <c r="P293" i="8"/>
  <c r="BI292" i="8"/>
  <c r="BH292" i="8"/>
  <c r="BG292" i="8"/>
  <c r="BF292" i="8"/>
  <c r="T292" i="8"/>
  <c r="R292" i="8"/>
  <c r="P292" i="8"/>
  <c r="BI290" i="8"/>
  <c r="BH290" i="8"/>
  <c r="BG290" i="8"/>
  <c r="BF290" i="8"/>
  <c r="T290" i="8"/>
  <c r="R290" i="8"/>
  <c r="P290" i="8"/>
  <c r="BI288" i="8"/>
  <c r="BH288" i="8"/>
  <c r="BG288" i="8"/>
  <c r="BF288" i="8"/>
  <c r="T288" i="8"/>
  <c r="R288" i="8"/>
  <c r="P288" i="8"/>
  <c r="BI284" i="8"/>
  <c r="BH284" i="8"/>
  <c r="BG284" i="8"/>
  <c r="BF284" i="8"/>
  <c r="T284" i="8"/>
  <c r="R284" i="8"/>
  <c r="P284" i="8"/>
  <c r="BI282" i="8"/>
  <c r="BH282" i="8"/>
  <c r="BG282" i="8"/>
  <c r="BF282" i="8"/>
  <c r="T282" i="8"/>
  <c r="R282" i="8"/>
  <c r="P282" i="8"/>
  <c r="BI279" i="8"/>
  <c r="BH279" i="8"/>
  <c r="BG279" i="8"/>
  <c r="BF279" i="8"/>
  <c r="T279" i="8"/>
  <c r="R279" i="8"/>
  <c r="P279" i="8"/>
  <c r="BI278" i="8"/>
  <c r="BH278" i="8"/>
  <c r="BG278" i="8"/>
  <c r="BF278" i="8"/>
  <c r="T278" i="8"/>
  <c r="R278" i="8"/>
  <c r="P278" i="8"/>
  <c r="BI277" i="8"/>
  <c r="BH277" i="8"/>
  <c r="BG277" i="8"/>
  <c r="BF277" i="8"/>
  <c r="T277" i="8"/>
  <c r="R277" i="8"/>
  <c r="P277" i="8"/>
  <c r="BI276" i="8"/>
  <c r="BH276" i="8"/>
  <c r="BG276" i="8"/>
  <c r="BF276" i="8"/>
  <c r="T276" i="8"/>
  <c r="R276" i="8"/>
  <c r="P276" i="8"/>
  <c r="BI273" i="8"/>
  <c r="BH273" i="8"/>
  <c r="BG273" i="8"/>
  <c r="BF273" i="8"/>
  <c r="T273" i="8"/>
  <c r="R273" i="8"/>
  <c r="P273" i="8"/>
  <c r="BI270" i="8"/>
  <c r="BH270" i="8"/>
  <c r="BG270" i="8"/>
  <c r="BF270" i="8"/>
  <c r="T270" i="8"/>
  <c r="R270" i="8"/>
  <c r="P270" i="8"/>
  <c r="BI267" i="8"/>
  <c r="BH267" i="8"/>
  <c r="BG267" i="8"/>
  <c r="BF267" i="8"/>
  <c r="T267" i="8"/>
  <c r="R267" i="8"/>
  <c r="P267" i="8"/>
  <c r="BI264" i="8"/>
  <c r="BH264" i="8"/>
  <c r="BG264" i="8"/>
  <c r="BF264" i="8"/>
  <c r="T264" i="8"/>
  <c r="R264" i="8"/>
  <c r="P264" i="8"/>
  <c r="BI261" i="8"/>
  <c r="BH261" i="8"/>
  <c r="BG261" i="8"/>
  <c r="BF261" i="8"/>
  <c r="T261" i="8"/>
  <c r="R261" i="8"/>
  <c r="P261" i="8"/>
  <c r="BI256" i="8"/>
  <c r="BH256" i="8"/>
  <c r="BG256" i="8"/>
  <c r="BF256" i="8"/>
  <c r="T256" i="8"/>
  <c r="T255" i="8" s="1"/>
  <c r="R256" i="8"/>
  <c r="R255" i="8"/>
  <c r="P256" i="8"/>
  <c r="P255" i="8" s="1"/>
  <c r="BI254" i="8"/>
  <c r="BH254" i="8"/>
  <c r="BG254" i="8"/>
  <c r="BF254" i="8"/>
  <c r="T254" i="8"/>
  <c r="R254" i="8"/>
  <c r="P254" i="8"/>
  <c r="BI250" i="8"/>
  <c r="BH250" i="8"/>
  <c r="BG250" i="8"/>
  <c r="BF250" i="8"/>
  <c r="T250" i="8"/>
  <c r="R250" i="8"/>
  <c r="P250" i="8"/>
  <c r="BI248" i="8"/>
  <c r="BH248" i="8"/>
  <c r="BG248" i="8"/>
  <c r="BF248" i="8"/>
  <c r="T248" i="8"/>
  <c r="R248" i="8"/>
  <c r="P248" i="8"/>
  <c r="BI245" i="8"/>
  <c r="BH245" i="8"/>
  <c r="BG245" i="8"/>
  <c r="BF245" i="8"/>
  <c r="T245" i="8"/>
  <c r="R245" i="8"/>
  <c r="P245" i="8"/>
  <c r="BI241" i="8"/>
  <c r="BH241" i="8"/>
  <c r="BG241" i="8"/>
  <c r="BF241" i="8"/>
  <c r="T241" i="8"/>
  <c r="R241" i="8"/>
  <c r="P241" i="8"/>
  <c r="BI239" i="8"/>
  <c r="BH239" i="8"/>
  <c r="BG239" i="8"/>
  <c r="BF239" i="8"/>
  <c r="T239" i="8"/>
  <c r="R239" i="8"/>
  <c r="P239" i="8"/>
  <c r="BI237" i="8"/>
  <c r="BH237" i="8"/>
  <c r="BG237" i="8"/>
  <c r="BF237" i="8"/>
  <c r="T237" i="8"/>
  <c r="R237" i="8"/>
  <c r="P237" i="8"/>
  <c r="BI235" i="8"/>
  <c r="BH235" i="8"/>
  <c r="BG235" i="8"/>
  <c r="BF235" i="8"/>
  <c r="T235" i="8"/>
  <c r="R235" i="8"/>
  <c r="P235" i="8"/>
  <c r="BI234" i="8"/>
  <c r="BH234" i="8"/>
  <c r="BG234" i="8"/>
  <c r="BF234" i="8"/>
  <c r="T234" i="8"/>
  <c r="R234" i="8"/>
  <c r="P234" i="8"/>
  <c r="BI232" i="8"/>
  <c r="BH232" i="8"/>
  <c r="BG232" i="8"/>
  <c r="BF232" i="8"/>
  <c r="T232" i="8"/>
  <c r="R232" i="8"/>
  <c r="P232" i="8"/>
  <c r="BI230" i="8"/>
  <c r="BH230" i="8"/>
  <c r="BG230" i="8"/>
  <c r="BF230" i="8"/>
  <c r="T230" i="8"/>
  <c r="R230" i="8"/>
  <c r="P230" i="8"/>
  <c r="BI228" i="8"/>
  <c r="BH228" i="8"/>
  <c r="BG228" i="8"/>
  <c r="BF228" i="8"/>
  <c r="T228" i="8"/>
  <c r="R228" i="8"/>
  <c r="P228" i="8"/>
  <c r="BI225" i="8"/>
  <c r="BH225" i="8"/>
  <c r="BG225" i="8"/>
  <c r="BF225" i="8"/>
  <c r="T225" i="8"/>
  <c r="T224" i="8"/>
  <c r="R225" i="8"/>
  <c r="R224" i="8" s="1"/>
  <c r="P225" i="8"/>
  <c r="P224" i="8" s="1"/>
  <c r="BI220" i="8"/>
  <c r="BH220" i="8"/>
  <c r="BG220" i="8"/>
  <c r="BF220" i="8"/>
  <c r="T220" i="8"/>
  <c r="R220" i="8"/>
  <c r="P220" i="8"/>
  <c r="BI217" i="8"/>
  <c r="BH217" i="8"/>
  <c r="BG217" i="8"/>
  <c r="BF217" i="8"/>
  <c r="T217" i="8"/>
  <c r="R217" i="8"/>
  <c r="P217" i="8"/>
  <c r="BI214" i="8"/>
  <c r="BH214" i="8"/>
  <c r="BG214" i="8"/>
  <c r="BF214" i="8"/>
  <c r="T214" i="8"/>
  <c r="R214" i="8"/>
  <c r="P214" i="8"/>
  <c r="BI213" i="8"/>
  <c r="BH213" i="8"/>
  <c r="BG213" i="8"/>
  <c r="BF213" i="8"/>
  <c r="T213" i="8"/>
  <c r="R213" i="8"/>
  <c r="P213" i="8"/>
  <c r="BI212" i="8"/>
  <c r="BH212" i="8"/>
  <c r="BG212" i="8"/>
  <c r="BF212" i="8"/>
  <c r="T212" i="8"/>
  <c r="R212" i="8"/>
  <c r="P212" i="8"/>
  <c r="BI210" i="8"/>
  <c r="BH210" i="8"/>
  <c r="BG210" i="8"/>
  <c r="BF210" i="8"/>
  <c r="T210" i="8"/>
  <c r="R210" i="8"/>
  <c r="P210" i="8"/>
  <c r="BI206" i="8"/>
  <c r="BH206" i="8"/>
  <c r="BG206" i="8"/>
  <c r="BF206" i="8"/>
  <c r="T206" i="8"/>
  <c r="R206" i="8"/>
  <c r="P206" i="8"/>
  <c r="BI205" i="8"/>
  <c r="BH205" i="8"/>
  <c r="BG205" i="8"/>
  <c r="BF205" i="8"/>
  <c r="T205" i="8"/>
  <c r="R205" i="8"/>
  <c r="P205" i="8"/>
  <c r="BI202" i="8"/>
  <c r="BH202" i="8"/>
  <c r="BG202" i="8"/>
  <c r="BF202" i="8"/>
  <c r="T202" i="8"/>
  <c r="R202" i="8"/>
  <c r="P202" i="8"/>
  <c r="BI199" i="8"/>
  <c r="BH199" i="8"/>
  <c r="BG199" i="8"/>
  <c r="BF199" i="8"/>
  <c r="T199" i="8"/>
  <c r="R199" i="8"/>
  <c r="P199" i="8"/>
  <c r="BI196" i="8"/>
  <c r="BH196" i="8"/>
  <c r="BG196" i="8"/>
  <c r="BF196" i="8"/>
  <c r="T196" i="8"/>
  <c r="R196" i="8"/>
  <c r="P196" i="8"/>
  <c r="BI193" i="8"/>
  <c r="BH193" i="8"/>
  <c r="BG193" i="8"/>
  <c r="BF193" i="8"/>
  <c r="T193" i="8"/>
  <c r="R193" i="8"/>
  <c r="P193" i="8"/>
  <c r="BI190" i="8"/>
  <c r="BH190" i="8"/>
  <c r="BG190" i="8"/>
  <c r="BF190" i="8"/>
  <c r="T190" i="8"/>
  <c r="R190" i="8"/>
  <c r="P190" i="8"/>
  <c r="BI186" i="8"/>
  <c r="BH186" i="8"/>
  <c r="BG186" i="8"/>
  <c r="BF186" i="8"/>
  <c r="T186" i="8"/>
  <c r="R186" i="8"/>
  <c r="P186" i="8"/>
  <c r="BI184" i="8"/>
  <c r="BH184" i="8"/>
  <c r="BG184" i="8"/>
  <c r="BF184" i="8"/>
  <c r="T184" i="8"/>
  <c r="R184" i="8"/>
  <c r="P184" i="8"/>
  <c r="BI180" i="8"/>
  <c r="BH180" i="8"/>
  <c r="BG180" i="8"/>
  <c r="BF180" i="8"/>
  <c r="T180" i="8"/>
  <c r="R180" i="8"/>
  <c r="P180" i="8"/>
  <c r="BI179" i="8"/>
  <c r="BH179" i="8"/>
  <c r="BG179" i="8"/>
  <c r="BF179" i="8"/>
  <c r="T179" i="8"/>
  <c r="R179" i="8"/>
  <c r="P179" i="8"/>
  <c r="BI176" i="8"/>
  <c r="BH176" i="8"/>
  <c r="BG176" i="8"/>
  <c r="BF176" i="8"/>
  <c r="T176" i="8"/>
  <c r="R176" i="8"/>
  <c r="P176" i="8"/>
  <c r="BI174" i="8"/>
  <c r="BH174" i="8"/>
  <c r="BG174" i="8"/>
  <c r="BF174" i="8"/>
  <c r="T174" i="8"/>
  <c r="R174" i="8"/>
  <c r="P174" i="8"/>
  <c r="BI172" i="8"/>
  <c r="BH172" i="8"/>
  <c r="BG172" i="8"/>
  <c r="BF172" i="8"/>
  <c r="T172" i="8"/>
  <c r="R172" i="8"/>
  <c r="P172" i="8"/>
  <c r="BI169" i="8"/>
  <c r="BH169" i="8"/>
  <c r="BG169" i="8"/>
  <c r="BF169" i="8"/>
  <c r="T169" i="8"/>
  <c r="R169" i="8"/>
  <c r="P169" i="8"/>
  <c r="BI166" i="8"/>
  <c r="BH166" i="8"/>
  <c r="BG166" i="8"/>
  <c r="BF166" i="8"/>
  <c r="T166" i="8"/>
  <c r="R166" i="8"/>
  <c r="P166" i="8"/>
  <c r="BI163" i="8"/>
  <c r="BH163" i="8"/>
  <c r="BG163" i="8"/>
  <c r="BF163" i="8"/>
  <c r="T163" i="8"/>
  <c r="R163" i="8"/>
  <c r="P163" i="8"/>
  <c r="BI158" i="8"/>
  <c r="BH158" i="8"/>
  <c r="BG158" i="8"/>
  <c r="BF158" i="8"/>
  <c r="T158" i="8"/>
  <c r="R158" i="8"/>
  <c r="P158" i="8"/>
  <c r="BI157" i="8"/>
  <c r="BH157" i="8"/>
  <c r="BG157" i="8"/>
  <c r="BF157" i="8"/>
  <c r="T157" i="8"/>
  <c r="R157" i="8"/>
  <c r="P157" i="8"/>
  <c r="BI154" i="8"/>
  <c r="BH154" i="8"/>
  <c r="BG154" i="8"/>
  <c r="BF154" i="8"/>
  <c r="T154" i="8"/>
  <c r="R154" i="8"/>
  <c r="P154" i="8"/>
  <c r="BI150" i="8"/>
  <c r="BH150" i="8"/>
  <c r="BG150" i="8"/>
  <c r="BF150" i="8"/>
  <c r="T150" i="8"/>
  <c r="R150" i="8"/>
  <c r="P150" i="8"/>
  <c r="BI149" i="8"/>
  <c r="BH149" i="8"/>
  <c r="BG149" i="8"/>
  <c r="BF149" i="8"/>
  <c r="T149" i="8"/>
  <c r="R149" i="8"/>
  <c r="P149" i="8"/>
  <c r="BI146" i="8"/>
  <c r="BH146" i="8"/>
  <c r="BG146" i="8"/>
  <c r="BF146" i="8"/>
  <c r="T146" i="8"/>
  <c r="R146" i="8"/>
  <c r="P146" i="8"/>
  <c r="BI145" i="8"/>
  <c r="BH145" i="8"/>
  <c r="BG145" i="8"/>
  <c r="BF145" i="8"/>
  <c r="T145" i="8"/>
  <c r="R145" i="8"/>
  <c r="P145" i="8"/>
  <c r="BI142" i="8"/>
  <c r="BH142" i="8"/>
  <c r="BG142" i="8"/>
  <c r="BF142" i="8"/>
  <c r="T142" i="8"/>
  <c r="R142" i="8"/>
  <c r="P142" i="8"/>
  <c r="BI140" i="8"/>
  <c r="BH140" i="8"/>
  <c r="BG140" i="8"/>
  <c r="BF140" i="8"/>
  <c r="T140" i="8"/>
  <c r="T139" i="8"/>
  <c r="R140" i="8"/>
  <c r="R139" i="8"/>
  <c r="P140" i="8"/>
  <c r="P139" i="8" s="1"/>
  <c r="J133" i="8"/>
  <c r="F133" i="8"/>
  <c r="F131" i="8"/>
  <c r="E129" i="8"/>
  <c r="J93" i="8"/>
  <c r="F93" i="8"/>
  <c r="F91" i="8"/>
  <c r="E89" i="8"/>
  <c r="J26" i="8"/>
  <c r="E26" i="8"/>
  <c r="J94" i="8"/>
  <c r="J25" i="8"/>
  <c r="J20" i="8"/>
  <c r="E20" i="8"/>
  <c r="F94" i="8" s="1"/>
  <c r="J19" i="8"/>
  <c r="J14" i="8"/>
  <c r="J131" i="8" s="1"/>
  <c r="E7" i="8"/>
  <c r="E85" i="8"/>
  <c r="J39" i="7"/>
  <c r="J38" i="7"/>
  <c r="AY103" i="1" s="1"/>
  <c r="J37" i="7"/>
  <c r="AX103" i="1"/>
  <c r="BI153" i="7"/>
  <c r="BH153" i="7"/>
  <c r="BG153" i="7"/>
  <c r="BF153" i="7"/>
  <c r="T153" i="7"/>
  <c r="T152" i="7" s="1"/>
  <c r="R153" i="7"/>
  <c r="R152" i="7" s="1"/>
  <c r="P153" i="7"/>
  <c r="P152" i="7"/>
  <c r="BI151" i="7"/>
  <c r="BH151" i="7"/>
  <c r="BG151" i="7"/>
  <c r="BF151" i="7"/>
  <c r="T151" i="7"/>
  <c r="R151" i="7"/>
  <c r="P151" i="7"/>
  <c r="BI149" i="7"/>
  <c r="BH149" i="7"/>
  <c r="BG149" i="7"/>
  <c r="BF149" i="7"/>
  <c r="T149" i="7"/>
  <c r="R149" i="7"/>
  <c r="P149" i="7"/>
  <c r="BI147" i="7"/>
  <c r="BH147" i="7"/>
  <c r="BG147" i="7"/>
  <c r="BF147" i="7"/>
  <c r="T147" i="7"/>
  <c r="R147" i="7"/>
  <c r="P147" i="7"/>
  <c r="BI145" i="7"/>
  <c r="BH145" i="7"/>
  <c r="BG145" i="7"/>
  <c r="BF145" i="7"/>
  <c r="T145" i="7"/>
  <c r="R145" i="7"/>
  <c r="P145" i="7"/>
  <c r="BI143" i="7"/>
  <c r="BH143" i="7"/>
  <c r="BG143" i="7"/>
  <c r="BF143" i="7"/>
  <c r="T143" i="7"/>
  <c r="R143" i="7"/>
  <c r="P143" i="7"/>
  <c r="BI140" i="7"/>
  <c r="BH140" i="7"/>
  <c r="BG140" i="7"/>
  <c r="BF140" i="7"/>
  <c r="T140" i="7"/>
  <c r="R140" i="7"/>
  <c r="P140" i="7"/>
  <c r="BI138" i="7"/>
  <c r="BH138" i="7"/>
  <c r="BG138" i="7"/>
  <c r="BF138" i="7"/>
  <c r="T138" i="7"/>
  <c r="R138" i="7"/>
  <c r="P138" i="7"/>
  <c r="BI135" i="7"/>
  <c r="BH135" i="7"/>
  <c r="BG135" i="7"/>
  <c r="BF135" i="7"/>
  <c r="T135" i="7"/>
  <c r="T134" i="7"/>
  <c r="R135" i="7"/>
  <c r="R134" i="7" s="1"/>
  <c r="P135" i="7"/>
  <c r="P134" i="7"/>
  <c r="BI132" i="7"/>
  <c r="BH132" i="7"/>
  <c r="BG132" i="7"/>
  <c r="BF132" i="7"/>
  <c r="T132" i="7"/>
  <c r="R132" i="7"/>
  <c r="P132" i="7"/>
  <c r="BI130" i="7"/>
  <c r="BH130" i="7"/>
  <c r="BG130" i="7"/>
  <c r="BF130" i="7"/>
  <c r="T130" i="7"/>
  <c r="R130" i="7"/>
  <c r="P130" i="7"/>
  <c r="J123" i="7"/>
  <c r="F123" i="7"/>
  <c r="F121" i="7"/>
  <c r="E119" i="7"/>
  <c r="J93" i="7"/>
  <c r="F93" i="7"/>
  <c r="F91" i="7"/>
  <c r="E89" i="7"/>
  <c r="J26" i="7"/>
  <c r="E26" i="7"/>
  <c r="J94" i="7" s="1"/>
  <c r="J25" i="7"/>
  <c r="J20" i="7"/>
  <c r="E20" i="7"/>
  <c r="F124" i="7"/>
  <c r="J19" i="7"/>
  <c r="J14" i="7"/>
  <c r="J121" i="7"/>
  <c r="E7" i="7"/>
  <c r="E85" i="7" s="1"/>
  <c r="J41" i="6"/>
  <c r="J40" i="6"/>
  <c r="AY102" i="1" s="1"/>
  <c r="J39" i="6"/>
  <c r="AX102" i="1" s="1"/>
  <c r="BI227" i="6"/>
  <c r="BH227" i="6"/>
  <c r="BG227" i="6"/>
  <c r="BF227" i="6"/>
  <c r="T227" i="6"/>
  <c r="R227" i="6"/>
  <c r="P227" i="6"/>
  <c r="BI226" i="6"/>
  <c r="BH226" i="6"/>
  <c r="BG226" i="6"/>
  <c r="BF226" i="6"/>
  <c r="T226" i="6"/>
  <c r="R226" i="6"/>
  <c r="P226" i="6"/>
  <c r="BI225" i="6"/>
  <c r="BH225" i="6"/>
  <c r="BG225" i="6"/>
  <c r="BF225" i="6"/>
  <c r="T225" i="6"/>
  <c r="R225" i="6"/>
  <c r="P225" i="6"/>
  <c r="BI224" i="6"/>
  <c r="BH224" i="6"/>
  <c r="BG224" i="6"/>
  <c r="BF224" i="6"/>
  <c r="T224" i="6"/>
  <c r="R224" i="6"/>
  <c r="P224" i="6"/>
  <c r="BI223" i="6"/>
  <c r="BH223" i="6"/>
  <c r="BG223" i="6"/>
  <c r="BF223" i="6"/>
  <c r="T223" i="6"/>
  <c r="R223" i="6"/>
  <c r="P223" i="6"/>
  <c r="BI222" i="6"/>
  <c r="BH222" i="6"/>
  <c r="BG222" i="6"/>
  <c r="BF222" i="6"/>
  <c r="T222" i="6"/>
  <c r="R222" i="6"/>
  <c r="P222" i="6"/>
  <c r="BI221" i="6"/>
  <c r="BH221" i="6"/>
  <c r="BG221" i="6"/>
  <c r="BF221" i="6"/>
  <c r="T221" i="6"/>
  <c r="R221" i="6"/>
  <c r="P221" i="6"/>
  <c r="BI220" i="6"/>
  <c r="BH220" i="6"/>
  <c r="BG220" i="6"/>
  <c r="BF220" i="6"/>
  <c r="T220" i="6"/>
  <c r="R220" i="6"/>
  <c r="P220" i="6"/>
  <c r="BI219" i="6"/>
  <c r="BH219" i="6"/>
  <c r="BG219" i="6"/>
  <c r="BF219" i="6"/>
  <c r="T219" i="6"/>
  <c r="R219" i="6"/>
  <c r="P219" i="6"/>
  <c r="BI218" i="6"/>
  <c r="BH218" i="6"/>
  <c r="BG218" i="6"/>
  <c r="BF218" i="6"/>
  <c r="T218" i="6"/>
  <c r="R218" i="6"/>
  <c r="P218" i="6"/>
  <c r="BI217" i="6"/>
  <c r="BH217" i="6"/>
  <c r="BG217" i="6"/>
  <c r="BF217" i="6"/>
  <c r="T217" i="6"/>
  <c r="R217" i="6"/>
  <c r="P217" i="6"/>
  <c r="BI216" i="6"/>
  <c r="BH216" i="6"/>
  <c r="BG216" i="6"/>
  <c r="BF216" i="6"/>
  <c r="T216" i="6"/>
  <c r="R216" i="6"/>
  <c r="P216" i="6"/>
  <c r="BI215" i="6"/>
  <c r="BH215" i="6"/>
  <c r="BG215" i="6"/>
  <c r="BF215" i="6"/>
  <c r="T215" i="6"/>
  <c r="R215" i="6"/>
  <c r="P215" i="6"/>
  <c r="BI214" i="6"/>
  <c r="BH214" i="6"/>
  <c r="BG214" i="6"/>
  <c r="BF214" i="6"/>
  <c r="T214" i="6"/>
  <c r="R214" i="6"/>
  <c r="P214" i="6"/>
  <c r="BI213" i="6"/>
  <c r="BH213" i="6"/>
  <c r="BG213" i="6"/>
  <c r="BF213" i="6"/>
  <c r="T213" i="6"/>
  <c r="R213" i="6"/>
  <c r="P213" i="6"/>
  <c r="BI212" i="6"/>
  <c r="BH212" i="6"/>
  <c r="BG212" i="6"/>
  <c r="BF212" i="6"/>
  <c r="T212" i="6"/>
  <c r="R212" i="6"/>
  <c r="P212" i="6"/>
  <c r="BI211" i="6"/>
  <c r="BH211" i="6"/>
  <c r="BG211" i="6"/>
  <c r="BF211" i="6"/>
  <c r="T211" i="6"/>
  <c r="R211" i="6"/>
  <c r="P211" i="6"/>
  <c r="BI210" i="6"/>
  <c r="BH210" i="6"/>
  <c r="BG210" i="6"/>
  <c r="BF210" i="6"/>
  <c r="T210" i="6"/>
  <c r="R210" i="6"/>
  <c r="P210" i="6"/>
  <c r="BI209" i="6"/>
  <c r="BH209" i="6"/>
  <c r="BG209" i="6"/>
  <c r="BF209" i="6"/>
  <c r="T209" i="6"/>
  <c r="R209" i="6"/>
  <c r="P209" i="6"/>
  <c r="BI208" i="6"/>
  <c r="BH208" i="6"/>
  <c r="BG208" i="6"/>
  <c r="BF208" i="6"/>
  <c r="T208" i="6"/>
  <c r="R208" i="6"/>
  <c r="P208" i="6"/>
  <c r="BI207" i="6"/>
  <c r="BH207" i="6"/>
  <c r="BG207" i="6"/>
  <c r="BF207" i="6"/>
  <c r="T207" i="6"/>
  <c r="R207" i="6"/>
  <c r="P207" i="6"/>
  <c r="BI206" i="6"/>
  <c r="BH206" i="6"/>
  <c r="BG206" i="6"/>
  <c r="BF206" i="6"/>
  <c r="T206" i="6"/>
  <c r="R206" i="6"/>
  <c r="P206" i="6"/>
  <c r="BI205" i="6"/>
  <c r="BH205" i="6"/>
  <c r="BG205" i="6"/>
  <c r="BF205" i="6"/>
  <c r="T205" i="6"/>
  <c r="R205" i="6"/>
  <c r="P205" i="6"/>
  <c r="BI204" i="6"/>
  <c r="BH204" i="6"/>
  <c r="BG204" i="6"/>
  <c r="BF204" i="6"/>
  <c r="T204" i="6"/>
  <c r="R204" i="6"/>
  <c r="P204" i="6"/>
  <c r="BI203" i="6"/>
  <c r="BH203" i="6"/>
  <c r="BG203" i="6"/>
  <c r="BF203" i="6"/>
  <c r="T203" i="6"/>
  <c r="R203" i="6"/>
  <c r="P203" i="6"/>
  <c r="BI202" i="6"/>
  <c r="BH202" i="6"/>
  <c r="BG202" i="6"/>
  <c r="BF202" i="6"/>
  <c r="T202" i="6"/>
  <c r="R202" i="6"/>
  <c r="P202" i="6"/>
  <c r="BI201" i="6"/>
  <c r="BH201" i="6"/>
  <c r="BG201" i="6"/>
  <c r="BF201" i="6"/>
  <c r="T201" i="6"/>
  <c r="R201" i="6"/>
  <c r="P201" i="6"/>
  <c r="BI200" i="6"/>
  <c r="BH200" i="6"/>
  <c r="BG200" i="6"/>
  <c r="BF200" i="6"/>
  <c r="T200" i="6"/>
  <c r="R200" i="6"/>
  <c r="P200" i="6"/>
  <c r="BI199" i="6"/>
  <c r="BH199" i="6"/>
  <c r="BG199" i="6"/>
  <c r="BF199" i="6"/>
  <c r="T199" i="6"/>
  <c r="R199" i="6"/>
  <c r="P199" i="6"/>
  <c r="BI198" i="6"/>
  <c r="BH198" i="6"/>
  <c r="BG198" i="6"/>
  <c r="BF198" i="6"/>
  <c r="T198" i="6"/>
  <c r="R198" i="6"/>
  <c r="P198" i="6"/>
  <c r="BI197" i="6"/>
  <c r="BH197" i="6"/>
  <c r="BG197" i="6"/>
  <c r="BF197" i="6"/>
  <c r="T197" i="6"/>
  <c r="R197" i="6"/>
  <c r="P197" i="6"/>
  <c r="BI196" i="6"/>
  <c r="BH196" i="6"/>
  <c r="BG196" i="6"/>
  <c r="BF196" i="6"/>
  <c r="T196" i="6"/>
  <c r="R196" i="6"/>
  <c r="P196" i="6"/>
  <c r="BI194" i="6"/>
  <c r="BH194" i="6"/>
  <c r="BG194" i="6"/>
  <c r="BF194" i="6"/>
  <c r="T194" i="6"/>
  <c r="R194" i="6"/>
  <c r="P194" i="6"/>
  <c r="BI193" i="6"/>
  <c r="BH193" i="6"/>
  <c r="BG193" i="6"/>
  <c r="BF193" i="6"/>
  <c r="T193" i="6"/>
  <c r="R193" i="6"/>
  <c r="P193" i="6"/>
  <c r="BI192" i="6"/>
  <c r="BH192" i="6"/>
  <c r="BG192" i="6"/>
  <c r="BF192" i="6"/>
  <c r="T192" i="6"/>
  <c r="R192" i="6"/>
  <c r="P192" i="6"/>
  <c r="BI191" i="6"/>
  <c r="BH191" i="6"/>
  <c r="BG191" i="6"/>
  <c r="BF191" i="6"/>
  <c r="T191" i="6"/>
  <c r="R191" i="6"/>
  <c r="P191" i="6"/>
  <c r="BI190" i="6"/>
  <c r="BH190" i="6"/>
  <c r="BG190" i="6"/>
  <c r="BF190" i="6"/>
  <c r="T190" i="6"/>
  <c r="R190" i="6"/>
  <c r="P190" i="6"/>
  <c r="BI189" i="6"/>
  <c r="BH189" i="6"/>
  <c r="BG189" i="6"/>
  <c r="BF189" i="6"/>
  <c r="T189" i="6"/>
  <c r="R189" i="6"/>
  <c r="P189" i="6"/>
  <c r="BI187" i="6"/>
  <c r="BH187" i="6"/>
  <c r="BG187" i="6"/>
  <c r="BF187" i="6"/>
  <c r="T187" i="6"/>
  <c r="R187" i="6"/>
  <c r="P187" i="6"/>
  <c r="BI186" i="6"/>
  <c r="BH186" i="6"/>
  <c r="BG186" i="6"/>
  <c r="BF186" i="6"/>
  <c r="T186" i="6"/>
  <c r="R186" i="6"/>
  <c r="P186" i="6"/>
  <c r="BI185" i="6"/>
  <c r="BH185" i="6"/>
  <c r="BG185" i="6"/>
  <c r="BF185" i="6"/>
  <c r="T185" i="6"/>
  <c r="R185" i="6"/>
  <c r="P185" i="6"/>
  <c r="BI184" i="6"/>
  <c r="BH184" i="6"/>
  <c r="BG184" i="6"/>
  <c r="BF184" i="6"/>
  <c r="T184" i="6"/>
  <c r="R184" i="6"/>
  <c r="P184" i="6"/>
  <c r="BI183" i="6"/>
  <c r="BH183" i="6"/>
  <c r="BG183" i="6"/>
  <c r="BF183" i="6"/>
  <c r="T183" i="6"/>
  <c r="R183"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3" i="6"/>
  <c r="BH173" i="6"/>
  <c r="BG173" i="6"/>
  <c r="BF173" i="6"/>
  <c r="T173" i="6"/>
  <c r="R173" i="6"/>
  <c r="P173" i="6"/>
  <c r="BI172" i="6"/>
  <c r="BH172" i="6"/>
  <c r="BG172" i="6"/>
  <c r="BF172" i="6"/>
  <c r="T172" i="6"/>
  <c r="R172" i="6"/>
  <c r="P172"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J129" i="6"/>
  <c r="J128" i="6"/>
  <c r="F128" i="6"/>
  <c r="F126" i="6"/>
  <c r="E124" i="6"/>
  <c r="J96" i="6"/>
  <c r="J95" i="6"/>
  <c r="F95" i="6"/>
  <c r="F93" i="6"/>
  <c r="E91" i="6"/>
  <c r="J22" i="6"/>
  <c r="E22" i="6"/>
  <c r="F96" i="6"/>
  <c r="J21" i="6"/>
  <c r="J16" i="6"/>
  <c r="J126" i="6" s="1"/>
  <c r="E7" i="6"/>
  <c r="E85" i="6" s="1"/>
  <c r="J41" i="5"/>
  <c r="J40" i="5"/>
  <c r="AY100" i="1"/>
  <c r="J39" i="5"/>
  <c r="AX100" i="1" s="1"/>
  <c r="BI205" i="5"/>
  <c r="BH205" i="5"/>
  <c r="BG205" i="5"/>
  <c r="BF205" i="5"/>
  <c r="T205" i="5"/>
  <c r="R205" i="5"/>
  <c r="P205" i="5"/>
  <c r="BI204" i="5"/>
  <c r="BH204" i="5"/>
  <c r="BG204" i="5"/>
  <c r="BF204" i="5"/>
  <c r="T204" i="5"/>
  <c r="R204" i="5"/>
  <c r="P204" i="5"/>
  <c r="BI202" i="5"/>
  <c r="BH202" i="5"/>
  <c r="BG202" i="5"/>
  <c r="BF202" i="5"/>
  <c r="T202" i="5"/>
  <c r="T201" i="5"/>
  <c r="R202" i="5"/>
  <c r="R201" i="5" s="1"/>
  <c r="P202" i="5"/>
  <c r="P201" i="5" s="1"/>
  <c r="BI200" i="5"/>
  <c r="BH200" i="5"/>
  <c r="BG200" i="5"/>
  <c r="BF200" i="5"/>
  <c r="T200" i="5"/>
  <c r="R200" i="5"/>
  <c r="P200" i="5"/>
  <c r="BI199" i="5"/>
  <c r="BH199" i="5"/>
  <c r="BG199" i="5"/>
  <c r="BF199" i="5"/>
  <c r="T199" i="5"/>
  <c r="R199" i="5"/>
  <c r="P199" i="5"/>
  <c r="BI196" i="5"/>
  <c r="BH196" i="5"/>
  <c r="BG196" i="5"/>
  <c r="BF196" i="5"/>
  <c r="T196" i="5"/>
  <c r="R196" i="5"/>
  <c r="P196" i="5"/>
  <c r="BI195" i="5"/>
  <c r="BH195" i="5"/>
  <c r="BG195" i="5"/>
  <c r="BF195" i="5"/>
  <c r="T195" i="5"/>
  <c r="R195" i="5"/>
  <c r="P195" i="5"/>
  <c r="BI193" i="5"/>
  <c r="BH193" i="5"/>
  <c r="BG193" i="5"/>
  <c r="BF193" i="5"/>
  <c r="T193" i="5"/>
  <c r="R193" i="5"/>
  <c r="P193" i="5"/>
  <c r="BI192" i="5"/>
  <c r="BH192" i="5"/>
  <c r="BG192" i="5"/>
  <c r="BF192" i="5"/>
  <c r="T192" i="5"/>
  <c r="R192" i="5"/>
  <c r="P192" i="5"/>
  <c r="BI191" i="5"/>
  <c r="BH191" i="5"/>
  <c r="BG191" i="5"/>
  <c r="BF191" i="5"/>
  <c r="T191" i="5"/>
  <c r="R191" i="5"/>
  <c r="P191"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F130" i="5"/>
  <c r="E128" i="5"/>
  <c r="F93" i="5"/>
  <c r="E91" i="5"/>
  <c r="J28" i="5"/>
  <c r="E28" i="5"/>
  <c r="J96" i="5" s="1"/>
  <c r="J27" i="5"/>
  <c r="J25" i="5"/>
  <c r="E25" i="5"/>
  <c r="J95" i="5"/>
  <c r="J24" i="5"/>
  <c r="J22" i="5"/>
  <c r="E22" i="5"/>
  <c r="F96" i="5" s="1"/>
  <c r="J21" i="5"/>
  <c r="J19" i="5"/>
  <c r="E19" i="5"/>
  <c r="F95" i="5" s="1"/>
  <c r="J18" i="5"/>
  <c r="J16" i="5"/>
  <c r="J130" i="5" s="1"/>
  <c r="E7" i="5"/>
  <c r="E85" i="5"/>
  <c r="J41" i="4"/>
  <c r="J40" i="4"/>
  <c r="AY99" i="1"/>
  <c r="J39" i="4"/>
  <c r="AX99" i="1"/>
  <c r="BI300" i="4"/>
  <c r="BH300" i="4"/>
  <c r="BG300" i="4"/>
  <c r="BF300" i="4"/>
  <c r="T300" i="4"/>
  <c r="T299" i="4"/>
  <c r="R300" i="4"/>
  <c r="R299" i="4"/>
  <c r="P300" i="4"/>
  <c r="P299" i="4" s="1"/>
  <c r="BI298" i="4"/>
  <c r="BH298" i="4"/>
  <c r="BG298" i="4"/>
  <c r="BF298" i="4"/>
  <c r="T298" i="4"/>
  <c r="T297" i="4" s="1"/>
  <c r="R298" i="4"/>
  <c r="R297" i="4" s="1"/>
  <c r="P298" i="4"/>
  <c r="P297" i="4" s="1"/>
  <c r="BI296" i="4"/>
  <c r="BH296" i="4"/>
  <c r="BG296" i="4"/>
  <c r="BF296" i="4"/>
  <c r="T296" i="4"/>
  <c r="R296" i="4"/>
  <c r="P296" i="4"/>
  <c r="BI295" i="4"/>
  <c r="BH295" i="4"/>
  <c r="BG295" i="4"/>
  <c r="BF295" i="4"/>
  <c r="T295" i="4"/>
  <c r="R295" i="4"/>
  <c r="P295" i="4"/>
  <c r="BI294" i="4"/>
  <c r="BH294" i="4"/>
  <c r="BG294" i="4"/>
  <c r="BF294" i="4"/>
  <c r="T294" i="4"/>
  <c r="R294" i="4"/>
  <c r="P294" i="4"/>
  <c r="BI291" i="4"/>
  <c r="BH291" i="4"/>
  <c r="BG291" i="4"/>
  <c r="BF291" i="4"/>
  <c r="T291" i="4"/>
  <c r="R291" i="4"/>
  <c r="P291" i="4"/>
  <c r="BI290" i="4"/>
  <c r="BH290" i="4"/>
  <c r="BG290" i="4"/>
  <c r="BF290" i="4"/>
  <c r="T290" i="4"/>
  <c r="R290" i="4"/>
  <c r="P290" i="4"/>
  <c r="BI289" i="4"/>
  <c r="BH289" i="4"/>
  <c r="BG289" i="4"/>
  <c r="BF289" i="4"/>
  <c r="T289" i="4"/>
  <c r="R289" i="4"/>
  <c r="P289" i="4"/>
  <c r="BI288" i="4"/>
  <c r="BH288" i="4"/>
  <c r="BG288" i="4"/>
  <c r="BF288" i="4"/>
  <c r="T288" i="4"/>
  <c r="R288" i="4"/>
  <c r="P288" i="4"/>
  <c r="BI286" i="4"/>
  <c r="BH286" i="4"/>
  <c r="BG286" i="4"/>
  <c r="BF286" i="4"/>
  <c r="T286" i="4"/>
  <c r="R286" i="4"/>
  <c r="P286" i="4"/>
  <c r="BI285" i="4"/>
  <c r="BH285" i="4"/>
  <c r="BG285" i="4"/>
  <c r="BF285" i="4"/>
  <c r="T285" i="4"/>
  <c r="R285" i="4"/>
  <c r="P285" i="4"/>
  <c r="BI284" i="4"/>
  <c r="BH284" i="4"/>
  <c r="BG284" i="4"/>
  <c r="BF284" i="4"/>
  <c r="T284" i="4"/>
  <c r="R284" i="4"/>
  <c r="P284" i="4"/>
  <c r="BI283" i="4"/>
  <c r="BH283" i="4"/>
  <c r="BG283" i="4"/>
  <c r="BF283" i="4"/>
  <c r="T283" i="4"/>
  <c r="R283" i="4"/>
  <c r="P283" i="4"/>
  <c r="BI282" i="4"/>
  <c r="BH282" i="4"/>
  <c r="BG282" i="4"/>
  <c r="BF282" i="4"/>
  <c r="T282" i="4"/>
  <c r="R282" i="4"/>
  <c r="P282" i="4"/>
  <c r="BI281" i="4"/>
  <c r="BH281" i="4"/>
  <c r="BG281" i="4"/>
  <c r="BF281" i="4"/>
  <c r="T281" i="4"/>
  <c r="R281" i="4"/>
  <c r="P281" i="4"/>
  <c r="BI280" i="4"/>
  <c r="BH280" i="4"/>
  <c r="BG280" i="4"/>
  <c r="BF280" i="4"/>
  <c r="T280" i="4"/>
  <c r="R280" i="4"/>
  <c r="P280" i="4"/>
  <c r="BI279" i="4"/>
  <c r="BH279" i="4"/>
  <c r="BG279" i="4"/>
  <c r="BF279" i="4"/>
  <c r="T279" i="4"/>
  <c r="R279" i="4"/>
  <c r="P279" i="4"/>
  <c r="BI278" i="4"/>
  <c r="BH278" i="4"/>
  <c r="BG278" i="4"/>
  <c r="BF278" i="4"/>
  <c r="T278" i="4"/>
  <c r="R278" i="4"/>
  <c r="P278" i="4"/>
  <c r="BI277" i="4"/>
  <c r="BH277" i="4"/>
  <c r="BG277" i="4"/>
  <c r="BF277" i="4"/>
  <c r="T277" i="4"/>
  <c r="R277" i="4"/>
  <c r="P277" i="4"/>
  <c r="BI276" i="4"/>
  <c r="BH276" i="4"/>
  <c r="BG276" i="4"/>
  <c r="BF276" i="4"/>
  <c r="T276" i="4"/>
  <c r="R276" i="4"/>
  <c r="P276" i="4"/>
  <c r="BI274" i="4"/>
  <c r="BH274" i="4"/>
  <c r="BG274" i="4"/>
  <c r="BF274" i="4"/>
  <c r="T274" i="4"/>
  <c r="R274" i="4"/>
  <c r="P274" i="4"/>
  <c r="BI273" i="4"/>
  <c r="BH273" i="4"/>
  <c r="BG273" i="4"/>
  <c r="BF273" i="4"/>
  <c r="T273" i="4"/>
  <c r="R273" i="4"/>
  <c r="P273" i="4"/>
  <c r="BI272" i="4"/>
  <c r="BH272" i="4"/>
  <c r="BG272" i="4"/>
  <c r="BF272" i="4"/>
  <c r="T272" i="4"/>
  <c r="R272" i="4"/>
  <c r="P272" i="4"/>
  <c r="BI271" i="4"/>
  <c r="BH271" i="4"/>
  <c r="BG271" i="4"/>
  <c r="BF271" i="4"/>
  <c r="T271" i="4"/>
  <c r="R271" i="4"/>
  <c r="P271" i="4"/>
  <c r="BI270" i="4"/>
  <c r="BH270" i="4"/>
  <c r="BG270" i="4"/>
  <c r="BF270" i="4"/>
  <c r="T270" i="4"/>
  <c r="R270" i="4"/>
  <c r="P270" i="4"/>
  <c r="BI269" i="4"/>
  <c r="BH269" i="4"/>
  <c r="BG269" i="4"/>
  <c r="BF269" i="4"/>
  <c r="T269" i="4"/>
  <c r="R269" i="4"/>
  <c r="P269" i="4"/>
  <c r="BI268" i="4"/>
  <c r="BH268" i="4"/>
  <c r="BG268" i="4"/>
  <c r="BF268" i="4"/>
  <c r="T268" i="4"/>
  <c r="R268" i="4"/>
  <c r="P268" i="4"/>
  <c r="BI267" i="4"/>
  <c r="BH267" i="4"/>
  <c r="BG267" i="4"/>
  <c r="BF267" i="4"/>
  <c r="T267" i="4"/>
  <c r="R267" i="4"/>
  <c r="P267" i="4"/>
  <c r="BI264" i="4"/>
  <c r="BH264" i="4"/>
  <c r="BG264" i="4"/>
  <c r="BF264" i="4"/>
  <c r="T264" i="4"/>
  <c r="R264" i="4"/>
  <c r="P264" i="4"/>
  <c r="BI263" i="4"/>
  <c r="BH263" i="4"/>
  <c r="BG263" i="4"/>
  <c r="BF263" i="4"/>
  <c r="T263" i="4"/>
  <c r="R263" i="4"/>
  <c r="P263" i="4"/>
  <c r="BI262" i="4"/>
  <c r="BH262" i="4"/>
  <c r="BG262" i="4"/>
  <c r="BF262" i="4"/>
  <c r="T262" i="4"/>
  <c r="R262" i="4"/>
  <c r="P262" i="4"/>
  <c r="BI261" i="4"/>
  <c r="BH261" i="4"/>
  <c r="BG261" i="4"/>
  <c r="BF261" i="4"/>
  <c r="T261" i="4"/>
  <c r="R261" i="4"/>
  <c r="P261" i="4"/>
  <c r="BI260" i="4"/>
  <c r="BH260" i="4"/>
  <c r="BG260" i="4"/>
  <c r="BF260" i="4"/>
  <c r="T260" i="4"/>
  <c r="R260" i="4"/>
  <c r="P260" i="4"/>
  <c r="BI259" i="4"/>
  <c r="BH259" i="4"/>
  <c r="BG259" i="4"/>
  <c r="BF259" i="4"/>
  <c r="T259" i="4"/>
  <c r="R259" i="4"/>
  <c r="P259" i="4"/>
  <c r="BI258" i="4"/>
  <c r="BH258" i="4"/>
  <c r="BG258" i="4"/>
  <c r="BF258" i="4"/>
  <c r="T258" i="4"/>
  <c r="R258" i="4"/>
  <c r="P258" i="4"/>
  <c r="BI257" i="4"/>
  <c r="BH257" i="4"/>
  <c r="BG257" i="4"/>
  <c r="BF257" i="4"/>
  <c r="T257" i="4"/>
  <c r="R257" i="4"/>
  <c r="P257" i="4"/>
  <c r="BI256" i="4"/>
  <c r="BH256" i="4"/>
  <c r="BG256" i="4"/>
  <c r="BF256" i="4"/>
  <c r="T256" i="4"/>
  <c r="R256" i="4"/>
  <c r="P256"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9" i="4"/>
  <c r="BH239" i="4"/>
  <c r="BG239" i="4"/>
  <c r="BF239" i="4"/>
  <c r="T239" i="4"/>
  <c r="R239" i="4"/>
  <c r="P239" i="4"/>
  <c r="BI238" i="4"/>
  <c r="BH238" i="4"/>
  <c r="BG238" i="4"/>
  <c r="BF238" i="4"/>
  <c r="T238" i="4"/>
  <c r="R238" i="4"/>
  <c r="P238" i="4"/>
  <c r="BI237" i="4"/>
  <c r="BH237" i="4"/>
  <c r="BG237" i="4"/>
  <c r="BF237" i="4"/>
  <c r="T237" i="4"/>
  <c r="R237" i="4"/>
  <c r="P237" i="4"/>
  <c r="BI236" i="4"/>
  <c r="BH236" i="4"/>
  <c r="BG236" i="4"/>
  <c r="BF236" i="4"/>
  <c r="T236" i="4"/>
  <c r="R236" i="4"/>
  <c r="P236" i="4"/>
  <c r="BI235" i="4"/>
  <c r="BH235" i="4"/>
  <c r="BG235" i="4"/>
  <c r="BF235" i="4"/>
  <c r="T235" i="4"/>
  <c r="R235" i="4"/>
  <c r="P235"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6" i="4"/>
  <c r="BH226" i="4"/>
  <c r="BG226" i="4"/>
  <c r="BF226" i="4"/>
  <c r="T226" i="4"/>
  <c r="R226" i="4"/>
  <c r="P226" i="4"/>
  <c r="BI225" i="4"/>
  <c r="BH225" i="4"/>
  <c r="BG225" i="4"/>
  <c r="BF225" i="4"/>
  <c r="T225" i="4"/>
  <c r="R225" i="4"/>
  <c r="P225" i="4"/>
  <c r="BI224" i="4"/>
  <c r="BH224" i="4"/>
  <c r="BG224" i="4"/>
  <c r="BF224" i="4"/>
  <c r="T224" i="4"/>
  <c r="R224" i="4"/>
  <c r="P224" i="4"/>
  <c r="BI223" i="4"/>
  <c r="BH223" i="4"/>
  <c r="BG223" i="4"/>
  <c r="BF223" i="4"/>
  <c r="T223" i="4"/>
  <c r="R223" i="4"/>
  <c r="P223" i="4"/>
  <c r="BI222" i="4"/>
  <c r="BH222" i="4"/>
  <c r="BG222" i="4"/>
  <c r="BF222" i="4"/>
  <c r="T222" i="4"/>
  <c r="R222" i="4"/>
  <c r="P222"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9" i="4"/>
  <c r="BH209" i="4"/>
  <c r="BG209" i="4"/>
  <c r="BF209" i="4"/>
  <c r="T209" i="4"/>
  <c r="R209" i="4"/>
  <c r="P209" i="4"/>
  <c r="BI208" i="4"/>
  <c r="BH208" i="4"/>
  <c r="BG208" i="4"/>
  <c r="BF208" i="4"/>
  <c r="T208" i="4"/>
  <c r="R208" i="4"/>
  <c r="P208"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2" i="4"/>
  <c r="BH192" i="4"/>
  <c r="BG192" i="4"/>
  <c r="BF192" i="4"/>
  <c r="T192" i="4"/>
  <c r="R192" i="4"/>
  <c r="P192" i="4"/>
  <c r="BI191" i="4"/>
  <c r="BH191" i="4"/>
  <c r="BG191" i="4"/>
  <c r="BF191" i="4"/>
  <c r="T191" i="4"/>
  <c r="R191" i="4"/>
  <c r="P191"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8" i="4"/>
  <c r="BH158" i="4"/>
  <c r="BG158" i="4"/>
  <c r="BF158" i="4"/>
  <c r="T158" i="4"/>
  <c r="R158" i="4"/>
  <c r="P158"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F131" i="4"/>
  <c r="E129" i="4"/>
  <c r="F93" i="4"/>
  <c r="E91" i="4"/>
  <c r="J28" i="4"/>
  <c r="E28" i="4"/>
  <c r="J134" i="4"/>
  <c r="J27" i="4"/>
  <c r="J25" i="4"/>
  <c r="E25" i="4"/>
  <c r="J133" i="4" s="1"/>
  <c r="J24" i="4"/>
  <c r="J22" i="4"/>
  <c r="E22" i="4"/>
  <c r="F134" i="4" s="1"/>
  <c r="J21" i="4"/>
  <c r="J19" i="4"/>
  <c r="E19" i="4"/>
  <c r="F133" i="4" s="1"/>
  <c r="J18" i="4"/>
  <c r="J16" i="4"/>
  <c r="J131" i="4"/>
  <c r="E7" i="4"/>
  <c r="E123" i="4" s="1"/>
  <c r="J39" i="3"/>
  <c r="J38" i="3"/>
  <c r="AY97" i="1" s="1"/>
  <c r="J37" i="3"/>
  <c r="AX97" i="1" s="1"/>
  <c r="BI187" i="3"/>
  <c r="BH187" i="3"/>
  <c r="BG187" i="3"/>
  <c r="BF187" i="3"/>
  <c r="T187" i="3"/>
  <c r="R187" i="3"/>
  <c r="P187" i="3"/>
  <c r="BI186" i="3"/>
  <c r="BH186" i="3"/>
  <c r="BG186" i="3"/>
  <c r="BF186" i="3"/>
  <c r="T186" i="3"/>
  <c r="R186" i="3"/>
  <c r="P186" i="3"/>
  <c r="BI184" i="3"/>
  <c r="BH184" i="3"/>
  <c r="BG184" i="3"/>
  <c r="BF184" i="3"/>
  <c r="T184" i="3"/>
  <c r="R184" i="3"/>
  <c r="P184" i="3"/>
  <c r="BI181" i="3"/>
  <c r="BH181" i="3"/>
  <c r="BG181" i="3"/>
  <c r="BF181" i="3"/>
  <c r="T181" i="3"/>
  <c r="R181" i="3"/>
  <c r="P181" i="3"/>
  <c r="BI179" i="3"/>
  <c r="BH179" i="3"/>
  <c r="BG179" i="3"/>
  <c r="BF179" i="3"/>
  <c r="T179" i="3"/>
  <c r="R179" i="3"/>
  <c r="P179" i="3"/>
  <c r="BI177" i="3"/>
  <c r="BH177" i="3"/>
  <c r="BG177" i="3"/>
  <c r="BF177" i="3"/>
  <c r="T177" i="3"/>
  <c r="R177" i="3"/>
  <c r="P177" i="3"/>
  <c r="BI176" i="3"/>
  <c r="BH176" i="3"/>
  <c r="BG176" i="3"/>
  <c r="BF176" i="3"/>
  <c r="T176" i="3"/>
  <c r="R176" i="3"/>
  <c r="P176" i="3"/>
  <c r="BI173" i="3"/>
  <c r="BH173" i="3"/>
  <c r="BG173" i="3"/>
  <c r="BF173" i="3"/>
  <c r="T173" i="3"/>
  <c r="R173" i="3"/>
  <c r="P173" i="3"/>
  <c r="BI170" i="3"/>
  <c r="BH170" i="3"/>
  <c r="BG170" i="3"/>
  <c r="BF170" i="3"/>
  <c r="T170" i="3"/>
  <c r="R170" i="3"/>
  <c r="P170" i="3"/>
  <c r="BI167" i="3"/>
  <c r="BH167" i="3"/>
  <c r="BG167" i="3"/>
  <c r="BF167" i="3"/>
  <c r="T167" i="3"/>
  <c r="R167" i="3"/>
  <c r="P167" i="3"/>
  <c r="BI165" i="3"/>
  <c r="BH165" i="3"/>
  <c r="BG165" i="3"/>
  <c r="BF165" i="3"/>
  <c r="T165" i="3"/>
  <c r="R165" i="3"/>
  <c r="P165" i="3"/>
  <c r="BI164" i="3"/>
  <c r="BH164" i="3"/>
  <c r="BG164" i="3"/>
  <c r="BF164" i="3"/>
  <c r="T164" i="3"/>
  <c r="R164" i="3"/>
  <c r="P164" i="3"/>
  <c r="BI162" i="3"/>
  <c r="BH162" i="3"/>
  <c r="BG162" i="3"/>
  <c r="BF162" i="3"/>
  <c r="T162" i="3"/>
  <c r="R162" i="3"/>
  <c r="P162" i="3"/>
  <c r="BI160" i="3"/>
  <c r="BH160" i="3"/>
  <c r="BG160" i="3"/>
  <c r="BF160" i="3"/>
  <c r="T160" i="3"/>
  <c r="R160" i="3"/>
  <c r="P160" i="3"/>
  <c r="BI159" i="3"/>
  <c r="BH159" i="3"/>
  <c r="BG159" i="3"/>
  <c r="BF159" i="3"/>
  <c r="T159" i="3"/>
  <c r="R159" i="3"/>
  <c r="P159" i="3"/>
  <c r="BI153" i="3"/>
  <c r="BH153" i="3"/>
  <c r="BG153" i="3"/>
  <c r="BF153" i="3"/>
  <c r="T153" i="3"/>
  <c r="R153" i="3"/>
  <c r="P153" i="3"/>
  <c r="BI147" i="3"/>
  <c r="BH147" i="3"/>
  <c r="BG147" i="3"/>
  <c r="BF147" i="3"/>
  <c r="T147" i="3"/>
  <c r="R147" i="3"/>
  <c r="P147" i="3"/>
  <c r="BI145" i="3"/>
  <c r="BH145" i="3"/>
  <c r="BG145" i="3"/>
  <c r="BF145" i="3"/>
  <c r="T145" i="3"/>
  <c r="R145" i="3"/>
  <c r="P145" i="3"/>
  <c r="BI144" i="3"/>
  <c r="BH144" i="3"/>
  <c r="BG144" i="3"/>
  <c r="BF144" i="3"/>
  <c r="T144" i="3"/>
  <c r="R144" i="3"/>
  <c r="P144" i="3"/>
  <c r="BI138" i="3"/>
  <c r="BH138" i="3"/>
  <c r="BG138" i="3"/>
  <c r="BF138" i="3"/>
  <c r="T138" i="3"/>
  <c r="R138" i="3"/>
  <c r="P138" i="3"/>
  <c r="BI132" i="3"/>
  <c r="BH132" i="3"/>
  <c r="BG132" i="3"/>
  <c r="BF132" i="3"/>
  <c r="T132" i="3"/>
  <c r="R132" i="3"/>
  <c r="P132" i="3"/>
  <c r="BI130" i="3"/>
  <c r="BH130" i="3"/>
  <c r="BG130" i="3"/>
  <c r="BF130" i="3"/>
  <c r="T130" i="3"/>
  <c r="R130" i="3"/>
  <c r="P130" i="3"/>
  <c r="BI128" i="3"/>
  <c r="BH128" i="3"/>
  <c r="BG128" i="3"/>
  <c r="BF128" i="3"/>
  <c r="T128" i="3"/>
  <c r="R128" i="3"/>
  <c r="P128" i="3"/>
  <c r="J122" i="3"/>
  <c r="J121" i="3"/>
  <c r="F119" i="3"/>
  <c r="E117" i="3"/>
  <c r="J94" i="3"/>
  <c r="J93" i="3"/>
  <c r="F91" i="3"/>
  <c r="E89" i="3"/>
  <c r="J20" i="3"/>
  <c r="E20" i="3"/>
  <c r="F122" i="3" s="1"/>
  <c r="J19" i="3"/>
  <c r="J17" i="3"/>
  <c r="E17" i="3"/>
  <c r="F93" i="3"/>
  <c r="J16" i="3"/>
  <c r="J14" i="3"/>
  <c r="J119" i="3"/>
  <c r="E7" i="3"/>
  <c r="E113" i="3" s="1"/>
  <c r="J39" i="2"/>
  <c r="J38" i="2"/>
  <c r="AY96" i="1" s="1"/>
  <c r="J37" i="2"/>
  <c r="AX96" i="1" s="1"/>
  <c r="BI498" i="2"/>
  <c r="BH498" i="2"/>
  <c r="BG498" i="2"/>
  <c r="BF498" i="2"/>
  <c r="T498" i="2"/>
  <c r="R498" i="2"/>
  <c r="P498" i="2"/>
  <c r="BI496" i="2"/>
  <c r="BH496" i="2"/>
  <c r="BG496" i="2"/>
  <c r="BF496" i="2"/>
  <c r="T496" i="2"/>
  <c r="R496" i="2"/>
  <c r="P496" i="2"/>
  <c r="BI494" i="2"/>
  <c r="BH494" i="2"/>
  <c r="BG494" i="2"/>
  <c r="BF494" i="2"/>
  <c r="T494" i="2"/>
  <c r="R494" i="2"/>
  <c r="P494" i="2"/>
  <c r="BI492" i="2"/>
  <c r="BH492" i="2"/>
  <c r="BG492" i="2"/>
  <c r="BF492" i="2"/>
  <c r="T492" i="2"/>
  <c r="R492" i="2"/>
  <c r="P492" i="2"/>
  <c r="BI490" i="2"/>
  <c r="BH490" i="2"/>
  <c r="BG490" i="2"/>
  <c r="BF490" i="2"/>
  <c r="T490" i="2"/>
  <c r="R490" i="2"/>
  <c r="P490" i="2"/>
  <c r="BI488" i="2"/>
  <c r="BH488" i="2"/>
  <c r="BG488" i="2"/>
  <c r="BF488" i="2"/>
  <c r="T488" i="2"/>
  <c r="R488" i="2"/>
  <c r="P488" i="2"/>
  <c r="BI486" i="2"/>
  <c r="BH486" i="2"/>
  <c r="BG486" i="2"/>
  <c r="BF486" i="2"/>
  <c r="T486" i="2"/>
  <c r="R486" i="2"/>
  <c r="P486" i="2"/>
  <c r="BI484" i="2"/>
  <c r="BH484" i="2"/>
  <c r="BG484" i="2"/>
  <c r="BF484" i="2"/>
  <c r="T484" i="2"/>
  <c r="R484" i="2"/>
  <c r="P484" i="2"/>
  <c r="BI482" i="2"/>
  <c r="BH482" i="2"/>
  <c r="BG482" i="2"/>
  <c r="BF482" i="2"/>
  <c r="T482" i="2"/>
  <c r="R482" i="2"/>
  <c r="P482" i="2"/>
  <c r="BI480" i="2"/>
  <c r="BH480" i="2"/>
  <c r="BG480" i="2"/>
  <c r="BF480" i="2"/>
  <c r="T480" i="2"/>
  <c r="R480" i="2"/>
  <c r="P480" i="2"/>
  <c r="BI478" i="2"/>
  <c r="BH478" i="2"/>
  <c r="BG478" i="2"/>
  <c r="BF478" i="2"/>
  <c r="T478" i="2"/>
  <c r="R478" i="2"/>
  <c r="P478" i="2"/>
  <c r="BI476" i="2"/>
  <c r="BH476" i="2"/>
  <c r="BG476" i="2"/>
  <c r="BF476" i="2"/>
  <c r="T476" i="2"/>
  <c r="R476" i="2"/>
  <c r="P476" i="2"/>
  <c r="BI474" i="2"/>
  <c r="BH474" i="2"/>
  <c r="BG474" i="2"/>
  <c r="BF474" i="2"/>
  <c r="T474" i="2"/>
  <c r="R474" i="2"/>
  <c r="P474" i="2"/>
  <c r="BI472" i="2"/>
  <c r="BH472" i="2"/>
  <c r="BG472" i="2"/>
  <c r="BF472" i="2"/>
  <c r="T472" i="2"/>
  <c r="R472" i="2"/>
  <c r="P472" i="2"/>
  <c r="BI469" i="2"/>
  <c r="BH469" i="2"/>
  <c r="BG469" i="2"/>
  <c r="BF469" i="2"/>
  <c r="T469" i="2"/>
  <c r="R469" i="2"/>
  <c r="P469" i="2"/>
  <c r="BI465" i="2"/>
  <c r="BH465" i="2"/>
  <c r="BG465" i="2"/>
  <c r="BF465" i="2"/>
  <c r="T465" i="2"/>
  <c r="R465" i="2"/>
  <c r="P465" i="2"/>
  <c r="BI461" i="2"/>
  <c r="BH461" i="2"/>
  <c r="BG461" i="2"/>
  <c r="BF461" i="2"/>
  <c r="T461" i="2"/>
  <c r="R461" i="2"/>
  <c r="P461" i="2"/>
  <c r="BI457" i="2"/>
  <c r="BH457" i="2"/>
  <c r="BG457" i="2"/>
  <c r="BF457" i="2"/>
  <c r="T457" i="2"/>
  <c r="R457" i="2"/>
  <c r="P457" i="2"/>
  <c r="BI454" i="2"/>
  <c r="BH454" i="2"/>
  <c r="BG454" i="2"/>
  <c r="BF454" i="2"/>
  <c r="T454" i="2"/>
  <c r="R454" i="2"/>
  <c r="P454" i="2"/>
  <c r="BI452" i="2"/>
  <c r="BH452" i="2"/>
  <c r="BG452" i="2"/>
  <c r="BF452" i="2"/>
  <c r="T452" i="2"/>
  <c r="R452" i="2"/>
  <c r="P452" i="2"/>
  <c r="BI451" i="2"/>
  <c r="BH451" i="2"/>
  <c r="BG451" i="2"/>
  <c r="BF451" i="2"/>
  <c r="T451" i="2"/>
  <c r="R451" i="2"/>
  <c r="P451" i="2"/>
  <c r="BI449" i="2"/>
  <c r="BH449" i="2"/>
  <c r="BG449" i="2"/>
  <c r="BF449" i="2"/>
  <c r="T449" i="2"/>
  <c r="R449" i="2"/>
  <c r="P449" i="2"/>
  <c r="BI448" i="2"/>
  <c r="BH448" i="2"/>
  <c r="BG448" i="2"/>
  <c r="BF448" i="2"/>
  <c r="T448" i="2"/>
  <c r="R448" i="2"/>
  <c r="P448" i="2"/>
  <c r="BI447" i="2"/>
  <c r="BH447" i="2"/>
  <c r="BG447" i="2"/>
  <c r="BF447" i="2"/>
  <c r="T447" i="2"/>
  <c r="R447" i="2"/>
  <c r="P447" i="2"/>
  <c r="BI446" i="2"/>
  <c r="BH446" i="2"/>
  <c r="BG446" i="2"/>
  <c r="BF446" i="2"/>
  <c r="T446" i="2"/>
  <c r="R446" i="2"/>
  <c r="P446" i="2"/>
  <c r="BI444" i="2"/>
  <c r="BH444" i="2"/>
  <c r="BG444" i="2"/>
  <c r="BF444" i="2"/>
  <c r="T444" i="2"/>
  <c r="R444" i="2"/>
  <c r="P444" i="2"/>
  <c r="BI443" i="2"/>
  <c r="BH443" i="2"/>
  <c r="BG443" i="2"/>
  <c r="BF443" i="2"/>
  <c r="T443" i="2"/>
  <c r="R443" i="2"/>
  <c r="P443" i="2"/>
  <c r="BI438" i="2"/>
  <c r="BH438" i="2"/>
  <c r="BG438" i="2"/>
  <c r="BF438" i="2"/>
  <c r="T438" i="2"/>
  <c r="R438" i="2"/>
  <c r="P438" i="2"/>
  <c r="BI435" i="2"/>
  <c r="BH435" i="2"/>
  <c r="BG435" i="2"/>
  <c r="BF435" i="2"/>
  <c r="T435" i="2"/>
  <c r="R435" i="2"/>
  <c r="P435" i="2"/>
  <c r="BI431" i="2"/>
  <c r="BH431" i="2"/>
  <c r="BG431" i="2"/>
  <c r="BF431" i="2"/>
  <c r="T431" i="2"/>
  <c r="R431" i="2"/>
  <c r="P431" i="2"/>
  <c r="BI430" i="2"/>
  <c r="BH430" i="2"/>
  <c r="BG430" i="2"/>
  <c r="BF430" i="2"/>
  <c r="T430" i="2"/>
  <c r="R430" i="2"/>
  <c r="P430" i="2"/>
  <c r="BI429" i="2"/>
  <c r="BH429" i="2"/>
  <c r="BG429" i="2"/>
  <c r="BF429" i="2"/>
  <c r="T429" i="2"/>
  <c r="R429" i="2"/>
  <c r="P429" i="2"/>
  <c r="BI428" i="2"/>
  <c r="BH428" i="2"/>
  <c r="BG428" i="2"/>
  <c r="BF428" i="2"/>
  <c r="T428" i="2"/>
  <c r="R428" i="2"/>
  <c r="P428" i="2"/>
  <c r="BI426" i="2"/>
  <c r="BH426" i="2"/>
  <c r="BG426" i="2"/>
  <c r="BF426" i="2"/>
  <c r="T426" i="2"/>
  <c r="R426" i="2"/>
  <c r="P426" i="2"/>
  <c r="BI421" i="2"/>
  <c r="BH421" i="2"/>
  <c r="BG421" i="2"/>
  <c r="BF421" i="2"/>
  <c r="T421" i="2"/>
  <c r="R421" i="2"/>
  <c r="P421" i="2"/>
  <c r="BI416" i="2"/>
  <c r="BH416" i="2"/>
  <c r="BG416" i="2"/>
  <c r="BF416" i="2"/>
  <c r="T416" i="2"/>
  <c r="R416" i="2"/>
  <c r="P416" i="2"/>
  <c r="BI411" i="2"/>
  <c r="BH411" i="2"/>
  <c r="BG411" i="2"/>
  <c r="BF411" i="2"/>
  <c r="T411" i="2"/>
  <c r="R411" i="2"/>
  <c r="P411" i="2"/>
  <c r="BI407" i="2"/>
  <c r="BH407" i="2"/>
  <c r="BG407" i="2"/>
  <c r="BF407" i="2"/>
  <c r="T407" i="2"/>
  <c r="R407" i="2"/>
  <c r="P407" i="2"/>
  <c r="BI403" i="2"/>
  <c r="BH403" i="2"/>
  <c r="BG403" i="2"/>
  <c r="BF403" i="2"/>
  <c r="T403" i="2"/>
  <c r="R403" i="2"/>
  <c r="P403" i="2"/>
  <c r="BI400" i="2"/>
  <c r="BH400" i="2"/>
  <c r="BG400" i="2"/>
  <c r="BF400" i="2"/>
  <c r="T400" i="2"/>
  <c r="R400" i="2"/>
  <c r="P400" i="2"/>
  <c r="BI397" i="2"/>
  <c r="BH397" i="2"/>
  <c r="BG397" i="2"/>
  <c r="BF397" i="2"/>
  <c r="T397" i="2"/>
  <c r="R397" i="2"/>
  <c r="P397" i="2"/>
  <c r="BI395" i="2"/>
  <c r="BH395" i="2"/>
  <c r="BG395" i="2"/>
  <c r="BF395" i="2"/>
  <c r="T395" i="2"/>
  <c r="R395" i="2"/>
  <c r="P395" i="2"/>
  <c r="BI393" i="2"/>
  <c r="BH393" i="2"/>
  <c r="BG393" i="2"/>
  <c r="BF393" i="2"/>
  <c r="T393" i="2"/>
  <c r="R393" i="2"/>
  <c r="P393" i="2"/>
  <c r="BI389" i="2"/>
  <c r="BH389" i="2"/>
  <c r="BG389" i="2"/>
  <c r="BF389" i="2"/>
  <c r="T389" i="2"/>
  <c r="R389" i="2"/>
  <c r="P389" i="2"/>
  <c r="BI387" i="2"/>
  <c r="BH387" i="2"/>
  <c r="BG387" i="2"/>
  <c r="BF387" i="2"/>
  <c r="T387" i="2"/>
  <c r="R387" i="2"/>
  <c r="P387" i="2"/>
  <c r="BI386" i="2"/>
  <c r="BH386" i="2"/>
  <c r="BG386" i="2"/>
  <c r="BF386" i="2"/>
  <c r="T386" i="2"/>
  <c r="R386" i="2"/>
  <c r="P386" i="2"/>
  <c r="BI380" i="2"/>
  <c r="BH380" i="2"/>
  <c r="BG380" i="2"/>
  <c r="BF380" i="2"/>
  <c r="T380" i="2"/>
  <c r="R380" i="2"/>
  <c r="P380" i="2"/>
  <c r="BI376" i="2"/>
  <c r="BH376" i="2"/>
  <c r="BG376" i="2"/>
  <c r="BF376" i="2"/>
  <c r="T376" i="2"/>
  <c r="R376" i="2"/>
  <c r="P376" i="2"/>
  <c r="BI374" i="2"/>
  <c r="BH374" i="2"/>
  <c r="BG374" i="2"/>
  <c r="BF374" i="2"/>
  <c r="T374" i="2"/>
  <c r="R374" i="2"/>
  <c r="P374" i="2"/>
  <c r="BI372" i="2"/>
  <c r="BH372" i="2"/>
  <c r="BG372" i="2"/>
  <c r="BF372" i="2"/>
  <c r="T372" i="2"/>
  <c r="R372" i="2"/>
  <c r="P372" i="2"/>
  <c r="BI371" i="2"/>
  <c r="BH371" i="2"/>
  <c r="BG371" i="2"/>
  <c r="BF371" i="2"/>
  <c r="T371" i="2"/>
  <c r="R371" i="2"/>
  <c r="P371" i="2"/>
  <c r="BI370" i="2"/>
  <c r="BH370" i="2"/>
  <c r="BG370" i="2"/>
  <c r="BF370" i="2"/>
  <c r="T370" i="2"/>
  <c r="R370" i="2"/>
  <c r="P370" i="2"/>
  <c r="BI366" i="2"/>
  <c r="BH366" i="2"/>
  <c r="BG366" i="2"/>
  <c r="BF366" i="2"/>
  <c r="T366" i="2"/>
  <c r="R366" i="2"/>
  <c r="P366" i="2"/>
  <c r="BI364" i="2"/>
  <c r="BH364" i="2"/>
  <c r="BG364" i="2"/>
  <c r="BF364" i="2"/>
  <c r="T364" i="2"/>
  <c r="R364" i="2"/>
  <c r="P364" i="2"/>
  <c r="BI362" i="2"/>
  <c r="BH362" i="2"/>
  <c r="BG362" i="2"/>
  <c r="BF362" i="2"/>
  <c r="T362" i="2"/>
  <c r="R362" i="2"/>
  <c r="P362" i="2"/>
  <c r="BI360" i="2"/>
  <c r="BH360" i="2"/>
  <c r="BG360" i="2"/>
  <c r="BF360" i="2"/>
  <c r="T360" i="2"/>
  <c r="R360" i="2"/>
  <c r="P360" i="2"/>
  <c r="BI358" i="2"/>
  <c r="BH358" i="2"/>
  <c r="BG358" i="2"/>
  <c r="BF358" i="2"/>
  <c r="T358" i="2"/>
  <c r="R358" i="2"/>
  <c r="P358" i="2"/>
  <c r="BI356" i="2"/>
  <c r="BH356" i="2"/>
  <c r="BG356" i="2"/>
  <c r="BF356" i="2"/>
  <c r="T356" i="2"/>
  <c r="R356" i="2"/>
  <c r="P356" i="2"/>
  <c r="BI354" i="2"/>
  <c r="BH354" i="2"/>
  <c r="BG354" i="2"/>
  <c r="BF354" i="2"/>
  <c r="T354" i="2"/>
  <c r="R354" i="2"/>
  <c r="P354" i="2"/>
  <c r="BI352" i="2"/>
  <c r="BH352" i="2"/>
  <c r="BG352" i="2"/>
  <c r="BF352" i="2"/>
  <c r="T352" i="2"/>
  <c r="R352" i="2"/>
  <c r="P352" i="2"/>
  <c r="BI350" i="2"/>
  <c r="BH350" i="2"/>
  <c r="BG350" i="2"/>
  <c r="BF350" i="2"/>
  <c r="T350" i="2"/>
  <c r="R350" i="2"/>
  <c r="P350" i="2"/>
  <c r="BI348" i="2"/>
  <c r="BH348" i="2"/>
  <c r="BG348" i="2"/>
  <c r="BF348" i="2"/>
  <c r="T348" i="2"/>
  <c r="R348" i="2"/>
  <c r="P348" i="2"/>
  <c r="BI346" i="2"/>
  <c r="BH346" i="2"/>
  <c r="BG346" i="2"/>
  <c r="BF346" i="2"/>
  <c r="T346" i="2"/>
  <c r="R346" i="2"/>
  <c r="P346" i="2"/>
  <c r="BI344" i="2"/>
  <c r="BH344" i="2"/>
  <c r="BG344" i="2"/>
  <c r="BF344" i="2"/>
  <c r="T344" i="2"/>
  <c r="R344" i="2"/>
  <c r="P344" i="2"/>
  <c r="BI342" i="2"/>
  <c r="BH342" i="2"/>
  <c r="BG342" i="2"/>
  <c r="BF342" i="2"/>
  <c r="T342" i="2"/>
  <c r="R342" i="2"/>
  <c r="P342" i="2"/>
  <c r="BI340" i="2"/>
  <c r="BH340" i="2"/>
  <c r="BG340" i="2"/>
  <c r="BF340" i="2"/>
  <c r="T340" i="2"/>
  <c r="R340" i="2"/>
  <c r="P340" i="2"/>
  <c r="BI338" i="2"/>
  <c r="BH338" i="2"/>
  <c r="BG338" i="2"/>
  <c r="BF338" i="2"/>
  <c r="T338" i="2"/>
  <c r="R338" i="2"/>
  <c r="P338" i="2"/>
  <c r="BI336" i="2"/>
  <c r="BH336" i="2"/>
  <c r="BG336" i="2"/>
  <c r="BF336" i="2"/>
  <c r="T336" i="2"/>
  <c r="R336" i="2"/>
  <c r="P336" i="2"/>
  <c r="BI334" i="2"/>
  <c r="BH334" i="2"/>
  <c r="BG334" i="2"/>
  <c r="BF334" i="2"/>
  <c r="T334" i="2"/>
  <c r="R334" i="2"/>
  <c r="P334" i="2"/>
  <c r="BI332" i="2"/>
  <c r="BH332" i="2"/>
  <c r="BG332" i="2"/>
  <c r="BF332" i="2"/>
  <c r="T332" i="2"/>
  <c r="R332" i="2"/>
  <c r="P332" i="2"/>
  <c r="BI330" i="2"/>
  <c r="BH330" i="2"/>
  <c r="BG330" i="2"/>
  <c r="BF330" i="2"/>
  <c r="T330" i="2"/>
  <c r="R330" i="2"/>
  <c r="P330" i="2"/>
  <c r="BI328" i="2"/>
  <c r="BH328" i="2"/>
  <c r="BG328" i="2"/>
  <c r="BF328" i="2"/>
  <c r="T328" i="2"/>
  <c r="R328" i="2"/>
  <c r="P328" i="2"/>
  <c r="BI326" i="2"/>
  <c r="BH326" i="2"/>
  <c r="BG326" i="2"/>
  <c r="BF326" i="2"/>
  <c r="T326" i="2"/>
  <c r="R326" i="2"/>
  <c r="P326" i="2"/>
  <c r="BI324" i="2"/>
  <c r="BH324" i="2"/>
  <c r="BG324" i="2"/>
  <c r="BF324" i="2"/>
  <c r="T324" i="2"/>
  <c r="R324" i="2"/>
  <c r="P324" i="2"/>
  <c r="BI322" i="2"/>
  <c r="BH322" i="2"/>
  <c r="BG322" i="2"/>
  <c r="BF322" i="2"/>
  <c r="T322" i="2"/>
  <c r="R322" i="2"/>
  <c r="P322" i="2"/>
  <c r="BI320" i="2"/>
  <c r="BH320" i="2"/>
  <c r="BG320" i="2"/>
  <c r="BF320" i="2"/>
  <c r="T320" i="2"/>
  <c r="R320" i="2"/>
  <c r="P320" i="2"/>
  <c r="BI319" i="2"/>
  <c r="BH319" i="2"/>
  <c r="BG319" i="2"/>
  <c r="BF319" i="2"/>
  <c r="T319" i="2"/>
  <c r="R319" i="2"/>
  <c r="P319" i="2"/>
  <c r="BI315" i="2"/>
  <c r="BH315" i="2"/>
  <c r="BG315" i="2"/>
  <c r="BF315" i="2"/>
  <c r="T315" i="2"/>
  <c r="R315" i="2"/>
  <c r="P315" i="2"/>
  <c r="BI314" i="2"/>
  <c r="BH314" i="2"/>
  <c r="BG314" i="2"/>
  <c r="BF314" i="2"/>
  <c r="T314" i="2"/>
  <c r="R314" i="2"/>
  <c r="P314" i="2"/>
  <c r="BI313" i="2"/>
  <c r="BH313" i="2"/>
  <c r="BG313" i="2"/>
  <c r="BF313" i="2"/>
  <c r="T313" i="2"/>
  <c r="R313" i="2"/>
  <c r="P313" i="2"/>
  <c r="BI310" i="2"/>
  <c r="BH310" i="2"/>
  <c r="BG310" i="2"/>
  <c r="BF310" i="2"/>
  <c r="T310" i="2"/>
  <c r="R310" i="2"/>
  <c r="P310" i="2"/>
  <c r="BI305" i="2"/>
  <c r="BH305" i="2"/>
  <c r="BG305" i="2"/>
  <c r="BF305" i="2"/>
  <c r="T305" i="2"/>
  <c r="R305" i="2"/>
  <c r="P305" i="2"/>
  <c r="BI300" i="2"/>
  <c r="BH300" i="2"/>
  <c r="BG300" i="2"/>
  <c r="BF300" i="2"/>
  <c r="T300" i="2"/>
  <c r="R300" i="2"/>
  <c r="P300" i="2"/>
  <c r="BI297" i="2"/>
  <c r="BH297" i="2"/>
  <c r="BG297" i="2"/>
  <c r="BF297" i="2"/>
  <c r="T297" i="2"/>
  <c r="R297" i="2"/>
  <c r="P297" i="2"/>
  <c r="BI296" i="2"/>
  <c r="BH296" i="2"/>
  <c r="BG296" i="2"/>
  <c r="BF296" i="2"/>
  <c r="T296" i="2"/>
  <c r="R296" i="2"/>
  <c r="P296" i="2"/>
  <c r="BI294" i="2"/>
  <c r="BH294" i="2"/>
  <c r="BG294" i="2"/>
  <c r="BF294" i="2"/>
  <c r="T294" i="2"/>
  <c r="R294" i="2"/>
  <c r="P294" i="2"/>
  <c r="BI293" i="2"/>
  <c r="BH293" i="2"/>
  <c r="BG293" i="2"/>
  <c r="BF293" i="2"/>
  <c r="T293" i="2"/>
  <c r="R293" i="2"/>
  <c r="P293" i="2"/>
  <c r="BI291" i="2"/>
  <c r="BH291" i="2"/>
  <c r="BG291" i="2"/>
  <c r="BF291" i="2"/>
  <c r="T291" i="2"/>
  <c r="R291" i="2"/>
  <c r="P291" i="2"/>
  <c r="BI290" i="2"/>
  <c r="BH290" i="2"/>
  <c r="BG290" i="2"/>
  <c r="BF290" i="2"/>
  <c r="T290" i="2"/>
  <c r="R290" i="2"/>
  <c r="P290" i="2"/>
  <c r="BI289" i="2"/>
  <c r="BH289" i="2"/>
  <c r="BG289" i="2"/>
  <c r="BF289" i="2"/>
  <c r="T289" i="2"/>
  <c r="R289" i="2"/>
  <c r="P289" i="2"/>
  <c r="BI286" i="2"/>
  <c r="BH286" i="2"/>
  <c r="BG286" i="2"/>
  <c r="BF286" i="2"/>
  <c r="T286" i="2"/>
  <c r="R286" i="2"/>
  <c r="P286" i="2"/>
  <c r="BI283" i="2"/>
  <c r="BH283" i="2"/>
  <c r="BG283" i="2"/>
  <c r="BF283" i="2"/>
  <c r="T283" i="2"/>
  <c r="T282" i="2" s="1"/>
  <c r="R283" i="2"/>
  <c r="R282" i="2" s="1"/>
  <c r="P283" i="2"/>
  <c r="P282" i="2"/>
  <c r="BI281" i="2"/>
  <c r="BH281" i="2"/>
  <c r="BG281" i="2"/>
  <c r="BF281" i="2"/>
  <c r="T281" i="2"/>
  <c r="R281" i="2"/>
  <c r="P281" i="2"/>
  <c r="BI280" i="2"/>
  <c r="BH280" i="2"/>
  <c r="BG280" i="2"/>
  <c r="BF280" i="2"/>
  <c r="T280" i="2"/>
  <c r="R280" i="2"/>
  <c r="P280" i="2"/>
  <c r="BI276" i="2"/>
  <c r="BH276" i="2"/>
  <c r="BG276" i="2"/>
  <c r="BF276" i="2"/>
  <c r="T276" i="2"/>
  <c r="R276" i="2"/>
  <c r="P276" i="2"/>
  <c r="BI274" i="2"/>
  <c r="BH274" i="2"/>
  <c r="BG274" i="2"/>
  <c r="BF274" i="2"/>
  <c r="T274" i="2"/>
  <c r="R274" i="2"/>
  <c r="P274" i="2"/>
  <c r="BI271" i="2"/>
  <c r="BH271" i="2"/>
  <c r="BG271" i="2"/>
  <c r="BF271" i="2"/>
  <c r="T271" i="2"/>
  <c r="R271" i="2"/>
  <c r="P271" i="2"/>
  <c r="BI267" i="2"/>
  <c r="BH267" i="2"/>
  <c r="BG267" i="2"/>
  <c r="BF267" i="2"/>
  <c r="T267" i="2"/>
  <c r="R267" i="2"/>
  <c r="P267" i="2"/>
  <c r="BI265" i="2"/>
  <c r="BH265" i="2"/>
  <c r="BG265" i="2"/>
  <c r="BF265" i="2"/>
  <c r="T265" i="2"/>
  <c r="R265" i="2"/>
  <c r="P265" i="2"/>
  <c r="BI263" i="2"/>
  <c r="BH263" i="2"/>
  <c r="BG263" i="2"/>
  <c r="BF263" i="2"/>
  <c r="T263" i="2"/>
  <c r="R263" i="2"/>
  <c r="P263" i="2"/>
  <c r="BI261" i="2"/>
  <c r="BH261" i="2"/>
  <c r="BG261" i="2"/>
  <c r="BF261" i="2"/>
  <c r="T261" i="2"/>
  <c r="R261" i="2"/>
  <c r="P261" i="2"/>
  <c r="BI260" i="2"/>
  <c r="BH260" i="2"/>
  <c r="BG260" i="2"/>
  <c r="BF260" i="2"/>
  <c r="T260" i="2"/>
  <c r="R260" i="2"/>
  <c r="P260" i="2"/>
  <c r="BI258" i="2"/>
  <c r="BH258" i="2"/>
  <c r="BG258" i="2"/>
  <c r="BF258" i="2"/>
  <c r="T258" i="2"/>
  <c r="R258" i="2"/>
  <c r="P258" i="2"/>
  <c r="BI256" i="2"/>
  <c r="BH256" i="2"/>
  <c r="BG256" i="2"/>
  <c r="BF256" i="2"/>
  <c r="T256" i="2"/>
  <c r="R256" i="2"/>
  <c r="P256" i="2"/>
  <c r="BI255" i="2"/>
  <c r="BH255" i="2"/>
  <c r="BG255" i="2"/>
  <c r="BF255" i="2"/>
  <c r="T255" i="2"/>
  <c r="R255" i="2"/>
  <c r="P255" i="2"/>
  <c r="BI253" i="2"/>
  <c r="BH253" i="2"/>
  <c r="BG253" i="2"/>
  <c r="BF253" i="2"/>
  <c r="T253" i="2"/>
  <c r="R253" i="2"/>
  <c r="P253" i="2"/>
  <c r="BI251" i="2"/>
  <c r="BH251" i="2"/>
  <c r="BG251" i="2"/>
  <c r="BF251" i="2"/>
  <c r="T251" i="2"/>
  <c r="R251" i="2"/>
  <c r="P251" i="2"/>
  <c r="BI249" i="2"/>
  <c r="BH249" i="2"/>
  <c r="BG249" i="2"/>
  <c r="BF249" i="2"/>
  <c r="T249" i="2"/>
  <c r="R249" i="2"/>
  <c r="P249" i="2"/>
  <c r="BI246" i="2"/>
  <c r="BH246" i="2"/>
  <c r="BG246" i="2"/>
  <c r="BF246" i="2"/>
  <c r="T246" i="2"/>
  <c r="R246" i="2"/>
  <c r="P246" i="2"/>
  <c r="BI244" i="2"/>
  <c r="BH244" i="2"/>
  <c r="BG244" i="2"/>
  <c r="BF244" i="2"/>
  <c r="T244" i="2"/>
  <c r="R244" i="2"/>
  <c r="P244" i="2"/>
  <c r="BI239" i="2"/>
  <c r="BH239" i="2"/>
  <c r="BG239" i="2"/>
  <c r="BF239" i="2"/>
  <c r="T239" i="2"/>
  <c r="R239" i="2"/>
  <c r="P239" i="2"/>
  <c r="BI237" i="2"/>
  <c r="BH237" i="2"/>
  <c r="BG237" i="2"/>
  <c r="BF237" i="2"/>
  <c r="T237" i="2"/>
  <c r="R237" i="2"/>
  <c r="P237" i="2"/>
  <c r="BI233" i="2"/>
  <c r="BH233" i="2"/>
  <c r="BG233" i="2"/>
  <c r="BF233" i="2"/>
  <c r="T233" i="2"/>
  <c r="R233" i="2"/>
  <c r="P233" i="2"/>
  <c r="BI232" i="2"/>
  <c r="BH232" i="2"/>
  <c r="BG232" i="2"/>
  <c r="BF232" i="2"/>
  <c r="T232" i="2"/>
  <c r="R232" i="2"/>
  <c r="P232" i="2"/>
  <c r="BI227" i="2"/>
  <c r="BH227" i="2"/>
  <c r="BG227" i="2"/>
  <c r="BF227" i="2"/>
  <c r="T227" i="2"/>
  <c r="R227" i="2"/>
  <c r="P227" i="2"/>
  <c r="BI223" i="2"/>
  <c r="BH223" i="2"/>
  <c r="BG223" i="2"/>
  <c r="BF223" i="2"/>
  <c r="T223" i="2"/>
  <c r="R223" i="2"/>
  <c r="P223" i="2"/>
  <c r="BI219" i="2"/>
  <c r="BH219" i="2"/>
  <c r="BG219" i="2"/>
  <c r="BF219" i="2"/>
  <c r="T219" i="2"/>
  <c r="R219" i="2"/>
  <c r="P219" i="2"/>
  <c r="BI215" i="2"/>
  <c r="BH215" i="2"/>
  <c r="BG215" i="2"/>
  <c r="BF215" i="2"/>
  <c r="T215" i="2"/>
  <c r="R215" i="2"/>
  <c r="P215" i="2"/>
  <c r="BI212" i="2"/>
  <c r="BH212" i="2"/>
  <c r="BG212" i="2"/>
  <c r="BF212" i="2"/>
  <c r="T212" i="2"/>
  <c r="R212" i="2"/>
  <c r="P212" i="2"/>
  <c r="BI211" i="2"/>
  <c r="BH211" i="2"/>
  <c r="BG211" i="2"/>
  <c r="BF211" i="2"/>
  <c r="T211" i="2"/>
  <c r="R211" i="2"/>
  <c r="P211" i="2"/>
  <c r="BI198" i="2"/>
  <c r="BH198" i="2"/>
  <c r="BG198" i="2"/>
  <c r="BF198" i="2"/>
  <c r="T198" i="2"/>
  <c r="R198" i="2"/>
  <c r="P198" i="2"/>
  <c r="BI196" i="2"/>
  <c r="BH196" i="2"/>
  <c r="BG196" i="2"/>
  <c r="BF196" i="2"/>
  <c r="T196" i="2"/>
  <c r="R196" i="2"/>
  <c r="P196" i="2"/>
  <c r="BI192" i="2"/>
  <c r="BH192" i="2"/>
  <c r="BG192" i="2"/>
  <c r="BF192" i="2"/>
  <c r="T192" i="2"/>
  <c r="R192" i="2"/>
  <c r="P192" i="2"/>
  <c r="BI191" i="2"/>
  <c r="BH191" i="2"/>
  <c r="BG191" i="2"/>
  <c r="BF191" i="2"/>
  <c r="T191" i="2"/>
  <c r="R191" i="2"/>
  <c r="P191" i="2"/>
  <c r="BI187" i="2"/>
  <c r="BH187" i="2"/>
  <c r="BG187" i="2"/>
  <c r="BF187" i="2"/>
  <c r="T187" i="2"/>
  <c r="R187" i="2"/>
  <c r="P187" i="2"/>
  <c r="BI183" i="2"/>
  <c r="BH183" i="2"/>
  <c r="BG183" i="2"/>
  <c r="BF183" i="2"/>
  <c r="T183" i="2"/>
  <c r="R183" i="2"/>
  <c r="P183" i="2"/>
  <c r="BI182" i="2"/>
  <c r="BH182" i="2"/>
  <c r="BG182" i="2"/>
  <c r="BF182" i="2"/>
  <c r="T182" i="2"/>
  <c r="R182" i="2"/>
  <c r="P182" i="2"/>
  <c r="BI181" i="2"/>
  <c r="BH181" i="2"/>
  <c r="BG181" i="2"/>
  <c r="BF181" i="2"/>
  <c r="T181" i="2"/>
  <c r="R181" i="2"/>
  <c r="P181" i="2"/>
  <c r="BI176" i="2"/>
  <c r="BH176" i="2"/>
  <c r="BG176" i="2"/>
  <c r="BF176" i="2"/>
  <c r="T176" i="2"/>
  <c r="R176" i="2"/>
  <c r="P176" i="2"/>
  <c r="BI171" i="2"/>
  <c r="BH171" i="2"/>
  <c r="BG171" i="2"/>
  <c r="BF171" i="2"/>
  <c r="T171" i="2"/>
  <c r="R171" i="2"/>
  <c r="P171"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5" i="2"/>
  <c r="BH165" i="2"/>
  <c r="BG165" i="2"/>
  <c r="BF165" i="2"/>
  <c r="T165" i="2"/>
  <c r="R165" i="2"/>
  <c r="P165" i="2"/>
  <c r="BI162" i="2"/>
  <c r="BH162" i="2"/>
  <c r="BG162" i="2"/>
  <c r="BF162" i="2"/>
  <c r="T162" i="2"/>
  <c r="R162" i="2"/>
  <c r="P162" i="2"/>
  <c r="BI161" i="2"/>
  <c r="BH161" i="2"/>
  <c r="BG161" i="2"/>
  <c r="BF161" i="2"/>
  <c r="T161" i="2"/>
  <c r="R161" i="2"/>
  <c r="P161" i="2"/>
  <c r="BI159" i="2"/>
  <c r="BH159" i="2"/>
  <c r="BG159" i="2"/>
  <c r="BF159" i="2"/>
  <c r="T159" i="2"/>
  <c r="T158" i="2" s="1"/>
  <c r="R159" i="2"/>
  <c r="R158" i="2"/>
  <c r="P159" i="2"/>
  <c r="P158" i="2" s="1"/>
  <c r="BI157" i="2"/>
  <c r="BH157" i="2"/>
  <c r="BG157" i="2"/>
  <c r="BF157" i="2"/>
  <c r="T157" i="2"/>
  <c r="T156" i="2" s="1"/>
  <c r="R157" i="2"/>
  <c r="R156" i="2" s="1"/>
  <c r="P157" i="2"/>
  <c r="P156" i="2" s="1"/>
  <c r="BI155" i="2"/>
  <c r="BH155" i="2"/>
  <c r="BG155" i="2"/>
  <c r="BF155" i="2"/>
  <c r="T155" i="2"/>
  <c r="R155" i="2"/>
  <c r="P155" i="2"/>
  <c r="BI151" i="2"/>
  <c r="BH151" i="2"/>
  <c r="BG151" i="2"/>
  <c r="BF151" i="2"/>
  <c r="T151" i="2"/>
  <c r="R151" i="2"/>
  <c r="P151" i="2"/>
  <c r="BI146" i="2"/>
  <c r="BH146" i="2"/>
  <c r="BG146" i="2"/>
  <c r="BF146" i="2"/>
  <c r="T146" i="2"/>
  <c r="T145" i="2" s="1"/>
  <c r="R146" i="2"/>
  <c r="R145" i="2" s="1"/>
  <c r="P146" i="2"/>
  <c r="P145" i="2"/>
  <c r="J139" i="2"/>
  <c r="F139" i="2"/>
  <c r="F137" i="2"/>
  <c r="E135" i="2"/>
  <c r="J93" i="2"/>
  <c r="F93" i="2"/>
  <c r="F91" i="2"/>
  <c r="E89" i="2"/>
  <c r="J26" i="2"/>
  <c r="E26" i="2"/>
  <c r="J140" i="2" s="1"/>
  <c r="J25" i="2"/>
  <c r="J20" i="2"/>
  <c r="E20" i="2"/>
  <c r="F140" i="2" s="1"/>
  <c r="J19" i="2"/>
  <c r="J14" i="2"/>
  <c r="J137" i="2" s="1"/>
  <c r="E7" i="2"/>
  <c r="E131" i="2" s="1"/>
  <c r="L90" i="1"/>
  <c r="AM90" i="1"/>
  <c r="AM89" i="1"/>
  <c r="L89" i="1"/>
  <c r="AM87" i="1"/>
  <c r="L87" i="1"/>
  <c r="L85" i="1"/>
  <c r="L84" i="1"/>
  <c r="J496" i="2"/>
  <c r="BK492" i="2"/>
  <c r="BK488" i="2"/>
  <c r="J484" i="2"/>
  <c r="BK476" i="2"/>
  <c r="BK465" i="2"/>
  <c r="J454" i="2"/>
  <c r="J449" i="2"/>
  <c r="BK446" i="2"/>
  <c r="BK443" i="2"/>
  <c r="J438" i="2"/>
  <c r="J430" i="2"/>
  <c r="J428" i="2"/>
  <c r="BK421" i="2"/>
  <c r="BK411" i="2"/>
  <c r="J403" i="2"/>
  <c r="BK397" i="2"/>
  <c r="J395" i="2"/>
  <c r="J389" i="2"/>
  <c r="BK386" i="2"/>
  <c r="BK376" i="2"/>
  <c r="BK372" i="2"/>
  <c r="J370" i="2"/>
  <c r="J362" i="2"/>
  <c r="BK354" i="2"/>
  <c r="J352" i="2"/>
  <c r="BK346" i="2"/>
  <c r="BK342" i="2"/>
  <c r="J340" i="2"/>
  <c r="J336" i="2"/>
  <c r="BK330" i="2"/>
  <c r="J328" i="2"/>
  <c r="J324" i="2"/>
  <c r="BK320" i="2"/>
  <c r="BK315" i="2"/>
  <c r="BK313" i="2"/>
  <c r="J305" i="2"/>
  <c r="BK297" i="2"/>
  <c r="J296" i="2"/>
  <c r="J294" i="2"/>
  <c r="BK291" i="2"/>
  <c r="BK286" i="2"/>
  <c r="BK281" i="2"/>
  <c r="J276" i="2"/>
  <c r="BK271" i="2"/>
  <c r="J265" i="2"/>
  <c r="J261" i="2"/>
  <c r="BK256" i="2"/>
  <c r="BK255" i="2"/>
  <c r="BK251" i="2"/>
  <c r="J249" i="2"/>
  <c r="J244" i="2"/>
  <c r="BK237" i="2"/>
  <c r="J233" i="2"/>
  <c r="BK227" i="2"/>
  <c r="J219" i="2"/>
  <c r="J212" i="2"/>
  <c r="BK196" i="2"/>
  <c r="J192" i="2"/>
  <c r="BK187" i="2"/>
  <c r="BK183" i="2"/>
  <c r="BK182" i="2"/>
  <c r="BK181" i="2"/>
  <c r="BK171" i="2"/>
  <c r="J170" i="2"/>
  <c r="J165" i="2"/>
  <c r="BK159" i="2"/>
  <c r="BK151" i="2"/>
  <c r="AS98" i="1"/>
  <c r="J186" i="3"/>
  <c r="J181" i="3"/>
  <c r="BK177" i="3"/>
  <c r="J173" i="3"/>
  <c r="J162" i="3"/>
  <c r="J160" i="3"/>
  <c r="BK145" i="3"/>
  <c r="J187" i="3"/>
  <c r="J170" i="3"/>
  <c r="BK164" i="3"/>
  <c r="J132" i="3"/>
  <c r="BK187" i="3"/>
  <c r="BK132" i="3"/>
  <c r="BK186" i="3"/>
  <c r="J177" i="3"/>
  <c r="BK162" i="3"/>
  <c r="BK184" i="3"/>
  <c r="J147" i="3"/>
  <c r="J176" i="3"/>
  <c r="J164" i="3"/>
  <c r="J145" i="3"/>
  <c r="J167" i="3"/>
  <c r="J153" i="3"/>
  <c r="J130" i="3"/>
  <c r="J296" i="4"/>
  <c r="BK280" i="4"/>
  <c r="BK276" i="4"/>
  <c r="BK273" i="4"/>
  <c r="J248" i="4"/>
  <c r="BK242" i="4"/>
  <c r="J235" i="4"/>
  <c r="BK233" i="4"/>
  <c r="BK217" i="4"/>
  <c r="J207" i="4"/>
  <c r="J198" i="4"/>
  <c r="BK181" i="4"/>
  <c r="BK175" i="4"/>
  <c r="J142" i="4"/>
  <c r="BK288" i="4"/>
  <c r="BK281" i="4"/>
  <c r="J249" i="4"/>
  <c r="J232" i="4"/>
  <c r="BK222" i="4"/>
  <c r="BK205" i="4"/>
  <c r="J195" i="4"/>
  <c r="J185" i="4"/>
  <c r="J174" i="4"/>
  <c r="BK148" i="4"/>
  <c r="J250" i="4"/>
  <c r="BK241" i="4"/>
  <c r="BK230" i="4"/>
  <c r="J212" i="4"/>
  <c r="BK202" i="4"/>
  <c r="J187" i="4"/>
  <c r="BK161" i="4"/>
  <c r="J140" i="4"/>
  <c r="BK282" i="4"/>
  <c r="J270" i="4"/>
  <c r="BK249" i="4"/>
  <c r="BK224" i="4"/>
  <c r="J191" i="4"/>
  <c r="BK180" i="4"/>
  <c r="BK171" i="4"/>
  <c r="J163" i="4"/>
  <c r="J147" i="4"/>
  <c r="BK284" i="4"/>
  <c r="BK250" i="4"/>
  <c r="J226" i="4"/>
  <c r="BK197" i="4"/>
  <c r="J146" i="4"/>
  <c r="J283" i="4"/>
  <c r="J272" i="4"/>
  <c r="BK257" i="4"/>
  <c r="J233" i="4"/>
  <c r="BK227" i="4"/>
  <c r="BK214" i="4"/>
  <c r="J199" i="4"/>
  <c r="BK188" i="4"/>
  <c r="J264" i="4"/>
  <c r="J257" i="4"/>
  <c r="J220" i="4"/>
  <c r="J194" i="4"/>
  <c r="J180" i="4"/>
  <c r="J168" i="4"/>
  <c r="J141" i="4"/>
  <c r="J281" i="4"/>
  <c r="BK255" i="4"/>
  <c r="J229" i="4"/>
  <c r="J208" i="4"/>
  <c r="J172" i="4"/>
  <c r="BK163" i="4"/>
  <c r="BK188" i="5"/>
  <c r="BK176" i="5"/>
  <c r="J204" i="5"/>
  <c r="BK185" i="5"/>
  <c r="BK156" i="5"/>
  <c r="BK184" i="5"/>
  <c r="J184" i="5"/>
  <c r="BK168" i="5"/>
  <c r="J156" i="5"/>
  <c r="J142" i="5"/>
  <c r="J182" i="5"/>
  <c r="BK171" i="5"/>
  <c r="BK186" i="5"/>
  <c r="J163" i="5"/>
  <c r="J145" i="5"/>
  <c r="J181" i="5"/>
  <c r="J165" i="5"/>
  <c r="J140" i="5"/>
  <c r="BK177" i="5"/>
  <c r="J148" i="5"/>
  <c r="BK216" i="6"/>
  <c r="J204" i="6"/>
  <c r="J185" i="6"/>
  <c r="J161" i="6"/>
  <c r="BK134" i="6"/>
  <c r="J203" i="6"/>
  <c r="BK177" i="6"/>
  <c r="J150" i="6"/>
  <c r="BK222" i="6"/>
  <c r="J209" i="6"/>
  <c r="J177" i="6"/>
  <c r="J159" i="6"/>
  <c r="J145" i="6"/>
  <c r="BK214" i="6"/>
  <c r="BK200" i="6"/>
  <c r="BK160" i="6"/>
  <c r="J146" i="6"/>
  <c r="J213" i="6"/>
  <c r="BK190" i="6"/>
  <c r="BK161" i="6"/>
  <c r="BK140" i="6"/>
  <c r="BK151" i="7"/>
  <c r="J153" i="7"/>
  <c r="J130" i="7"/>
  <c r="BK153" i="7"/>
  <c r="J140" i="7"/>
  <c r="J132" i="7"/>
  <c r="BK364" i="8"/>
  <c r="BK327" i="8"/>
  <c r="BK284" i="8"/>
  <c r="BK241" i="8"/>
  <c r="J199" i="8"/>
  <c r="J157" i="8"/>
  <c r="J392" i="8"/>
  <c r="J374" i="8"/>
  <c r="J313" i="8"/>
  <c r="BK282" i="8"/>
  <c r="J235" i="8"/>
  <c r="BK157" i="8"/>
  <c r="J386" i="8"/>
  <c r="J366" i="8"/>
  <c r="J350" i="8"/>
  <c r="J310" i="8"/>
  <c r="J273" i="8"/>
  <c r="BK228" i="8"/>
  <c r="BK158" i="8"/>
  <c r="BK386" i="8"/>
  <c r="BK304" i="8"/>
  <c r="BK248" i="8"/>
  <c r="BK206" i="8"/>
  <c r="J158" i="8"/>
  <c r="J362" i="8"/>
  <c r="J320" i="8"/>
  <c r="BK273" i="8"/>
  <c r="BK239" i="8"/>
  <c r="J225" i="8"/>
  <c r="BK199" i="8"/>
  <c r="BK154" i="8"/>
  <c r="BK358" i="8"/>
  <c r="J213" i="8"/>
  <c r="J345" i="8"/>
  <c r="BK298" i="8"/>
  <c r="BK237" i="8"/>
  <c r="J163" i="8"/>
  <c r="BK687" i="9"/>
  <c r="BK496" i="9"/>
  <c r="J462" i="9"/>
  <c r="BK173" i="9"/>
  <c r="BK542" i="9"/>
  <c r="J478" i="9"/>
  <c r="BK263" i="9"/>
  <c r="J250" i="9"/>
  <c r="BK761" i="9"/>
  <c r="J542" i="9"/>
  <c r="J416" i="9"/>
  <c r="J261" i="9"/>
  <c r="J180" i="9"/>
  <c r="J703" i="9"/>
  <c r="BK544" i="9"/>
  <c r="BK480" i="9"/>
  <c r="BK267" i="9"/>
  <c r="BK777" i="9"/>
  <c r="BK759" i="9"/>
  <c r="BK602" i="9"/>
  <c r="J503" i="9"/>
  <c r="J468" i="9"/>
  <c r="J276" i="9"/>
  <c r="BK190" i="9"/>
  <c r="J706" i="9"/>
  <c r="BK494" i="9"/>
  <c r="BK257" i="9"/>
  <c r="J646" i="9"/>
  <c r="J494" i="9"/>
  <c r="J426" i="9"/>
  <c r="BK787" i="9"/>
  <c r="BK776" i="9"/>
  <c r="BK616" i="9"/>
  <c r="BK490" i="9"/>
  <c r="BK282" i="9"/>
  <c r="BK230" i="9"/>
  <c r="BK180" i="9"/>
  <c r="J193" i="10"/>
  <c r="J135" i="10"/>
  <c r="J152" i="10"/>
  <c r="J151" i="10"/>
  <c r="BK171" i="10"/>
  <c r="J163" i="11"/>
  <c r="BK147" i="11"/>
  <c r="BK127" i="11"/>
  <c r="J148" i="11"/>
  <c r="BK134" i="11"/>
  <c r="J151" i="11"/>
  <c r="BK149" i="11"/>
  <c r="BK133" i="11"/>
  <c r="BK150" i="11"/>
  <c r="BK164" i="11"/>
  <c r="BK151" i="11"/>
  <c r="J134" i="11"/>
  <c r="BK136" i="12"/>
  <c r="J155" i="12"/>
  <c r="BK141" i="12"/>
  <c r="BK143" i="12"/>
  <c r="J137" i="12"/>
  <c r="J152" i="12"/>
  <c r="J141" i="12"/>
  <c r="BK129" i="12"/>
  <c r="BK192" i="13"/>
  <c r="J177" i="13"/>
  <c r="J159" i="13"/>
  <c r="BK232" i="13"/>
  <c r="BK221" i="13"/>
  <c r="J210" i="13"/>
  <c r="J199" i="13"/>
  <c r="BK193" i="13"/>
  <c r="BK171" i="13"/>
  <c r="J163" i="13"/>
  <c r="J147" i="13"/>
  <c r="J136" i="13"/>
  <c r="BK220" i="13"/>
  <c r="BK209" i="13"/>
  <c r="BK149" i="13"/>
  <c r="J216" i="13"/>
  <c r="J197" i="13"/>
  <c r="J184" i="13"/>
  <c r="J178" i="13"/>
  <c r="J173" i="13"/>
  <c r="BK168" i="13"/>
  <c r="BK162" i="13"/>
  <c r="BK156" i="13"/>
  <c r="J153" i="13"/>
  <c r="BK143" i="13"/>
  <c r="J145" i="14"/>
  <c r="BK150" i="14"/>
  <c r="J148" i="14"/>
  <c r="J393" i="2"/>
  <c r="BK380" i="2"/>
  <c r="J374" i="2"/>
  <c r="J144" i="3"/>
  <c r="BK128" i="3"/>
  <c r="BK181" i="3"/>
  <c r="J165" i="3"/>
  <c r="J284" i="4"/>
  <c r="BK269" i="4"/>
  <c r="BK243" i="4"/>
  <c r="BK229" i="4"/>
  <c r="J201" i="4"/>
  <c r="BK165" i="4"/>
  <c r="J256" i="4"/>
  <c r="J237" i="4"/>
  <c r="J221" i="4"/>
  <c r="BK189" i="4"/>
  <c r="J157" i="4"/>
  <c r="BK213" i="4"/>
  <c r="BK192" i="4"/>
  <c r="J177" i="4"/>
  <c r="BK290" i="4"/>
  <c r="J260" i="4"/>
  <c r="J215" i="4"/>
  <c r="J179" i="4"/>
  <c r="BK154" i="4"/>
  <c r="BK279" i="4"/>
  <c r="BK232" i="4"/>
  <c r="BK141" i="4"/>
  <c r="BK264" i="4"/>
  <c r="J231" i="4"/>
  <c r="J189" i="4"/>
  <c r="J182" i="4"/>
  <c r="BK294" i="4"/>
  <c r="BK263" i="4"/>
  <c r="BK256" i="4"/>
  <c r="J241" i="4"/>
  <c r="BK212" i="4"/>
  <c r="J175" i="4"/>
  <c r="J164" i="4"/>
  <c r="BK149" i="4"/>
  <c r="BK300" i="4"/>
  <c r="BK291" i="4"/>
  <c r="J244" i="4"/>
  <c r="BK219" i="4"/>
  <c r="BK173" i="4"/>
  <c r="BK166" i="4"/>
  <c r="BK155" i="4"/>
  <c r="J143" i="4"/>
  <c r="BK175" i="5"/>
  <c r="BK148" i="5"/>
  <c r="J199" i="5"/>
  <c r="BK162" i="5"/>
  <c r="J149" i="5"/>
  <c r="BK180" i="5"/>
  <c r="J192" i="5"/>
  <c r="J176" i="5"/>
  <c r="J155" i="5"/>
  <c r="J141" i="5"/>
  <c r="J189" i="5"/>
  <c r="BK164" i="5"/>
  <c r="J170" i="5"/>
  <c r="BK153" i="5"/>
  <c r="BK189" i="5"/>
  <c r="J178" i="5"/>
  <c r="BK155" i="5"/>
  <c r="BK199" i="5"/>
  <c r="BK187" i="5"/>
  <c r="J162" i="5"/>
  <c r="BK139" i="5"/>
  <c r="J207" i="6"/>
  <c r="BK175" i="6"/>
  <c r="J168" i="6"/>
  <c r="J167" i="6"/>
  <c r="J166" i="6"/>
  <c r="J163" i="6"/>
  <c r="BK162" i="6"/>
  <c r="J152" i="6"/>
  <c r="BK150" i="6"/>
  <c r="J143" i="6"/>
  <c r="BK141" i="6"/>
  <c r="J140" i="6"/>
  <c r="BK227" i="6"/>
  <c r="BK226" i="6"/>
  <c r="BK225" i="6"/>
  <c r="J222" i="6"/>
  <c r="BK219" i="6"/>
  <c r="BK217" i="6"/>
  <c r="J210" i="6"/>
  <c r="BK198" i="6"/>
  <c r="J196" i="6"/>
  <c r="J190" i="6"/>
  <c r="J180" i="6"/>
  <c r="J162" i="6"/>
  <c r="BK149" i="6"/>
  <c r="J226" i="6"/>
  <c r="J206" i="6"/>
  <c r="J191" i="6"/>
  <c r="BK172" i="6"/>
  <c r="BK147" i="6"/>
  <c r="BK137" i="6"/>
  <c r="BK209" i="6"/>
  <c r="J189" i="6"/>
  <c r="BK176" i="6"/>
  <c r="BK155" i="6"/>
  <c r="J134" i="6"/>
  <c r="J205" i="6"/>
  <c r="BK183" i="6"/>
  <c r="J170" i="6"/>
  <c r="J153" i="6"/>
  <c r="BK221" i="6"/>
  <c r="J208" i="6"/>
  <c r="J178" i="6"/>
  <c r="BK148" i="6"/>
  <c r="J225" i="6"/>
  <c r="J201" i="6"/>
  <c r="BK192" i="6"/>
  <c r="J173" i="6"/>
  <c r="J157" i="6"/>
  <c r="J135" i="6"/>
  <c r="J143" i="7"/>
  <c r="BK143" i="7"/>
  <c r="BK149" i="7"/>
  <c r="BK138" i="7"/>
  <c r="J149" i="7"/>
  <c r="J145" i="7"/>
  <c r="BK374" i="8"/>
  <c r="J343" i="8"/>
  <c r="J293" i="8"/>
  <c r="J261" i="8"/>
  <c r="BK213" i="8"/>
  <c r="BK186" i="8"/>
  <c r="J388" i="8"/>
  <c r="J364" i="8"/>
  <c r="J304" i="8"/>
  <c r="BK277" i="8"/>
  <c r="BK261" i="8"/>
  <c r="J169" i="8"/>
  <c r="J390" i="8"/>
  <c r="J370" i="8"/>
  <c r="J354" i="8"/>
  <c r="BK317" i="8"/>
  <c r="J276" i="8"/>
  <c r="J237" i="8"/>
  <c r="BK190" i="8"/>
  <c r="BK142" i="8"/>
  <c r="BK350" i="8"/>
  <c r="J294" i="8"/>
  <c r="J270" i="8"/>
  <c r="BK225" i="8"/>
  <c r="BK196" i="8"/>
  <c r="J372" i="8"/>
  <c r="J348" i="8"/>
  <c r="BK313" i="8"/>
  <c r="J264" i="8"/>
  <c r="J230" i="8"/>
  <c r="J206" i="8"/>
  <c r="J179" i="8"/>
  <c r="BK370" i="8"/>
  <c r="BK217" i="8"/>
  <c r="J334" i="8"/>
  <c r="J248" i="8"/>
  <c r="BK184" i="8"/>
  <c r="J774" i="9"/>
  <c r="BK527" i="9"/>
  <c r="BK474" i="9"/>
  <c r="J272" i="9"/>
  <c r="BK727" i="9"/>
  <c r="J527" i="9"/>
  <c r="J304" i="9"/>
  <c r="J140" i="9"/>
  <c r="BK699" i="9"/>
  <c r="J616" i="9"/>
  <c r="J498" i="9"/>
  <c r="J327" i="9"/>
  <c r="BK243" i="9"/>
  <c r="BK701" i="9"/>
  <c r="J511" i="9"/>
  <c r="J470" i="9"/>
  <c r="BK146" i="9"/>
  <c r="BK764" i="9"/>
  <c r="BK704" i="9"/>
  <c r="BK582" i="9"/>
  <c r="J507" i="9"/>
  <c r="BK470" i="9"/>
  <c r="BK236" i="9"/>
  <c r="J144" i="9"/>
  <c r="J701" i="9"/>
  <c r="BK426" i="9"/>
  <c r="BK774" i="9"/>
  <c r="J544" i="9"/>
  <c r="BK468" i="9"/>
  <c r="J274" i="9"/>
  <c r="J783" i="9"/>
  <c r="J764" i="9"/>
  <c r="J580" i="9"/>
  <c r="J407" i="9"/>
  <c r="BK274" i="9"/>
  <c r="BK204" i="9"/>
  <c r="BK156" i="10"/>
  <c r="J133" i="10"/>
  <c r="BK193" i="10"/>
  <c r="BK132" i="10"/>
  <c r="BK152" i="10"/>
  <c r="J157" i="11"/>
  <c r="J144" i="11"/>
  <c r="J160" i="11"/>
  <c r="BK144" i="11"/>
  <c r="BK129" i="11"/>
  <c r="J132" i="11"/>
  <c r="J138" i="11"/>
  <c r="J164" i="11"/>
  <c r="BK143" i="11"/>
  <c r="BK159" i="11"/>
  <c r="BK140" i="11"/>
  <c r="J143" i="12"/>
  <c r="J139" i="12"/>
  <c r="BK145" i="12"/>
  <c r="J153" i="12"/>
  <c r="BK150" i="12"/>
  <c r="BK132" i="12"/>
  <c r="BK216" i="13"/>
  <c r="BK183" i="13"/>
  <c r="J174" i="13"/>
  <c r="BK157" i="13"/>
  <c r="BK230" i="13"/>
  <c r="J220" i="13"/>
  <c r="BK208" i="13"/>
  <c r="J200" i="13"/>
  <c r="J190" i="13"/>
  <c r="BK167" i="13"/>
  <c r="BK150" i="13"/>
  <c r="BK137" i="13"/>
  <c r="J223" i="13"/>
  <c r="J217" i="13"/>
  <c r="BK206" i="13"/>
  <c r="J198" i="13"/>
  <c r="BK190" i="13"/>
  <c r="BK182" i="13"/>
  <c r="J172" i="13"/>
  <c r="J161" i="13"/>
  <c r="BK152" i="13"/>
  <c r="BK139" i="13"/>
  <c r="BK140" i="14"/>
  <c r="J135" i="14"/>
  <c r="BK152" i="14"/>
  <c r="BK223" i="2"/>
  <c r="BK212" i="2"/>
  <c r="BK198" i="2"/>
  <c r="J176" i="2"/>
  <c r="J169" i="2"/>
  <c r="J167" i="2"/>
  <c r="BK162" i="2"/>
  <c r="J159" i="2"/>
  <c r="BK155" i="2"/>
  <c r="BK146" i="2"/>
  <c r="AS101" i="1"/>
  <c r="BK289" i="4"/>
  <c r="J274" i="4"/>
  <c r="BK251" i="4"/>
  <c r="BK226" i="4"/>
  <c r="J214" i="4"/>
  <c r="J192" i="4"/>
  <c r="BK179" i="4"/>
  <c r="J171" i="4"/>
  <c r="BK153" i="4"/>
  <c r="BK246" i="4"/>
  <c r="BK238" i="4"/>
  <c r="J227" i="4"/>
  <c r="BK209" i="4"/>
  <c r="BK195" i="4"/>
  <c r="BK185" i="4"/>
  <c r="BK169" i="4"/>
  <c r="J155" i="4"/>
  <c r="J288" i="4"/>
  <c r="J279" i="4"/>
  <c r="J269" i="4"/>
  <c r="J246" i="4"/>
  <c r="BK223" i="4"/>
  <c r="BK184" i="4"/>
  <c r="BK177" i="4"/>
  <c r="J167" i="4"/>
  <c r="J156" i="4"/>
  <c r="J295" i="4"/>
  <c r="J271" i="4"/>
  <c r="BK258" i="4"/>
  <c r="BK235" i="4"/>
  <c r="BK203" i="4"/>
  <c r="BK160" i="4"/>
  <c r="J298" i="4"/>
  <c r="J263" i="4"/>
  <c r="J254" i="4"/>
  <c r="BK247" i="4"/>
  <c r="BK208" i="4"/>
  <c r="BK186" i="4"/>
  <c r="BK143" i="4"/>
  <c r="J291" i="4"/>
  <c r="BK252" i="4"/>
  <c r="BK218" i="4"/>
  <c r="J205" i="4"/>
  <c r="J181" i="4"/>
  <c r="J169" i="4"/>
  <c r="J160" i="4"/>
  <c r="BK296" i="4"/>
  <c r="BK262" i="4"/>
  <c r="BK240" i="4"/>
  <c r="BK225" i="4"/>
  <c r="J200" i="4"/>
  <c r="J162" i="4"/>
  <c r="J186" i="5"/>
  <c r="J164" i="5"/>
  <c r="BK200" i="5"/>
  <c r="BK163" i="5"/>
  <c r="J153" i="5"/>
  <c r="BK169" i="5"/>
  <c r="BK147" i="5"/>
  <c r="BK167" i="5"/>
  <c r="J152" i="5"/>
  <c r="J139" i="5"/>
  <c r="J175" i="5"/>
  <c r="BK141" i="5"/>
  <c r="BK193" i="5"/>
  <c r="BK142" i="5"/>
  <c r="J180" i="5"/>
  <c r="J169" i="5"/>
  <c r="J151" i="5"/>
  <c r="J149" i="8"/>
  <c r="BK446" i="9"/>
  <c r="BK706" i="9"/>
  <c r="BK407" i="9"/>
  <c r="BK772" i="9"/>
  <c r="J454" i="9"/>
  <c r="BK212" i="9"/>
  <c r="BK503" i="9"/>
  <c r="BK140" i="9"/>
  <c r="BK596" i="9"/>
  <c r="J446" i="9"/>
  <c r="J165" i="9"/>
  <c r="J492" i="9"/>
  <c r="J704" i="9"/>
  <c r="BK472" i="9"/>
  <c r="J779" i="9"/>
  <c r="J438" i="9"/>
  <c r="J218" i="9"/>
  <c r="J184" i="10"/>
  <c r="BK133" i="10"/>
  <c r="BK184" i="10"/>
  <c r="BK138" i="11"/>
  <c r="BK141" i="11"/>
  <c r="J127" i="11"/>
  <c r="J152" i="11"/>
  <c r="BK142" i="12"/>
  <c r="BK151" i="12"/>
  <c r="J127" i="12"/>
  <c r="J133" i="12"/>
  <c r="J226" i="13"/>
  <c r="BK160" i="13"/>
  <c r="BK226" i="13"/>
  <c r="J202" i="13"/>
  <c r="J187" i="13"/>
  <c r="J152" i="13"/>
  <c r="J225" i="13"/>
  <c r="J208" i="13"/>
  <c r="J195" i="13"/>
  <c r="BK180" i="13"/>
  <c r="BK153" i="13"/>
  <c r="J193" i="13"/>
  <c r="BK177" i="13"/>
  <c r="J167" i="13"/>
  <c r="BK151" i="13"/>
  <c r="BK143" i="14"/>
  <c r="BK130" i="14"/>
  <c r="BK174" i="5"/>
  <c r="BK154" i="5"/>
  <c r="BK178" i="6"/>
  <c r="BK179" i="8"/>
  <c r="BK390" i="8"/>
  <c r="BK310" i="8"/>
  <c r="J288" i="8"/>
  <c r="BK230" i="8"/>
  <c r="J202" i="8"/>
  <c r="BK366" i="8"/>
  <c r="BK336" i="8"/>
  <c r="BK294" i="8"/>
  <c r="J254" i="8"/>
  <c r="J214" i="8"/>
  <c r="J196" i="8"/>
  <c r="J368" i="8"/>
  <c r="BK264" i="8"/>
  <c r="BK343" i="8"/>
  <c r="BK254" i="8"/>
  <c r="J186" i="8"/>
  <c r="J145" i="8"/>
  <c r="BK580" i="9"/>
  <c r="J490" i="9"/>
  <c r="J350" i="9"/>
  <c r="J738" i="9"/>
  <c r="J509" i="9"/>
  <c r="J282" i="9"/>
  <c r="J259" i="9"/>
  <c r="J766" i="9"/>
  <c r="J661" i="9"/>
  <c r="J506" i="9"/>
  <c r="J265" i="9"/>
  <c r="J199" i="9"/>
  <c r="J777" i="9"/>
  <c r="BK617" i="9"/>
  <c r="J496" i="9"/>
  <c r="BK280" i="9"/>
  <c r="BK143" i="9"/>
  <c r="J665" i="9"/>
  <c r="BK567" i="9"/>
  <c r="BK506" i="9"/>
  <c r="BK416" i="9"/>
  <c r="J270" i="9"/>
  <c r="J158" i="9"/>
  <c r="J748" i="9"/>
  <c r="J582" i="9"/>
  <c r="BK202" i="9"/>
  <c r="J617" i="9"/>
  <c r="J484" i="9"/>
  <c r="J280" i="9"/>
  <c r="BK785" i="9"/>
  <c r="J770" i="9"/>
  <c r="BK703" i="9"/>
  <c r="J512" i="9"/>
  <c r="J396" i="9"/>
  <c r="BK265" i="9"/>
  <c r="BK206" i="9"/>
  <c r="J143" i="9"/>
  <c r="J191" i="10"/>
  <c r="J132" i="10"/>
  <c r="BK182" i="10"/>
  <c r="J187" i="10"/>
  <c r="J155" i="11"/>
  <c r="J141" i="11"/>
  <c r="BK158" i="11"/>
  <c r="BK155" i="11"/>
  <c r="BK160" i="11"/>
  <c r="BK137" i="11"/>
  <c r="BK157" i="11"/>
  <c r="J129" i="11"/>
  <c r="J149" i="11"/>
  <c r="J150" i="12"/>
  <c r="J134" i="12"/>
  <c r="BK152" i="12"/>
  <c r="BK134" i="12"/>
  <c r="BK155" i="12"/>
  <c r="BK131" i="12"/>
  <c r="J131" i="12"/>
  <c r="J140" i="12"/>
  <c r="BK127" i="12"/>
  <c r="BK199" i="13"/>
  <c r="J179" i="13"/>
  <c r="J162" i="13"/>
  <c r="BK234" i="13"/>
  <c r="BK223" i="13"/>
  <c r="BK215" i="13"/>
  <c r="BK203" i="13"/>
  <c r="BK196" i="13"/>
  <c r="J175" i="13"/>
  <c r="BK165" i="13"/>
  <c r="J148" i="13"/>
  <c r="J232" i="13"/>
  <c r="J219" i="13"/>
  <c r="J207" i="13"/>
  <c r="BK200" i="13"/>
  <c r="J192" i="13"/>
  <c r="J188" i="13"/>
  <c r="BK178" i="13"/>
  <c r="BK169" i="13"/>
  <c r="J157" i="13"/>
  <c r="J139" i="13"/>
  <c r="J209" i="13"/>
  <c r="BK198" i="13"/>
  <c r="BK186" i="13"/>
  <c r="J180" i="13"/>
  <c r="BK141" i="13"/>
  <c r="BK135" i="14"/>
  <c r="J140" i="14"/>
  <c r="BK145" i="14"/>
  <c r="J498" i="2"/>
  <c r="J492" i="2"/>
  <c r="J488" i="2"/>
  <c r="BK482" i="2"/>
  <c r="BK474" i="2"/>
  <c r="J472" i="2"/>
  <c r="J461" i="2"/>
  <c r="BK451" i="2"/>
  <c r="J447" i="2"/>
  <c r="J435" i="2"/>
  <c r="J429" i="2"/>
  <c r="J421" i="2"/>
  <c r="J411" i="2"/>
  <c r="BK403" i="2"/>
  <c r="J397" i="2"/>
  <c r="BK393" i="2"/>
  <c r="BK387" i="2"/>
  <c r="J386" i="2"/>
  <c r="J376" i="2"/>
  <c r="J372" i="2"/>
  <c r="BK370" i="2"/>
  <c r="J364" i="2"/>
  <c r="J360" i="2"/>
  <c r="BK356" i="2"/>
  <c r="BK352" i="2"/>
  <c r="BK348" i="2"/>
  <c r="BK344" i="2"/>
  <c r="BK340" i="2"/>
  <c r="J338" i="2"/>
  <c r="BK332" i="2"/>
  <c r="BK328" i="2"/>
  <c r="J326" i="2"/>
  <c r="J322" i="2"/>
  <c r="J320" i="2"/>
  <c r="BK319" i="2"/>
  <c r="J315" i="2"/>
  <c r="J314" i="2"/>
  <c r="J310" i="2"/>
  <c r="J297" i="2"/>
  <c r="BK294" i="2"/>
  <c r="J291" i="2"/>
  <c r="J286" i="2"/>
  <c r="J281" i="2"/>
  <c r="BK276" i="2"/>
  <c r="J271" i="2"/>
  <c r="BK265" i="2"/>
  <c r="J260" i="2"/>
  <c r="BK253" i="2"/>
  <c r="BK244" i="2"/>
  <c r="BK233" i="2"/>
  <c r="BK219" i="2"/>
  <c r="J198" i="2"/>
  <c r="BK169" i="2"/>
  <c r="J161" i="2"/>
  <c r="J277" i="4"/>
  <c r="BK207" i="4"/>
  <c r="J289" i="4"/>
  <c r="J261" i="4"/>
  <c r="BK239" i="4"/>
  <c r="J204" i="4"/>
  <c r="J154" i="4"/>
  <c r="J262" i="4"/>
  <c r="J219" i="4"/>
  <c r="J183" i="4"/>
  <c r="J161" i="4"/>
  <c r="BK274" i="4"/>
  <c r="J170" i="4"/>
  <c r="BK144" i="4"/>
  <c r="J171" i="5"/>
  <c r="J188" i="5"/>
  <c r="BK196" i="5"/>
  <c r="BK205" i="5"/>
  <c r="BK146" i="5"/>
  <c r="J172" i="5"/>
  <c r="J187" i="5"/>
  <c r="J161" i="5"/>
  <c r="J179" i="5"/>
  <c r="J202" i="5"/>
  <c r="BK181" i="5"/>
  <c r="J146" i="5"/>
  <c r="J215" i="6"/>
  <c r="BK199" i="6"/>
  <c r="J183" i="6"/>
  <c r="BK223" i="6"/>
  <c r="BK220" i="6"/>
  <c r="BK215" i="6"/>
  <c r="BK206" i="6"/>
  <c r="J197" i="6"/>
  <c r="J192" i="6"/>
  <c r="BK181" i="6"/>
  <c r="BK163" i="6"/>
  <c r="BK152" i="6"/>
  <c r="J211" i="6"/>
  <c r="J199" i="6"/>
  <c r="BK185" i="6"/>
  <c r="BK156" i="6"/>
  <c r="J142" i="6"/>
  <c r="BK224" i="6"/>
  <c r="BK212" i="6"/>
  <c r="BK186" i="6"/>
  <c r="BK169" i="6"/>
  <c r="J149" i="6"/>
  <c r="J216" i="6"/>
  <c r="BK197" i="6"/>
  <c r="J181" i="6"/>
  <c r="J160" i="6"/>
  <c r="BK136" i="6"/>
  <c r="J212" i="6"/>
  <c r="J202" i="6"/>
  <c r="BK167" i="6"/>
  <c r="BK154" i="6"/>
  <c r="BK142" i="6"/>
  <c r="J224" i="6"/>
  <c r="BK202" i="6"/>
  <c r="BK182" i="6"/>
  <c r="BK170" i="6"/>
  <c r="BK153" i="6"/>
  <c r="J147" i="7"/>
  <c r="J384" i="8"/>
  <c r="BK352" i="8"/>
  <c r="J307" i="8"/>
  <c r="J279" i="8"/>
  <c r="J232" i="8"/>
  <c r="BK210" i="8"/>
  <c r="BK166" i="8"/>
  <c r="BK140" i="8"/>
  <c r="BK376" i="8"/>
  <c r="BK332" i="8"/>
  <c r="J284" i="8"/>
  <c r="J267" i="8"/>
  <c r="J184" i="8"/>
  <c r="J140" i="8"/>
  <c r="BK372" i="8"/>
  <c r="BK356" i="8"/>
  <c r="J298" i="8"/>
  <c r="BK267" i="8"/>
  <c r="J234" i="8"/>
  <c r="J174" i="8"/>
  <c r="BK388" i="8"/>
  <c r="J339" i="8"/>
  <c r="BK293" i="8"/>
  <c r="J241" i="8"/>
  <c r="J205" i="8"/>
  <c r="BK145" i="8"/>
  <c r="J352" i="8"/>
  <c r="J324" i="8"/>
  <c r="BK288" i="8"/>
  <c r="BK245" i="8"/>
  <c r="J217" i="8"/>
  <c r="BK180" i="8"/>
  <c r="BK362" i="8"/>
  <c r="BK214" i="8"/>
  <c r="BK354" i="8"/>
  <c r="J290" i="8"/>
  <c r="BK205" i="8"/>
  <c r="J142" i="8"/>
  <c r="J546" i="9"/>
  <c r="BK482" i="9"/>
  <c r="J263" i="9"/>
  <c r="BK748" i="9"/>
  <c r="J565" i="9"/>
  <c r="J486" i="9"/>
  <c r="BK261" i="9"/>
  <c r="J230" i="9"/>
  <c r="BK770" i="9"/>
  <c r="BK676" i="9"/>
  <c r="BK512" i="9"/>
  <c r="BK350" i="9"/>
  <c r="J190" i="9"/>
  <c r="J772" i="9"/>
  <c r="J602" i="9"/>
  <c r="BK476" i="9"/>
  <c r="J212" i="9"/>
  <c r="BK768" i="9"/>
  <c r="BK646" i="9"/>
  <c r="BK511" i="9"/>
  <c r="J474" i="9"/>
  <c r="J278" i="9"/>
  <c r="J200" i="9"/>
  <c r="J146" i="9"/>
  <c r="J697" i="9"/>
  <c r="J476" i="9"/>
  <c r="J243" i="9"/>
  <c r="J699" i="9"/>
  <c r="BK514" i="9"/>
  <c r="J480" i="9"/>
  <c r="BK388" i="9"/>
  <c r="J785" i="9"/>
  <c r="J768" i="9"/>
  <c r="J631" i="9"/>
  <c r="J501" i="9"/>
  <c r="BK372" i="9"/>
  <c r="BK270" i="9"/>
  <c r="J173" i="9"/>
  <c r="J182" i="10"/>
  <c r="BK136" i="10"/>
  <c r="BK154" i="10"/>
  <c r="J143" i="10"/>
  <c r="BK151" i="10"/>
  <c r="BK136" i="11"/>
  <c r="J139" i="11"/>
  <c r="BK154" i="11"/>
  <c r="BK142" i="11"/>
  <c r="J133" i="11"/>
  <c r="BK148" i="11"/>
  <c r="BK132" i="11"/>
  <c r="J147" i="11"/>
  <c r="J161" i="11"/>
  <c r="J154" i="11"/>
  <c r="J136" i="11"/>
  <c r="BK137" i="12"/>
  <c r="BK128" i="12"/>
  <c r="BK147" i="12"/>
  <c r="J130" i="12"/>
  <c r="J138" i="12"/>
  <c r="J151" i="12"/>
  <c r="J147" i="12"/>
  <c r="J128" i="12"/>
  <c r="BK207" i="13"/>
  <c r="J182" i="13"/>
  <c r="BK166" i="13"/>
  <c r="J138" i="13"/>
  <c r="J229" i="13"/>
  <c r="BK219" i="13"/>
  <c r="BK204" i="13"/>
  <c r="BK195" i="13"/>
  <c r="BK185" i="13"/>
  <c r="BK155" i="13"/>
  <c r="J149" i="13"/>
  <c r="BK142" i="13"/>
  <c r="BK222" i="13"/>
  <c r="J214" i="13"/>
  <c r="J201" i="13"/>
  <c r="J194" i="13"/>
  <c r="J189" i="13"/>
  <c r="BK179" i="13"/>
  <c r="J165" i="13"/>
  <c r="J156" i="13"/>
  <c r="BK136" i="13"/>
  <c r="BK211" i="13"/>
  <c r="J204" i="13"/>
  <c r="BK188" i="13"/>
  <c r="BK181" i="13"/>
  <c r="BK174" i="13"/>
  <c r="BK170" i="13"/>
  <c r="J166" i="13"/>
  <c r="J160" i="13"/>
  <c r="J155" i="13"/>
  <c r="J150" i="13"/>
  <c r="BK138" i="13"/>
  <c r="J132" i="14"/>
  <c r="J130" i="14"/>
  <c r="J138" i="14"/>
  <c r="BK498" i="2"/>
  <c r="BK494" i="2"/>
  <c r="J490" i="2"/>
  <c r="J486" i="2"/>
  <c r="J482" i="2"/>
  <c r="J480" i="2"/>
  <c r="J478" i="2"/>
  <c r="J474" i="2"/>
  <c r="BK469" i="2"/>
  <c r="J465" i="2"/>
  <c r="BK457" i="2"/>
  <c r="BK454" i="2"/>
  <c r="J452" i="2"/>
  <c r="BK449" i="2"/>
  <c r="J448" i="2"/>
  <c r="J446" i="2"/>
  <c r="J444" i="2"/>
  <c r="BK438" i="2"/>
  <c r="BK431" i="2"/>
  <c r="BK430" i="2"/>
  <c r="BK428" i="2"/>
  <c r="J426" i="2"/>
  <c r="J416" i="2"/>
  <c r="J407" i="2"/>
  <c r="J400" i="2"/>
  <c r="BK395" i="2"/>
  <c r="BK389" i="2"/>
  <c r="J387" i="2"/>
  <c r="BK374" i="2"/>
  <c r="BK371" i="2"/>
  <c r="BK366" i="2"/>
  <c r="BK362" i="2"/>
  <c r="BK358" i="2"/>
  <c r="J354" i="2"/>
  <c r="J350" i="2"/>
  <c r="J346" i="2"/>
  <c r="J342" i="2"/>
  <c r="BK336" i="2"/>
  <c r="J334" i="2"/>
  <c r="J330" i="2"/>
  <c r="BK324" i="2"/>
  <c r="BK322" i="2"/>
  <c r="J319" i="2"/>
  <c r="J313" i="2"/>
  <c r="BK305" i="2"/>
  <c r="J300" i="2"/>
  <c r="BK296" i="2"/>
  <c r="BK293" i="2"/>
  <c r="BK290" i="2"/>
  <c r="BK289" i="2"/>
  <c r="BK283" i="2"/>
  <c r="J280" i="2"/>
  <c r="J274" i="2"/>
  <c r="J267" i="2"/>
  <c r="J263" i="2"/>
  <c r="BK260" i="2"/>
  <c r="J258" i="2"/>
  <c r="J255" i="2"/>
  <c r="J251" i="2"/>
  <c r="BK246" i="2"/>
  <c r="J239" i="2"/>
  <c r="J237" i="2"/>
  <c r="J232" i="2"/>
  <c r="J223" i="2"/>
  <c r="J215" i="2"/>
  <c r="J211" i="2"/>
  <c r="BK192" i="2"/>
  <c r="J191" i="2"/>
  <c r="J183" i="2"/>
  <c r="J181" i="2"/>
  <c r="BK170" i="2"/>
  <c r="J168" i="2"/>
  <c r="BK165" i="2"/>
  <c r="BK161" i="2"/>
  <c r="J157" i="2"/>
  <c r="J155" i="2"/>
  <c r="J146" i="2"/>
  <c r="BK158" i="4"/>
  <c r="J286" i="4"/>
  <c r="BK272" i="4"/>
  <c r="BK244" i="4"/>
  <c r="J239" i="4"/>
  <c r="J218" i="4"/>
  <c r="BK196" i="4"/>
  <c r="J186" i="4"/>
  <c r="BK176" i="4"/>
  <c r="J159" i="4"/>
  <c r="J149" i="4"/>
  <c r="J224" i="4"/>
  <c r="J211" i="4"/>
  <c r="J196" i="4"/>
  <c r="J190" i="4"/>
  <c r="J176" i="4"/>
  <c r="BK146" i="4"/>
  <c r="J285" i="4"/>
  <c r="BK278" i="4"/>
  <c r="BK261" i="4"/>
  <c r="BK248" i="4"/>
  <c r="BK211" i="4"/>
  <c r="J202" i="4"/>
  <c r="BK199" i="4"/>
  <c r="BK183" i="4"/>
  <c r="J173" i="4"/>
  <c r="J166" i="4"/>
  <c r="J290" i="4"/>
  <c r="J282" i="4"/>
  <c r="J268" i="4"/>
  <c r="J247" i="4"/>
  <c r="J225" i="4"/>
  <c r="BK162" i="4"/>
  <c r="BK277" i="4"/>
  <c r="J259" i="4"/>
  <c r="J252" i="4"/>
  <c r="J230" i="4"/>
  <c r="BK215" i="4"/>
  <c r="BK210" i="4"/>
  <c r="BK191" i="4"/>
  <c r="BK142" i="4"/>
  <c r="BK267" i="4"/>
  <c r="BK260" i="4"/>
  <c r="BK245" i="4"/>
  <c r="J216" i="4"/>
  <c r="BK193" i="4"/>
  <c r="BK167" i="4"/>
  <c r="BK159" i="4"/>
  <c r="BK298" i="4"/>
  <c r="J267" i="4"/>
  <c r="J251" i="4"/>
  <c r="BK228" i="4"/>
  <c r="BK216" i="4"/>
  <c r="J165" i="4"/>
  <c r="J148" i="4"/>
  <c r="J205" i="5"/>
  <c r="BK178" i="5"/>
  <c r="BK159" i="5"/>
  <c r="J191" i="5"/>
  <c r="BK204" i="5"/>
  <c r="BK165" i="5"/>
  <c r="BK140" i="5"/>
  <c r="BK191" i="5"/>
  <c r="J173" i="5"/>
  <c r="J159" i="5"/>
  <c r="BK149" i="5"/>
  <c r="J174" i="5"/>
  <c r="J160" i="5"/>
  <c r="J196" i="5"/>
  <c r="BK173" i="5"/>
  <c r="J167" i="5"/>
  <c r="J150" i="5"/>
  <c r="BK183" i="5"/>
  <c r="BK152" i="5"/>
  <c r="J193" i="5"/>
  <c r="BK192" i="5"/>
  <c r="BK170" i="5"/>
  <c r="J217" i="6"/>
  <c r="BK193" i="6"/>
  <c r="J176" i="6"/>
  <c r="BK143" i="6"/>
  <c r="J214" i="6"/>
  <c r="J200" i="6"/>
  <c r="J193" i="6"/>
  <c r="J182" i="6"/>
  <c r="BK144" i="6"/>
  <c r="J138" i="6"/>
  <c r="J218" i="6"/>
  <c r="BK201" i="6"/>
  <c r="BK179" i="6"/>
  <c r="BK166" i="6"/>
  <c r="J147" i="6"/>
  <c r="J221" i="6"/>
  <c r="BK207" i="6"/>
  <c r="J186" i="6"/>
  <c r="BK173" i="6"/>
  <c r="J154" i="6"/>
  <c r="BK146" i="6"/>
  <c r="BK213" i="6"/>
  <c r="BK204" i="6"/>
  <c r="BK184" i="6"/>
  <c r="BK159" i="6"/>
  <c r="BK145" i="6"/>
  <c r="BK135" i="6"/>
  <c r="J219" i="6"/>
  <c r="BK196" i="6"/>
  <c r="BK187" i="6"/>
  <c r="J172" i="6"/>
  <c r="J155" i="6"/>
  <c r="J136" i="6"/>
  <c r="BK145" i="7"/>
  <c r="BK147" i="7"/>
  <c r="J135" i="7"/>
  <c r="J151" i="7"/>
  <c r="BK132" i="7"/>
  <c r="BK380" i="8"/>
  <c r="BK345" i="8"/>
  <c r="BK301" i="8"/>
  <c r="BK278" i="8"/>
  <c r="J212" i="8"/>
  <c r="BK176" i="8"/>
  <c r="J146" i="8"/>
  <c r="J382" i="8"/>
  <c r="BK360" i="8"/>
  <c r="BK320" i="8"/>
  <c r="BK276" i="8"/>
  <c r="J250" i="8"/>
  <c r="BK174" i="8"/>
  <c r="BK146" i="8"/>
  <c r="BK382" i="8"/>
  <c r="J358" i="8"/>
  <c r="J327" i="8"/>
  <c r="J282" i="8"/>
  <c r="J239" i="8"/>
  <c r="BK232" i="8"/>
  <c r="BK169" i="8"/>
  <c r="BK392" i="8"/>
  <c r="J317" i="8"/>
  <c r="BK279" i="8"/>
  <c r="BK220" i="8"/>
  <c r="BK172" i="8"/>
  <c r="BK368" i="8"/>
  <c r="BK339" i="8"/>
  <c r="J278" i="8"/>
  <c r="BK234" i="8"/>
  <c r="J210" i="8"/>
  <c r="J166" i="8"/>
  <c r="J378" i="8"/>
  <c r="BK307" i="8"/>
  <c r="BK348" i="8"/>
  <c r="J296" i="8"/>
  <c r="BK235" i="8"/>
  <c r="J172" i="8"/>
  <c r="BK738" i="9"/>
  <c r="J514" i="9"/>
  <c r="J388" i="9"/>
  <c r="BK250" i="9"/>
  <c r="BK665" i="9"/>
  <c r="BK488" i="9"/>
  <c r="BK396" i="9"/>
  <c r="BK158" i="9"/>
  <c r="J687" i="9"/>
  <c r="J516" i="9"/>
  <c r="J372" i="9"/>
  <c r="J257" i="9"/>
  <c r="BK165" i="9"/>
  <c r="BK663" i="9"/>
  <c r="BK492" i="9"/>
  <c r="J206" i="9"/>
  <c r="J762" i="9"/>
  <c r="BK631" i="9"/>
  <c r="BK516" i="9"/>
  <c r="J482" i="9"/>
  <c r="BK327" i="9"/>
  <c r="BK223" i="9"/>
  <c r="J727" i="9"/>
  <c r="BK498" i="9"/>
  <c r="BK259" i="9"/>
  <c r="BK218" i="9"/>
  <c r="J676" i="9"/>
  <c r="BK507" i="9"/>
  <c r="BK438" i="9"/>
  <c r="J787" i="9"/>
  <c r="BK779" i="9"/>
  <c r="BK716" i="9"/>
  <c r="BK478" i="9"/>
  <c r="J267" i="9"/>
  <c r="BK144" i="9"/>
  <c r="J179" i="10"/>
  <c r="J171" i="10"/>
  <c r="J156" i="10"/>
  <c r="J154" i="10"/>
  <c r="BK191" i="10"/>
  <c r="J136" i="10"/>
  <c r="J150" i="11"/>
  <c r="J142" i="11"/>
  <c r="BK161" i="11"/>
  <c r="J146" i="11"/>
  <c r="J131" i="11"/>
  <c r="BK163" i="11"/>
  <c r="BK146" i="11"/>
  <c r="J159" i="11"/>
  <c r="J162" i="11"/>
  <c r="BK156" i="11"/>
  <c r="BK131" i="11"/>
  <c r="BK140" i="12"/>
  <c r="J129" i="12"/>
  <c r="BK148" i="12"/>
  <c r="BK133" i="12"/>
  <c r="J135" i="12"/>
  <c r="BK135" i="12"/>
  <c r="BK139" i="12"/>
  <c r="J211" i="13"/>
  <c r="J181" i="13"/>
  <c r="BK161" i="13"/>
  <c r="J234" i="13"/>
  <c r="BK225" i="13"/>
  <c r="BK205" i="13"/>
  <c r="BK197" i="13"/>
  <c r="BK189" i="13"/>
  <c r="J168" i="13"/>
  <c r="J154" i="13"/>
  <c r="BK144" i="13"/>
  <c r="J230" i="13"/>
  <c r="J221" i="13"/>
  <c r="BK210" i="13"/>
  <c r="BK202" i="13"/>
  <c r="J196" i="13"/>
  <c r="BK184" i="13"/>
  <c r="BK173" i="13"/>
  <c r="J158" i="13"/>
  <c r="J141" i="13"/>
  <c r="J206" i="13"/>
  <c r="BK191" i="13"/>
  <c r="J183" i="13"/>
  <c r="BK175" i="13"/>
  <c r="J171" i="13"/>
  <c r="BK163" i="13"/>
  <c r="BK158" i="13"/>
  <c r="BK154" i="13"/>
  <c r="J142" i="13"/>
  <c r="J150" i="14"/>
  <c r="BK148" i="14"/>
  <c r="BK132" i="14"/>
  <c r="BK496" i="2"/>
  <c r="J494" i="2"/>
  <c r="BK490" i="2"/>
  <c r="BK486" i="2"/>
  <c r="BK484" i="2"/>
  <c r="BK480" i="2"/>
  <c r="BK478" i="2"/>
  <c r="J476" i="2"/>
  <c r="BK472" i="2"/>
  <c r="J469" i="2"/>
  <c r="BK461" i="2"/>
  <c r="J457" i="2"/>
  <c r="BK452" i="2"/>
  <c r="J451" i="2"/>
  <c r="BK448" i="2"/>
  <c r="BK447" i="2"/>
  <c r="BK444" i="2"/>
  <c r="J443" i="2"/>
  <c r="BK435" i="2"/>
  <c r="J431" i="2"/>
  <c r="BK429" i="2"/>
  <c r="BK426" i="2"/>
  <c r="BK416" i="2"/>
  <c r="BK407" i="2"/>
  <c r="BK400" i="2"/>
  <c r="J380" i="2"/>
  <c r="J371" i="2"/>
  <c r="J366" i="2"/>
  <c r="BK364" i="2"/>
  <c r="BK360" i="2"/>
  <c r="J358" i="2"/>
  <c r="J356" i="2"/>
  <c r="BK350" i="2"/>
  <c r="J348" i="2"/>
  <c r="J344" i="2"/>
  <c r="BK338" i="2"/>
  <c r="BK334" i="2"/>
  <c r="J332" i="2"/>
  <c r="BK326" i="2"/>
  <c r="BK314" i="2"/>
  <c r="BK310" i="2"/>
  <c r="BK300" i="2"/>
  <c r="J293" i="2"/>
  <c r="J290" i="2"/>
  <c r="J289" i="2"/>
  <c r="J283" i="2"/>
  <c r="BK280" i="2"/>
  <c r="BK274" i="2"/>
  <c r="BK267" i="2"/>
  <c r="BK263" i="2"/>
  <c r="BK261" i="2"/>
  <c r="BK258" i="2"/>
  <c r="J256" i="2"/>
  <c r="J253" i="2"/>
  <c r="BK249" i="2"/>
  <c r="J246" i="2"/>
  <c r="BK239" i="2"/>
  <c r="BK232" i="2"/>
  <c r="J227" i="2"/>
  <c r="BK215" i="2"/>
  <c r="BK211" i="2"/>
  <c r="J196" i="2"/>
  <c r="BK191" i="2"/>
  <c r="J187" i="2"/>
  <c r="J182" i="2"/>
  <c r="BK176" i="2"/>
  <c r="J171" i="2"/>
  <c r="BK168" i="2"/>
  <c r="BK167" i="2"/>
  <c r="J162" i="2"/>
  <c r="BK157" i="2"/>
  <c r="J151" i="2"/>
  <c r="AS106" i="1"/>
  <c r="BK153" i="3"/>
  <c r="BK173" i="3"/>
  <c r="BK167" i="3"/>
  <c r="BK160" i="3"/>
  <c r="BK179" i="3"/>
  <c r="J159" i="3"/>
  <c r="BK130" i="3"/>
  <c r="J179" i="3"/>
  <c r="BK176" i="3"/>
  <c r="BK165" i="3"/>
  <c r="J138" i="3"/>
  <c r="J184" i="3"/>
  <c r="BK170" i="3"/>
  <c r="BK159" i="3"/>
  <c r="BK147" i="3"/>
  <c r="BK144" i="3"/>
  <c r="BK138" i="3"/>
  <c r="J128" i="3"/>
  <c r="BK286" i="4"/>
  <c r="J278" i="4"/>
  <c r="J258" i="4"/>
  <c r="J245" i="4"/>
  <c r="BK236" i="4"/>
  <c r="BK234" i="4"/>
  <c r="J223" i="4"/>
  <c r="J209" i="4"/>
  <c r="J203" i="4"/>
  <c r="J197" i="4"/>
  <c r="BK168" i="4"/>
  <c r="BK157" i="4"/>
  <c r="J294" i="4"/>
  <c r="BK283" i="4"/>
  <c r="J273" i="4"/>
  <c r="J243" i="4"/>
  <c r="J228" i="4"/>
  <c r="J217" i="4"/>
  <c r="BK200" i="4"/>
  <c r="BK190" i="4"/>
  <c r="J178" i="4"/>
  <c r="BK170" i="4"/>
  <c r="J144" i="4"/>
  <c r="J242" i="4"/>
  <c r="J234" i="4"/>
  <c r="BK220" i="4"/>
  <c r="BK206" i="4"/>
  <c r="J193" i="4"/>
  <c r="BK178" i="4"/>
  <c r="J158" i="4"/>
  <c r="BK295" i="4"/>
  <c r="J280" i="4"/>
  <c r="BK271" i="4"/>
  <c r="BK254" i="4"/>
  <c r="J240" i="4"/>
  <c r="BK204" i="4"/>
  <c r="BK201" i="4"/>
  <c r="J188" i="4"/>
  <c r="BK182" i="4"/>
  <c r="BK172" i="4"/>
  <c r="BK164" i="4"/>
  <c r="J153" i="4"/>
  <c r="J276" i="4"/>
  <c r="J255" i="4"/>
  <c r="BK231" i="4"/>
  <c r="J206" i="4"/>
  <c r="J184" i="4"/>
  <c r="BK147" i="4"/>
  <c r="BK270" i="4"/>
  <c r="BK253" i="4"/>
  <c r="BK237" i="4"/>
  <c r="BK221" i="4"/>
  <c r="J213" i="4"/>
  <c r="BK194" i="4"/>
  <c r="J152" i="4"/>
  <c r="BK268" i="4"/>
  <c r="J253" i="4"/>
  <c r="J236" i="4"/>
  <c r="J210" i="4"/>
  <c r="BK187" i="4"/>
  <c r="BK174" i="4"/>
  <c r="BK156" i="4"/>
  <c r="J300" i="4"/>
  <c r="BK285" i="4"/>
  <c r="BK259" i="4"/>
  <c r="J238" i="4"/>
  <c r="J222" i="4"/>
  <c r="BK198" i="4"/>
  <c r="BK152" i="4"/>
  <c r="BK140" i="4"/>
  <c r="J183" i="5"/>
  <c r="BK161" i="5"/>
  <c r="BK202" i="5"/>
  <c r="BK166" i="5"/>
  <c r="J195" i="5"/>
  <c r="BK145" i="5"/>
  <c r="BK195" i="5"/>
  <c r="J177" i="5"/>
  <c r="J166" i="5"/>
  <c r="BK150" i="5"/>
  <c r="J200" i="5"/>
  <c r="J154" i="5"/>
  <c r="BK179" i="5"/>
  <c r="J168" i="5"/>
  <c r="BK151" i="5"/>
  <c r="J185" i="5"/>
  <c r="BK160" i="5"/>
  <c r="BK182" i="5"/>
  <c r="BK172" i="5"/>
  <c r="J147" i="5"/>
  <c r="BK211" i="6"/>
  <c r="BK189" i="6"/>
  <c r="BK205" i="6"/>
  <c r="BK191" i="6"/>
  <c r="J184" i="6"/>
  <c r="BK165" i="6"/>
  <c r="BK157" i="6"/>
  <c r="J144" i="6"/>
  <c r="J227" i="6"/>
  <c r="BK208" i="6"/>
  <c r="J194" i="6"/>
  <c r="J179" i="6"/>
  <c r="BK151" i="6"/>
  <c r="J141" i="6"/>
  <c r="J223" i="6"/>
  <c r="BK194" i="6"/>
  <c r="J165" i="6"/>
  <c r="BK138" i="6"/>
  <c r="BK210" i="6"/>
  <c r="J187" i="6"/>
  <c r="BK168" i="6"/>
  <c r="J151" i="6"/>
  <c r="BK218" i="6"/>
  <c r="BK203" i="6"/>
  <c r="J175" i="6"/>
  <c r="J156" i="6"/>
  <c r="J137" i="6"/>
  <c r="J220" i="6"/>
  <c r="J198" i="6"/>
  <c r="BK180" i="6"/>
  <c r="J169" i="6"/>
  <c r="J148" i="6"/>
  <c r="BK135" i="7"/>
  <c r="BK140" i="7"/>
  <c r="BK130" i="7"/>
  <c r="J138" i="7"/>
  <c r="J376" i="8"/>
  <c r="BK344" i="8"/>
  <c r="BK296" i="8"/>
  <c r="J277" i="8"/>
  <c r="J220" i="8"/>
  <c r="J190" i="8"/>
  <c r="BK150" i="8"/>
  <c r="J380" i="8"/>
  <c r="J336" i="8"/>
  <c r="BK292" i="8"/>
  <c r="BK270" i="8"/>
  <c r="BK193" i="8"/>
  <c r="J150" i="8"/>
  <c r="BK384" i="8"/>
  <c r="J360" i="8"/>
  <c r="J344" i="8"/>
  <c r="BK290" i="8"/>
  <c r="J256" i="8"/>
  <c r="J193" i="8"/>
  <c r="J154" i="8"/>
  <c r="BK378" i="8"/>
  <c r="J301" i="8"/>
  <c r="BK256" i="8"/>
  <c r="BK212" i="8"/>
  <c r="BK163" i="8"/>
  <c r="J356" i="8"/>
  <c r="BK334" i="8"/>
  <c r="J292" i="8"/>
  <c r="BK250" i="8"/>
  <c r="J228" i="8"/>
  <c r="BK202" i="8"/>
  <c r="BK149" i="8"/>
  <c r="J332" i="8"/>
  <c r="J176" i="8"/>
  <c r="BK324" i="8"/>
  <c r="J245" i="8"/>
  <c r="J180" i="8"/>
  <c r="J761" i="9"/>
  <c r="J488" i="9"/>
  <c r="BK275" i="9"/>
  <c r="J759" i="9"/>
  <c r="BK697" i="9"/>
  <c r="BK484" i="9"/>
  <c r="BK278" i="9"/>
  <c r="J148" i="9"/>
  <c r="J716" i="9"/>
  <c r="J567" i="9"/>
  <c r="BK486" i="9"/>
  <c r="BK272" i="9"/>
  <c r="J223" i="9"/>
  <c r="BK762" i="9"/>
  <c r="BK546" i="9"/>
  <c r="J472" i="9"/>
  <c r="J204" i="9"/>
  <c r="J776" i="9"/>
  <c r="J663" i="9"/>
  <c r="BK509" i="9"/>
  <c r="J479" i="9"/>
  <c r="BK304" i="9"/>
  <c r="J202" i="9"/>
  <c r="BK148" i="9"/>
  <c r="BK661" i="9"/>
  <c r="BK462" i="9"/>
  <c r="BK199" i="9"/>
  <c r="J596" i="9"/>
  <c r="BK501" i="9"/>
  <c r="BK454" i="9"/>
  <c r="BK276" i="9"/>
  <c r="BK783" i="9"/>
  <c r="BK766" i="9"/>
  <c r="BK565" i="9"/>
  <c r="BK479" i="9"/>
  <c r="J275" i="9"/>
  <c r="J236" i="9"/>
  <c r="BK200" i="9"/>
  <c r="BK187" i="10"/>
  <c r="BK143" i="10"/>
  <c r="BK188" i="10"/>
  <c r="J188" i="10"/>
  <c r="BK179" i="10"/>
  <c r="BK135" i="10"/>
  <c r="BK162" i="11"/>
  <c r="J140" i="11"/>
  <c r="J156" i="11"/>
  <c r="J143" i="11"/>
  <c r="J137" i="11"/>
  <c r="BK152" i="11"/>
  <c r="BK128" i="11"/>
  <c r="J128" i="11"/>
  <c r="J158" i="11"/>
  <c r="BK139" i="11"/>
  <c r="J148" i="12"/>
  <c r="J132" i="12"/>
  <c r="BK153" i="12"/>
  <c r="BK138" i="12"/>
  <c r="J145" i="12"/>
  <c r="J136" i="12"/>
  <c r="J142" i="12"/>
  <c r="BK130" i="12"/>
  <c r="J185" i="13"/>
  <c r="J169" i="13"/>
  <c r="BK147" i="13"/>
  <c r="J222" i="13"/>
  <c r="BK214" i="13"/>
  <c r="BK201" i="13"/>
  <c r="BK194" i="13"/>
  <c r="J170" i="13"/>
  <c r="J151" i="13"/>
  <c r="J143" i="13"/>
  <c r="BK229" i="13"/>
  <c r="J215" i="13"/>
  <c r="J203" i="13"/>
  <c r="J191" i="13"/>
  <c r="J186" i="13"/>
  <c r="BK176" i="13"/>
  <c r="J164" i="13"/>
  <c r="J144" i="13"/>
  <c r="BK217" i="13"/>
  <c r="J205" i="13"/>
  <c r="BK187" i="13"/>
  <c r="J176" i="13"/>
  <c r="BK172" i="13"/>
  <c r="BK164" i="13"/>
  <c r="BK159" i="13"/>
  <c r="BK148" i="13"/>
  <c r="J137" i="13"/>
  <c r="J152" i="14"/>
  <c r="J143" i="14"/>
  <c r="BK138" i="14"/>
  <c r="F39" i="2" l="1"/>
  <c r="F36" i="2"/>
  <c r="F37" i="2"/>
  <c r="BB96" i="1" s="1"/>
  <c r="F38" i="2"/>
  <c r="P185" i="8"/>
  <c r="T185" i="8"/>
  <c r="R185" i="8"/>
  <c r="J36" i="2"/>
  <c r="AW96" i="1" s="1"/>
  <c r="P150" i="2"/>
  <c r="R150" i="2"/>
  <c r="P236" i="2"/>
  <c r="P197" i="2"/>
  <c r="T248" i="2"/>
  <c r="P270" i="2"/>
  <c r="J321" i="2"/>
  <c r="J113" i="2" s="1"/>
  <c r="R373" i="2"/>
  <c r="R388" i="2"/>
  <c r="BK427" i="2"/>
  <c r="J427" i="2"/>
  <c r="J117" i="2" s="1"/>
  <c r="R445" i="2"/>
  <c r="R471" i="2"/>
  <c r="R470" i="2" s="1"/>
  <c r="BK127" i="3"/>
  <c r="T127" i="3"/>
  <c r="P178" i="3"/>
  <c r="T183" i="3"/>
  <c r="P151" i="4"/>
  <c r="P150" i="4" s="1"/>
  <c r="T266" i="4"/>
  <c r="P287" i="4"/>
  <c r="T287" i="4"/>
  <c r="BK144" i="5"/>
  <c r="BK143" i="5"/>
  <c r="J143" i="5" s="1"/>
  <c r="J103" i="5" s="1"/>
  <c r="R144" i="5"/>
  <c r="R143" i="5" s="1"/>
  <c r="BK190" i="5"/>
  <c r="J190" i="5" s="1"/>
  <c r="J107" i="5" s="1"/>
  <c r="BK194" i="5"/>
  <c r="J194" i="5" s="1"/>
  <c r="J108" i="5" s="1"/>
  <c r="T194" i="5"/>
  <c r="T203" i="5"/>
  <c r="BK139" i="6"/>
  <c r="J139" i="6" s="1"/>
  <c r="J102" i="6" s="1"/>
  <c r="R158" i="6"/>
  <c r="BK171" i="6"/>
  <c r="J171" i="6" s="1"/>
  <c r="J105" i="6" s="1"/>
  <c r="T171" i="6"/>
  <c r="BK195" i="6"/>
  <c r="J195" i="6" s="1"/>
  <c r="J108" i="6" s="1"/>
  <c r="P129" i="7"/>
  <c r="BK137" i="7"/>
  <c r="J137" i="7" s="1"/>
  <c r="J102" i="7" s="1"/>
  <c r="T142" i="7"/>
  <c r="P142" i="9"/>
  <c r="T142" i="9"/>
  <c r="T201" i="9"/>
  <c r="T513" i="9"/>
  <c r="P763" i="9"/>
  <c r="R153" i="10"/>
  <c r="BK135" i="11"/>
  <c r="P153" i="11"/>
  <c r="P126" i="12"/>
  <c r="R149" i="12"/>
  <c r="BK135" i="13"/>
  <c r="J135" i="13"/>
  <c r="J100" i="13" s="1"/>
  <c r="R135" i="13"/>
  <c r="BK140" i="13"/>
  <c r="J140" i="13" s="1"/>
  <c r="J101" i="13" s="1"/>
  <c r="R140" i="13"/>
  <c r="BK213" i="13"/>
  <c r="J213" i="13" s="1"/>
  <c r="J105" i="13" s="1"/>
  <c r="R218" i="13"/>
  <c r="R224" i="13"/>
  <c r="BK160" i="2"/>
  <c r="J160" i="2" s="1"/>
  <c r="J104" i="2" s="1"/>
  <c r="R248" i="2"/>
  <c r="T264" i="2"/>
  <c r="T270" i="2"/>
  <c r="R321" i="2"/>
  <c r="BK388" i="2"/>
  <c r="J388" i="2" s="1"/>
  <c r="J115" i="2" s="1"/>
  <c r="R396" i="2"/>
  <c r="T427" i="2"/>
  <c r="BK460" i="2"/>
  <c r="J460" i="2" s="1"/>
  <c r="J119" i="2" s="1"/>
  <c r="R460" i="2"/>
  <c r="P146" i="3"/>
  <c r="P183" i="3"/>
  <c r="BK139" i="4"/>
  <c r="J139" i="4" s="1"/>
  <c r="J102" i="4" s="1"/>
  <c r="R139" i="4"/>
  <c r="BK145" i="4"/>
  <c r="J145" i="4" s="1"/>
  <c r="J103" i="4" s="1"/>
  <c r="R145" i="4"/>
  <c r="BK266" i="4"/>
  <c r="T275" i="4"/>
  <c r="T293" i="4"/>
  <c r="T292" i="4" s="1"/>
  <c r="R138" i="5"/>
  <c r="R137" i="5" s="1"/>
  <c r="R158" i="5"/>
  <c r="R157" i="5" s="1"/>
  <c r="R190" i="5"/>
  <c r="P198" i="5"/>
  <c r="P133" i="6"/>
  <c r="T133" i="6"/>
  <c r="P158" i="6"/>
  <c r="T164" i="6"/>
  <c r="R171" i="6"/>
  <c r="T195" i="6"/>
  <c r="P137" i="7"/>
  <c r="R142" i="7"/>
  <c r="T148" i="7"/>
  <c r="P238" i="8"/>
  <c r="R260" i="8"/>
  <c r="R297" i="8"/>
  <c r="P335" i="8"/>
  <c r="BK342" i="8"/>
  <c r="J342" i="8" s="1"/>
  <c r="J113" i="8" s="1"/>
  <c r="T342" i="8"/>
  <c r="BK142" i="9"/>
  <c r="J142" i="9" s="1"/>
  <c r="J104" i="9" s="1"/>
  <c r="BK201" i="9"/>
  <c r="J201" i="9" s="1"/>
  <c r="J105" i="9" s="1"/>
  <c r="T277" i="9"/>
  <c r="R508" i="9"/>
  <c r="BK705" i="9"/>
  <c r="J705" i="9"/>
  <c r="J109" i="9" s="1"/>
  <c r="T763" i="9"/>
  <c r="P782" i="9"/>
  <c r="P781" i="9"/>
  <c r="BK153" i="10"/>
  <c r="J153" i="10" s="1"/>
  <c r="J103" i="10" s="1"/>
  <c r="T190" i="10"/>
  <c r="T189" i="10" s="1"/>
  <c r="BK130" i="11"/>
  <c r="J130" i="11" s="1"/>
  <c r="J100" i="11" s="1"/>
  <c r="BK145" i="11"/>
  <c r="J145" i="11" s="1"/>
  <c r="J102" i="11" s="1"/>
  <c r="T149" i="12"/>
  <c r="R146" i="13"/>
  <c r="R145" i="13" s="1"/>
  <c r="P218" i="13"/>
  <c r="P228" i="13"/>
  <c r="P227" i="13" s="1"/>
  <c r="T227" i="8"/>
  <c r="R244" i="8"/>
  <c r="BK297" i="8"/>
  <c r="J297" i="8" s="1"/>
  <c r="J111" i="8" s="1"/>
  <c r="T347" i="8"/>
  <c r="T346" i="8"/>
  <c r="BK277" i="9"/>
  <c r="J277" i="9" s="1"/>
  <c r="J106" i="9" s="1"/>
  <c r="R513" i="9"/>
  <c r="R763" i="9"/>
  <c r="T782" i="9"/>
  <c r="T781" i="9" s="1"/>
  <c r="P153" i="10"/>
  <c r="BK190" i="10"/>
  <c r="J190" i="10" s="1"/>
  <c r="J105" i="10" s="1"/>
  <c r="R135" i="11"/>
  <c r="T153" i="11"/>
  <c r="R146" i="12"/>
  <c r="R125" i="12" s="1"/>
  <c r="T146" i="13"/>
  <c r="T145" i="13" s="1"/>
  <c r="BK218" i="13"/>
  <c r="J218" i="13" s="1"/>
  <c r="J106" i="13" s="1"/>
  <c r="T224" i="13"/>
  <c r="T160" i="2"/>
  <c r="BK248" i="2"/>
  <c r="J248" i="2" s="1"/>
  <c r="J107" i="2" s="1"/>
  <c r="BK285" i="2"/>
  <c r="J285" i="2" s="1"/>
  <c r="J112" i="2" s="1"/>
  <c r="T321" i="2"/>
  <c r="P388" i="2"/>
  <c r="T388" i="2"/>
  <c r="P427" i="2"/>
  <c r="T445" i="2"/>
  <c r="P460" i="2"/>
  <c r="T460" i="2"/>
  <c r="BK146" i="3"/>
  <c r="J146" i="3"/>
  <c r="J101" i="3" s="1"/>
  <c r="T178" i="3"/>
  <c r="R151" i="4"/>
  <c r="R150" i="4"/>
  <c r="R275" i="4"/>
  <c r="P293" i="4"/>
  <c r="P292" i="4"/>
  <c r="BK138" i="5"/>
  <c r="J138" i="5" s="1"/>
  <c r="J102" i="5" s="1"/>
  <c r="T158" i="5"/>
  <c r="R194" i="5"/>
  <c r="BK203" i="5"/>
  <c r="J203" i="5" s="1"/>
  <c r="J112" i="5" s="1"/>
  <c r="P139" i="6"/>
  <c r="BK164" i="6"/>
  <c r="J164" i="6" s="1"/>
  <c r="J104" i="6" s="1"/>
  <c r="BK174" i="6"/>
  <c r="J174" i="6" s="1"/>
  <c r="J106" i="6" s="1"/>
  <c r="P195" i="6"/>
  <c r="R129" i="7"/>
  <c r="R137" i="7"/>
  <c r="BK148" i="7"/>
  <c r="J148" i="7" s="1"/>
  <c r="J104" i="7" s="1"/>
  <c r="T141" i="8"/>
  <c r="BK238" i="8"/>
  <c r="J238" i="8" s="1"/>
  <c r="J105" i="8" s="1"/>
  <c r="P260" i="8"/>
  <c r="R289" i="8"/>
  <c r="BK347" i="8"/>
  <c r="J347" i="8" s="1"/>
  <c r="J115" i="8" s="1"/>
  <c r="R277" i="9"/>
  <c r="P508" i="9"/>
  <c r="R705" i="9"/>
  <c r="P131" i="10"/>
  <c r="P190" i="10"/>
  <c r="P189" i="10"/>
  <c r="R126" i="11"/>
  <c r="R130" i="11"/>
  <c r="BK153" i="11"/>
  <c r="J153" i="11" s="1"/>
  <c r="J103" i="11" s="1"/>
  <c r="P149" i="12"/>
  <c r="P141" i="8"/>
  <c r="P227" i="8"/>
  <c r="P244" i="8"/>
  <c r="T260" i="8"/>
  <c r="T289" i="8"/>
  <c r="P347" i="8"/>
  <c r="P346" i="8" s="1"/>
  <c r="R142" i="9"/>
  <c r="P201" i="9"/>
  <c r="BK513" i="9"/>
  <c r="J513" i="9" s="1"/>
  <c r="J108" i="9" s="1"/>
  <c r="T705" i="9"/>
  <c r="R782" i="9"/>
  <c r="R781" i="9" s="1"/>
  <c r="BK131" i="10"/>
  <c r="BK130" i="10" s="1"/>
  <c r="J130" i="10" s="1"/>
  <c r="J101" i="10" s="1"/>
  <c r="T131" i="10"/>
  <c r="R190" i="10"/>
  <c r="R189" i="10" s="1"/>
  <c r="P126" i="11"/>
  <c r="P130" i="11"/>
  <c r="P145" i="11"/>
  <c r="T126" i="12"/>
  <c r="BK149" i="12"/>
  <c r="J149" i="12" s="1"/>
  <c r="J102" i="12" s="1"/>
  <c r="R160" i="2"/>
  <c r="R236" i="2"/>
  <c r="R197" i="2" s="1"/>
  <c r="BK264" i="2"/>
  <c r="J264" i="2" s="1"/>
  <c r="J108" i="2" s="1"/>
  <c r="BK270" i="2"/>
  <c r="J270" i="2" s="1"/>
  <c r="J110" i="2" s="1"/>
  <c r="T285" i="2"/>
  <c r="P373" i="2"/>
  <c r="BK396" i="2"/>
  <c r="J396" i="2" s="1"/>
  <c r="J116" i="2" s="1"/>
  <c r="BK445" i="2"/>
  <c r="J445" i="2" s="1"/>
  <c r="J118" i="2" s="1"/>
  <c r="BK471" i="2"/>
  <c r="J471" i="2" s="1"/>
  <c r="J121" i="2" s="1"/>
  <c r="R146" i="3"/>
  <c r="R178" i="3"/>
  <c r="BK151" i="4"/>
  <c r="J151" i="4" s="1"/>
  <c r="J105" i="4" s="1"/>
  <c r="R266" i="4"/>
  <c r="R265" i="4" s="1"/>
  <c r="BK287" i="4"/>
  <c r="J287" i="4" s="1"/>
  <c r="J109" i="4" s="1"/>
  <c r="BK293" i="4"/>
  <c r="J293" i="4" s="1"/>
  <c r="J111" i="4" s="1"/>
  <c r="T138" i="5"/>
  <c r="T137" i="5" s="1"/>
  <c r="P158" i="5"/>
  <c r="P194" i="5"/>
  <c r="R198" i="5"/>
  <c r="P203" i="5"/>
  <c r="BK133" i="6"/>
  <c r="J133" i="6" s="1"/>
  <c r="J101" i="6" s="1"/>
  <c r="R133" i="6"/>
  <c r="BK158" i="6"/>
  <c r="J158" i="6" s="1"/>
  <c r="J103" i="6" s="1"/>
  <c r="R164" i="6"/>
  <c r="P171" i="6"/>
  <c r="T174" i="6"/>
  <c r="P188" i="6"/>
  <c r="T188" i="6"/>
  <c r="T137" i="7"/>
  <c r="R148" i="7"/>
  <c r="BK141" i="8"/>
  <c r="R227" i="8"/>
  <c r="BK244" i="8"/>
  <c r="J244" i="8" s="1"/>
  <c r="J107" i="8" s="1"/>
  <c r="BK260" i="8"/>
  <c r="J260" i="8" s="1"/>
  <c r="J109" i="8" s="1"/>
  <c r="P289" i="8"/>
  <c r="R347" i="8"/>
  <c r="R346" i="8" s="1"/>
  <c r="BK126" i="11"/>
  <c r="J126" i="11" s="1"/>
  <c r="J99" i="11" s="1"/>
  <c r="T126" i="11"/>
  <c r="T130" i="11"/>
  <c r="R145" i="11"/>
  <c r="R126" i="12"/>
  <c r="P146" i="12"/>
  <c r="P135" i="13"/>
  <c r="T135" i="13"/>
  <c r="P140" i="13"/>
  <c r="T140" i="13"/>
  <c r="P213" i="13"/>
  <c r="T218" i="13"/>
  <c r="T228" i="13"/>
  <c r="T227" i="13" s="1"/>
  <c r="P129" i="14"/>
  <c r="R137" i="14"/>
  <c r="P160" i="2"/>
  <c r="P248" i="2"/>
  <c r="R264" i="2"/>
  <c r="R270" i="2"/>
  <c r="P321" i="2"/>
  <c r="T373" i="2"/>
  <c r="T396" i="2"/>
  <c r="P445" i="2"/>
  <c r="T471" i="2"/>
  <c r="T470" i="2" s="1"/>
  <c r="T146" i="3"/>
  <c r="BK183" i="3"/>
  <c r="J183" i="3" s="1"/>
  <c r="J103" i="3" s="1"/>
  <c r="T151" i="4"/>
  <c r="T150" i="4" s="1"/>
  <c r="BK275" i="4"/>
  <c r="J275" i="4" s="1"/>
  <c r="J108" i="4" s="1"/>
  <c r="R287" i="4"/>
  <c r="P138" i="5"/>
  <c r="P137" i="5" s="1"/>
  <c r="BK158" i="5"/>
  <c r="BK157" i="5"/>
  <c r="J157" i="5" s="1"/>
  <c r="J105" i="5" s="1"/>
  <c r="T190" i="5"/>
  <c r="T198" i="5"/>
  <c r="R139" i="6"/>
  <c r="T158" i="6"/>
  <c r="P174" i="6"/>
  <c r="BK188" i="6"/>
  <c r="J188" i="6" s="1"/>
  <c r="J107" i="6" s="1"/>
  <c r="R188" i="6"/>
  <c r="T129" i="7"/>
  <c r="BK142" i="7"/>
  <c r="J142" i="7" s="1"/>
  <c r="J103" i="7" s="1"/>
  <c r="P148" i="7"/>
  <c r="R238" i="8"/>
  <c r="T244" i="8"/>
  <c r="P297" i="8"/>
  <c r="BK335" i="8"/>
  <c r="J335" i="8" s="1"/>
  <c r="J112" i="8" s="1"/>
  <c r="T335" i="8"/>
  <c r="R342" i="8"/>
  <c r="R201" i="9"/>
  <c r="P513" i="9"/>
  <c r="BK763" i="9"/>
  <c r="J763" i="9" s="1"/>
  <c r="J110" i="9" s="1"/>
  <c r="BK782" i="9"/>
  <c r="J782" i="9" s="1"/>
  <c r="J113" i="9" s="1"/>
  <c r="T153" i="10"/>
  <c r="T135" i="11"/>
  <c r="R153" i="11"/>
  <c r="BK126" i="12"/>
  <c r="J126" i="12" s="1"/>
  <c r="J99" i="12" s="1"/>
  <c r="T146" i="12"/>
  <c r="P146" i="13"/>
  <c r="P145" i="13" s="1"/>
  <c r="R213" i="13"/>
  <c r="R212" i="13" s="1"/>
  <c r="BK224" i="13"/>
  <c r="J224" i="13" s="1"/>
  <c r="J107" i="13" s="1"/>
  <c r="R228" i="13"/>
  <c r="R227" i="13" s="1"/>
  <c r="BK129" i="14"/>
  <c r="J129" i="14" s="1"/>
  <c r="J100" i="14" s="1"/>
  <c r="T129" i="14"/>
  <c r="T142" i="14"/>
  <c r="BK150" i="2"/>
  <c r="J150" i="2" s="1"/>
  <c r="J101" i="2" s="1"/>
  <c r="T150" i="2"/>
  <c r="BK236" i="2"/>
  <c r="J236" i="2" s="1"/>
  <c r="J106" i="2" s="1"/>
  <c r="T236" i="2"/>
  <c r="T197" i="2"/>
  <c r="P264" i="2"/>
  <c r="P285" i="2"/>
  <c r="R285" i="2"/>
  <c r="BK373" i="2"/>
  <c r="J373" i="2" s="1"/>
  <c r="J114" i="2" s="1"/>
  <c r="P396" i="2"/>
  <c r="R427" i="2"/>
  <c r="P471" i="2"/>
  <c r="P470" i="2" s="1"/>
  <c r="P127" i="3"/>
  <c r="R127" i="3"/>
  <c r="BK178" i="3"/>
  <c r="J178" i="3" s="1"/>
  <c r="J102" i="3" s="1"/>
  <c r="R183" i="3"/>
  <c r="P139" i="4"/>
  <c r="T139" i="4"/>
  <c r="P145" i="4"/>
  <c r="T145" i="4"/>
  <c r="P266" i="4"/>
  <c r="P265" i="4" s="1"/>
  <c r="P275" i="4"/>
  <c r="R293" i="4"/>
  <c r="R292" i="4"/>
  <c r="P144" i="5"/>
  <c r="P143" i="5" s="1"/>
  <c r="T144" i="5"/>
  <c r="T143" i="5"/>
  <c r="P190" i="5"/>
  <c r="BK198" i="5"/>
  <c r="R203" i="5"/>
  <c r="T139" i="6"/>
  <c r="P164" i="6"/>
  <c r="R174" i="6"/>
  <c r="R195" i="6"/>
  <c r="BK129" i="7"/>
  <c r="J129" i="7" s="1"/>
  <c r="J100" i="7" s="1"/>
  <c r="P142" i="7"/>
  <c r="R141" i="8"/>
  <c r="BK227" i="8"/>
  <c r="J227" i="8"/>
  <c r="J104" i="8" s="1"/>
  <c r="T238" i="8"/>
  <c r="BK289" i="8"/>
  <c r="J289" i="8" s="1"/>
  <c r="J110" i="8" s="1"/>
  <c r="T297" i="8"/>
  <c r="R335" i="8"/>
  <c r="P342" i="8"/>
  <c r="P277" i="9"/>
  <c r="P141" i="9"/>
  <c r="P137" i="9" s="1"/>
  <c r="AU107" i="1" s="1"/>
  <c r="BK508" i="9"/>
  <c r="J508" i="9" s="1"/>
  <c r="J107" i="9" s="1"/>
  <c r="T508" i="9"/>
  <c r="P705" i="9"/>
  <c r="R131" i="10"/>
  <c r="R130" i="10" s="1"/>
  <c r="P135" i="11"/>
  <c r="T145" i="11"/>
  <c r="BK146" i="12"/>
  <c r="J146" i="12" s="1"/>
  <c r="J101" i="12" s="1"/>
  <c r="BK146" i="13"/>
  <c r="BK145" i="13" s="1"/>
  <c r="J145" i="13" s="1"/>
  <c r="J102" i="13" s="1"/>
  <c r="T213" i="13"/>
  <c r="T212" i="13"/>
  <c r="P224" i="13"/>
  <c r="BK228" i="13"/>
  <c r="J228" i="13" s="1"/>
  <c r="J109" i="13" s="1"/>
  <c r="R129" i="14"/>
  <c r="BK137" i="14"/>
  <c r="J137" i="14" s="1"/>
  <c r="J102" i="14" s="1"/>
  <c r="P137" i="14"/>
  <c r="T137" i="14"/>
  <c r="BK142" i="14"/>
  <c r="J142" i="14" s="1"/>
  <c r="J103" i="14" s="1"/>
  <c r="P142" i="14"/>
  <c r="R142" i="14"/>
  <c r="BK147" i="14"/>
  <c r="J147" i="14" s="1"/>
  <c r="J104" i="14" s="1"/>
  <c r="P147" i="14"/>
  <c r="R147" i="14"/>
  <c r="T147" i="14"/>
  <c r="BK156" i="2"/>
  <c r="J156" i="2" s="1"/>
  <c r="J102" i="2" s="1"/>
  <c r="BK297" i="4"/>
  <c r="J297" i="4" s="1"/>
  <c r="J112" i="4" s="1"/>
  <c r="BK201" i="5"/>
  <c r="J201" i="5"/>
  <c r="J111" i="5" s="1"/>
  <c r="BK134" i="7"/>
  <c r="J134" i="7" s="1"/>
  <c r="J101" i="7" s="1"/>
  <c r="BK139" i="8"/>
  <c r="J139" i="8" s="1"/>
  <c r="J100" i="8" s="1"/>
  <c r="BK224" i="8"/>
  <c r="J224" i="8" s="1"/>
  <c r="J103" i="8" s="1"/>
  <c r="BK231" i="13"/>
  <c r="J231" i="13" s="1"/>
  <c r="J110" i="13" s="1"/>
  <c r="BK299" i="4"/>
  <c r="J299" i="4" s="1"/>
  <c r="J113" i="4" s="1"/>
  <c r="BK144" i="12"/>
  <c r="J144" i="12" s="1"/>
  <c r="J100" i="12" s="1"/>
  <c r="BK778" i="9"/>
  <c r="J778" i="9"/>
  <c r="J111" i="9" s="1"/>
  <c r="BK134" i="14"/>
  <c r="J134" i="14" s="1"/>
  <c r="J101" i="14" s="1"/>
  <c r="BK282" i="2"/>
  <c r="J282" i="2" s="1"/>
  <c r="J111" i="2" s="1"/>
  <c r="BK233" i="13"/>
  <c r="J233" i="13" s="1"/>
  <c r="J111" i="13" s="1"/>
  <c r="BK154" i="12"/>
  <c r="J154" i="12"/>
  <c r="J103" i="12"/>
  <c r="BK145" i="2"/>
  <c r="J145" i="2" s="1"/>
  <c r="J100" i="2" s="1"/>
  <c r="BK158" i="2"/>
  <c r="J158" i="2" s="1"/>
  <c r="J103" i="2" s="1"/>
  <c r="BK152" i="7"/>
  <c r="J152" i="7" s="1"/>
  <c r="J105" i="7" s="1"/>
  <c r="BK255" i="8"/>
  <c r="J255" i="8" s="1"/>
  <c r="J108" i="8" s="1"/>
  <c r="BK139" i="9"/>
  <c r="J139" i="9"/>
  <c r="J102" i="9" s="1"/>
  <c r="BK151" i="14"/>
  <c r="J151" i="14" s="1"/>
  <c r="J105" i="14" s="1"/>
  <c r="E85" i="14"/>
  <c r="J94" i="14"/>
  <c r="F124" i="14"/>
  <c r="BE132" i="14"/>
  <c r="BK227" i="13"/>
  <c r="J227" i="13"/>
  <c r="J108" i="13" s="1"/>
  <c r="BE140" i="14"/>
  <c r="J91" i="14"/>
  <c r="BE135" i="14"/>
  <c r="BE152" i="14"/>
  <c r="BE145" i="14"/>
  <c r="BE150" i="14"/>
  <c r="BE143" i="14"/>
  <c r="BE130" i="14"/>
  <c r="BE138" i="14"/>
  <c r="BE148" i="14"/>
  <c r="E85" i="13"/>
  <c r="J127" i="13"/>
  <c r="F130" i="13"/>
  <c r="BE147" i="13"/>
  <c r="BE151" i="13"/>
  <c r="BE153" i="13"/>
  <c r="BE157" i="13"/>
  <c r="BE159" i="13"/>
  <c r="BE162" i="13"/>
  <c r="BE164" i="13"/>
  <c r="BE165" i="13"/>
  <c r="BE179" i="13"/>
  <c r="BE180" i="13"/>
  <c r="BE181" i="13"/>
  <c r="BE183" i="13"/>
  <c r="BE189" i="13"/>
  <c r="BE192" i="13"/>
  <c r="BE194" i="13"/>
  <c r="BE195" i="13"/>
  <c r="BE200" i="13"/>
  <c r="BE201" i="13"/>
  <c r="BE207" i="13"/>
  <c r="BE214" i="13"/>
  <c r="BE219" i="13"/>
  <c r="BE221" i="13"/>
  <c r="BE222" i="13"/>
  <c r="BE152" i="13"/>
  <c r="BE160" i="13"/>
  <c r="BE161" i="13"/>
  <c r="BE163" i="13"/>
  <c r="BE167" i="13"/>
  <c r="BE168" i="13"/>
  <c r="BE171" i="13"/>
  <c r="BE173" i="13"/>
  <c r="BE174" i="13"/>
  <c r="BE176" i="13"/>
  <c r="BE177" i="13"/>
  <c r="BE182" i="13"/>
  <c r="BE184" i="13"/>
  <c r="BE186" i="13"/>
  <c r="BE187" i="13"/>
  <c r="BE190" i="13"/>
  <c r="BE191" i="13"/>
  <c r="BE196" i="13"/>
  <c r="BE197" i="13"/>
  <c r="BE202" i="13"/>
  <c r="BE211" i="13"/>
  <c r="BE215" i="13"/>
  <c r="BE226" i="13"/>
  <c r="BE229" i="13"/>
  <c r="BE136" i="13"/>
  <c r="BE138" i="13"/>
  <c r="BE139" i="13"/>
  <c r="BE144" i="13"/>
  <c r="BE148" i="13"/>
  <c r="BE154" i="13"/>
  <c r="BE155" i="13"/>
  <c r="BE166" i="13"/>
  <c r="BE169" i="13"/>
  <c r="BE170" i="13"/>
  <c r="BE172" i="13"/>
  <c r="BE175" i="13"/>
  <c r="BE185" i="13"/>
  <c r="BE188" i="13"/>
  <c r="BE193" i="13"/>
  <c r="BE199" i="13"/>
  <c r="BE208" i="13"/>
  <c r="BE216" i="13"/>
  <c r="BE217" i="13"/>
  <c r="BE220" i="13"/>
  <c r="BE232" i="13"/>
  <c r="BE234" i="13"/>
  <c r="BE137" i="13"/>
  <c r="BE141" i="13"/>
  <c r="BE142" i="13"/>
  <c r="BE143" i="13"/>
  <c r="BE149" i="13"/>
  <c r="BE150" i="13"/>
  <c r="BE156" i="13"/>
  <c r="BE158" i="13"/>
  <c r="BE178" i="13"/>
  <c r="BE198" i="13"/>
  <c r="BE203" i="13"/>
  <c r="BE204" i="13"/>
  <c r="BE205" i="13"/>
  <c r="BE206" i="13"/>
  <c r="BE209" i="13"/>
  <c r="BE210" i="13"/>
  <c r="BE223" i="13"/>
  <c r="BE225" i="13"/>
  <c r="BE230" i="13"/>
  <c r="F93" i="12"/>
  <c r="J119" i="12"/>
  <c r="BE139" i="12"/>
  <c r="BE148" i="12"/>
  <c r="F94" i="12"/>
  <c r="BE130" i="12"/>
  <c r="BE137" i="12"/>
  <c r="BE138" i="12"/>
  <c r="BE142" i="12"/>
  <c r="BE143" i="12"/>
  <c r="BE133" i="12"/>
  <c r="BE134" i="12"/>
  <c r="BE153" i="12"/>
  <c r="BE128" i="12"/>
  <c r="BE136" i="12"/>
  <c r="BE140" i="12"/>
  <c r="E85" i="12"/>
  <c r="J94" i="12"/>
  <c r="BE129" i="12"/>
  <c r="BE141" i="12"/>
  <c r="BE150" i="12"/>
  <c r="BE155" i="12"/>
  <c r="BE131" i="12"/>
  <c r="BE132" i="12"/>
  <c r="J93" i="12"/>
  <c r="BE127" i="12"/>
  <c r="BE135" i="12"/>
  <c r="BE145" i="12"/>
  <c r="BE147" i="12"/>
  <c r="BE151" i="12"/>
  <c r="BE152" i="12"/>
  <c r="E85" i="11"/>
  <c r="J91" i="11"/>
  <c r="J122" i="11"/>
  <c r="BE129" i="11"/>
  <c r="J93" i="11"/>
  <c r="F122" i="11"/>
  <c r="BE154" i="11"/>
  <c r="BE155" i="11"/>
  <c r="BE156" i="11"/>
  <c r="BE163" i="11"/>
  <c r="BE142" i="11"/>
  <c r="BE147" i="11"/>
  <c r="J131" i="10"/>
  <c r="J102" i="10" s="1"/>
  <c r="BE127" i="11"/>
  <c r="BE131" i="11"/>
  <c r="BE157" i="11"/>
  <c r="BE158" i="11"/>
  <c r="BE159" i="11"/>
  <c r="BE160" i="11"/>
  <c r="BE161" i="11"/>
  <c r="BE162" i="11"/>
  <c r="F121" i="11"/>
  <c r="BE128" i="11"/>
  <c r="BE136" i="11"/>
  <c r="BE137" i="11"/>
  <c r="BE138" i="11"/>
  <c r="BE139" i="11"/>
  <c r="BE140" i="11"/>
  <c r="BE141" i="11"/>
  <c r="BE149" i="11"/>
  <c r="BE150" i="11"/>
  <c r="BE151" i="11"/>
  <c r="BE152" i="11"/>
  <c r="BK189" i="10"/>
  <c r="J189" i="10" s="1"/>
  <c r="J104" i="10" s="1"/>
  <c r="BE164" i="11"/>
  <c r="BE132" i="11"/>
  <c r="BE133" i="11"/>
  <c r="BE134" i="11"/>
  <c r="BE143" i="11"/>
  <c r="BE144" i="11"/>
  <c r="BE146" i="11"/>
  <c r="BE148" i="11"/>
  <c r="E85" i="10"/>
  <c r="F125" i="10"/>
  <c r="BE133" i="10"/>
  <c r="BE143" i="10"/>
  <c r="BE135" i="10"/>
  <c r="BE152" i="10"/>
  <c r="BE156" i="10"/>
  <c r="F126" i="10"/>
  <c r="BE171" i="10"/>
  <c r="BE179" i="10"/>
  <c r="BE187" i="10"/>
  <c r="BE188" i="10"/>
  <c r="J93" i="10"/>
  <c r="BE132" i="10"/>
  <c r="BE151" i="10"/>
  <c r="BE191" i="10"/>
  <c r="BE182" i="10"/>
  <c r="BE184" i="10"/>
  <c r="BE136" i="10"/>
  <c r="BE154" i="10"/>
  <c r="BE193" i="10"/>
  <c r="BE158" i="9"/>
  <c r="BE165" i="9"/>
  <c r="BE263" i="9"/>
  <c r="BE327" i="9"/>
  <c r="BE446" i="9"/>
  <c r="BE474" i="9"/>
  <c r="BE486" i="9"/>
  <c r="BE496" i="9"/>
  <c r="BE516" i="9"/>
  <c r="BE542" i="9"/>
  <c r="BE544" i="9"/>
  <c r="BE646" i="9"/>
  <c r="BE697" i="9"/>
  <c r="BE761" i="9"/>
  <c r="BE777" i="9"/>
  <c r="BE779" i="9"/>
  <c r="BE783" i="9"/>
  <c r="BE785" i="9"/>
  <c r="BE787" i="9"/>
  <c r="BK346" i="8"/>
  <c r="J346" i="8" s="1"/>
  <c r="J114" i="8" s="1"/>
  <c r="BE270" i="9"/>
  <c r="BE282" i="9"/>
  <c r="BE416" i="9"/>
  <c r="BE476" i="9"/>
  <c r="BE490" i="9"/>
  <c r="BE565" i="9"/>
  <c r="BE687" i="9"/>
  <c r="BE759" i="9"/>
  <c r="BE766" i="9"/>
  <c r="BE770" i="9"/>
  <c r="BE212" i="9"/>
  <c r="BE272" i="9"/>
  <c r="BE280" i="9"/>
  <c r="BE454" i="9"/>
  <c r="BE472" i="9"/>
  <c r="BE488" i="9"/>
  <c r="BE527" i="9"/>
  <c r="BE546" i="9"/>
  <c r="BE663" i="9"/>
  <c r="BE762" i="9"/>
  <c r="BE764" i="9"/>
  <c r="BE772" i="9"/>
  <c r="J141" i="8"/>
  <c r="J101" i="8" s="1"/>
  <c r="BK243" i="8"/>
  <c r="J243" i="8" s="1"/>
  <c r="J106" i="8" s="1"/>
  <c r="J93" i="9"/>
  <c r="F134" i="9"/>
  <c r="BE140" i="9"/>
  <c r="BE143" i="9"/>
  <c r="BE173" i="9"/>
  <c r="BE180" i="9"/>
  <c r="BE218" i="9"/>
  <c r="BE261" i="9"/>
  <c r="BE396" i="9"/>
  <c r="BE494" i="9"/>
  <c r="BE701" i="9"/>
  <c r="BE727" i="9"/>
  <c r="BE190" i="9"/>
  <c r="BE199" i="9"/>
  <c r="BE265" i="9"/>
  <c r="BE274" i="9"/>
  <c r="BE304" i="9"/>
  <c r="BE350" i="9"/>
  <c r="BE407" i="9"/>
  <c r="BE426" i="9"/>
  <c r="BE484" i="9"/>
  <c r="BE498" i="9"/>
  <c r="BE506" i="9"/>
  <c r="BE507" i="9"/>
  <c r="BE676" i="9"/>
  <c r="BE699" i="9"/>
  <c r="BE706" i="9"/>
  <c r="BE738" i="9"/>
  <c r="E85" i="9"/>
  <c r="F95" i="9"/>
  <c r="BE144" i="9"/>
  <c r="BE148" i="9"/>
  <c r="BE202" i="9"/>
  <c r="BE204" i="9"/>
  <c r="BE206" i="9"/>
  <c r="BE236" i="9"/>
  <c r="BE250" i="9"/>
  <c r="BE259" i="9"/>
  <c r="BE388" i="9"/>
  <c r="BE438" i="9"/>
  <c r="BE462" i="9"/>
  <c r="BE468" i="9"/>
  <c r="BE470" i="9"/>
  <c r="BE479" i="9"/>
  <c r="BE501" i="9"/>
  <c r="BE509" i="9"/>
  <c r="BE582" i="9"/>
  <c r="BE704" i="9"/>
  <c r="BE748" i="9"/>
  <c r="BE776" i="9"/>
  <c r="BE146" i="9"/>
  <c r="BE200" i="9"/>
  <c r="BE223" i="9"/>
  <c r="BE243" i="9"/>
  <c r="BE257" i="9"/>
  <c r="BE267" i="9"/>
  <c r="BE275" i="9"/>
  <c r="BE276" i="9"/>
  <c r="BE372" i="9"/>
  <c r="BE482" i="9"/>
  <c r="BE492" i="9"/>
  <c r="BE503" i="9"/>
  <c r="BE511" i="9"/>
  <c r="BE512" i="9"/>
  <c r="BE514" i="9"/>
  <c r="BE567" i="9"/>
  <c r="BE580" i="9"/>
  <c r="BE596" i="9"/>
  <c r="BE602" i="9"/>
  <c r="BE617" i="9"/>
  <c r="BE631" i="9"/>
  <c r="BE661" i="9"/>
  <c r="BE703" i="9"/>
  <c r="BE716" i="9"/>
  <c r="BE774" i="9"/>
  <c r="BE230" i="9"/>
  <c r="BE278" i="9"/>
  <c r="BE478" i="9"/>
  <c r="BE480" i="9"/>
  <c r="BE616" i="9"/>
  <c r="BE665" i="9"/>
  <c r="BE768" i="9"/>
  <c r="E125" i="8"/>
  <c r="BE174" i="8"/>
  <c r="BE176" i="8"/>
  <c r="BE179" i="8"/>
  <c r="BE199" i="8"/>
  <c r="BE202" i="8"/>
  <c r="BE230" i="8"/>
  <c r="BE250" i="8"/>
  <c r="BE284" i="8"/>
  <c r="BE288" i="8"/>
  <c r="BE293" i="8"/>
  <c r="BE317" i="8"/>
  <c r="BE320" i="8"/>
  <c r="F134" i="8"/>
  <c r="BE145" i="8"/>
  <c r="BE158" i="8"/>
  <c r="BE180" i="8"/>
  <c r="BE190" i="8"/>
  <c r="BE206" i="8"/>
  <c r="BE239" i="8"/>
  <c r="BE273" i="8"/>
  <c r="BE334" i="8"/>
  <c r="BE343" i="8"/>
  <c r="BE366" i="8"/>
  <c r="BE386" i="8"/>
  <c r="J91" i="8"/>
  <c r="J134" i="8"/>
  <c r="BE146" i="8"/>
  <c r="BE205" i="8"/>
  <c r="BE213" i="8"/>
  <c r="BE220" i="8"/>
  <c r="BE232" i="8"/>
  <c r="BE237" i="8"/>
  <c r="BE270" i="8"/>
  <c r="BE290" i="8"/>
  <c r="BE301" i="8"/>
  <c r="BE327" i="8"/>
  <c r="BE332" i="8"/>
  <c r="BE350" i="8"/>
  <c r="BE368" i="8"/>
  <c r="BE384" i="8"/>
  <c r="BE390" i="8"/>
  <c r="BE142" i="8"/>
  <c r="BE169" i="8"/>
  <c r="BE193" i="8"/>
  <c r="BE228" i="8"/>
  <c r="BE234" i="8"/>
  <c r="BE267" i="8"/>
  <c r="BE276" i="8"/>
  <c r="BE277" i="8"/>
  <c r="BE278" i="8"/>
  <c r="BE292" i="8"/>
  <c r="BE298" i="8"/>
  <c r="BE344" i="8"/>
  <c r="BE358" i="8"/>
  <c r="BE360" i="8"/>
  <c r="BE370" i="8"/>
  <c r="BE372" i="8"/>
  <c r="BE382" i="8"/>
  <c r="BE140" i="8"/>
  <c r="BE149" i="8"/>
  <c r="BE150" i="8"/>
  <c r="BE157" i="8"/>
  <c r="BE186" i="8"/>
  <c r="BE210" i="8"/>
  <c r="BE212" i="8"/>
  <c r="BE225" i="8"/>
  <c r="BE235" i="8"/>
  <c r="BE241" i="8"/>
  <c r="BE254" i="8"/>
  <c r="BE261" i="8"/>
  <c r="BE264" i="8"/>
  <c r="BE279" i="8"/>
  <c r="BE296" i="8"/>
  <c r="BE304" i="8"/>
  <c r="BE307" i="8"/>
  <c r="BE313" i="8"/>
  <c r="BE324" i="8"/>
  <c r="BE348" i="8"/>
  <c r="BE352" i="8"/>
  <c r="BE364" i="8"/>
  <c r="BE374" i="8"/>
  <c r="BE376" i="8"/>
  <c r="BE378" i="8"/>
  <c r="BE380" i="8"/>
  <c r="BE388" i="8"/>
  <c r="BE154" i="8"/>
  <c r="BE166" i="8"/>
  <c r="BE172" i="8"/>
  <c r="BE248" i="8"/>
  <c r="BE310" i="8"/>
  <c r="BE345" i="8"/>
  <c r="BE163" i="8"/>
  <c r="BE184" i="8"/>
  <c r="BE196" i="8"/>
  <c r="BE214" i="8"/>
  <c r="BE217" i="8"/>
  <c r="BE245" i="8"/>
  <c r="BE256" i="8"/>
  <c r="BE282" i="8"/>
  <c r="BE294" i="8"/>
  <c r="BE336" i="8"/>
  <c r="BE339" i="8"/>
  <c r="BE354" i="8"/>
  <c r="BE356" i="8"/>
  <c r="BE362" i="8"/>
  <c r="BE392" i="8"/>
  <c r="E115" i="7"/>
  <c r="BE149" i="7"/>
  <c r="BE130" i="7"/>
  <c r="J124" i="7"/>
  <c r="BE143" i="7"/>
  <c r="BE135" i="7"/>
  <c r="BE145" i="7"/>
  <c r="BE147" i="7"/>
  <c r="J91" i="7"/>
  <c r="BE151" i="7"/>
  <c r="BE153" i="7"/>
  <c r="F94" i="7"/>
  <c r="BE138" i="7"/>
  <c r="BE132" i="7"/>
  <c r="BE140" i="7"/>
  <c r="J144" i="5"/>
  <c r="J104" i="5" s="1"/>
  <c r="J198" i="5"/>
  <c r="J110" i="5" s="1"/>
  <c r="E118" i="6"/>
  <c r="F129" i="6"/>
  <c r="BE151" i="6"/>
  <c r="BE166" i="6"/>
  <c r="BE179" i="6"/>
  <c r="BE205" i="6"/>
  <c r="BE214" i="6"/>
  <c r="BE215" i="6"/>
  <c r="BE218" i="6"/>
  <c r="BE227" i="6"/>
  <c r="BE140" i="6"/>
  <c r="BE141" i="6"/>
  <c r="BE181" i="6"/>
  <c r="BE182" i="6"/>
  <c r="BE183" i="6"/>
  <c r="BE185" i="6"/>
  <c r="BE186" i="6"/>
  <c r="BE189" i="6"/>
  <c r="BE198" i="6"/>
  <c r="BE199" i="6"/>
  <c r="BE211" i="6"/>
  <c r="J158" i="5"/>
  <c r="J106" i="5"/>
  <c r="BE134" i="6"/>
  <c r="BE135" i="6"/>
  <c r="BE150" i="6"/>
  <c r="BE152" i="6"/>
  <c r="BE176" i="6"/>
  <c r="BE194" i="6"/>
  <c r="J93" i="6"/>
  <c r="BE161" i="6"/>
  <c r="BE162" i="6"/>
  <c r="BE163" i="6"/>
  <c r="BE167" i="6"/>
  <c r="BE168" i="6"/>
  <c r="BE172" i="6"/>
  <c r="BE173" i="6"/>
  <c r="BE175" i="6"/>
  <c r="BE190" i="6"/>
  <c r="BE191" i="6"/>
  <c r="BE193" i="6"/>
  <c r="BE196" i="6"/>
  <c r="BE197" i="6"/>
  <c r="BE200" i="6"/>
  <c r="BE204" i="6"/>
  <c r="BE206" i="6"/>
  <c r="BE207" i="6"/>
  <c r="BE208" i="6"/>
  <c r="BE217" i="6"/>
  <c r="BE220" i="6"/>
  <c r="BE221" i="6"/>
  <c r="BE222" i="6"/>
  <c r="BE225" i="6"/>
  <c r="BE226" i="6"/>
  <c r="BE136" i="6"/>
  <c r="BE143" i="6"/>
  <c r="BE157" i="6"/>
  <c r="BE159" i="6"/>
  <c r="BE180" i="6"/>
  <c r="BE187" i="6"/>
  <c r="BE202" i="6"/>
  <c r="BE203" i="6"/>
  <c r="BE219" i="6"/>
  <c r="BE223" i="6"/>
  <c r="BE142" i="6"/>
  <c r="BE153" i="6"/>
  <c r="BE154" i="6"/>
  <c r="BE155" i="6"/>
  <c r="BE156" i="6"/>
  <c r="BE160" i="6"/>
  <c r="BE169" i="6"/>
  <c r="BE170" i="6"/>
  <c r="BE177" i="6"/>
  <c r="BE178" i="6"/>
  <c r="BE212" i="6"/>
  <c r="BE213" i="6"/>
  <c r="BE216" i="6"/>
  <c r="BE224" i="6"/>
  <c r="BE137" i="6"/>
  <c r="BE138" i="6"/>
  <c r="BE144" i="6"/>
  <c r="BE145" i="6"/>
  <c r="BE146" i="6"/>
  <c r="BE147" i="6"/>
  <c r="BE148" i="6"/>
  <c r="BE149" i="6"/>
  <c r="BE165" i="6"/>
  <c r="BE184" i="6"/>
  <c r="BE192" i="6"/>
  <c r="BE201" i="6"/>
  <c r="BE209" i="6"/>
  <c r="BE210" i="6"/>
  <c r="BE160" i="5"/>
  <c r="BE186" i="5"/>
  <c r="J93" i="5"/>
  <c r="F132" i="5"/>
  <c r="BE145" i="5"/>
  <c r="BE163" i="5"/>
  <c r="BE167" i="5"/>
  <c r="BE171" i="5"/>
  <c r="BE174" i="5"/>
  <c r="BE177" i="5"/>
  <c r="BK150" i="4"/>
  <c r="J150" i="4"/>
  <c r="J104" i="4" s="1"/>
  <c r="J266" i="4"/>
  <c r="J107" i="4" s="1"/>
  <c r="E122" i="5"/>
  <c r="J133" i="5"/>
  <c r="BE141" i="5"/>
  <c r="BE147" i="5"/>
  <c r="BE148" i="5"/>
  <c r="BE159" i="5"/>
  <c r="BE182" i="5"/>
  <c r="BE183" i="5"/>
  <c r="BE185" i="5"/>
  <c r="BE189" i="5"/>
  <c r="F133" i="5"/>
  <c r="BE142" i="5"/>
  <c r="BE149" i="5"/>
  <c r="BE155" i="5"/>
  <c r="BE176" i="5"/>
  <c r="BE184" i="5"/>
  <c r="BE188" i="5"/>
  <c r="BE205" i="5"/>
  <c r="BE153" i="5"/>
  <c r="BE162" i="5"/>
  <c r="BE164" i="5"/>
  <c r="BE170" i="5"/>
  <c r="BE199" i="5"/>
  <c r="BE200" i="5"/>
  <c r="BE204" i="5"/>
  <c r="J132" i="5"/>
  <c r="BE150" i="5"/>
  <c r="BE152" i="5"/>
  <c r="BE156" i="5"/>
  <c r="BE172" i="5"/>
  <c r="BE173" i="5"/>
  <c r="BE175" i="5"/>
  <c r="BE178" i="5"/>
  <c r="BE191" i="5"/>
  <c r="BE202" i="5"/>
  <c r="BE140" i="5"/>
  <c r="BE146" i="5"/>
  <c r="BE154" i="5"/>
  <c r="BE161" i="5"/>
  <c r="BE169" i="5"/>
  <c r="BE179" i="5"/>
  <c r="BE181" i="5"/>
  <c r="BE187" i="5"/>
  <c r="BE193" i="5"/>
  <c r="BE196" i="5"/>
  <c r="BE139" i="5"/>
  <c r="BE151" i="5"/>
  <c r="BE165" i="5"/>
  <c r="BE166" i="5"/>
  <c r="BE168" i="5"/>
  <c r="BE180" i="5"/>
  <c r="BE192" i="5"/>
  <c r="BE195" i="5"/>
  <c r="J93" i="4"/>
  <c r="BE149" i="4"/>
  <c r="BE154" i="4"/>
  <c r="BE160" i="4"/>
  <c r="BE175" i="4"/>
  <c r="BE176" i="4"/>
  <c r="BE179" i="4"/>
  <c r="BE180" i="4"/>
  <c r="BE185" i="4"/>
  <c r="BE186" i="4"/>
  <c r="BE187" i="4"/>
  <c r="BE193" i="4"/>
  <c r="BE194" i="4"/>
  <c r="BE195" i="4"/>
  <c r="BE196" i="4"/>
  <c r="BE197" i="4"/>
  <c r="BE209" i="4"/>
  <c r="BE213" i="4"/>
  <c r="BE234" i="4"/>
  <c r="BE235" i="4"/>
  <c r="BE252" i="4"/>
  <c r="BE254" i="4"/>
  <c r="BE258" i="4"/>
  <c r="BE288" i="4"/>
  <c r="BE289" i="4"/>
  <c r="BE290" i="4"/>
  <c r="BE296" i="4"/>
  <c r="BE298" i="4"/>
  <c r="BE300" i="4"/>
  <c r="J127" i="3"/>
  <c r="J100" i="3" s="1"/>
  <c r="F95" i="4"/>
  <c r="BE147" i="4"/>
  <c r="BE188" i="4"/>
  <c r="BE199" i="4"/>
  <c r="BE200" i="4"/>
  <c r="BE201" i="4"/>
  <c r="BE202" i="4"/>
  <c r="BE206" i="4"/>
  <c r="BE207" i="4"/>
  <c r="BE208" i="4"/>
  <c r="BE217" i="4"/>
  <c r="BE222" i="4"/>
  <c r="BE230" i="4"/>
  <c r="BE250" i="4"/>
  <c r="BE255" i="4"/>
  <c r="BE259" i="4"/>
  <c r="BE270" i="4"/>
  <c r="BE282" i="4"/>
  <c r="BE285" i="4"/>
  <c r="BE286" i="4"/>
  <c r="BE140" i="4"/>
  <c r="BE146" i="4"/>
  <c r="BE156" i="4"/>
  <c r="BE158" i="4"/>
  <c r="BE159" i="4"/>
  <c r="BE165" i="4"/>
  <c r="BE172" i="4"/>
  <c r="BE173" i="4"/>
  <c r="BE177" i="4"/>
  <c r="BE190" i="4"/>
  <c r="BE211" i="4"/>
  <c r="BE224" i="4"/>
  <c r="BE228" i="4"/>
  <c r="BE241" i="4"/>
  <c r="BE246" i="4"/>
  <c r="BE269" i="4"/>
  <c r="BE273" i="4"/>
  <c r="BE276" i="4"/>
  <c r="BE278" i="4"/>
  <c r="BE295" i="4"/>
  <c r="E85" i="4"/>
  <c r="F96" i="4"/>
  <c r="BE143" i="4"/>
  <c r="BE157" i="4"/>
  <c r="BE166" i="4"/>
  <c r="BE169" i="4"/>
  <c r="BE170" i="4"/>
  <c r="BE171" i="4"/>
  <c r="BE178" i="4"/>
  <c r="BE189" i="4"/>
  <c r="BE191" i="4"/>
  <c r="BE198" i="4"/>
  <c r="BE210" i="4"/>
  <c r="BE212" i="4"/>
  <c r="BE214" i="4"/>
  <c r="BE223" i="4"/>
  <c r="BE240" i="4"/>
  <c r="BE242" i="4"/>
  <c r="BE243" i="4"/>
  <c r="BE248" i="4"/>
  <c r="J96" i="4"/>
  <c r="BE142" i="4"/>
  <c r="BE144" i="4"/>
  <c r="BE148" i="4"/>
  <c r="BE152" i="4"/>
  <c r="BE192" i="4"/>
  <c r="BE205" i="4"/>
  <c r="BE216" i="4"/>
  <c r="BE219" i="4"/>
  <c r="BE225" i="4"/>
  <c r="BE227" i="4"/>
  <c r="BE233" i="4"/>
  <c r="BE237" i="4"/>
  <c r="BE238" i="4"/>
  <c r="BE244" i="4"/>
  <c r="BE253" i="4"/>
  <c r="BE262" i="4"/>
  <c r="BE263" i="4"/>
  <c r="BE264" i="4"/>
  <c r="BE274" i="4"/>
  <c r="BE277" i="4"/>
  <c r="BE281" i="4"/>
  <c r="BE283" i="4"/>
  <c r="BE284" i="4"/>
  <c r="BE294" i="4"/>
  <c r="BE153" i="4"/>
  <c r="BE164" i="4"/>
  <c r="BE174" i="4"/>
  <c r="BE181" i="4"/>
  <c r="BE182" i="4"/>
  <c r="BE183" i="4"/>
  <c r="BE218" i="4"/>
  <c r="BE229" i="4"/>
  <c r="BE231" i="4"/>
  <c r="BE236" i="4"/>
  <c r="BE239" i="4"/>
  <c r="BE141" i="4"/>
  <c r="BE155" i="4"/>
  <c r="BE162" i="4"/>
  <c r="BE163" i="4"/>
  <c r="BE167" i="4"/>
  <c r="BE168" i="4"/>
  <c r="BE203" i="4"/>
  <c r="BE215" i="4"/>
  <c r="BE245" i="4"/>
  <c r="BE247" i="4"/>
  <c r="BE267" i="4"/>
  <c r="BE268" i="4"/>
  <c r="BE271" i="4"/>
  <c r="BE279" i="4"/>
  <c r="BE280" i="4"/>
  <c r="BE291" i="4"/>
  <c r="J95" i="4"/>
  <c r="BE161" i="4"/>
  <c r="BE184" i="4"/>
  <c r="BE204" i="4"/>
  <c r="BE220" i="4"/>
  <c r="BE221" i="4"/>
  <c r="BE226" i="4"/>
  <c r="BE232" i="4"/>
  <c r="BE249" i="4"/>
  <c r="BE251" i="4"/>
  <c r="BE256" i="4"/>
  <c r="BE257" i="4"/>
  <c r="BE260" i="4"/>
  <c r="BE261" i="4"/>
  <c r="BE272" i="4"/>
  <c r="E85" i="3"/>
  <c r="BE138" i="3"/>
  <c r="BE173" i="3"/>
  <c r="BE177" i="3"/>
  <c r="F121" i="3"/>
  <c r="BE132" i="3"/>
  <c r="BE186" i="3"/>
  <c r="BE187" i="3"/>
  <c r="J91" i="3"/>
  <c r="BE128" i="3"/>
  <c r="BE147" i="3"/>
  <c r="BE153" i="3"/>
  <c r="BE165" i="3"/>
  <c r="BE184" i="3"/>
  <c r="BE145" i="3"/>
  <c r="BE160" i="3"/>
  <c r="BE164" i="3"/>
  <c r="F94" i="3"/>
  <c r="BE144" i="3"/>
  <c r="BE159" i="3"/>
  <c r="BE162" i="3"/>
  <c r="BE181" i="3"/>
  <c r="BE130" i="3"/>
  <c r="BE167" i="3"/>
  <c r="BE170" i="3"/>
  <c r="BE176" i="3"/>
  <c r="BE179" i="3"/>
  <c r="BA96" i="1"/>
  <c r="E85" i="2"/>
  <c r="J91" i="2"/>
  <c r="F94" i="2"/>
  <c r="J94" i="2"/>
  <c r="BE146" i="2"/>
  <c r="BE151" i="2"/>
  <c r="BE155" i="2"/>
  <c r="BE157" i="2"/>
  <c r="BE159" i="2"/>
  <c r="BE161" i="2"/>
  <c r="BE162" i="2"/>
  <c r="BE165" i="2"/>
  <c r="BE167" i="2"/>
  <c r="BE168" i="2"/>
  <c r="BE169" i="2"/>
  <c r="BE170" i="2"/>
  <c r="BE171" i="2"/>
  <c r="BE176" i="2"/>
  <c r="BE181" i="2"/>
  <c r="BE182" i="2"/>
  <c r="BE183" i="2"/>
  <c r="BE187" i="2"/>
  <c r="BE191" i="2"/>
  <c r="BE192" i="2"/>
  <c r="BE196" i="2"/>
  <c r="BE198" i="2"/>
  <c r="BE211" i="2"/>
  <c r="BE212" i="2"/>
  <c r="BE215" i="2"/>
  <c r="BE219" i="2"/>
  <c r="BE223" i="2"/>
  <c r="BE227" i="2"/>
  <c r="BE232" i="2"/>
  <c r="BE233" i="2"/>
  <c r="BE237" i="2"/>
  <c r="BE239" i="2"/>
  <c r="BE244" i="2"/>
  <c r="BE246" i="2"/>
  <c r="BE249" i="2"/>
  <c r="BE251" i="2"/>
  <c r="BE253" i="2"/>
  <c r="BE255" i="2"/>
  <c r="BE256" i="2"/>
  <c r="BE258" i="2"/>
  <c r="BE260" i="2"/>
  <c r="BE261" i="2"/>
  <c r="BE263" i="2"/>
  <c r="BE265" i="2"/>
  <c r="BE267" i="2"/>
  <c r="BE271" i="2"/>
  <c r="BE274" i="2"/>
  <c r="BE276" i="2"/>
  <c r="BE280" i="2"/>
  <c r="BE281" i="2"/>
  <c r="BE283" i="2"/>
  <c r="BE286" i="2"/>
  <c r="BE289" i="2"/>
  <c r="BE290" i="2"/>
  <c r="BE291" i="2"/>
  <c r="BE293" i="2"/>
  <c r="BE294" i="2"/>
  <c r="BE296" i="2"/>
  <c r="BE297" i="2"/>
  <c r="BE300" i="2"/>
  <c r="BE305" i="2"/>
  <c r="BE310" i="2"/>
  <c r="BE313" i="2"/>
  <c r="BE314" i="2"/>
  <c r="BE315" i="2"/>
  <c r="BE319" i="2"/>
  <c r="BE320" i="2"/>
  <c r="BE322" i="2"/>
  <c r="BE324" i="2"/>
  <c r="BE326" i="2"/>
  <c r="BE328" i="2"/>
  <c r="BE330" i="2"/>
  <c r="BE332" i="2"/>
  <c r="BE334" i="2"/>
  <c r="BE336" i="2"/>
  <c r="BE338" i="2"/>
  <c r="BE340" i="2"/>
  <c r="BE342" i="2"/>
  <c r="BE344" i="2"/>
  <c r="BE346" i="2"/>
  <c r="BE348" i="2"/>
  <c r="BE350" i="2"/>
  <c r="BE352" i="2"/>
  <c r="BE354" i="2"/>
  <c r="BE356" i="2"/>
  <c r="BE358" i="2"/>
  <c r="BE360" i="2"/>
  <c r="BE362" i="2"/>
  <c r="BE364" i="2"/>
  <c r="BE366" i="2"/>
  <c r="BE370" i="2"/>
  <c r="BE371" i="2"/>
  <c r="BE372" i="2"/>
  <c r="BE374" i="2"/>
  <c r="BE376" i="2"/>
  <c r="BE380" i="2"/>
  <c r="BE386" i="2"/>
  <c r="BE387" i="2"/>
  <c r="BE389" i="2"/>
  <c r="BE393" i="2"/>
  <c r="BE395" i="2"/>
  <c r="BE397" i="2"/>
  <c r="BE400" i="2"/>
  <c r="BE403" i="2"/>
  <c r="BE407" i="2"/>
  <c r="BE411" i="2"/>
  <c r="BE416" i="2"/>
  <c r="BE421" i="2"/>
  <c r="BE426" i="2"/>
  <c r="BE428" i="2"/>
  <c r="BE429" i="2"/>
  <c r="BE430" i="2"/>
  <c r="BE431" i="2"/>
  <c r="BE435" i="2"/>
  <c r="BE438" i="2"/>
  <c r="BE443" i="2"/>
  <c r="BE444" i="2"/>
  <c r="BE446" i="2"/>
  <c r="BE447" i="2"/>
  <c r="BE448" i="2"/>
  <c r="BE449" i="2"/>
  <c r="BE451" i="2"/>
  <c r="BE452" i="2"/>
  <c r="BE454" i="2"/>
  <c r="BE457" i="2"/>
  <c r="BE461" i="2"/>
  <c r="BE465" i="2"/>
  <c r="BE469" i="2"/>
  <c r="BE472" i="2"/>
  <c r="BE474" i="2"/>
  <c r="BE476" i="2"/>
  <c r="BE478" i="2"/>
  <c r="BE480" i="2"/>
  <c r="BE482" i="2"/>
  <c r="BE484" i="2"/>
  <c r="BE486" i="2"/>
  <c r="BE488" i="2"/>
  <c r="BE490" i="2"/>
  <c r="BE492" i="2"/>
  <c r="BE494" i="2"/>
  <c r="BE496" i="2"/>
  <c r="BE498" i="2"/>
  <c r="BC96" i="1"/>
  <c r="BD96" i="1"/>
  <c r="AS95" i="1"/>
  <c r="F37" i="3"/>
  <c r="BB97" i="1" s="1"/>
  <c r="F39" i="4"/>
  <c r="BB99" i="1" s="1"/>
  <c r="J38" i="6"/>
  <c r="AW102" i="1" s="1"/>
  <c r="F38" i="7"/>
  <c r="BC103" i="1" s="1"/>
  <c r="F38" i="8"/>
  <c r="BC105" i="1"/>
  <c r="F39" i="9"/>
  <c r="BB107" i="1" s="1"/>
  <c r="J36" i="13"/>
  <c r="AW111" i="1" s="1"/>
  <c r="F40" i="6"/>
  <c r="BC102" i="1" s="1"/>
  <c r="BC101" i="1" s="1"/>
  <c r="AY101" i="1" s="1"/>
  <c r="F39" i="8"/>
  <c r="BD105" i="1" s="1"/>
  <c r="F38" i="10"/>
  <c r="BA108" i="1"/>
  <c r="F39" i="10"/>
  <c r="BB108" i="1" s="1"/>
  <c r="J38" i="10"/>
  <c r="AW108" i="1" s="1"/>
  <c r="F41" i="10"/>
  <c r="BD108" i="1" s="1"/>
  <c r="F39" i="11"/>
  <c r="BD109" i="1" s="1"/>
  <c r="F37" i="11"/>
  <c r="BB109" i="1" s="1"/>
  <c r="F38" i="11"/>
  <c r="BC109" i="1"/>
  <c r="F39" i="12"/>
  <c r="BD110" i="1" s="1"/>
  <c r="J36" i="12"/>
  <c r="AW110" i="1" s="1"/>
  <c r="F39" i="13"/>
  <c r="BD111" i="1" s="1"/>
  <c r="F39" i="3"/>
  <c r="BD97" i="1" s="1"/>
  <c r="F38" i="5"/>
  <c r="BA100" i="1" s="1"/>
  <c r="F41" i="5"/>
  <c r="BD100" i="1"/>
  <c r="J38" i="5"/>
  <c r="AW100" i="1" s="1"/>
  <c r="F39" i="6"/>
  <c r="BB102" i="1" s="1"/>
  <c r="BB101" i="1" s="1"/>
  <c r="AX101" i="1" s="1"/>
  <c r="F38" i="9"/>
  <c r="BA107" i="1" s="1"/>
  <c r="F38" i="12"/>
  <c r="BC110" i="1" s="1"/>
  <c r="J36" i="14"/>
  <c r="AW112" i="1"/>
  <c r="F38" i="14"/>
  <c r="BC112" i="1" s="1"/>
  <c r="F36" i="14"/>
  <c r="BA112" i="1" s="1"/>
  <c r="J36" i="3"/>
  <c r="AW97" i="1" s="1"/>
  <c r="F41" i="4"/>
  <c r="BD99" i="1" s="1"/>
  <c r="F40" i="5"/>
  <c r="BC100" i="1" s="1"/>
  <c r="F41" i="6"/>
  <c r="BD102" i="1" s="1"/>
  <c r="BD101" i="1" s="1"/>
  <c r="J38" i="9"/>
  <c r="AW107" i="1" s="1"/>
  <c r="F36" i="13"/>
  <c r="BA111" i="1" s="1"/>
  <c r="F38" i="3"/>
  <c r="BC97" i="1"/>
  <c r="J38" i="4"/>
  <c r="AW99" i="1" s="1"/>
  <c r="F39" i="5"/>
  <c r="BB100" i="1" s="1"/>
  <c r="F36" i="7"/>
  <c r="BA103" i="1" s="1"/>
  <c r="F37" i="7"/>
  <c r="BB103" i="1" s="1"/>
  <c r="F36" i="8"/>
  <c r="BA105" i="1"/>
  <c r="F41" i="9"/>
  <c r="BD107" i="1" s="1"/>
  <c r="F37" i="14"/>
  <c r="BB112" i="1" s="1"/>
  <c r="F39" i="14"/>
  <c r="BD112" i="1"/>
  <c r="F36" i="3"/>
  <c r="BA97" i="1" s="1"/>
  <c r="F40" i="4"/>
  <c r="BC99" i="1" s="1"/>
  <c r="F38" i="6"/>
  <c r="BA102" i="1" s="1"/>
  <c r="BA101" i="1" s="1"/>
  <c r="AW101" i="1" s="1"/>
  <c r="J36" i="7"/>
  <c r="AW103" i="1" s="1"/>
  <c r="F37" i="8"/>
  <c r="BB105" i="1"/>
  <c r="F40" i="9"/>
  <c r="BC107" i="1" s="1"/>
  <c r="F36" i="12"/>
  <c r="BA110" i="1"/>
  <c r="F38" i="13"/>
  <c r="BC111" i="1" s="1"/>
  <c r="AS104" i="1"/>
  <c r="F38" i="4"/>
  <c r="BA99" i="1" s="1"/>
  <c r="F39" i="7"/>
  <c r="BD103" i="1"/>
  <c r="J36" i="8"/>
  <c r="AW105" i="1" s="1"/>
  <c r="F40" i="10"/>
  <c r="BC108" i="1" s="1"/>
  <c r="F36" i="11"/>
  <c r="BA109" i="1" s="1"/>
  <c r="J36" i="11"/>
  <c r="AW109" i="1" s="1"/>
  <c r="F37" i="12"/>
  <c r="BB110" i="1"/>
  <c r="F37" i="13"/>
  <c r="BB111" i="1" s="1"/>
  <c r="BK197" i="2" l="1"/>
  <c r="J197" i="2" s="1"/>
  <c r="J105" i="2" s="1"/>
  <c r="BK185" i="8"/>
  <c r="J185" i="8" s="1"/>
  <c r="J102" i="8" s="1"/>
  <c r="R138" i="8"/>
  <c r="T197" i="5"/>
  <c r="P138" i="8"/>
  <c r="P130" i="10"/>
  <c r="P129" i="10" s="1"/>
  <c r="AU108" i="1" s="1"/>
  <c r="P212" i="13"/>
  <c r="BK125" i="11"/>
  <c r="J125" i="11" s="1"/>
  <c r="J98" i="11" s="1"/>
  <c r="R126" i="3"/>
  <c r="R125" i="3" s="1"/>
  <c r="T128" i="7"/>
  <c r="T127" i="7" s="1"/>
  <c r="T138" i="8"/>
  <c r="BK128" i="7"/>
  <c r="BK127" i="7" s="1"/>
  <c r="J127" i="7" s="1"/>
  <c r="J32" i="7" s="1"/>
  <c r="J146" i="13"/>
  <c r="J103" i="13" s="1"/>
  <c r="BK470" i="2"/>
  <c r="J470" i="2" s="1"/>
  <c r="J120" i="2" s="1"/>
  <c r="J135" i="11"/>
  <c r="J101" i="11" s="1"/>
  <c r="T144" i="2"/>
  <c r="R144" i="2"/>
  <c r="P128" i="14"/>
  <c r="P127" i="14" s="1"/>
  <c r="AU112" i="1" s="1"/>
  <c r="T125" i="12"/>
  <c r="R129" i="10"/>
  <c r="R141" i="9"/>
  <c r="R137" i="9" s="1"/>
  <c r="R128" i="14"/>
  <c r="R127" i="14"/>
  <c r="T128" i="14"/>
  <c r="T127" i="14" s="1"/>
  <c r="R197" i="5"/>
  <c r="R136" i="5" s="1"/>
  <c r="P132" i="6"/>
  <c r="AU102" i="1" s="1"/>
  <c r="AU101" i="1" s="1"/>
  <c r="P126" i="3"/>
  <c r="P125" i="3" s="1"/>
  <c r="AU97" i="1" s="1"/>
  <c r="T269" i="2"/>
  <c r="R134" i="13"/>
  <c r="R133" i="13" s="1"/>
  <c r="BK197" i="5"/>
  <c r="J197" i="5" s="1"/>
  <c r="J109" i="5" s="1"/>
  <c r="P243" i="8"/>
  <c r="P137" i="8" s="1"/>
  <c r="AU105" i="1" s="1"/>
  <c r="R125" i="11"/>
  <c r="BK126" i="3"/>
  <c r="J126" i="3"/>
  <c r="J99" i="3" s="1"/>
  <c r="R269" i="2"/>
  <c r="P134" i="13"/>
  <c r="P133" i="13" s="1"/>
  <c r="AU111" i="1" s="1"/>
  <c r="R243" i="8"/>
  <c r="BK265" i="4"/>
  <c r="J265" i="4" s="1"/>
  <c r="J106" i="4" s="1"/>
  <c r="P128" i="7"/>
  <c r="P127" i="7" s="1"/>
  <c r="AU103" i="1" s="1"/>
  <c r="R132" i="6"/>
  <c r="BK292" i="4"/>
  <c r="J292" i="4" s="1"/>
  <c r="J110" i="4" s="1"/>
  <c r="BK141" i="9"/>
  <c r="R138" i="4"/>
  <c r="R137" i="4" s="1"/>
  <c r="T126" i="3"/>
  <c r="T125" i="3"/>
  <c r="P138" i="4"/>
  <c r="P137" i="4" s="1"/>
  <c r="AU99" i="1" s="1"/>
  <c r="T243" i="8"/>
  <c r="T137" i="8" s="1"/>
  <c r="BK138" i="8"/>
  <c r="BK137" i="8" s="1"/>
  <c r="J137" i="8" s="1"/>
  <c r="J98" i="8" s="1"/>
  <c r="BK132" i="6"/>
  <c r="J132" i="6"/>
  <c r="J100" i="6" s="1"/>
  <c r="P125" i="11"/>
  <c r="AU109" i="1" s="1"/>
  <c r="R128" i="7"/>
  <c r="R127" i="7" s="1"/>
  <c r="T157" i="5"/>
  <c r="T136" i="5" s="1"/>
  <c r="P197" i="5"/>
  <c r="P125" i="12"/>
  <c r="AU110" i="1" s="1"/>
  <c r="T141" i="9"/>
  <c r="T137" i="9"/>
  <c r="P269" i="2"/>
  <c r="T138" i="4"/>
  <c r="T134" i="13"/>
  <c r="T133" i="13"/>
  <c r="T125" i="11"/>
  <c r="P157" i="5"/>
  <c r="P136" i="5" s="1"/>
  <c r="AU100" i="1" s="1"/>
  <c r="BK269" i="2"/>
  <c r="J269" i="2" s="1"/>
  <c r="J109" i="2" s="1"/>
  <c r="T130" i="10"/>
  <c r="T129" i="10" s="1"/>
  <c r="P144" i="2"/>
  <c r="R137" i="8"/>
  <c r="T132" i="6"/>
  <c r="T265" i="4"/>
  <c r="BK781" i="9"/>
  <c r="J781" i="9" s="1"/>
  <c r="J112" i="9" s="1"/>
  <c r="BK134" i="13"/>
  <c r="J134" i="13" s="1"/>
  <c r="J99" i="13" s="1"/>
  <c r="BK125" i="12"/>
  <c r="J125" i="12" s="1"/>
  <c r="J98" i="12" s="1"/>
  <c r="BK128" i="14"/>
  <c r="J128" i="14"/>
  <c r="J99" i="14" s="1"/>
  <c r="BK138" i="4"/>
  <c r="J138" i="4"/>
  <c r="J101" i="4" s="1"/>
  <c r="BK137" i="5"/>
  <c r="J137" i="5" s="1"/>
  <c r="J101" i="5" s="1"/>
  <c r="BK138" i="9"/>
  <c r="J138" i="9"/>
  <c r="J101" i="9" s="1"/>
  <c r="BK212" i="13"/>
  <c r="J212" i="13" s="1"/>
  <c r="J104" i="13" s="1"/>
  <c r="BK129" i="10"/>
  <c r="J129" i="10" s="1"/>
  <c r="J34" i="10" s="1"/>
  <c r="AG108" i="1" s="1"/>
  <c r="AG103" i="1"/>
  <c r="J98" i="7"/>
  <c r="J128" i="7"/>
  <c r="J99" i="7" s="1"/>
  <c r="AS94" i="1"/>
  <c r="F35" i="2"/>
  <c r="AZ96" i="1" s="1"/>
  <c r="BD106" i="1"/>
  <c r="J37" i="10"/>
  <c r="AV108" i="1" s="1"/>
  <c r="AT108" i="1" s="1"/>
  <c r="J35" i="11"/>
  <c r="AV109" i="1" s="1"/>
  <c r="AT109" i="1" s="1"/>
  <c r="J35" i="13"/>
  <c r="AV111" i="1"/>
  <c r="AT111" i="1" s="1"/>
  <c r="J35" i="3"/>
  <c r="AV97" i="1" s="1"/>
  <c r="AT97" i="1" s="1"/>
  <c r="BC98" i="1"/>
  <c r="AY98" i="1"/>
  <c r="F37" i="5"/>
  <c r="AZ100" i="1" s="1"/>
  <c r="F37" i="6"/>
  <c r="AZ102" i="1" s="1"/>
  <c r="AZ101" i="1" s="1"/>
  <c r="AV101" i="1" s="1"/>
  <c r="AT101" i="1" s="1"/>
  <c r="J37" i="9"/>
  <c r="AV107" i="1" s="1"/>
  <c r="AT107" i="1" s="1"/>
  <c r="F37" i="4"/>
  <c r="AZ99" i="1" s="1"/>
  <c r="F35" i="7"/>
  <c r="AZ103" i="1"/>
  <c r="J35" i="7"/>
  <c r="AV103" i="1" s="1"/>
  <c r="AT103" i="1" s="1"/>
  <c r="AN103" i="1" s="1"/>
  <c r="F35" i="8"/>
  <c r="AZ105" i="1" s="1"/>
  <c r="J35" i="12"/>
  <c r="AV110" i="1"/>
  <c r="AT110" i="1" s="1"/>
  <c r="F35" i="14"/>
  <c r="AZ112" i="1"/>
  <c r="J37" i="4"/>
  <c r="AV99" i="1" s="1"/>
  <c r="AT99" i="1" s="1"/>
  <c r="BA106" i="1"/>
  <c r="AW106" i="1" s="1"/>
  <c r="F35" i="11"/>
  <c r="AZ109" i="1"/>
  <c r="AU106" i="1"/>
  <c r="J35" i="2"/>
  <c r="AV96" i="1" s="1"/>
  <c r="AT96" i="1" s="1"/>
  <c r="BC106" i="1"/>
  <c r="AY106" i="1"/>
  <c r="BB106" i="1"/>
  <c r="AX106" i="1" s="1"/>
  <c r="F37" i="10"/>
  <c r="AZ108" i="1"/>
  <c r="J32" i="11"/>
  <c r="AG109" i="1"/>
  <c r="F35" i="12"/>
  <c r="AZ110" i="1"/>
  <c r="J35" i="14"/>
  <c r="AV112" i="1" s="1"/>
  <c r="AT112" i="1" s="1"/>
  <c r="F35" i="3"/>
  <c r="AZ97" i="1" s="1"/>
  <c r="BD98" i="1"/>
  <c r="BA98" i="1"/>
  <c r="AW98" i="1"/>
  <c r="BB98" i="1"/>
  <c r="AX98" i="1"/>
  <c r="J37" i="5"/>
  <c r="AV100" i="1" s="1"/>
  <c r="AT100" i="1" s="1"/>
  <c r="J37" i="6"/>
  <c r="AV102" i="1" s="1"/>
  <c r="AT102" i="1" s="1"/>
  <c r="F37" i="9"/>
  <c r="AZ107" i="1" s="1"/>
  <c r="J35" i="8"/>
  <c r="AV105" i="1" s="1"/>
  <c r="AT105" i="1" s="1"/>
  <c r="F35" i="13"/>
  <c r="AZ111" i="1"/>
  <c r="BK144" i="2" l="1"/>
  <c r="J144" i="2" s="1"/>
  <c r="J99" i="2" s="1"/>
  <c r="T143" i="2"/>
  <c r="BK133" i="13"/>
  <c r="J133" i="13" s="1"/>
  <c r="J98" i="13" s="1"/>
  <c r="J138" i="8"/>
  <c r="J99" i="8" s="1"/>
  <c r="BK137" i="4"/>
  <c r="J137" i="4" s="1"/>
  <c r="J100" i="4" s="1"/>
  <c r="P143" i="2"/>
  <c r="AU96" i="1" s="1"/>
  <c r="T137" i="4"/>
  <c r="BK137" i="9"/>
  <c r="J137" i="9"/>
  <c r="J100" i="9" s="1"/>
  <c r="R143" i="2"/>
  <c r="BK125" i="3"/>
  <c r="J125" i="3"/>
  <c r="J98" i="3"/>
  <c r="BK136" i="5"/>
  <c r="J136" i="5" s="1"/>
  <c r="J34" i="5" s="1"/>
  <c r="AG100" i="1" s="1"/>
  <c r="J141" i="9"/>
  <c r="J103" i="9" s="1"/>
  <c r="BK127" i="14"/>
  <c r="J127" i="14" s="1"/>
  <c r="J32" i="14" s="1"/>
  <c r="AG112" i="1" s="1"/>
  <c r="AN109" i="1"/>
  <c r="AN108" i="1"/>
  <c r="J100" i="10"/>
  <c r="J41" i="11"/>
  <c r="J43" i="10"/>
  <c r="J41" i="7"/>
  <c r="AU104" i="1"/>
  <c r="J32" i="12"/>
  <c r="AG110" i="1"/>
  <c r="J34" i="6"/>
  <c r="AG102" i="1" s="1"/>
  <c r="AG101" i="1" s="1"/>
  <c r="AN101" i="1" s="1"/>
  <c r="BA95" i="1"/>
  <c r="AW95" i="1" s="1"/>
  <c r="J32" i="8"/>
  <c r="AG105" i="1" s="1"/>
  <c r="BC104" i="1"/>
  <c r="AY104" i="1"/>
  <c r="AZ106" i="1"/>
  <c r="AV106" i="1" s="1"/>
  <c r="AT106" i="1" s="1"/>
  <c r="AU98" i="1"/>
  <c r="AZ98" i="1"/>
  <c r="AV98" i="1" s="1"/>
  <c r="AT98" i="1" s="1"/>
  <c r="BB95" i="1"/>
  <c r="AX95" i="1" s="1"/>
  <c r="BB104" i="1"/>
  <c r="AX104" i="1" s="1"/>
  <c r="BD95" i="1"/>
  <c r="J32" i="13"/>
  <c r="AG111" i="1"/>
  <c r="AN111" i="1" s="1"/>
  <c r="BD104" i="1"/>
  <c r="BC95" i="1"/>
  <c r="AY95" i="1" s="1"/>
  <c r="BA104" i="1"/>
  <c r="AW104" i="1" s="1"/>
  <c r="BK143" i="2" l="1"/>
  <c r="J143" i="2" s="1"/>
  <c r="J98" i="2" s="1"/>
  <c r="J34" i="4"/>
  <c r="AG99" i="1" s="1"/>
  <c r="J41" i="12"/>
  <c r="J43" i="5"/>
  <c r="J41" i="14"/>
  <c r="J43" i="6"/>
  <c r="J98" i="14"/>
  <c r="J100" i="5"/>
  <c r="J41" i="13"/>
  <c r="J41" i="8"/>
  <c r="AN105" i="1"/>
  <c r="J43" i="4"/>
  <c r="AN99" i="1"/>
  <c r="AN110" i="1"/>
  <c r="AN112" i="1"/>
  <c r="AN100" i="1"/>
  <c r="AN102" i="1"/>
  <c r="AG98" i="1"/>
  <c r="AU95" i="1"/>
  <c r="AU94" i="1" s="1"/>
  <c r="J34" i="9"/>
  <c r="AG107" i="1" s="1"/>
  <c r="BA94" i="1"/>
  <c r="W30" i="1" s="1"/>
  <c r="BD94" i="1"/>
  <c r="W33" i="1" s="1"/>
  <c r="BB94" i="1"/>
  <c r="W31" i="1" s="1"/>
  <c r="AZ95" i="1"/>
  <c r="AV95" i="1" s="1"/>
  <c r="AT95" i="1" s="1"/>
  <c r="J32" i="3"/>
  <c r="AG97" i="1" s="1"/>
  <c r="AN97" i="1" s="1"/>
  <c r="AZ104" i="1"/>
  <c r="AV104" i="1" s="1"/>
  <c r="AT104" i="1" s="1"/>
  <c r="BC94" i="1"/>
  <c r="W32" i="1" s="1"/>
  <c r="J32" i="2" l="1"/>
  <c r="AG96" i="1" s="1"/>
  <c r="AG95" i="1" s="1"/>
  <c r="AN95" i="1" s="1"/>
  <c r="AN98" i="1"/>
  <c r="J41" i="3"/>
  <c r="J43" i="9"/>
  <c r="AN107" i="1"/>
  <c r="AG106" i="1"/>
  <c r="AN106" i="1"/>
  <c r="AZ94" i="1"/>
  <c r="W29" i="1" s="1"/>
  <c r="AW94" i="1"/>
  <c r="AK30" i="1" s="1"/>
  <c r="AY94" i="1"/>
  <c r="AX94" i="1"/>
  <c r="AN96" i="1" l="1"/>
  <c r="J41" i="2"/>
  <c r="AV94" i="1"/>
  <c r="AK29" i="1" s="1"/>
  <c r="AG104" i="1"/>
  <c r="AN104" i="1" s="1"/>
  <c r="AG94" i="1" l="1"/>
  <c r="AK26" i="1" s="1"/>
  <c r="AT94" i="1"/>
  <c r="AN94" i="1" l="1"/>
  <c r="AK35" i="1"/>
</calcChain>
</file>

<file path=xl/sharedStrings.xml><?xml version="1.0" encoding="utf-8"?>
<sst xmlns="http://schemas.openxmlformats.org/spreadsheetml/2006/main" count="23849" uniqueCount="2872">
  <si>
    <t>Export Komplet</t>
  </si>
  <si>
    <t/>
  </si>
  <si>
    <t>2.0</t>
  </si>
  <si>
    <t>False</t>
  </si>
  <si>
    <t>{4cfb96eb-642c-4bf9-a949-7b0fc26de2b6}</t>
  </si>
  <si>
    <t>&gt;&gt;  skryté sloupce  &lt;&lt;</t>
  </si>
  <si>
    <t>0,01</t>
  </si>
  <si>
    <t>21</t>
  </si>
  <si>
    <t>12</t>
  </si>
  <si>
    <t>REKAPITULACE STAVBY</t>
  </si>
  <si>
    <t>v ---  níže se nacházejí doplnkové a pomocné údaje k sestavám  --- v</t>
  </si>
  <si>
    <t>Návod na vyplnění</t>
  </si>
  <si>
    <t>0,001</t>
  </si>
  <si>
    <t>Kód:</t>
  </si>
  <si>
    <t>N24-025_exp4</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</si>
  <si>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</si>
  <si>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</si>
  <si>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spojovacích chodeb pavilonu G VŠB-TUO</t>
  </si>
  <si>
    <t>KSO:</t>
  </si>
  <si>
    <t>CC-CZ:</t>
  </si>
  <si>
    <t>Místo:</t>
  </si>
  <si>
    <t xml:space="preserve"> </t>
  </si>
  <si>
    <t>Datum:</t>
  </si>
  <si>
    <t>24. 2. 2024</t>
  </si>
  <si>
    <t>Zadavatel:</t>
  </si>
  <si>
    <t>IČ:</t>
  </si>
  <si>
    <t>Vysoká škola bánská – Technická univerzita Ostrava</t>
  </si>
  <si>
    <t>DIČ:</t>
  </si>
  <si>
    <t>Uchazeč:</t>
  </si>
  <si>
    <t>Vyplň údaj</t>
  </si>
  <si>
    <t>Projektant:</t>
  </si>
  <si>
    <t>CHVÁLEK ATELIÉR s.r.o.</t>
  </si>
  <si>
    <t>True</t>
  </si>
  <si>
    <t>Zpracovatel:</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</si>
  <si>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</si>
  <si>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</si>
  <si>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</si>
  <si>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</si>
  <si>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</si>
  <si>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</si>
  <si>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</si>
  <si>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</si>
  <si>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</si>
  <si>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</si>
  <si>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</si>
  <si>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</si>
  <si>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</si>
  <si>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</si>
  <si>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</si>
  <si>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</si>
  <si>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</si>
  <si>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</si>
  <si>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</si>
  <si>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</si>
  <si>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</si>
  <si>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</si>
  <si>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</si>
  <si>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</si>
  <si>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</si>
  <si>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</si>
  <si>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</si>
  <si>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</si>
  <si>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</si>
  <si>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</si>
  <si>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</si>
  <si>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</si>
  <si>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</si>
  <si>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</si>
  <si>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</si>
  <si>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</si>
  <si>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</si>
  <si>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</si>
  <si>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</si>
  <si>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</si>
  <si>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</si>
  <si>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</si>
  <si>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</si>
  <si>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</si>
  <si>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</si>
  <si>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</si>
  <si>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SO 01</t>
  </si>
  <si>
    <t>Chodby pavilonu G</t>
  </si>
  <si>
    <t>STA</t>
  </si>
  <si>
    <t>1</t>
  </si>
  <si>
    <t>{df932af5-4f7e-4203-bc27-a06f8f4f8eb8}</t>
  </si>
  <si>
    <t>2</t>
  </si>
  <si>
    <t>/</t>
  </si>
  <si>
    <t>D.01.10</t>
  </si>
  <si>
    <t>Architektonicko-stavební řešení</t>
  </si>
  <si>
    <t>Soupis</t>
  </si>
  <si>
    <t>{83366e39-fbf4-4cef-a327-bd71f1fc1cb3}</t>
  </si>
  <si>
    <t>D.01.41</t>
  </si>
  <si>
    <t>Zdravotně technické instalace</t>
  </si>
  <si>
    <t>{4b0a3931-3062-4ee8-b9f3-fc864f1dc43d}</t>
  </si>
  <si>
    <t>D.01.43</t>
  </si>
  <si>
    <t>Silnoproudá elektrotechnika</t>
  </si>
  <si>
    <t>{a15b5475-b30c-415d-9a20-77faa5096910}</t>
  </si>
  <si>
    <t>01</t>
  </si>
  <si>
    <t>Silnoproudá elektrotechnika_R01</t>
  </si>
  <si>
    <t>3</t>
  </si>
  <si>
    <t>{44534cec-6116-4ae6-8269-43053a83b8e2}</t>
  </si>
  <si>
    <t>02</t>
  </si>
  <si>
    <t>Silnoproudá elektrotechnika_D01</t>
  </si>
  <si>
    <t>{52ea1a1a-2720-4a5f-9762-a6b3defdd3d2}</t>
  </si>
  <si>
    <t>D.01.44</t>
  </si>
  <si>
    <t>Slaboproudá elektrotechnika</t>
  </si>
  <si>
    <t>{8bcb3b78-d06d-44e6-9982-08f19b889de3}</t>
  </si>
  <si>
    <t>{6b29f83e-e174-453e-9c25-8de2b5ae2f47}</t>
  </si>
  <si>
    <t>VON</t>
  </si>
  <si>
    <t xml:space="preserve">Vedlejší a ostatní náklady stavby </t>
  </si>
  <si>
    <t>{7f86c497-8350-4915-9513-05a4832ad8a4}</t>
  </si>
  <si>
    <t>SO 02</t>
  </si>
  <si>
    <t>Sociální zařízení pavilonu G</t>
  </si>
  <si>
    <t>{ca9bea1e-7901-4fb7-85c4-3219d287fdfe}</t>
  </si>
  <si>
    <t>D1.02.10</t>
  </si>
  <si>
    <t>{c2e36a5a-7144-47ec-98dc-a858c3de8ba3}</t>
  </si>
  <si>
    <t>D1.02.40</t>
  </si>
  <si>
    <t>Zdravotechnika - Sociální zařízení G</t>
  </si>
  <si>
    <t>{317d2f2a-3742-43c6-a4b0-5cea148de216}</t>
  </si>
  <si>
    <t>D1.02.40- Zdravotechnika - Sociální zařízení G</t>
  </si>
  <si>
    <t>{d6668a54-c2c4-4d63-b3bc-d0ffdad3eb27}</t>
  </si>
  <si>
    <t>D1.02.40- Zdravotechnika - úpravy stávajícího rozvodu vody v hygienickém uzlu 2.NP-část G</t>
  </si>
  <si>
    <t>{7d45769d-5aae-449c-9951-872b557ba313}</t>
  </si>
  <si>
    <t>D1.02.41</t>
  </si>
  <si>
    <t>Vytápění</t>
  </si>
  <si>
    <t>{097a8171-01a0-4421-b466-0c37c1e410c2}</t>
  </si>
  <si>
    <t>D1.02.42</t>
  </si>
  <si>
    <t>Vzduchotechnika</t>
  </si>
  <si>
    <t>{fc31e8e1-ff8b-4fb8-9918-1a2306315865}</t>
  </si>
  <si>
    <t>D1.02.43-44</t>
  </si>
  <si>
    <t>Elektroinstalace</t>
  </si>
  <si>
    <t>{ff3f0044-b85b-4b46-b3c1-3d4218d52942}</t>
  </si>
  <si>
    <t>{64e42215-1946-44f4-aa97-8dc59460ea2e}</t>
  </si>
  <si>
    <t>KRYCÍ LIST SOUPISU PRACÍ</t>
  </si>
  <si>
    <t>Objekt:</t>
  </si>
  <si>
    <t>SO 01 - Chodby pavilonu G</t>
  </si>
  <si>
    <t>Soupis:</t>
  </si>
  <si>
    <t>D.01.10 - Architektonicko-stavební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</si>
  <si>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</si>
  <si>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</si>
  <si>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</si>
  <si>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</si>
  <si>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</si>
  <si>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</si>
  <si>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</si>
  <si>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</si>
  <si>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</si>
  <si>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</si>
  <si>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</si>
  <si>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</si>
  <si>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95 - Různé dokončovací konstrukce a práce pozemních staveb</t>
  </si>
  <si>
    <t xml:space="preserve">    997 - Přesun sutě</t>
  </si>
  <si>
    <t xml:space="preserve">    998 - Přesun hmot</t>
  </si>
  <si>
    <t>PSV - Práce a dodávky PSV</t>
  </si>
  <si>
    <t xml:space="preserve">    713 - Izolace tepelné</t>
  </si>
  <si>
    <t xml:space="preserve">    727 - Zdravotechnika - požární ochrana</t>
  </si>
  <si>
    <t xml:space="preserve">    763 - Konstrukce suché výstavby</t>
  </si>
  <si>
    <t xml:space="preserve">    766 - Konstrukce truhlářské</t>
  </si>
  <si>
    <t xml:space="preserve">    767 - Konstrukce zámečnické</t>
  </si>
  <si>
    <t xml:space="preserve">    772 - Podlahy z kamene</t>
  </si>
  <si>
    <t xml:space="preserve">    773 - Podlahy z litého teraca</t>
  </si>
  <si>
    <t xml:space="preserve">    776 - Podlahy povlakové</t>
  </si>
  <si>
    <t xml:space="preserve">    783 - Dokončovací práce - nátěry</t>
  </si>
  <si>
    <t xml:space="preserve">    784 - Dokončovací práce - malby a tapety</t>
  </si>
  <si>
    <t>M - M</t>
  </si>
  <si>
    <t xml:space="preserve">    99-M - Výpisy ostatních prvků a výrobků </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</si>
  <si>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</si>
  <si>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</si>
  <si>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</si>
  <si>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</si>
  <si>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</si>
  <si>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</si>
  <si>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</si>
  <si>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</si>
  <si>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</si>
  <si>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</si>
  <si>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</si>
  <si>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</si>
  <si>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</si>
  <si>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</si>
  <si>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</si>
  <si>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</si>
  <si>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</si>
  <si>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</si>
  <si>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113151111</t>
  </si>
  <si>
    <t>Rozebrání zpevněných ploch ze silničních dílců</t>
  </si>
  <si>
    <t>m2</t>
  </si>
  <si>
    <t>CS ÚRS 2024 01</t>
  </si>
  <si>
    <t>4</t>
  </si>
  <si>
    <t>-1913329552</t>
  </si>
  <si>
    <t>VV</t>
  </si>
  <si>
    <t>"ochranu IS _ VN kabelu" 200,0</t>
  </si>
  <si>
    <t>(bude odsouhlaseno v dílenské dokumentaci)</t>
  </si>
  <si>
    <t>Součet</t>
  </si>
  <si>
    <t>Zakládání</t>
  </si>
  <si>
    <t>291211111</t>
  </si>
  <si>
    <t>Zřízení plochy ze silničních panelů do lože tl 50 mm z kameniva</t>
  </si>
  <si>
    <t>871022887</t>
  </si>
  <si>
    <t>M</t>
  </si>
  <si>
    <t>59381136R</t>
  </si>
  <si>
    <t xml:space="preserve">panel silniční _ specifikace dle PD a TZ </t>
  </si>
  <si>
    <t>CS VLASTNÍ</t>
  </si>
  <si>
    <t>8</t>
  </si>
  <si>
    <t>1275747149</t>
  </si>
  <si>
    <t>Svislé a kompletní konstrukce</t>
  </si>
  <si>
    <t>340271035</t>
  </si>
  <si>
    <t>Zazdívka otvorů v příčkách nebo stěnách pl přes 1 do 4 m2 tvárnicemi pórobetonovými tl 125 mm</t>
  </si>
  <si>
    <t>-1158252062</t>
  </si>
  <si>
    <t>Vodorovné konstrukce</t>
  </si>
  <si>
    <t>5</t>
  </si>
  <si>
    <t>411388532</t>
  </si>
  <si>
    <t>Zabetonování otvorů pl do 1 m2 v klenbách</t>
  </si>
  <si>
    <t>m3</t>
  </si>
  <si>
    <t>634577797</t>
  </si>
  <si>
    <t>6</t>
  </si>
  <si>
    <t>Úpravy povrchů, podlahy a osazování výplní</t>
  </si>
  <si>
    <t>612131100</t>
  </si>
  <si>
    <t>Vápenný postřik vnitřních stěn nanášený ručně</t>
  </si>
  <si>
    <t>1507597517</t>
  </si>
  <si>
    <t>7</t>
  </si>
  <si>
    <t>612131121</t>
  </si>
  <si>
    <t>Penetrační disperzní nátěr vnitřních stěn nanášený ručně</t>
  </si>
  <si>
    <t>1198874953</t>
  </si>
  <si>
    <t xml:space="preserve">"rozsah_D.1.1_05.01.10 v.č. 3,5,7,9, TZ_svislé povrchy" (527,0) </t>
  </si>
  <si>
    <t>61213510R</t>
  </si>
  <si>
    <t xml:space="preserve">Hrubá výplň rýh ve stěnách maltou jakékoli šířky rýhy včetně provedení drážkování </t>
  </si>
  <si>
    <t>1389040209</t>
  </si>
  <si>
    <t>P</t>
  </si>
  <si>
    <t>Poznámka k položce:_x000D_
JC zahrnuje náklady na systémové dodávky a provedení dle specifikace PD a TZ včetně všech přímo souvisejících prací/činností a dodávcek/doplňků/příslušenství_x000D_
--------------------------------------------------------------------------------------------------------------------------------------------------------------------------------------------------</t>
  </si>
  <si>
    <t>9</t>
  </si>
  <si>
    <t>612142001</t>
  </si>
  <si>
    <t>Pletivo sklovláknité vnitřních stěn vtlačené do tmelu</t>
  </si>
  <si>
    <t>-1488658980</t>
  </si>
  <si>
    <t>10</t>
  </si>
  <si>
    <t>612311141</t>
  </si>
  <si>
    <t>Vápenná omítka štuková dvouvrstvá vnitřních stěn nanášená ručně</t>
  </si>
  <si>
    <t>1887230307</t>
  </si>
  <si>
    <t>11</t>
  </si>
  <si>
    <t>612315416</t>
  </si>
  <si>
    <t>Oprava vnitřní vápenné hladké omítky stěn v rozsahu plochy do 10 % s celoplošným přeštukováním</t>
  </si>
  <si>
    <t>-1156318135</t>
  </si>
  <si>
    <t>619995001</t>
  </si>
  <si>
    <t>Začištění omítek kolem oken, dveří, podlah nebo obkladů</t>
  </si>
  <si>
    <t>m</t>
  </si>
  <si>
    <t>-1539877419</t>
  </si>
  <si>
    <t>13</t>
  </si>
  <si>
    <t>619996117</t>
  </si>
  <si>
    <t>Ochrana podlahy obedněním z OSB desek</t>
  </si>
  <si>
    <t>925412991</t>
  </si>
  <si>
    <t>"zabezpečení staveniště_bude odsouhlaseno v dílenské dokumentaci"</t>
  </si>
  <si>
    <t>"výtah" (2,4*2,4)</t>
  </si>
  <si>
    <t>"komunikační prostor pro přesun sutě" (2,55*6,95)+(2,55*6,95)+(5,65*6,95)+(5,95*6,95)</t>
  </si>
  <si>
    <t>14</t>
  </si>
  <si>
    <t>619996127</t>
  </si>
  <si>
    <t>Ochrana stěn nebo svislých ploch obedněním z OSB desek</t>
  </si>
  <si>
    <t>-1087315554</t>
  </si>
  <si>
    <t>"výtah" (2,4*4*2,2)</t>
  </si>
  <si>
    <t>"komunikační prostor pro přesun sutě" (3,1*(19,0+19,0+25,2+25,8))</t>
  </si>
  <si>
    <t>15</t>
  </si>
  <si>
    <t>619996137</t>
  </si>
  <si>
    <t>Ochrana samostatných konstrukcí a prvků obedněním z OSB desek</t>
  </si>
  <si>
    <t>-732307345</t>
  </si>
  <si>
    <t>16</t>
  </si>
  <si>
    <t>619996145</t>
  </si>
  <si>
    <t>Ochrana samostatných konstrukcí a prvků geotextilií</t>
  </si>
  <si>
    <t>-1427271982</t>
  </si>
  <si>
    <t>17</t>
  </si>
  <si>
    <t>6199961R1</t>
  </si>
  <si>
    <t xml:space="preserve">Ochranné zalepení vnitřních otvorů (výplní otvorů) folií včetně pozdějších odstranění </t>
  </si>
  <si>
    <t>-1913980392</t>
  </si>
  <si>
    <t>Poznámka k položce:_x000D_
JC zahrnuje náklady na systémové dodávky a provedení dle specifikace PD a TZ včetně všech přímo souvisejících prací/činností a dodávcek/doplňků/příslušenství_x000D_
--------------------------------------------------------------------------------------------------------------------------------------------------------------------------------------------------_x000D_
- JEDNÁ SE O OCHRANNÁ PROTIPRAŠNÁ OPATŘENÍ (OCHRANA/ODDĚLENÍ PROSTOR SOUVISEJÍCÍCH SE STAVEBNÍ ČINNOSTÍ</t>
  </si>
  <si>
    <t>"bude odsouhlaseno v dílenské dokumentaci" (269,5)</t>
  </si>
  <si>
    <t>18</t>
  </si>
  <si>
    <t>632441214</t>
  </si>
  <si>
    <t>Potěr anhydritový samonivelační litý C20 tl přes 40 do 45 mm</t>
  </si>
  <si>
    <t>-165408499</t>
  </si>
  <si>
    <t xml:space="preserve">Poznámka k položce:_x000D_
JC, nad rámec ceníkového obsahu, zahrnuje také náklady na vytvoření a vyplnění všech dilatačních spár - dle specifikace PD a TZ </t>
  </si>
  <si>
    <t xml:space="preserve">"rozsah_D.1.1_05.01.10 v.č. 10-13, TZ_podlahová skladba P1" (875,0) </t>
  </si>
  <si>
    <t>19</t>
  </si>
  <si>
    <t>632451101</t>
  </si>
  <si>
    <t>Cementový samonivelační potěr ze suchých směsí tl přes 2 do 5 mm</t>
  </si>
  <si>
    <t>-828525694</t>
  </si>
  <si>
    <t>20</t>
  </si>
  <si>
    <t>63245523R</t>
  </si>
  <si>
    <t xml:space="preserve">Potěr lehčený cementový tl přes 20 do 30 mm na mazaninách hlazený vyrovnávací </t>
  </si>
  <si>
    <t>1928010072</t>
  </si>
  <si>
    <t>Poznámka k položce:_x000D_
JC obsahuje : kompletní systémové dodávky a provedení dle specifikace PD a TZ včetně všech přímo souvisejících prací/činností a dodávek</t>
  </si>
  <si>
    <t>633811111</t>
  </si>
  <si>
    <t>Broušení nerovností betonových podlah do 2 mm - stržení šlemu</t>
  </si>
  <si>
    <t>-1980364487</t>
  </si>
  <si>
    <t>Ostatní konstrukce a práce, bourání</t>
  </si>
  <si>
    <t>22</t>
  </si>
  <si>
    <t>949101111</t>
  </si>
  <si>
    <t>Lešení pomocné pro objekty pozemních staveb s lešeňovou podlahou v do 1,9 m zatížení do 150 kg/m2</t>
  </si>
  <si>
    <t>-283418322</t>
  </si>
  <si>
    <t>"rozsah_D.1.1_05.01.10 v.č. 02,04,06,08, TZ_BP" (560,0)</t>
  </si>
  <si>
    <t>Mezisoučet</t>
  </si>
  <si>
    <t>"oprava povrchů_komunikační prostory pro přesuny sutí" (116,065)</t>
  </si>
  <si>
    <t xml:space="preserve">"rozsah_D.1.1_05.01.10 v.č. 3,5,7,9, TZ_podhledové skladby/svislé povrchy" </t>
  </si>
  <si>
    <t>(66,55*2,1)+(5,05*2,8)+(2,3*7,95)</t>
  </si>
  <si>
    <t>(66,55*2,1)+(10,99*3,0)+(2,3*6,55)</t>
  </si>
  <si>
    <t>(66,55*2,1)</t>
  </si>
  <si>
    <t>(66,55*2,1)+(5,05*2,8)+(6,0*3,52)+(6,45*3,45)</t>
  </si>
  <si>
    <t>"výklenky_odsouhlasení v dílenské dokumentaci" (0,05)*696,993</t>
  </si>
  <si>
    <t>23</t>
  </si>
  <si>
    <t>952901111</t>
  </si>
  <si>
    <t>Vyčištění budov bytové a občanské výstavby při výšce podlaží do 4 m</t>
  </si>
  <si>
    <t>1873284227</t>
  </si>
  <si>
    <t>24</t>
  </si>
  <si>
    <t>952902121</t>
  </si>
  <si>
    <t>Čištění budov zametení drsných podlah</t>
  </si>
  <si>
    <t>1233825359</t>
  </si>
  <si>
    <t>25</t>
  </si>
  <si>
    <t>965043441</t>
  </si>
  <si>
    <t>Bourání podkladů pod dlažby betonových s potěrem nebo teracem tl do 150 mm pl přes 4 m2</t>
  </si>
  <si>
    <t>-619843212</t>
  </si>
  <si>
    <t>Poznámka k položce:_x000D_
JC, nad rámec ceníkového obsahu zahrnuje také náklady na (viz TZ) :_x000D_
-Nutno postupovat s opatrností, v podlaze vede potrubí plynu - většinou je vyznačeno červenou dlažbou, potrubí opatřit chráničkou</t>
  </si>
  <si>
    <t>"rozsah_D.1.1_05.01.10 v.č. 02,04,06,08, TZ" 875,0*0,11</t>
  </si>
  <si>
    <t>26</t>
  </si>
  <si>
    <t>965081213</t>
  </si>
  <si>
    <t>Bourání podlah z dlaždic keramických nebo xylolitových tl do 10 mm plochy přes 1 m2</t>
  </si>
  <si>
    <t>1505047947</t>
  </si>
  <si>
    <t>Poznámka k položce:_x000D_
V jednotkové ceně zahrnuty , nad rámec ceníkového obsahu, také náklady na bourání souvisejících obvodových soklů v = do 150 mm.</t>
  </si>
  <si>
    <t>"rozsah_D.1.1_05.01.10 v.č. 02,04,06,08, TZ" 752,0</t>
  </si>
  <si>
    <t>27</t>
  </si>
  <si>
    <t>965081601</t>
  </si>
  <si>
    <t>Odsekání soklíků schodišťových</t>
  </si>
  <si>
    <t>-1507568783</t>
  </si>
  <si>
    <t xml:space="preserve">"rozsah_D.1.1_05.01.10 v.č. 02,04,06,08, TZ" </t>
  </si>
  <si>
    <t>((1,52+1,52+3,45)*3)+(11*0,45*6)</t>
  </si>
  <si>
    <t>28</t>
  </si>
  <si>
    <t>968062R00</t>
  </si>
  <si>
    <t>Vybourání výplní otvorů bez materiálového a plošného rozlišení</t>
  </si>
  <si>
    <t>-1630915710</t>
  </si>
  <si>
    <t>Poznámka k položce:_x000D_
Kompletní provedení dle specifikace PD a TZ včetně všech přímo souvisejících prací/činností a dodávek_x000D_
Specifikace / rozsah JC:_x000D_
-vyvěšení křídel (v případě otevíravých výplní)_x000D_
-vybourání rámu/zárubní (bez rozlišení systému otevírání)_x000D_
-demontáže a odstranění přímo souvisejících příslušenství a doplňků_x000D_
--------------------------------------------------------------------------------------_x000D_
-veškeré demontážní práce a přesuny jesou zahrnuty v jednotkové ceně_x000D_
---------------------------------------------------------------------------------------_x000D_
JC zahrnuje také náklady na (viz TZ) : (Vybourání všech dveří - v případě dřevěných zárubní a hliníkových dveří chodby vybourat také zárubně v případě napojení kabelů zabezpeční je nutno je zachovat neporušené - budou napojovány k novým dveřím)</t>
  </si>
  <si>
    <t>(1,8*(19))+(1,6*(10))+(1,9*(23))+(2,9*(77))+(2,0*(1))+(1,2*(3))</t>
  </si>
  <si>
    <t>29</t>
  </si>
  <si>
    <t>972054341</t>
  </si>
  <si>
    <t>Vybourání otvorů v ŽB stropech nebo klenbách pl do 0,25 m2 tl do 150 mm</t>
  </si>
  <si>
    <t>kus</t>
  </si>
  <si>
    <t>-1449390567</t>
  </si>
  <si>
    <t>30</t>
  </si>
  <si>
    <t>978013121</t>
  </si>
  <si>
    <t>Otlučení (osekání) vnitřní vápenné nebo vápenocementové omítky stěn v rozsahu přes 5 do 10 %</t>
  </si>
  <si>
    <t>922001038</t>
  </si>
  <si>
    <t>95</t>
  </si>
  <si>
    <t>Různé dokončovací konstrukce a práce pozemních staveb</t>
  </si>
  <si>
    <t>31</t>
  </si>
  <si>
    <t>950015R00</t>
  </si>
  <si>
    <t xml:space="preserve">Dodávka a opatření hran schodišťových stupňů protiskluznou nalepovací páskou </t>
  </si>
  <si>
    <t>526638351</t>
  </si>
  <si>
    <t xml:space="preserve">Poznámka k položce:_x000D_
JC zahrnuje náklady na systémové dodávky a provedení dle specifikace PD a TZ včetně všech přímo souvisejících prací/činností a dodávcek/doplňků/příslušenství_x000D_
--------------------------------------------------------------------------------------------------------------------------------------------------------------------------------------------------_x000D_
</t>
  </si>
  <si>
    <t>32</t>
  </si>
  <si>
    <t>950015R01</t>
  </si>
  <si>
    <t>Příplatek k demontáži podhledů z AL lamel</t>
  </si>
  <si>
    <t>-1355773957</t>
  </si>
  <si>
    <t>Poznámka k položce:_x000D_
JC zahrnuje náklady na systémové dodávky a provedení dle specifikace PD a TZ včetně všech přímo souvisejících prací/činností a dodávcek/doplňků/příslušenství_x000D_
--------------------------------------------------------------------------------------------------------------------------------------------------------------------------------------------------_x000D_
JC zahrnuje také náklady na (viz TZ) :_x000D_
- Po odstranění podhledu bude nutné provést přivázání a přikotvení stávajícího kabelového vedení, které místy leží přímo na podhledu. Také některé ukotvené kabelové trasy bude nutné uvolnit a přikotvit do vyšší polohy, aby nebylo v kolizi s novou konstrukcí podhledu.</t>
  </si>
  <si>
    <t>"rozsah_D.1.1_05.01.10 v.č. 02,04,06,08, TZ" 560,0</t>
  </si>
  <si>
    <t>(ROZSAH VZTAŽEN NA PLOCHU DEMONTOVANÉHO PODHLEDU !!)</t>
  </si>
  <si>
    <t>33</t>
  </si>
  <si>
    <t>950015R02</t>
  </si>
  <si>
    <t xml:space="preserve">Přemístění PHP do dřevěné zástěny </t>
  </si>
  <si>
    <t>1296747131</t>
  </si>
  <si>
    <t>34</t>
  </si>
  <si>
    <t>950015R12</t>
  </si>
  <si>
    <t xml:space="preserve">Demontáž stávajícího ocelového poklopu vč. rámu </t>
  </si>
  <si>
    <t>854048643</t>
  </si>
  <si>
    <t xml:space="preserve">Poznámka k položce:_x000D_
JC zahrnuje náklady na provedení dle specifikace PD a TZ včetně všech přímo souvisejících prací/činností a dodávcek . _x000D_
</t>
  </si>
  <si>
    <t>997</t>
  </si>
  <si>
    <t>Přesun sutě</t>
  </si>
  <si>
    <t>35</t>
  </si>
  <si>
    <t>997013154</t>
  </si>
  <si>
    <t>Vnitrostaveništní doprava suti a vybouraných hmot pro budovy v přes 12 do 15 m s omezením mechanizace</t>
  </si>
  <si>
    <t>t</t>
  </si>
  <si>
    <t>1886368523</t>
  </si>
  <si>
    <t>301,407*0,3 'Přepočtené koeficientem množství</t>
  </si>
  <si>
    <t>36</t>
  </si>
  <si>
    <t>997013214</t>
  </si>
  <si>
    <t>Vnitrostaveništní doprava suti a vybouraných hmot pro budovy v přes 12 do 15 m ručně</t>
  </si>
  <si>
    <t>560867029</t>
  </si>
  <si>
    <t>301,407*0,7 'Přepočtené koeficientem množství</t>
  </si>
  <si>
    <t>37</t>
  </si>
  <si>
    <t>997013219</t>
  </si>
  <si>
    <t>Příplatek k vnitrostaveništní dopravě suti a vybouraných hmot za zvětšenou dopravu suti ZKD 10 m</t>
  </si>
  <si>
    <t>-298101200</t>
  </si>
  <si>
    <t>301,407*5 'Přepočtené koeficientem množství</t>
  </si>
  <si>
    <t>38</t>
  </si>
  <si>
    <t>997013312</t>
  </si>
  <si>
    <t>Montáž a demontáž shozu suti v přes 10 do 20 m</t>
  </si>
  <si>
    <t>-696184192</t>
  </si>
  <si>
    <t>39</t>
  </si>
  <si>
    <t>997013322</t>
  </si>
  <si>
    <t>Příplatek k shozu suti v přes 10 do 20 m za první a ZKD den použití</t>
  </si>
  <si>
    <t>-1717397281</t>
  </si>
  <si>
    <t>15*30 'Přepočtené koeficientem množství</t>
  </si>
  <si>
    <t>40</t>
  </si>
  <si>
    <t>997013R31</t>
  </si>
  <si>
    <t xml:space="preserve">Poplatek za uložení na skládce (skládkovné) stavebního odpadu bez rozlišení </t>
  </si>
  <si>
    <t>-1171619978</t>
  </si>
  <si>
    <t>Poznámka k položce:_x000D_
Jednotková cena stanovena pro stavební odpad BEZ ROZLIŠENÍ _včetně nebezpečných odpadů._x000D_
----------------------------------------------------------------------------------------------------------------------</t>
  </si>
  <si>
    <t>41</t>
  </si>
  <si>
    <t>997321511</t>
  </si>
  <si>
    <t>Vodorovná doprava suti a vybouraných hmot po suchu do 1 km</t>
  </si>
  <si>
    <t>-615423861</t>
  </si>
  <si>
    <t>42</t>
  </si>
  <si>
    <t>997321519</t>
  </si>
  <si>
    <t>Příplatek ZKD 1 km vodorovné dopravy suti a vybouraných hmot po suchu</t>
  </si>
  <si>
    <t>292482749</t>
  </si>
  <si>
    <t>301,407*20 'Přepočtené koeficientem množství</t>
  </si>
  <si>
    <t>43</t>
  </si>
  <si>
    <t>997321611</t>
  </si>
  <si>
    <t>Nakládání nebo překládání suti a vybouraných hmot</t>
  </si>
  <si>
    <t>-533706079</t>
  </si>
  <si>
    <t>998</t>
  </si>
  <si>
    <t>Přesun hmot</t>
  </si>
  <si>
    <t>44</t>
  </si>
  <si>
    <t>998011010</t>
  </si>
  <si>
    <t>Přesun hmot pro budovy zděné s omezením mechanizace pro budovy v přes 12 do 24 m</t>
  </si>
  <si>
    <t>-1741947542</t>
  </si>
  <si>
    <t>163,212*0,3 'Přepočtené koeficientem množství</t>
  </si>
  <si>
    <t>45</t>
  </si>
  <si>
    <t>998018003</t>
  </si>
  <si>
    <t>Přesun hmot pro budovy ruční pro budovy v přes 12 do 24 m</t>
  </si>
  <si>
    <t>-1848083932</t>
  </si>
  <si>
    <t>163,212*0,7 'Přepočtené koeficientem množství</t>
  </si>
  <si>
    <t>PSV</t>
  </si>
  <si>
    <t>Práce a dodávky PSV</t>
  </si>
  <si>
    <t>713</t>
  </si>
  <si>
    <t>Izolace tepelné</t>
  </si>
  <si>
    <t>46</t>
  </si>
  <si>
    <t>713121111</t>
  </si>
  <si>
    <t>Montáž izolace tepelné podlah volně kladenými rohožemi, pásy, dílci, deskami 1 vrstva</t>
  </si>
  <si>
    <t>-554873389</t>
  </si>
  <si>
    <t>47</t>
  </si>
  <si>
    <t>28376553R</t>
  </si>
  <si>
    <t>deska polystyrénová pro snížení kročejového hluku tl 30mm</t>
  </si>
  <si>
    <t>-1465594923</t>
  </si>
  <si>
    <t>875*1,1 'Přepočtené koeficientem množství</t>
  </si>
  <si>
    <t>48</t>
  </si>
  <si>
    <t>713191R32</t>
  </si>
  <si>
    <t>Překrytí izolace tepelné separační a parotěsnou fólií tl 0,2 mm u podlah a stropů vč. vytažení na svislé konstrukce v = do cca 150 mm</t>
  </si>
  <si>
    <t>850855558</t>
  </si>
  <si>
    <t>Poznámka k položce:_x000D_
Kompletní systémová dodávka a provedení dle specifikace PD a TZ včetně všech přímo souvisejících prací/činností a dodávek/doplňků a příslušenství_x000D_
--------------------------------------------------------------------------------------------------------------------------------------------------------------------------------_x000D_
JC zahrnuje také náklady na :_x000D_
-vytažení separační vrstvy na svislé konstrukce v = do cca 150 mm_x000D_
-vytvoření a vyplnění obvodových / dilatačních spár (profily/pásky) tl. min 10 mm v = min 150 mm</t>
  </si>
  <si>
    <t>"rozsah_D.1.1_05.01.10 v.č. 10-13, TZ_podlahová skladba P1" (875,0) *1,15</t>
  </si>
  <si>
    <t>49</t>
  </si>
  <si>
    <t>998713123</t>
  </si>
  <si>
    <t>Přesun hmot tonážní pro izolace tepelné ruční v objektech v přes 12 do 24 m</t>
  </si>
  <si>
    <t>-1183580372</t>
  </si>
  <si>
    <t>50</t>
  </si>
  <si>
    <t>998713129</t>
  </si>
  <si>
    <t>Příplatek k ručnímu přesunu hmot tonážnímu pro izolace tepelné za zvětšený přesun ZKD 50 m</t>
  </si>
  <si>
    <t>1165809962</t>
  </si>
  <si>
    <t>727</t>
  </si>
  <si>
    <t>Zdravotechnika - požární ochrana</t>
  </si>
  <si>
    <t>51</t>
  </si>
  <si>
    <t>72711200R</t>
  </si>
  <si>
    <t xml:space="preserve">Protipožární ucpávka prostupů stropem  </t>
  </si>
  <si>
    <t>256537424</t>
  </si>
  <si>
    <t>Poznámka k položce:_x000D_
JC zahrnuje náklady na systémové dodávky a provedení dle specifikace PD a TZ včetně všech přímo souvisejících prací/činností a dodávcek/doplňků/příslušenství_x000D_
(1kus = 1 kpl. prostup do pl. 0,25 m2)</t>
  </si>
  <si>
    <t>763</t>
  </si>
  <si>
    <t>Konstrukce suché výstavby</t>
  </si>
  <si>
    <t>52</t>
  </si>
  <si>
    <t>763111311</t>
  </si>
  <si>
    <t>SDK příčka tl 75 mm profil CW+UW 50 desky 1xA 12,5 s izolací EI 30 Rw do 45 dB</t>
  </si>
  <si>
    <t>925000459</t>
  </si>
  <si>
    <t>"zabezpečení staveniště_bude odsouhlaseno v dílenské dokumentaci" (3,1*(10,0))+(4,5*76)</t>
  </si>
  <si>
    <t>53</t>
  </si>
  <si>
    <t>763111316</t>
  </si>
  <si>
    <t>SDK příčka tl 125 mm profil CW+UW 100 desky 1xA 12,5 s izolací EI 30 Rw do 48 dB</t>
  </si>
  <si>
    <t>72207070</t>
  </si>
  <si>
    <t>54</t>
  </si>
  <si>
    <t>763111621</t>
  </si>
  <si>
    <t>Montáž desek tl 12,5 mm SDK příčka oboustranně</t>
  </si>
  <si>
    <t>-1976390497</t>
  </si>
  <si>
    <t>55</t>
  </si>
  <si>
    <t>59030021</t>
  </si>
  <si>
    <t>deska SDK A tl 12,5mm</t>
  </si>
  <si>
    <t>-525770153</t>
  </si>
  <si>
    <t>50*2,1 'Přepočtené koeficientem množství</t>
  </si>
  <si>
    <t>56</t>
  </si>
  <si>
    <t>763111717</t>
  </si>
  <si>
    <t>SDK příčka základní penetrační nátěr (oboustranně)</t>
  </si>
  <si>
    <t>1992838075</t>
  </si>
  <si>
    <t>57</t>
  </si>
  <si>
    <t>763111771</t>
  </si>
  <si>
    <t>Příplatek k SDK příčce za rovinnost kvality Q3</t>
  </si>
  <si>
    <t>331497305</t>
  </si>
  <si>
    <t>30,5*2 'Přepočtené koeficientem množství</t>
  </si>
  <si>
    <t>58</t>
  </si>
  <si>
    <t>763111811</t>
  </si>
  <si>
    <t>Demontáž SDK příčky s jednoduchou ocelovou nosnou konstrukcí opláštění jednoduché</t>
  </si>
  <si>
    <t>90925382</t>
  </si>
  <si>
    <t>59</t>
  </si>
  <si>
    <t>763112811</t>
  </si>
  <si>
    <t>Demontáž desek jednoduché opláštění SDK příčka</t>
  </si>
  <si>
    <t>1781480042</t>
  </si>
  <si>
    <t>"rozsah_D.1.1_05.01.10 v.č. 02,04,06,08, TZ" (25,0)*2</t>
  </si>
  <si>
    <t>60</t>
  </si>
  <si>
    <t>763131411</t>
  </si>
  <si>
    <t>SDK podhled desky 1xA 12,5 bez izolace dvouvrstvá spodní kce profil CD+UD</t>
  </si>
  <si>
    <t>-1024458890</t>
  </si>
  <si>
    <t>"rozsah_D.1.1_05.01.10 v.č. 3,5,7,9, TZ_podhledové skladby" 0,2*(29,7+40,88+0,0+40,6)</t>
  </si>
  <si>
    <t>"výklenky_odsouhlasení v dílenské dokumentaci" (0,2)*22,236</t>
  </si>
  <si>
    <t>61</t>
  </si>
  <si>
    <t>763131491</t>
  </si>
  <si>
    <t>SDK podhled deska 1x akustická s izolací dvouvrstvá spodní kce profil CD+UD REI 90 Rw 60 dB</t>
  </si>
  <si>
    <t>-2128913718</t>
  </si>
  <si>
    <t>"rozsah_D.1.1_05.01.10 v.č. 3,5,7,9, TZ_podhledové skladby" (137,973)</t>
  </si>
  <si>
    <t>"výklenky_odsouhlasení v dílenské dokumentaci" (0,05)*137,973</t>
  </si>
  <si>
    <t>62</t>
  </si>
  <si>
    <t>763131511</t>
  </si>
  <si>
    <t>SDK podhled deska 1xA 12,5 bez izolace jednovrstvá spodní kce profil CD+UD</t>
  </si>
  <si>
    <t>1829588018</t>
  </si>
  <si>
    <t>"rozsah_D.1.1_05.01.10 v.č. 3,5,7,9, TZ_podhledové skladby" (137,3*0,1*4)</t>
  </si>
  <si>
    <t>63</t>
  </si>
  <si>
    <t>763131714</t>
  </si>
  <si>
    <t>SDK podhled základní penetrační nátěr</t>
  </si>
  <si>
    <t>967980333</t>
  </si>
  <si>
    <t>64</t>
  </si>
  <si>
    <t>763131771</t>
  </si>
  <si>
    <t>Příplatek k SDK podhledu za rovinnost kvality Q3</t>
  </si>
  <si>
    <t>-940330190</t>
  </si>
  <si>
    <t>65</t>
  </si>
  <si>
    <t>763755R01</t>
  </si>
  <si>
    <t xml:space="preserve">Příplatek k vodorovným a svislým SDK konstrukcím </t>
  </si>
  <si>
    <t>387030544</t>
  </si>
  <si>
    <t>Poznámka k položce:_x000D_
JC obsahuje náklady na :_x000D_
Příplatek za dodávku a osazení veškerých doplňkových prvků SDK konstrukcí (lišt, profilů, výztužných nosných profilů (kolem otvorů, pro zavěšení prvků/kcí/ZP) , ukončovacích prvků, dilatačních a přechod. prvků , napojení na okolní konstrukce, revízní dvířek, atd.)_x000D_
-kompletní systémová dodávka a provedení dle specifikace PD a TZ  vč. všech souvisejících prací/činností a dodávek_x000D_
SYSTÉMOVÉ PROVEDENÍ (DLE KONKRÉTNÍHO DODAVATELE SYSTÉMU)_x000D_
(specifikace materiálů dle PD a TZ)_SPECIFIKACE A ROZSAH DLE TP KONKRÉTNĚ VYBRANÉHO DODAVATELE _x000D_
-----------------------------------------------------------------------------------------------------------------------------------_x000D_
(JC = příplatek ke svislým a vodorovným SDK konstrukcím)</t>
  </si>
  <si>
    <t>"rozsah a množství vztaženo na celkovou plochu SDK konstrukcí" 256,975</t>
  </si>
  <si>
    <t>66</t>
  </si>
  <si>
    <t>998763333</t>
  </si>
  <si>
    <t>Přesun hmot tonážní pro konstrukce montované z desek ruční v objektech v přes 12 do 24 m</t>
  </si>
  <si>
    <t>-906116761</t>
  </si>
  <si>
    <t>67</t>
  </si>
  <si>
    <t>998763339</t>
  </si>
  <si>
    <t>Příplatek k ručnímu přesunu hmot tonážnímu pro konstrukce montované z desek za zvětšený přesun ZKD 50 m</t>
  </si>
  <si>
    <t>1652765819</t>
  </si>
  <si>
    <t>766</t>
  </si>
  <si>
    <t>Konstrukce truhlářské</t>
  </si>
  <si>
    <t>68</t>
  </si>
  <si>
    <t>766796C01</t>
  </si>
  <si>
    <t>G-105 - G-432 - D+M Dveře atyp. bezpečnostní , AL , 1300x2200mm</t>
  </si>
  <si>
    <t>ks</t>
  </si>
  <si>
    <t>2121328402</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</si>
  <si>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</si>
  <si>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69</t>
  </si>
  <si>
    <t>766796C02</t>
  </si>
  <si>
    <t>G-123 - D+M Dveře atyp. bezpečnostní , AL , 1480x2175mm</t>
  </si>
  <si>
    <t>-2044524055</t>
  </si>
  <si>
    <t>70</t>
  </si>
  <si>
    <t>766796C03</t>
  </si>
  <si>
    <t>G-203 - G-234 - D+M Dveře atyp. bezpečnostní , AL , 1300x2150mm</t>
  </si>
  <si>
    <t>171424818</t>
  </si>
  <si>
    <t>71</t>
  </si>
  <si>
    <t>766796C03.1</t>
  </si>
  <si>
    <t xml:space="preserve">G-305 - G-315 - D+M Dveře atyp. bezpečnostní , AL , 1300/2200 mm </t>
  </si>
  <si>
    <t>1982414032</t>
  </si>
  <si>
    <t>72</t>
  </si>
  <si>
    <t>766796C04.1</t>
  </si>
  <si>
    <t xml:space="preserve">G-322- D+M Dveře atyp. bezpečnostní , s PO , AL , 1300/2200 mm </t>
  </si>
  <si>
    <t>-672809067</t>
  </si>
  <si>
    <t>73</t>
  </si>
  <si>
    <t>766796C05</t>
  </si>
  <si>
    <t>G-418a - D+M Dveře vnitřní dřevěné, protipožární, 900x1970mm</t>
  </si>
  <si>
    <t>-43626660</t>
  </si>
  <si>
    <t>74</t>
  </si>
  <si>
    <t>766796C06</t>
  </si>
  <si>
    <t>G-418b - D+M Dveře vnitřní dřevěné, protipožární, 1450x1970mm</t>
  </si>
  <si>
    <t>626776874</t>
  </si>
  <si>
    <t>75</t>
  </si>
  <si>
    <t>766796C07</t>
  </si>
  <si>
    <t>G-128 - G-424 - D+M Dveře atyp. bezpečnostní , AL , 820x2200mm</t>
  </si>
  <si>
    <t>1954662099</t>
  </si>
  <si>
    <t>76</t>
  </si>
  <si>
    <t>766796C08</t>
  </si>
  <si>
    <t>G-205 - G-233 - D+M Dveře atyp. bezpečnostní , AL , 820x2150mm</t>
  </si>
  <si>
    <t>1723289222</t>
  </si>
  <si>
    <t>77</t>
  </si>
  <si>
    <t>766796C09</t>
  </si>
  <si>
    <t>G-224 - D+M Dveře atyp. bezpečnostní , AL , 820x2150mm</t>
  </si>
  <si>
    <t>1775374846</t>
  </si>
  <si>
    <t>78</t>
  </si>
  <si>
    <t>766796C11</t>
  </si>
  <si>
    <t>G-102 - G-433 - D+M Dveře vnitřní dřevěné, 900x1970mm</t>
  </si>
  <si>
    <t>-178341359</t>
  </si>
  <si>
    <t>79</t>
  </si>
  <si>
    <t>766796C12</t>
  </si>
  <si>
    <t>G-132 - G-335 - D+M Dveře vnitřní dřevěné, 900x1940mm</t>
  </si>
  <si>
    <t>167809384</t>
  </si>
  <si>
    <t>80</t>
  </si>
  <si>
    <t>766796C13</t>
  </si>
  <si>
    <t>G-216 - G-402 - D+M Dveře vnitřní dřevěné, 900x1950mm</t>
  </si>
  <si>
    <t>442609959</t>
  </si>
  <si>
    <t>81</t>
  </si>
  <si>
    <t>766796C14</t>
  </si>
  <si>
    <t>G-112 - G-417 - D+M Dveře vnitřní dřevěné, 800x1970mm</t>
  </si>
  <si>
    <t>-1829919872</t>
  </si>
  <si>
    <t>82</t>
  </si>
  <si>
    <t>766796C15</t>
  </si>
  <si>
    <t>G-114 - G-418 - D+M Dveře vnitřní dřevěné, 600x1970mm</t>
  </si>
  <si>
    <t>1526410625</t>
  </si>
  <si>
    <t>83</t>
  </si>
  <si>
    <t>766796C16</t>
  </si>
  <si>
    <t>G-115 - G-419 - D+M Dveře vnitřní dřevěné, 800x1970mm</t>
  </si>
  <si>
    <t>423762083</t>
  </si>
  <si>
    <t>84</t>
  </si>
  <si>
    <t>766796C17</t>
  </si>
  <si>
    <t>G-218a - G-218b - D+M Dveře vnitřní dřevěné, protipožární, 800x1970mm</t>
  </si>
  <si>
    <t>-1041777279</t>
  </si>
  <si>
    <t>85</t>
  </si>
  <si>
    <t>766796C18</t>
  </si>
  <si>
    <t>G-218c - D+M Dveře vnitřní dřevěné, protipožární, 800x1970mm</t>
  </si>
  <si>
    <t>1058238969</t>
  </si>
  <si>
    <t>86</t>
  </si>
  <si>
    <t>87</t>
  </si>
  <si>
    <t>766796C19</t>
  </si>
  <si>
    <t>G-112a - D+M Dveře vnitřní dřevěné, protipožární, 1000x1970mm</t>
  </si>
  <si>
    <t>1695050873</t>
  </si>
  <si>
    <t>88</t>
  </si>
  <si>
    <t>766796C20</t>
  </si>
  <si>
    <t>G-113 - D+M Dveře vnitřní dřevěné, protipožární, 800x1970mm</t>
  </si>
  <si>
    <t>286105688</t>
  </si>
  <si>
    <t>89</t>
  </si>
  <si>
    <t>766796C21</t>
  </si>
  <si>
    <t>G-113a - D+M Dveře vnitřní dřevěné, protipožární, 1450x1970mm</t>
  </si>
  <si>
    <t>-971614666</t>
  </si>
  <si>
    <t>90</t>
  </si>
  <si>
    <t>766796C22</t>
  </si>
  <si>
    <t>H-210 - D+M Dveře vnitřní dřevěné, protipožární, 1500x1970mm</t>
  </si>
  <si>
    <t>-15185805</t>
  </si>
  <si>
    <t>91</t>
  </si>
  <si>
    <t>76641182R</t>
  </si>
  <si>
    <t>Demontáž truhlářského obložení stěn včetně podkladních roštů a souvisejících prvků/kcí</t>
  </si>
  <si>
    <t>-1280489858</t>
  </si>
  <si>
    <t>Poznámka k položce:_x000D_
JC zahrnuje náklady na systémové dodávky a provedení dle specifikace PD a TZ včetně všech přímo souvisejících prací/činností a dodávcek/doplňků/příslušenství_x000D_
--------------------------------------------------------------------------------------------------------------------------------------------------------------------------------------------------_x000D_
JC zahrnuje také náklady na (viz TZ) :_x000D_
-vybourání všech dřevěných součástí obkladu - 940 m2 , při bourání nesmí být poškozeny instalace za nimi</t>
  </si>
  <si>
    <t>"rozsah_D.1.1_05.01.10 v.č. 02,04,06,08, TZ" 940,0</t>
  </si>
  <si>
    <t>92</t>
  </si>
  <si>
    <t>766691915</t>
  </si>
  <si>
    <t xml:space="preserve">Vyvěšení nebo zavěšení křídel dveří </t>
  </si>
  <si>
    <t>172718853</t>
  </si>
  <si>
    <t>93</t>
  </si>
  <si>
    <t>998766313</t>
  </si>
  <si>
    <t>Přesun hmot procentní pro kce truhlářské ruční v objektech v přes 12 do 24 m</t>
  </si>
  <si>
    <t>%</t>
  </si>
  <si>
    <t>1259982316</t>
  </si>
  <si>
    <t>94</t>
  </si>
  <si>
    <t>998766319</t>
  </si>
  <si>
    <t>Příplatek k ručnímu přesunu hmot procentnímu pro kce truhlářské za zvětšený přesun ZKD 50 m</t>
  </si>
  <si>
    <t>-884474698</t>
  </si>
  <si>
    <t>767</t>
  </si>
  <si>
    <t>Konstrukce zámečnické</t>
  </si>
  <si>
    <t>767797C01</t>
  </si>
  <si>
    <t>G-116 - G-420 - D+M Protipožární vnitřní únikové mechanické AL dveře, prosklené, otvor 1550x2020mm, s PO</t>
  </si>
  <si>
    <t>2042153268</t>
  </si>
  <si>
    <t>96</t>
  </si>
  <si>
    <t>767581802</t>
  </si>
  <si>
    <t>Demontáž podhledu lamel</t>
  </si>
  <si>
    <t>226684410</t>
  </si>
  <si>
    <t>Poznámka k položce:_x000D_
V jednotkové ceně zahrnuty , nad rámec ceníkového obsahu, také náklady na : (viz TZ)_x000D_
(Odstranění stávajího podhledu z hliníkových lamel - 560 m2  Příčné nosné profily U50 ponechat.)</t>
  </si>
  <si>
    <t>97</t>
  </si>
  <si>
    <t>767797R01</t>
  </si>
  <si>
    <t>Dodávka a montáž _ podhledu „CLIP-IN“ s plechovými kazetami</t>
  </si>
  <si>
    <t>-1817240849</t>
  </si>
  <si>
    <t xml:space="preserve">Poznámka k položce:_x000D_
JC zahrnuje náklady na kompletní systémové dodávky a provedení dle specifikace PD a TZ včetně všech přímo souvisejících prací/činností a dodávek/příslušenství_x000D_
--------------------------------------------------------------------------------------------------------------------------------------------------------------------------------------------------_x000D_
JC dále obsahuje náklady na upřesnění dle TZ :_x000D_
-po odstranění stávajícího podhledu, přerovnání a přikotvení stávající a nové kabeláže budou připevněny profily nového podhledu. Podélné profily budou kotveny do stávajících profilů U50, příčné profily budou kladeny v rozteči 400 + 100 mm. Vzhledem k množství stávající kabeláže budou podhledy sníženy o cca 3-5 cm vůči stávajícímu podhledu. Záměrem je snížit podhled co nejméně a nezmenšovat už tak nízký prostor._x000D_
Bude použit systém podhledu „CLIP-IN“ s plechovými kazetami. Kazety o rozměru 1900 x 400 mm budou použity perforované s kruhovou perforací. Barevnost a perforace budou vzorkovány. V liniích se svítidly budou výplně plné._x000D_
</t>
  </si>
  <si>
    <t>"rozsah_D.1.1_05.01.10 v.č. 3,5,7,9, TZ_podhledové skladby" (66,55*2,1*4)</t>
  </si>
  <si>
    <t>"výklenky_odsouhlasení v dílenské dokumentaci" (0,05)*559,02</t>
  </si>
  <si>
    <t>98</t>
  </si>
  <si>
    <t>998767313</t>
  </si>
  <si>
    <t>Přesun hmot procentní pro zámečnické konstrukce ruční v objektech v přes 12 do 24 m</t>
  </si>
  <si>
    <t>386747587</t>
  </si>
  <si>
    <t>99</t>
  </si>
  <si>
    <t>998767319</t>
  </si>
  <si>
    <t>Příplatek k ručnímu přesunu hmot procentnímu pro zámečnické konstrukce za zvětšený přesun ZKD 50 m</t>
  </si>
  <si>
    <t>1444519867</t>
  </si>
  <si>
    <t>772</t>
  </si>
  <si>
    <t>Podlahy z kamene</t>
  </si>
  <si>
    <t>100</t>
  </si>
  <si>
    <t>772423133</t>
  </si>
  <si>
    <t>Montáž obkladu soklů šikmých na schodišti deskami lepenými z kamene tl do 30 mm</t>
  </si>
  <si>
    <t>-352426961</t>
  </si>
  <si>
    <t>"rozsah_D.1.1_05.01.10 v.č. 3,5,7,9, TZ"</t>
  </si>
  <si>
    <t>101</t>
  </si>
  <si>
    <t>58386140R</t>
  </si>
  <si>
    <t xml:space="preserve">sokl rovný v 70mm _ teracové pásky _ specifikace dle PD a TZ </t>
  </si>
  <si>
    <t>466615130</t>
  </si>
  <si>
    <t>49,17*1,1 'Přepočtené koeficientem množství</t>
  </si>
  <si>
    <t>102</t>
  </si>
  <si>
    <t>998772123</t>
  </si>
  <si>
    <t>Přesun hmot tonážní pro podlahy z kamene ruční v objektech v přes 12 do 24 m</t>
  </si>
  <si>
    <t>-419466687</t>
  </si>
  <si>
    <t>773</t>
  </si>
  <si>
    <t>Podlahy z litého teraca</t>
  </si>
  <si>
    <t>103</t>
  </si>
  <si>
    <t>773223901</t>
  </si>
  <si>
    <t>Oprava poškozených hran stupnic nebo podstupnic obkladu schodiště z barevného litého teraca</t>
  </si>
  <si>
    <t>-1098146595</t>
  </si>
  <si>
    <t>"bude odsouhlaseno v dílenské dokumentaci" 25,0</t>
  </si>
  <si>
    <t>104</t>
  </si>
  <si>
    <t>773291901</t>
  </si>
  <si>
    <t>Zatmelení prasklin šířky do 5 mm obkladu schodiště z litého teraca</t>
  </si>
  <si>
    <t>-277138542</t>
  </si>
  <si>
    <t>"bude odsouhlaseno v dílenské dokumentaci" 1,0</t>
  </si>
  <si>
    <t>105</t>
  </si>
  <si>
    <t>773522911</t>
  </si>
  <si>
    <t>Oprava podlahy z barevného litého teraca tl do 20 mm jednotlivých malých ploch do 0,10 m2</t>
  </si>
  <si>
    <t>-1632350242</t>
  </si>
  <si>
    <t xml:space="preserve">Poznámka k položce:_x000D_
JC, nad rámec ceníkového obsahu, zahrnuje také náklady na příplatek "pro schodišťové konstrukce" . </t>
  </si>
  <si>
    <t>"bude odsouhlaseno v dílenské dokumentaci" 12,0</t>
  </si>
  <si>
    <t>106</t>
  </si>
  <si>
    <t>773522913</t>
  </si>
  <si>
    <t>Oprava podlahy z barevného litého teraca tl do 20 mm jednotlivých malých ploch přes 0,10 do 0,25 m2</t>
  </si>
  <si>
    <t>-445289571</t>
  </si>
  <si>
    <t>107</t>
  </si>
  <si>
    <t>773993901</t>
  </si>
  <si>
    <t>Broušení stávající podlahy z litého teraca</t>
  </si>
  <si>
    <t>-542278656</t>
  </si>
  <si>
    <t>(3,45*1,52*3)+(11*1,5*0,45*6)</t>
  </si>
  <si>
    <t>108</t>
  </si>
  <si>
    <t>773993903</t>
  </si>
  <si>
    <t>Hloubkové čištění podlahy z litého teraca</t>
  </si>
  <si>
    <t>982206298</t>
  </si>
  <si>
    <t>109</t>
  </si>
  <si>
    <t>773993907</t>
  </si>
  <si>
    <t>Impregnace podlahy z litého teraca</t>
  </si>
  <si>
    <t>-1502065930</t>
  </si>
  <si>
    <t>110</t>
  </si>
  <si>
    <t>998773123</t>
  </si>
  <si>
    <t>Přesun hmot tonážní pro podlahy teracové lité ruční v objektech v přes 12 do 24 m</t>
  </si>
  <si>
    <t>1562570068</t>
  </si>
  <si>
    <t>776</t>
  </si>
  <si>
    <t>Podlahy povlakové</t>
  </si>
  <si>
    <t>111</t>
  </si>
  <si>
    <t>776111311</t>
  </si>
  <si>
    <t>Vysátí podkladu povlakových podlah</t>
  </si>
  <si>
    <t>1060830199</t>
  </si>
  <si>
    <t>112</t>
  </si>
  <si>
    <t>776121111</t>
  </si>
  <si>
    <t>Vodou ředitelná penetrace savého podkladu povlakových podlah</t>
  </si>
  <si>
    <t>1934779636</t>
  </si>
  <si>
    <t>113</t>
  </si>
  <si>
    <t>776141121</t>
  </si>
  <si>
    <t>Stěrka podlahová nivelační pro vyrovnání podkladu povlakových podlah pevnosti 30 MPa tl do 3 mm</t>
  </si>
  <si>
    <t>-171240282</t>
  </si>
  <si>
    <t>114</t>
  </si>
  <si>
    <t>776221111</t>
  </si>
  <si>
    <t>Lepení pásů z PVC standardním lepidlem</t>
  </si>
  <si>
    <t>746004657</t>
  </si>
  <si>
    <t>Poznámka k položce:_x000D_
V jednotkové ceně , nad rámec ceníkového obsahu, zahrnuty také náklady na "dvoubarevnou" montáž / montáž souvisejících obvodových systémových soklů + veškerých lišt a profilů + spoj podlahovin svařováním</t>
  </si>
  <si>
    <t>115</t>
  </si>
  <si>
    <t>28411R00</t>
  </si>
  <si>
    <t xml:space="preserve">dodávka povlakové podlahové krytiny - AKU kaučuková podlahovina tl. 3 mm </t>
  </si>
  <si>
    <t>119802106</t>
  </si>
  <si>
    <t xml:space="preserve">Poznámka k položce:_x000D_
-systémová dodávka (dvoubarevné provedení_viz dílenská dokumentace) + související systémové soklíky (viz PD a TZ)_x000D_
--------------------------------------------------------------------------------_x000D_
V jednotkové ceně zahrnuty náklady na veškeré doplňky a příslušenství dle PD a TZ._x000D_
(přechodové, dilatační a ukončovací lišty, ostatní doplňky)_x000D_
--------------------------------------------------------------------------------_x000D_
PŘESNÁ SPECIFIKACE _ VIZ PD A TZ </t>
  </si>
  <si>
    <t>116</t>
  </si>
  <si>
    <t>776923R11</t>
  </si>
  <si>
    <t xml:space="preserve">Spoj povlakových podlahovin z PVC a vinylu svařováním </t>
  </si>
  <si>
    <t>-577851384</t>
  </si>
  <si>
    <t>Poznámka k položce:_x000D_
Kompletní systémová dodávka a provedení dle specifikace PD a TZ včetně všech přímo souvisejících prací/dodávek/doplňků a příslušenství_x000D_
------------------------------------------------------------------------------------------------------------------------------------------------------------------------_x000D_
(naceněno dle technologických postupů a pravidel konkrétně vybraného dodavatele systémového řešení)</t>
  </si>
  <si>
    <t>ROZSAH A MNOŽSTVÍ _ VZTAŽENO NA PLOCHU POVLAKOVÝCH PODLAHOVÝCH KRYTIN</t>
  </si>
  <si>
    <t>117</t>
  </si>
  <si>
    <t>998776123</t>
  </si>
  <si>
    <t>Přesun hmot tonážní pro podlahy povlakové ruční v objektech v přes 12 do 24 m</t>
  </si>
  <si>
    <t>-510786615</t>
  </si>
  <si>
    <t>118</t>
  </si>
  <si>
    <t>998776129</t>
  </si>
  <si>
    <t>Příplatek k ručnímu přesunu hmot tonážnímu pro podlahy povlakové za zvětšený přesun ZKD 50 m</t>
  </si>
  <si>
    <t>1422441735</t>
  </si>
  <si>
    <t>783</t>
  </si>
  <si>
    <t>Dokončovací práce - nátěry</t>
  </si>
  <si>
    <t>119</t>
  </si>
  <si>
    <t>783306801</t>
  </si>
  <si>
    <t>Odstranění nátěru ze zámečnických konstrukcí obroušením</t>
  </si>
  <si>
    <t>-2010049003</t>
  </si>
  <si>
    <t>120</t>
  </si>
  <si>
    <t>783306809</t>
  </si>
  <si>
    <t>Odstranění nátěru ze zámečnických konstrukcí okartáčováním</t>
  </si>
  <si>
    <t>-2000293261</t>
  </si>
  <si>
    <t>121</t>
  </si>
  <si>
    <t>783314201</t>
  </si>
  <si>
    <t>Základní antikorozní jednonásobný syntetický standardní nátěr zámečnických konstrukcí</t>
  </si>
  <si>
    <t>-2111239287</t>
  </si>
  <si>
    <t>122</t>
  </si>
  <si>
    <t>783317101</t>
  </si>
  <si>
    <t>Krycí jednonásobný syntetický standardní nátěr zámečnických konstrukcí</t>
  </si>
  <si>
    <t>-1781417427</t>
  </si>
  <si>
    <t>28,05*2 'Přepočtené koeficientem množství</t>
  </si>
  <si>
    <t>123</t>
  </si>
  <si>
    <t>783344201</t>
  </si>
  <si>
    <t>Základní antikorozní jednonásobný polyuretanový nátěr zámečnických konstrukcí</t>
  </si>
  <si>
    <t>-245492851</t>
  </si>
  <si>
    <t>124</t>
  </si>
  <si>
    <t>783347101</t>
  </si>
  <si>
    <t>Krycí jednonásobný polyuretanový nátěr zámečnických konstrukcí</t>
  </si>
  <si>
    <t>-535624733</t>
  </si>
  <si>
    <t>136,62*2 'Přepočtené koeficientem množství</t>
  </si>
  <si>
    <t>125</t>
  </si>
  <si>
    <t>783923161</t>
  </si>
  <si>
    <t>Penetrační akrylátový nátěr pórovitých betonových podlah</t>
  </si>
  <si>
    <t>1017520511</t>
  </si>
  <si>
    <t>126</t>
  </si>
  <si>
    <t>783923171</t>
  </si>
  <si>
    <t>Penetrační akrylátový nátěr hrubých betonových podlah</t>
  </si>
  <si>
    <t>1870318265</t>
  </si>
  <si>
    <t>784</t>
  </si>
  <si>
    <t>Dokončovací práce - malby a tapety</t>
  </si>
  <si>
    <t>127</t>
  </si>
  <si>
    <t>784121001</t>
  </si>
  <si>
    <t>Oškrabání malby v místnostech v do 3,80 m</t>
  </si>
  <si>
    <t>-2085732096</t>
  </si>
  <si>
    <t>"svislé plochy chodeb a souvisejících prostor" 527,0</t>
  </si>
  <si>
    <t>"oprava povrchů komunikačních prostor pro přesuny sutí" (275,9+116,065)</t>
  </si>
  <si>
    <t>128</t>
  </si>
  <si>
    <t>784181102</t>
  </si>
  <si>
    <t>Základní akrylátová jednonásobná pigmentovaná penetrace podkladu v místnostech v do 3,80 m</t>
  </si>
  <si>
    <t>-1318926142</t>
  </si>
  <si>
    <t>"svislé a vodorovné plochy chodeb a souvisejících prostor" 9,0+527,0+61,0+226,475</t>
  </si>
  <si>
    <t>129</t>
  </si>
  <si>
    <t>784211101</t>
  </si>
  <si>
    <t>Dvojnásobné bílé malby ze směsí za mokra výborně oděruvzdorných v místnostech v do 3,80 m</t>
  </si>
  <si>
    <t>1636365807</t>
  </si>
  <si>
    <t>99-M</t>
  </si>
  <si>
    <t xml:space="preserve">Výpisy ostatních prvků a výrobků </t>
  </si>
  <si>
    <t>130</t>
  </si>
  <si>
    <t>795799C01</t>
  </si>
  <si>
    <t>OV-1 - D+M Hydrant DN25 / 30m hadice, 0,3 l/s</t>
  </si>
  <si>
    <t>kpl</t>
  </si>
  <si>
    <t>8010182</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</si>
  <si>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ostatních výrobků.</t>
  </si>
  <si>
    <t>131</t>
  </si>
  <si>
    <t>795799C02</t>
  </si>
  <si>
    <t>OV-2 - D+M Objektová dilatační podlahová lišta, hliníková (včetně demontáže stávajících prvků)</t>
  </si>
  <si>
    <t>bm</t>
  </si>
  <si>
    <t>-831375790</t>
  </si>
  <si>
    <t>132</t>
  </si>
  <si>
    <t>795799C03</t>
  </si>
  <si>
    <t>OV-3 - D+M Objektová dilatační stěnová lišta, hliníková (včetně demontáže stávajících prvků)</t>
  </si>
  <si>
    <t>1538362682</t>
  </si>
  <si>
    <t>133</t>
  </si>
  <si>
    <t>795799C04</t>
  </si>
  <si>
    <t>OV-4 - D+M Zakrytí otopných těles - designová předstěna - HPL desky tl. 10mm perforované</t>
  </si>
  <si>
    <t>-44978887</t>
  </si>
  <si>
    <t>134</t>
  </si>
  <si>
    <t>795799C05</t>
  </si>
  <si>
    <t>OV-5 - D+M Dřevěné předstěny instalačních šachet (poznámka : všechny skříně budou uzamykatelné rozvorovým zámkem s vložkou v systému generálního klíče)</t>
  </si>
  <si>
    <t>-767477578</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</si>
  <si>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ostatních výrobků. (KOMPLETNÍ ROZSAH VZTAŽEN NA POHLEDOVOU PLOCHU)</t>
  </si>
  <si>
    <t>135</t>
  </si>
  <si>
    <t>795799C06</t>
  </si>
  <si>
    <t>OV-6 - D+M Prosklená vitrína v rámci dřevěných předstěn - 1020x1300mm, hloubka 300mm</t>
  </si>
  <si>
    <t>375415700</t>
  </si>
  <si>
    <t>136</t>
  </si>
  <si>
    <t>795799C07</t>
  </si>
  <si>
    <t>OV-7 - D+M Únikové cedulky (včetně demontáže stávajících prvků)</t>
  </si>
  <si>
    <t>-1176850342</t>
  </si>
  <si>
    <t>137</t>
  </si>
  <si>
    <t>795799C08</t>
  </si>
  <si>
    <t>OV-8 - D+M Přechodová dveřní lišta s vyrovnáním vyškového rozdílu do 20mm, hliníková</t>
  </si>
  <si>
    <t>-1722338022</t>
  </si>
  <si>
    <t>138</t>
  </si>
  <si>
    <t>795799C09</t>
  </si>
  <si>
    <t>OV-9 - D+M Nika pro umístění dvou hasících přístrojů, výšky 650mm (celkem 8 kus) + dodávka a osazení nového PHP (celkem 16 kus)</t>
  </si>
  <si>
    <t>kpl.</t>
  </si>
  <si>
    <t>1658318921</t>
  </si>
  <si>
    <t>139</t>
  </si>
  <si>
    <t>795799C10</t>
  </si>
  <si>
    <t>OV-10 - D+M Podlahový poklop k zadláždění, nerezový, plynotěsný, zakrytí kaučukovou nášlap. vrstvou</t>
  </si>
  <si>
    <t>1097488606</t>
  </si>
  <si>
    <t>140</t>
  </si>
  <si>
    <t>795799C11</t>
  </si>
  <si>
    <t>OV-11 - D+M Krycí mřížka odvětrání ve stěně, hliníková, 270x350mm</t>
  </si>
  <si>
    <t>45224731</t>
  </si>
  <si>
    <t>141</t>
  </si>
  <si>
    <t>795799C12</t>
  </si>
  <si>
    <t>OV-12 - D+M Dřevěné dubové madlo, profil 45x145mm (včetně demontáže stávajících prvků)</t>
  </si>
  <si>
    <t>-861005401</t>
  </si>
  <si>
    <t>142</t>
  </si>
  <si>
    <t>795799C13</t>
  </si>
  <si>
    <t>OV-13 - D+M Značení dveří ve 3.NP (včetně demontáže stávajících prvků)</t>
  </si>
  <si>
    <t>-1250884378</t>
  </si>
  <si>
    <t>143</t>
  </si>
  <si>
    <t>795799C14</t>
  </si>
  <si>
    <t>OV-14 - D+M Označení instalací za předstěnami (samolepící vyřezávané nápisy)</t>
  </si>
  <si>
    <t>436197162</t>
  </si>
  <si>
    <t>D.01.41 - Zdravotně technické instalace</t>
  </si>
  <si>
    <t>Ostrava-Poruba</t>
  </si>
  <si>
    <t>Ing.Petr Kudlík</t>
  </si>
  <si>
    <t>Lenka Jugová</t>
  </si>
  <si>
    <t xml:space="preserve">    722 - Zdravotechnika - vnitřní vodovod</t>
  </si>
  <si>
    <t>HZS - Hodinové zúčtovací sazby</t>
  </si>
  <si>
    <t>713471211</t>
  </si>
  <si>
    <t>Montáž tepelné izolace potrubí snímatelnými pouzdry na suchý zip</t>
  </si>
  <si>
    <t>-999730005</t>
  </si>
  <si>
    <t>19,5</t>
  </si>
  <si>
    <t>28355322</t>
  </si>
  <si>
    <t>páska lepící AL folie pro tepelně izolační pásy š 50mm</t>
  </si>
  <si>
    <t>-275304063</t>
  </si>
  <si>
    <t>6,5+13</t>
  </si>
  <si>
    <t>63154005</t>
  </si>
  <si>
    <t>pouzdro izolační potrubní z minerální vlny s Al fólií max. 250/100°C 28/20mm</t>
  </si>
  <si>
    <t>2006380539</t>
  </si>
  <si>
    <t>IZOLACE  POŽÁRNÍHO VODOVODU</t>
  </si>
  <si>
    <t>5,4*1,2</t>
  </si>
  <si>
    <t>6,5</t>
  </si>
  <si>
    <t>63154006</t>
  </si>
  <si>
    <t>pouzdro izolační potrubní z minerální vlny s Al fólií max. 250/100°C 35/20mm</t>
  </si>
  <si>
    <t>1698772171</t>
  </si>
  <si>
    <t>10,5*1,2</t>
  </si>
  <si>
    <t>998713103</t>
  </si>
  <si>
    <t>Přesun hmot tonážní pro izolace tepelné v objektech v přes 12 do 24 m</t>
  </si>
  <si>
    <t>-903685092</t>
  </si>
  <si>
    <t>998713192</t>
  </si>
  <si>
    <t>Příplatek k přesunu hmot tonážnímu pro izolace tepelné za zvětšený přesun do 100 m</t>
  </si>
  <si>
    <t>-1458318606</t>
  </si>
  <si>
    <t>722</t>
  </si>
  <si>
    <t>Zdravotechnika - vnitřní vodovod</t>
  </si>
  <si>
    <t>722130233</t>
  </si>
  <si>
    <t>Potrubí vodovodní ocelové závitové pozinkované svařované běžné DN 25</t>
  </si>
  <si>
    <t>1109969643</t>
  </si>
  <si>
    <t>POŽÁRNÍHO VODOVODU</t>
  </si>
  <si>
    <t>722130234</t>
  </si>
  <si>
    <t>Potrubí vodovodní ocelové závitové pozinkované svařované běžné DN 32</t>
  </si>
  <si>
    <t>-1854513492</t>
  </si>
  <si>
    <t>722131918</t>
  </si>
  <si>
    <t>Potrubí pozinkované závitové vsazení odbočky do potrubí DN 80</t>
  </si>
  <si>
    <t>soubor</t>
  </si>
  <si>
    <t>185092107</t>
  </si>
  <si>
    <t>722190901</t>
  </si>
  <si>
    <t>Uzavření nebo otevření vodovodního potrubí při opravách</t>
  </si>
  <si>
    <t>1229732542</t>
  </si>
  <si>
    <t>722224115</t>
  </si>
  <si>
    <t>Kohout plnicí nebo vypouštěcí G 1/2" PN 10 s jedním závitem</t>
  </si>
  <si>
    <t>1255132370</t>
  </si>
  <si>
    <t>722231075</t>
  </si>
  <si>
    <t>Ventil zpětný mosazný G 5/4" PN 10 do 110°C se dvěma závity</t>
  </si>
  <si>
    <t>2118112830</t>
  </si>
  <si>
    <t>722232064</t>
  </si>
  <si>
    <t>Kohout kulový přímý G 5/4" PN 42 do 185°C vnitřní závit s vypouštěním</t>
  </si>
  <si>
    <t>-138765527</t>
  </si>
  <si>
    <t>722250133</t>
  </si>
  <si>
    <t>Hydrantový systém s tvarově stálou hadicí D 25 x 30 m celoplechový</t>
  </si>
  <si>
    <t>1877528431</t>
  </si>
  <si>
    <t>HYDRANT D25- 19/30 m hadice, rozměr : 650*650*175mm, průtok 0,3 l/s</t>
  </si>
  <si>
    <t>722290226</t>
  </si>
  <si>
    <t>Zkouška těsnosti vodovodního potrubí závitového DN do 50</t>
  </si>
  <si>
    <t>-942971267</t>
  </si>
  <si>
    <t>požární vodovod</t>
  </si>
  <si>
    <t>722290234</t>
  </si>
  <si>
    <t>Proplach a dezinfekce vodovodního potrubí DN do 80</t>
  </si>
  <si>
    <t>-659291143</t>
  </si>
  <si>
    <t>proplach a desinfekce potrubí</t>
  </si>
  <si>
    <t>998722103</t>
  </si>
  <si>
    <t>Přesun hmot tonážní pro vnitřní vodovod v objektech v přes 12 do 24 m</t>
  </si>
  <si>
    <t>1189690059</t>
  </si>
  <si>
    <t>998722192</t>
  </si>
  <si>
    <t>Příplatek k přesunu hmot tonážnímu pro vnitřní vodovod za zvětšený přesun do 100 m</t>
  </si>
  <si>
    <t>772652358</t>
  </si>
  <si>
    <t>727111041</t>
  </si>
  <si>
    <t>Trubní ucpávka ocelového potrubí bez izolace DN 25 stropem tl 150 mm požární odolnost EI 120</t>
  </si>
  <si>
    <t>-919011117</t>
  </si>
  <si>
    <t>727111042</t>
  </si>
  <si>
    <t>Trubní ucpávka ocelového potrubí bez izolace DN 32 stropem tl 150 mm požární odolnost EI 120</t>
  </si>
  <si>
    <t>-1245633258</t>
  </si>
  <si>
    <t>HZS</t>
  </si>
  <si>
    <t>Hodinové zúčtovací sazby</t>
  </si>
  <si>
    <t>HZS1301.1</t>
  </si>
  <si>
    <t>Hodinová zúčtovací sazba zedník</t>
  </si>
  <si>
    <t>hod</t>
  </si>
  <si>
    <t>512</t>
  </si>
  <si>
    <t>1664172258</t>
  </si>
  <si>
    <t>HZS2162</t>
  </si>
  <si>
    <t>Hodinová zúčtovací sazba izolatér odborný</t>
  </si>
  <si>
    <t>-2085457729</t>
  </si>
  <si>
    <t>HZS72122222</t>
  </si>
  <si>
    <t>Ztížené podmínky při napojení na hlavní rozvod vody v technickém kanálu</t>
  </si>
  <si>
    <t>-728384655</t>
  </si>
  <si>
    <t>D.01.43 - Silnoproudá elektrotechnika</t>
  </si>
  <si>
    <t>Úroveň 3:</t>
  </si>
  <si>
    <t>01 - Silnoproudá elektrotechnika_R01</t>
  </si>
  <si>
    <t xml:space="preserve">    741 - Elektroinstalace - silnoproud</t>
  </si>
  <si>
    <t>M - Práce a dodávky M</t>
  </si>
  <si>
    <t xml:space="preserve">    21-M - Elektromontáže</t>
  </si>
  <si>
    <t xml:space="preserve">    22-M - Montáže technologických zařízení pro dopravní stavby</t>
  </si>
  <si>
    <t>VRN - Vedlejší rozpočtové náklady</t>
  </si>
  <si>
    <t xml:space="preserve">    VRN1 - Průzkumné, geodetické a projektové práce</t>
  </si>
  <si>
    <t xml:space="preserve">    VRN4 - Inženýrská činnost</t>
  </si>
  <si>
    <t xml:space="preserve">    VRN6 - Územní vlivy</t>
  </si>
  <si>
    <t>971011211</t>
  </si>
  <si>
    <t>Vybourání výplní otvorů z lehkých betonů z prefabrikovaných dílců tl do 150 mm pl do 0,09 m2</t>
  </si>
  <si>
    <t>971012211</t>
  </si>
  <si>
    <t>Vybourání výplní otvorů z lehkých betonů z prefabrikovaných dílců tl přes 150 mm pl do 0,09 m2</t>
  </si>
  <si>
    <t>972054331</t>
  </si>
  <si>
    <t>Vybourání otvorů v ŽB stropech nebo klenbách pl do 0,25 m2 tl do 120 mm</t>
  </si>
  <si>
    <t>973031619</t>
  </si>
  <si>
    <t>Vysekání kapes ve zdivu cihelném na MV nebo MVC pro špalíky do 150x150x100 mm</t>
  </si>
  <si>
    <t>974031121</t>
  </si>
  <si>
    <t>Vysekání rýh ve zdivu cihelném hl do 30 mm š do 30 mm</t>
  </si>
  <si>
    <t>997013153</t>
  </si>
  <si>
    <t>Vnitrostaveništní doprava suti a vybouraných hmot pro budovy v do 12 m s omezením mechanizace</t>
  </si>
  <si>
    <t>997013501</t>
  </si>
  <si>
    <t>Odvoz suti a vybouraných hmot na skládku nebo meziskládku do 1 km se složením</t>
  </si>
  <si>
    <t>997013509</t>
  </si>
  <si>
    <t>Příplatek k odvozu suti a vybouraných hmot na skládku ZKD 1 km přes 1 km</t>
  </si>
  <si>
    <t>997013831</t>
  </si>
  <si>
    <t>Poplatek za uložení na skládce (skládkovné) stavebního odpadu směsného kód odpadu 170 904</t>
  </si>
  <si>
    <t>741</t>
  </si>
  <si>
    <t>Elektroinstalace - silnoproud</t>
  </si>
  <si>
    <t>741110051</t>
  </si>
  <si>
    <t>Montáž trubka plastová ohebná D přes 11 do 23 mm uložená volně</t>
  </si>
  <si>
    <t>34571152</t>
  </si>
  <si>
    <t>trubka elektroinstalační ohebná z PH, D 16/21,2mm</t>
  </si>
  <si>
    <t>741110061</t>
  </si>
  <si>
    <t>Montáž trubka plastová ohebná D přes 11 do 23 mm uložená pod omítku</t>
  </si>
  <si>
    <t>741110511</t>
  </si>
  <si>
    <t>Montáž lišta a kanálek vkládací šířky do 60 mm s víčkem</t>
  </si>
  <si>
    <t>34571007</t>
  </si>
  <si>
    <t>lišta elektroinstalační hranatá bílá 40 x 20</t>
  </si>
  <si>
    <t>34571008</t>
  </si>
  <si>
    <t>lišta elektroinstalační hranatá bílá 40 x 40</t>
  </si>
  <si>
    <t>741112021</t>
  </si>
  <si>
    <t>Montáž krabice nástěnná plastová čtyřhranná do 100x100 mm</t>
  </si>
  <si>
    <t>34571512.K</t>
  </si>
  <si>
    <t>krabice přístrojová instalační nástěnná 100x100, plast</t>
  </si>
  <si>
    <t>741112061</t>
  </si>
  <si>
    <t>Montáž krabice přístrojová zapuštěná plastová kruhová</t>
  </si>
  <si>
    <t>34571532</t>
  </si>
  <si>
    <t>krabice přístrojová odbočná s víčkem z PH, 107x107 mm, hloubka 50 mm</t>
  </si>
  <si>
    <t>741112801</t>
  </si>
  <si>
    <t>Demontáž elektroinstalačních lišt nástěnných vkládacích uložených pevně</t>
  </si>
  <si>
    <t>741112803</t>
  </si>
  <si>
    <t>Demontáž elektroinstalačních lišt nástěnných protahovacích uložených pevně</t>
  </si>
  <si>
    <t>741120401</t>
  </si>
  <si>
    <t>Montáž vodič Cu izolovaný drátovací plný a laněný žíla 0,35-6 mm2 v rozváděči (např. CY)</t>
  </si>
  <si>
    <t>34141027</t>
  </si>
  <si>
    <t>vodič propojovací flexibilní jádro Cu lanované izolace PVC 450/750V (H07V-K) 1x6mm2</t>
  </si>
  <si>
    <t>741120405</t>
  </si>
  <si>
    <t>Montáž vodič Cu izolovaný drátovací plný a laněný žíla 25-35 mm2 v rozváděči (např. CY)</t>
  </si>
  <si>
    <t>34141031</t>
  </si>
  <si>
    <t>vodič propojovací flexibilní jádro Cu lanované izolace PVC 450/750V (H07V-K) 1x35mm2</t>
  </si>
  <si>
    <t>741120407</t>
  </si>
  <si>
    <t>Montáž vodič Cu izolovaný drátovací plný a laněný žíla 90-120 mm2 v rozváděči (např. CY)</t>
  </si>
  <si>
    <t>34141035</t>
  </si>
  <si>
    <t>vodič propojovací flexibilní jádro Cu lanované izolace PVC 450/750V (H07V-K) 1x120mm2</t>
  </si>
  <si>
    <t>741122201.B2</t>
  </si>
  <si>
    <t>Montáž kabel Cu plný kulatý žíla 2x1,5 až 6 mm2 uložený volně</t>
  </si>
  <si>
    <t>34111005.B2</t>
  </si>
  <si>
    <t>kabel instalační jádro Cu plné 2x1,5mm2, B2ca,s1,d1</t>
  </si>
  <si>
    <t>741122211</t>
  </si>
  <si>
    <t>Montáž kabel Cu plný kulatý žíla 3x1,5 až 6 mm2 uložený volně (např. CYKY)</t>
  </si>
  <si>
    <t>34111036.B</t>
  </si>
  <si>
    <t>kabel silový s Cu jádrem 1 kV 3x2,5mm2 B2ca,s1d1, P60-R</t>
  </si>
  <si>
    <t>34111048.B2</t>
  </si>
  <si>
    <t>kabel instalační jádro Cu plné 450/750V (B2ca,s1d1, P60-R) 3x6mm2</t>
  </si>
  <si>
    <t>741122211.B2</t>
  </si>
  <si>
    <t>Montáž kabel Cu plný kulatý žíla 3x1,5 až 6 mm2 uložený volně</t>
  </si>
  <si>
    <t>34111036.B2</t>
  </si>
  <si>
    <t>kabel silový s Cu jádrem 1 kV 3x2,5mm2, B2ca,s1d1</t>
  </si>
  <si>
    <t>741122211.R1</t>
  </si>
  <si>
    <t>Montáž kabel Cu plný kulatý žíla 3x1,5 až 6 mm2 uložený volně (např. CYKY) - oprava, nebo přeložení stávajícího vedení</t>
  </si>
  <si>
    <t>34111030</t>
  </si>
  <si>
    <t>kabel instalační jádro Cu plné izolace PVC plášť PVC 450/750V (CYKY) 3x1,5mm2</t>
  </si>
  <si>
    <t>741122211.R2</t>
  </si>
  <si>
    <t>34111036</t>
  </si>
  <si>
    <t>kabel silový s Cu jádrem 1 kV 3x2,5mm2</t>
  </si>
  <si>
    <t>741122231</t>
  </si>
  <si>
    <t>Montáž kabel Cu plný kulatý žíla 5x1,5 až 2,5 mm2 uložený volně (např. CYKY)</t>
  </si>
  <si>
    <t>34111090.B2</t>
  </si>
  <si>
    <t>kabel instalační jádro Cu plné 450/750V (B2ca,s1d1, P60-R) 5x1,5mm2</t>
  </si>
  <si>
    <t>741122232</t>
  </si>
  <si>
    <t>Montáž kabel Cu plný kulatý žíla 5x4 až 6 mm2 uložený volně (např. CYKY)</t>
  </si>
  <si>
    <t>34111100.B</t>
  </si>
  <si>
    <t>kabel instalační jádro Cu plné 450/750V (B2ca,s1d1 P60-R) 5x6mm2</t>
  </si>
  <si>
    <t>741122232.B2</t>
  </si>
  <si>
    <t>Montáž kabel Cu plný kulatý žíla 5x4 až 6 mm2 uložený volně</t>
  </si>
  <si>
    <t>34111100.B2</t>
  </si>
  <si>
    <t>kabel instalační jádro Cu plné 5x6mm2, B2ca,s1,d1</t>
  </si>
  <si>
    <t>741122644</t>
  </si>
  <si>
    <t>Montáž kabel Cu plný kulatý žíla 5x16 mm2 uložený pevně (např. CYKY)</t>
  </si>
  <si>
    <t>34113035</t>
  </si>
  <si>
    <t>kabel instalační jádro Cu plné izolace PVC plášť PVC 450/750V (CYKY) 5x16mm2</t>
  </si>
  <si>
    <t>741122851</t>
  </si>
  <si>
    <t>Demontáž kabel Cu plný kulatý žíla 2x1,5 až 6 mm2, 3x1,5 až 10 mm2, 4x1,5 až 10 mm2, 5x1,5 až 6 mm2, 7x1,5 až 4 mm2, 12x1,5 mm2 uložený volně</t>
  </si>
  <si>
    <t>741122857</t>
  </si>
  <si>
    <t>Demontáž kabel Cu plný kulatý žíla 3x50 až 70 mm2, 3x35+25 mm2, 4x35 mm2, 37x2,5 mm2, 48x2,5 mm2 uložený volně</t>
  </si>
  <si>
    <t>741122859</t>
  </si>
  <si>
    <t>Demontáž kabel Cu plný kulatý žíla 3x95 až 185 mm2, 3x50+35 až 95+50 mm2, 3x120+50 až 150+70 mm2 uložený volně</t>
  </si>
  <si>
    <t>741130001</t>
  </si>
  <si>
    <t>Ukončení vodič izolovaný do 2,5 mm2 v rozváděči nebo na přístroji</t>
  </si>
  <si>
    <t>741130004</t>
  </si>
  <si>
    <t>Ukončení vodič izolovaný do 6 mm2 v rozváděči nebo na přístroji</t>
  </si>
  <si>
    <t>741130006</t>
  </si>
  <si>
    <t>Ukončení vodič izolovaný do 16 mm2 v rozváděči nebo na přístroji</t>
  </si>
  <si>
    <t>741130012</t>
  </si>
  <si>
    <t>Ukončení vodič izolovaný do 70 mm2 v rozváděči nebo na přístroji</t>
  </si>
  <si>
    <t>741130014</t>
  </si>
  <si>
    <t>Ukončení vodič izolovaný do 120 mm2 v rozváděči nebo na přístroji</t>
  </si>
  <si>
    <t>741136351.P</t>
  </si>
  <si>
    <t>Plošina, lešení, vč. dopravy</t>
  </si>
  <si>
    <t>741136351.R</t>
  </si>
  <si>
    <t>Ostatní pomocný, instalační materiál</t>
  </si>
  <si>
    <t>741210003.1R02</t>
  </si>
  <si>
    <t>Montáž rozvodnice oceloplechová nebo plastová běžná do 100 kg</t>
  </si>
  <si>
    <t>35713104.1R02</t>
  </si>
  <si>
    <t>rozvaděč 1-R02, vč. vystrojení, dle PD</t>
  </si>
  <si>
    <t>741210003.1RM4</t>
  </si>
  <si>
    <t>144</t>
  </si>
  <si>
    <t>35713104.1RM4</t>
  </si>
  <si>
    <t>rozvaděč 1-RM4, doplnění, dle PD</t>
  </si>
  <si>
    <t>741210003.1RH5</t>
  </si>
  <si>
    <t>35713104.1RH5</t>
  </si>
  <si>
    <t>rozvaděč 1-RH5, doplnění, dle PD</t>
  </si>
  <si>
    <t>145</t>
  </si>
  <si>
    <t>741210003.4RM3</t>
  </si>
  <si>
    <t>146</t>
  </si>
  <si>
    <t>35713104.4RM3</t>
  </si>
  <si>
    <t>rozvaděč 4-RM3, doplnění, dle PD</t>
  </si>
  <si>
    <t>741210003.2R02</t>
  </si>
  <si>
    <t>35713104.2R02</t>
  </si>
  <si>
    <t>rozvaděč 2-R02, vč. vystrojení, dle PD</t>
  </si>
  <si>
    <t>741210003.3R02</t>
  </si>
  <si>
    <t>35713104.3R02</t>
  </si>
  <si>
    <t>rozvaděč 3-R02, vč. vystrojení, dle PD</t>
  </si>
  <si>
    <t>741210003.4R06</t>
  </si>
  <si>
    <t>35713104.4R06</t>
  </si>
  <si>
    <t>rozvaděč 4-R06, vč. vystrojení, dle PD</t>
  </si>
  <si>
    <t>741210003.4R02</t>
  </si>
  <si>
    <t>148</t>
  </si>
  <si>
    <t>35713104.4R02</t>
  </si>
  <si>
    <t>rozvaděč 4-R02, vč. vystrojení, dle PD</t>
  </si>
  <si>
    <t>150</t>
  </si>
  <si>
    <t>741210003.1R06</t>
  </si>
  <si>
    <t>152</t>
  </si>
  <si>
    <t>35713104.1R06</t>
  </si>
  <si>
    <t>rozvaděč 1-R06, vč. vystrojení, dle PD</t>
  </si>
  <si>
    <t>154</t>
  </si>
  <si>
    <t>741210003.2R06</t>
  </si>
  <si>
    <t>156</t>
  </si>
  <si>
    <t>35713104.2R06</t>
  </si>
  <si>
    <t>rozvaděč 2-R06, vč. vystrojení, dle PD</t>
  </si>
  <si>
    <t>158</t>
  </si>
  <si>
    <t>741210003.3R06</t>
  </si>
  <si>
    <t>160</t>
  </si>
  <si>
    <t>35713104.3R06</t>
  </si>
  <si>
    <t>rozvaděč 3-R06, vč. vystrojení, dle PD</t>
  </si>
  <si>
    <t>162</t>
  </si>
  <si>
    <t>741210003.1RH3</t>
  </si>
  <si>
    <t>164</t>
  </si>
  <si>
    <t>35713104.1RH3</t>
  </si>
  <si>
    <t>rozvaděč 1-RH3, doplnění, dle PD</t>
  </si>
  <si>
    <t>166</t>
  </si>
  <si>
    <t>149</t>
  </si>
  <si>
    <t>741210003.4RM5</t>
  </si>
  <si>
    <t>168</t>
  </si>
  <si>
    <t>35713104.4RM5</t>
  </si>
  <si>
    <t>rozvaděč 4-RM5, doplnění, dle PD</t>
  </si>
  <si>
    <t>170</t>
  </si>
  <si>
    <t>147</t>
  </si>
  <si>
    <t>741210003.4RM4</t>
  </si>
  <si>
    <t>172</t>
  </si>
  <si>
    <t>35713104.4RM4</t>
  </si>
  <si>
    <t>rozvaděč 4-RM4, doplnění, dle PD</t>
  </si>
  <si>
    <t>174</t>
  </si>
  <si>
    <t>741210003.RM16</t>
  </si>
  <si>
    <t>176</t>
  </si>
  <si>
    <t>35713104.RM16</t>
  </si>
  <si>
    <t>rozvaděč RM16, doplnění, dle PD</t>
  </si>
  <si>
    <t>178</t>
  </si>
  <si>
    <t>741210003.RM10</t>
  </si>
  <si>
    <t>180</t>
  </si>
  <si>
    <t>35713104.RM10</t>
  </si>
  <si>
    <t>rozvaděč RM10, doplnění, dle PD</t>
  </si>
  <si>
    <t>182</t>
  </si>
  <si>
    <t>741210813</t>
  </si>
  <si>
    <t>Demontáž rozvodnic plastových pod omítkou s krytím do IPx4 plochou přes 0,2 m2</t>
  </si>
  <si>
    <t>184</t>
  </si>
  <si>
    <t>741211817</t>
  </si>
  <si>
    <t>Demontáž rozvodnic kovových pod omítkou s krytím do IPx4 plochou přes 0,8 m2</t>
  </si>
  <si>
    <t>186</t>
  </si>
  <si>
    <t>741310232.D</t>
  </si>
  <si>
    <t>Montáž DALI ovládače se zapojením vodičů</t>
  </si>
  <si>
    <t>188</t>
  </si>
  <si>
    <t>34535003.D</t>
  </si>
  <si>
    <t>ovládač DALI, 3x tlačítko</t>
  </si>
  <si>
    <t>190</t>
  </si>
  <si>
    <t>741311805</t>
  </si>
  <si>
    <t>Demontáž spínačů nástěnných normálních do 10 A bezšroubových bez zachování funkčnosti přes 2 do 4 svorek</t>
  </si>
  <si>
    <t>192</t>
  </si>
  <si>
    <t>741315823</t>
  </si>
  <si>
    <t>Demontáž zásuvek domovních normální prostředí do 16A zapuštěných šroubových bez zachování funkčnosti 2P+PE</t>
  </si>
  <si>
    <t>194</t>
  </si>
  <si>
    <t>741330302</t>
  </si>
  <si>
    <t>Montáž ovladač tlačítkový vestavný s aretací se zapojením vodičů</t>
  </si>
  <si>
    <t>196</t>
  </si>
  <si>
    <t>34535101.R</t>
  </si>
  <si>
    <t>přepínač pro VZT, 2x tlačítko (start, stop), světelná kontrolka, vestavný</t>
  </si>
  <si>
    <t>198</t>
  </si>
  <si>
    <t>741333811</t>
  </si>
  <si>
    <t>Demontáž ovladač tlačítkový vestavný</t>
  </si>
  <si>
    <t>200</t>
  </si>
  <si>
    <t>741371821</t>
  </si>
  <si>
    <t>Demontáž osvětlovacího modulového systému zářivkového dl do 1100 mm bez zachování funkčnosti</t>
  </si>
  <si>
    <t>202</t>
  </si>
  <si>
    <t>741372021.NP1</t>
  </si>
  <si>
    <t>Montáž svítidlo LED přisazené nástěnné hranaté nebo kruhové se zapojením vodičů, nouzové</t>
  </si>
  <si>
    <t>204</t>
  </si>
  <si>
    <t>34825001.NP1</t>
  </si>
  <si>
    <t>svítidlo interiérové přisazené nouzové s piktogramem, "NP1"</t>
  </si>
  <si>
    <t>206</t>
  </si>
  <si>
    <t>741372061.NO2</t>
  </si>
  <si>
    <t>Montáž svítidlo LED stropní vestavné hranaté nebo kruhové se zapojením vodičů, nouzové</t>
  </si>
  <si>
    <t>208</t>
  </si>
  <si>
    <t>34825002.NO2</t>
  </si>
  <si>
    <t>svítidlo interiérové stropní vestavné nouzové s piktogramem, "NO2"</t>
  </si>
  <si>
    <t>210</t>
  </si>
  <si>
    <t>741372111</t>
  </si>
  <si>
    <t>Montáž svítidlo LED interiérové vestavné panelové hranaté nebo kruhové do 0,09 m2 se zapojením vodičů</t>
  </si>
  <si>
    <t>212</t>
  </si>
  <si>
    <t>34835001.R</t>
  </si>
  <si>
    <t>Vestané reflektorové svítidlo, LED 24.5W 4000K, 2640 lm, bílé barevné provedení, stmívatelné DALI, UGR 18.1</t>
  </si>
  <si>
    <t>214</t>
  </si>
  <si>
    <t>741372112</t>
  </si>
  <si>
    <t>Montáž svítidlo LED interiérové vestavné panelové hranaté nebo kruhové přes 0,09 do 0,36 m2 se zapojením vodičů</t>
  </si>
  <si>
    <t>216</t>
  </si>
  <si>
    <t>34835000.R</t>
  </si>
  <si>
    <t>vesavné liniové svítidlo do rastrových podhledů, LED 12.1W, 4000K, 1660 lm, bílé provedení, stmívatelné DALI, UGR 17.8, délka 1200 mm</t>
  </si>
  <si>
    <t>218</t>
  </si>
  <si>
    <t>741810003</t>
  </si>
  <si>
    <t>Celková prohlídka elektrického rozvodu a zařízení přes 0,5 do 1 milionu Kč</t>
  </si>
  <si>
    <t>220</t>
  </si>
  <si>
    <t>155</t>
  </si>
  <si>
    <t>741810011</t>
  </si>
  <si>
    <t>Příplatek k celkové prohlídce za každých dalších 500 000,- Kč</t>
  </si>
  <si>
    <t>222</t>
  </si>
  <si>
    <t>741820102</t>
  </si>
  <si>
    <t>Měření intenzity osvětlení</t>
  </si>
  <si>
    <t>224</t>
  </si>
  <si>
    <t>151</t>
  </si>
  <si>
    <t>741910303</t>
  </si>
  <si>
    <t>Montáž rošt a lávka typová se stojinou,výložníky a odbočkami pozinkovaná - stoupačka</t>
  </si>
  <si>
    <t>226</t>
  </si>
  <si>
    <t>63126087.R</t>
  </si>
  <si>
    <t>rošt kabelový š 400mm</t>
  </si>
  <si>
    <t>228</t>
  </si>
  <si>
    <t>153</t>
  </si>
  <si>
    <t>741910414</t>
  </si>
  <si>
    <t>Montáž žlab kovový šířky do 250 mm bez víka</t>
  </si>
  <si>
    <t>230</t>
  </si>
  <si>
    <t>34575495</t>
  </si>
  <si>
    <t>žlab kabelový pozinkovaný 2m/ks 100X250</t>
  </si>
  <si>
    <t>232</t>
  </si>
  <si>
    <t>741911851</t>
  </si>
  <si>
    <t>Demontáž závěs kabelový hřebenový do 5 kabelů</t>
  </si>
  <si>
    <t>234</t>
  </si>
  <si>
    <t>741917811</t>
  </si>
  <si>
    <t>Demontáž příchytka dřevěná nebo plastová</t>
  </si>
  <si>
    <t>236</t>
  </si>
  <si>
    <t>741917821</t>
  </si>
  <si>
    <t>Demontáž příchytka kovová pro kabelové lávky a žebříky kabel D do 74 mm</t>
  </si>
  <si>
    <t>238</t>
  </si>
  <si>
    <t>741920032.PO</t>
  </si>
  <si>
    <t>Montáž se zhotovením přepážka protipožární - ucpávka v kabelovém kanálu neprůchozím</t>
  </si>
  <si>
    <t>240</t>
  </si>
  <si>
    <t>741920033</t>
  </si>
  <si>
    <t>Montáž se zhotovením přepážka - ucpávka ve stropním průchodu</t>
  </si>
  <si>
    <t>242</t>
  </si>
  <si>
    <t>998741102</t>
  </si>
  <si>
    <t>Přesun hmot tonážní pro silnoproud v objektech v přes 6 do 12 m</t>
  </si>
  <si>
    <t>244</t>
  </si>
  <si>
    <t>Práce a dodávky M</t>
  </si>
  <si>
    <t>21-M</t>
  </si>
  <si>
    <t>Elektromontáže</t>
  </si>
  <si>
    <t>210021071.P</t>
  </si>
  <si>
    <t>Montáž příchytek plastových jednoduchých</t>
  </si>
  <si>
    <t>246</t>
  </si>
  <si>
    <t>34572000.P</t>
  </si>
  <si>
    <t>příchytka k upevňování kabelů</t>
  </si>
  <si>
    <t>256</t>
  </si>
  <si>
    <t>248</t>
  </si>
  <si>
    <t>210021071.P2</t>
  </si>
  <si>
    <t>Montáž příchytek P60-R</t>
  </si>
  <si>
    <t>250</t>
  </si>
  <si>
    <t>34572000.P2</t>
  </si>
  <si>
    <t>příchytka kovová, P60-R, vč. kotvy</t>
  </si>
  <si>
    <t>252</t>
  </si>
  <si>
    <t>210813043</t>
  </si>
  <si>
    <t>Montáž kabelu Cu plného nebo laněného do 1 kV žíly 4x70 mm2 (např. CYKY) bez ukončení uloženého pevně</t>
  </si>
  <si>
    <t>254</t>
  </si>
  <si>
    <t>34113137</t>
  </si>
  <si>
    <t>kabel silový jádro Cu izolace PVC plášť PVC 0,6/1kV (1-CYKY) 5x70mm2</t>
  </si>
  <si>
    <t>210813045</t>
  </si>
  <si>
    <t>Montáž kabelu Cu plného nebo laněného do 1 kV žíly 4x120 mm2 (např. CYKY) bez ukončení uloženého pevně</t>
  </si>
  <si>
    <t>258</t>
  </si>
  <si>
    <t>34113130</t>
  </si>
  <si>
    <t>kabel silový jádro Cu izolace PVC plášť PVC 0,6/1kV (1-CYKY) 4x120mm2</t>
  </si>
  <si>
    <t>260</t>
  </si>
  <si>
    <t>22-M</t>
  </si>
  <si>
    <t>Montáže technologických zařízení pro dopravní stavby</t>
  </si>
  <si>
    <t>220260106.R</t>
  </si>
  <si>
    <t>Vyhledání vývodu nebo krabice</t>
  </si>
  <si>
    <t>262</t>
  </si>
  <si>
    <t>220261101</t>
  </si>
  <si>
    <t>Konstrukce ocelová pro přístroje a zařízení do 5 kg</t>
  </si>
  <si>
    <t>264</t>
  </si>
  <si>
    <t>220261102</t>
  </si>
  <si>
    <t>Konstrukce ocelová pro přístroje a zařízení do 10 kg</t>
  </si>
  <si>
    <t>266</t>
  </si>
  <si>
    <t>220270242</t>
  </si>
  <si>
    <t>Montáž vodič sdělovací izolovaný uložený do trubkovodu nebo lišty U do 4 x 0,8 mm</t>
  </si>
  <si>
    <t>268</t>
  </si>
  <si>
    <t>34121263</t>
  </si>
  <si>
    <t>kabel datový jádro Cu plné plášť PVC (U/UTP) kategorie 6</t>
  </si>
  <si>
    <t>270</t>
  </si>
  <si>
    <t>220332001.CPS</t>
  </si>
  <si>
    <t>Centrála nouzového osvětlení</t>
  </si>
  <si>
    <t>272</t>
  </si>
  <si>
    <t>40462001.CPS</t>
  </si>
  <si>
    <t>centrála nouzového osvětlení, vč. krytu P60-R</t>
  </si>
  <si>
    <t>sada</t>
  </si>
  <si>
    <t>274</t>
  </si>
  <si>
    <t>220332002.3F</t>
  </si>
  <si>
    <t>Monitoring výpadku sítě, 3F, CPS</t>
  </si>
  <si>
    <t>276</t>
  </si>
  <si>
    <t>35826000.3F</t>
  </si>
  <si>
    <t>Monitoring výpadku sítě, 3F, CPS, do rozv.NN</t>
  </si>
  <si>
    <t>278</t>
  </si>
  <si>
    <t>220332003.P</t>
  </si>
  <si>
    <t>Vzdálený ovl.panel / MTB- mimic panel, recessed wall</t>
  </si>
  <si>
    <t>280</t>
  </si>
  <si>
    <t>40467002.P</t>
  </si>
  <si>
    <t>282</t>
  </si>
  <si>
    <t>HZS2222.D</t>
  </si>
  <si>
    <t>Hodinová zúčtovací sazba elektrikář odborný (demontáže)</t>
  </si>
  <si>
    <t>262144</t>
  </si>
  <si>
    <t>284</t>
  </si>
  <si>
    <t>HZS4212</t>
  </si>
  <si>
    <t>Hodinová zúčtovací sazba revizní technik specialista</t>
  </si>
  <si>
    <t>286</t>
  </si>
  <si>
    <t>HZS4232.C</t>
  </si>
  <si>
    <t>Hodinová zúčtovací sazba technik odborný (sw práce, CPS)</t>
  </si>
  <si>
    <t>288</t>
  </si>
  <si>
    <t>HZS4232.D</t>
  </si>
  <si>
    <t>Hodinová zúčtovací sazba technik odborný (sw práce, DALI)</t>
  </si>
  <si>
    <t>290</t>
  </si>
  <si>
    <t>VRN</t>
  </si>
  <si>
    <t>Vedlejší rozpočtové náklady</t>
  </si>
  <si>
    <t>VRN1</t>
  </si>
  <si>
    <t>Průzkumné, geodetické a projektové práce</t>
  </si>
  <si>
    <t>013244000.V</t>
  </si>
  <si>
    <t>Dokumentace výrobní rozvaděčů</t>
  </si>
  <si>
    <t>292</t>
  </si>
  <si>
    <t>013254000</t>
  </si>
  <si>
    <t>Dokumentace skutečného provedení stavby</t>
  </si>
  <si>
    <t>294</t>
  </si>
  <si>
    <t>013294000</t>
  </si>
  <si>
    <t>Ostatní dokumentace</t>
  </si>
  <si>
    <t>296</t>
  </si>
  <si>
    <t>VRN4</t>
  </si>
  <si>
    <t>Inženýrská činnost</t>
  </si>
  <si>
    <t>045002000</t>
  </si>
  <si>
    <t>Kompletační a koordinační činnost</t>
  </si>
  <si>
    <t>298</t>
  </si>
  <si>
    <t>VRN6</t>
  </si>
  <si>
    <t>Územní vlivy</t>
  </si>
  <si>
    <t>065002000</t>
  </si>
  <si>
    <t>Mimostaveništní doprava materiálů</t>
  </si>
  <si>
    <t>300</t>
  </si>
  <si>
    <t>02 - Silnoproudá elektrotechnika_D01</t>
  </si>
  <si>
    <t>741130011</t>
  </si>
  <si>
    <t>Ukončení vodič izolovaný do 50 mm2 v rozváděči nebo na přístroji</t>
  </si>
  <si>
    <t>741130015</t>
  </si>
  <si>
    <t>Ukončení vodič izolovaný do 150 mm2 v rozváděči nebo na přístroji</t>
  </si>
  <si>
    <t>Montáž se zhotovením přepážka protipožární - ucpávka v kabelovém kanálu</t>
  </si>
  <si>
    <t>741920033.PO</t>
  </si>
  <si>
    <t>998741101</t>
  </si>
  <si>
    <t>Přesun hmot tonážní pro silnoproud v objektech v do 6 m</t>
  </si>
  <si>
    <t>210071010</t>
  </si>
  <si>
    <t>Montáž přípojnicových rozvodů Al průmyslových díl rovný s odbočkou 500 A délky 1200 mm</t>
  </si>
  <si>
    <t>35410105.P</t>
  </si>
  <si>
    <t>rozvod přípojnicový prachotěsný, dílec rovný Al, 500A dl 1m</t>
  </si>
  <si>
    <t>210071011</t>
  </si>
  <si>
    <t>Montáž přípojnicových rozvodů Al průmyslových díl rovný s odbočkou 500 A délky 2200 mm</t>
  </si>
  <si>
    <t>35410115.P</t>
  </si>
  <si>
    <t>rozvod přípojnicový prachotěsný, dílec rovný Al, 500A dl 2m</t>
  </si>
  <si>
    <t>210071061</t>
  </si>
  <si>
    <t>Montáž přípojnicových rozvodů Al průmyslových díl pojistkový odbočný 250 až 500 A</t>
  </si>
  <si>
    <t>35711848.P</t>
  </si>
  <si>
    <t>připojovací rozvaděč 1-125.3 (do 100A pro PN000)</t>
  </si>
  <si>
    <t>210071081</t>
  </si>
  <si>
    <t>Montáž přípojnicových rozvodů Al průmyslových díl napájecí 250 až 500 A</t>
  </si>
  <si>
    <t>35410325.P</t>
  </si>
  <si>
    <t>rozvod přípojnicový prachotěsný, dílec napájecí středový v Al, 500A</t>
  </si>
  <si>
    <t>210071092</t>
  </si>
  <si>
    <t>Montáž přípojnicových rozvodů Al průmyslových kryt koncový 500 A</t>
  </si>
  <si>
    <t>35410340</t>
  </si>
  <si>
    <t>rozvod přípojnicový prachotěsný,  kryt koncový přípojnicového rozvodu v Al, 400A</t>
  </si>
  <si>
    <t>210071112</t>
  </si>
  <si>
    <t>Montáž přípojnicových rozvodů Al průmyslových upevňovací část - nosič</t>
  </si>
  <si>
    <t>35410392.N1</t>
  </si>
  <si>
    <t>rozvod přípojnicový prachotěsný, nosná konzolka</t>
  </si>
  <si>
    <t>210071113.S</t>
  </si>
  <si>
    <t>Montáž přípojnicových rozvodů Al průmyslových, pružná spojka</t>
  </si>
  <si>
    <t>35410390S</t>
  </si>
  <si>
    <t>rozvod přípojnicový prachotěsný, pružná dilatační spojka</t>
  </si>
  <si>
    <t>210071114</t>
  </si>
  <si>
    <t>Montáž přípojnicových rozvodů Al průmyslových upevňovací část - držák nebo konzolka</t>
  </si>
  <si>
    <t>35410392.N2</t>
  </si>
  <si>
    <t>rozvod přípojnicový prachotěsný, sada upevnění na výložník</t>
  </si>
  <si>
    <t>210101229</t>
  </si>
  <si>
    <t>Propojení kabelů celoplastových spojkou do 1 kV venkovní páskovou SPE 1 až 5 žíly do 4x16 až 50 mm2</t>
  </si>
  <si>
    <t>35436170.S</t>
  </si>
  <si>
    <t>spojka kabelová s plastovou izolací, 4x16-50mm2</t>
  </si>
  <si>
    <t>210813047</t>
  </si>
  <si>
    <t>Montáž kabelu Cu plného nebo laněného do 1 kV žíly 4x150 mm2 (např. CYKY) bez ukončení uloženého pevně</t>
  </si>
  <si>
    <t>34113131</t>
  </si>
  <si>
    <t>kabel silový jádro Cu izolace PVC plášť PVC 0,6/1kV (1-CYKY) 4x150mm2</t>
  </si>
  <si>
    <t>210900602</t>
  </si>
  <si>
    <t>Montáž vodičů Al izolovaných plných nebo laněných žíla 50 až 70 mm2 (např. AY, AYY) bez ukončení uložených volně</t>
  </si>
  <si>
    <t>34113124</t>
  </si>
  <si>
    <t>kabel silový jádro Al izolace PVC plášť PVC 0,6/1kV (1-AYKY) 4x50mm2</t>
  </si>
  <si>
    <t>218071010</t>
  </si>
  <si>
    <t>Demontáž přípojnicových rozvodů Al průmyslových díl rovný s odbočkou 500 A délky 1200 mm</t>
  </si>
  <si>
    <t>218071011</t>
  </si>
  <si>
    <t>Demontáž přípojnicových rozvodů Al průmyslových díl rovný s odbočkou 500 A délky 2200 mm</t>
  </si>
  <si>
    <t>218071041</t>
  </si>
  <si>
    <t>Demontáž přípojnicových rozvodů Al průmyslových díl odbočný 250 A</t>
  </si>
  <si>
    <t>218071081</t>
  </si>
  <si>
    <t>Demontáž přípojnicových rozvodů Al průmyslových díl napájecí</t>
  </si>
  <si>
    <t>218071091</t>
  </si>
  <si>
    <t>Demontáž přípojnicových rozvodů Al průmyslových kryt koncový 250 až 400 A</t>
  </si>
  <si>
    <t>218071111</t>
  </si>
  <si>
    <t>Demontáž přípojnicových rozvodů Al průmyslových upevňovací část - objímka</t>
  </si>
  <si>
    <t>218071112</t>
  </si>
  <si>
    <t>Demontáž přípojnicových rozvodů Al průmyslových upevňovací část - nosič</t>
  </si>
  <si>
    <t>218071113</t>
  </si>
  <si>
    <t>Demontáž přípojnicových rozvodů Al průmyslových upevňovací část - výložník</t>
  </si>
  <si>
    <t>218071114</t>
  </si>
  <si>
    <t>Demontáž přípojnicových rozvodů Al průmyslových upevňovací část - držák nebo konzolka</t>
  </si>
  <si>
    <t>063503000</t>
  </si>
  <si>
    <t>Práce ve stísněném prostoru</t>
  </si>
  <si>
    <t>D.01.44 - Slaboproudá elektrotechnika</t>
  </si>
  <si>
    <t>01 - Slaboproudá elektrotechnika</t>
  </si>
  <si>
    <t>D1 - Ozvučení</t>
  </si>
  <si>
    <t>D2 - EPS</t>
  </si>
  <si>
    <t>D3 - PZTS</t>
  </si>
  <si>
    <t>D4 - SK</t>
  </si>
  <si>
    <t>D5 - MaR</t>
  </si>
  <si>
    <t>D6 - EKV</t>
  </si>
  <si>
    <t>D7 - VSS</t>
  </si>
  <si>
    <t>D8 - Trasy</t>
  </si>
  <si>
    <t>D1</t>
  </si>
  <si>
    <t>Ozvučení</t>
  </si>
  <si>
    <t>Pol1</t>
  </si>
  <si>
    <t>Demontáž reproduktoru,</t>
  </si>
  <si>
    <t>1778860483</t>
  </si>
  <si>
    <t>Pol2</t>
  </si>
  <si>
    <t>Reproduktor podhledový PC-1860EN, v ceně zahrnuta dodávka a montáž</t>
  </si>
  <si>
    <t>371676293</t>
  </si>
  <si>
    <t>Pol3</t>
  </si>
  <si>
    <t>Zhotovení otvoru pro reproduktor,</t>
  </si>
  <si>
    <t>433443113</t>
  </si>
  <si>
    <t>Pol4</t>
  </si>
  <si>
    <t>Reproduktor skříňkový LBC3018/01, v ceně zahrnuta dodávka a montáž</t>
  </si>
  <si>
    <t>-1085417180</t>
  </si>
  <si>
    <t>Pol5</t>
  </si>
  <si>
    <t>Vyhledání a přeložení kabeláže do zdiva/nad podhled,</t>
  </si>
  <si>
    <t>275404438</t>
  </si>
  <si>
    <t>D2</t>
  </si>
  <si>
    <t>EPS</t>
  </si>
  <si>
    <t>Pol6</t>
  </si>
  <si>
    <t>Demontáž a opětovná montáž automatického hlásiče EPS,</t>
  </si>
  <si>
    <t>928537787</t>
  </si>
  <si>
    <t>Pol7</t>
  </si>
  <si>
    <t>Demontáž a opětovná montáž sirény EPS,</t>
  </si>
  <si>
    <t>1987425228</t>
  </si>
  <si>
    <t>Pol8</t>
  </si>
  <si>
    <t>Demontáž a opětovná montáž tlačítkového hlásiče EPS,</t>
  </si>
  <si>
    <t>-1404427131</t>
  </si>
  <si>
    <t>Pol9</t>
  </si>
  <si>
    <t>Demontáž tlačítka pro únik, zelené,</t>
  </si>
  <si>
    <t>-1756648523</t>
  </si>
  <si>
    <t>Pol10</t>
  </si>
  <si>
    <t>Zelené tlačítko, NC/NO výst., montáž na KU68, prolamovací plast / sklo, symbol běžícího muže + krabice, v ceně zahrnuta dodávka a montáž</t>
  </si>
  <si>
    <t>-737716472</t>
  </si>
  <si>
    <t>Pol11</t>
  </si>
  <si>
    <t>Plastový průhledný kryt pro tlačítka a ovládací skříňky KAC, v ceně zahrnuta dodávka a montáž</t>
  </si>
  <si>
    <t>-260487673</t>
  </si>
  <si>
    <t>Pol12</t>
  </si>
  <si>
    <t>166133720</t>
  </si>
  <si>
    <t>Pol13</t>
  </si>
  <si>
    <t>Přepojení stávajících přídržných magnetů 2.NP,</t>
  </si>
  <si>
    <t>-1386720487</t>
  </si>
  <si>
    <t>Pol14</t>
  </si>
  <si>
    <t>Práce na stávajících podhledech,</t>
  </si>
  <si>
    <t>228452795</t>
  </si>
  <si>
    <t>Pol15</t>
  </si>
  <si>
    <t>Práce na stávajícím NN rozvaděči,</t>
  </si>
  <si>
    <t>1809936410</t>
  </si>
  <si>
    <t>Pol16</t>
  </si>
  <si>
    <t>Jistič B6/1, 10kA, v ceně zahrnuta dodávka a montáž</t>
  </si>
  <si>
    <t>-1142228564</t>
  </si>
  <si>
    <t>Pol17</t>
  </si>
  <si>
    <t>Napojení samozavírače s integrovaným magnetem,</t>
  </si>
  <si>
    <t>-1546710602</t>
  </si>
  <si>
    <t>Pol18</t>
  </si>
  <si>
    <t>Automatický hlásič FAP-425-O včetně patice, v ceně zahrnuta dodávka a montáž</t>
  </si>
  <si>
    <t>-1019908479</t>
  </si>
  <si>
    <t>Pol19</t>
  </si>
  <si>
    <t>Vstupně-výstupní modul FLM-420-RHV včetně krabice, v ceně zahrnuta dodávka a montáž</t>
  </si>
  <si>
    <t>-550971943</t>
  </si>
  <si>
    <t>Pol20</t>
  </si>
  <si>
    <t>Spínaný zdroj, 27,6 V ss / 4,2 A (5 A krátkodobě) pro EPS, aku max. 2 x 17 Ah, EN54, v ceně zahrnuta dodávka a montáž</t>
  </si>
  <si>
    <t>772293196</t>
  </si>
  <si>
    <t>Pol21</t>
  </si>
  <si>
    <t>Akumulátor 12V/17Ah se šroubovými svorkami M5 a životností až 5 let, VdS, v ceně zahrnuta dodávka a montáž</t>
  </si>
  <si>
    <t>235335597</t>
  </si>
  <si>
    <t>Pol22</t>
  </si>
  <si>
    <t>Konfigurace systému EPS,</t>
  </si>
  <si>
    <t>-1810125211</t>
  </si>
  <si>
    <t>Pol23</t>
  </si>
  <si>
    <t>Funkční zkouška,</t>
  </si>
  <si>
    <t>-527985443</t>
  </si>
  <si>
    <t>D3</t>
  </si>
  <si>
    <t>PZTS</t>
  </si>
  <si>
    <t>Pol24</t>
  </si>
  <si>
    <t>Demontáž a opětovná montáž klávesnice PTZS,</t>
  </si>
  <si>
    <t>-311056776</t>
  </si>
  <si>
    <t>Pol25</t>
  </si>
  <si>
    <t>Demontáž stávajícího magnetického kontaktu, odpojení kabeláže,</t>
  </si>
  <si>
    <t>-2025500559</t>
  </si>
  <si>
    <t>Pol26</t>
  </si>
  <si>
    <t>Připojení nového magnetického kontaktu na stávající kabeláž,</t>
  </si>
  <si>
    <t>-907412843</t>
  </si>
  <si>
    <t>Pol27</t>
  </si>
  <si>
    <t>Krabice s tamper kontaktem, v ceně zahrnuta dodávka a montáž</t>
  </si>
  <si>
    <t>1448929911</t>
  </si>
  <si>
    <t>-1918353361</t>
  </si>
  <si>
    <t>D4</t>
  </si>
  <si>
    <t>SK</t>
  </si>
  <si>
    <t>Pol28</t>
  </si>
  <si>
    <t>Práce na stávajícím datovém rozvaděči,</t>
  </si>
  <si>
    <t>-1766245454</t>
  </si>
  <si>
    <t>-1591007468</t>
  </si>
  <si>
    <t>Pol29</t>
  </si>
  <si>
    <t>Datová zásuvka na DIN lištu s keystone 1x RJ45 cat.6, v ceně zahrnuta dodávka a montáž</t>
  </si>
  <si>
    <t>772203405</t>
  </si>
  <si>
    <t>Pol30</t>
  </si>
  <si>
    <t>Lisovací konektror cat.6 na drát, v ceně zahrnuta dodávka a montáž</t>
  </si>
  <si>
    <t>-1336975258</t>
  </si>
  <si>
    <t>Pol31</t>
  </si>
  <si>
    <t>Ukončení kabelu na patch panelu,</t>
  </si>
  <si>
    <t>1904694252</t>
  </si>
  <si>
    <t>Pol32</t>
  </si>
  <si>
    <t>Měření datového kabelu,</t>
  </si>
  <si>
    <t>2008887716</t>
  </si>
  <si>
    <t>D5</t>
  </si>
  <si>
    <t>MaR</t>
  </si>
  <si>
    <t>Pol33</t>
  </si>
  <si>
    <t>Demontáž a opětovná montáž jednotky SYNCO LIVING,</t>
  </si>
  <si>
    <t>1704330968</t>
  </si>
  <si>
    <t>808906589</t>
  </si>
  <si>
    <t>D6</t>
  </si>
  <si>
    <t>EKV</t>
  </si>
  <si>
    <t>Pol34</t>
  </si>
  <si>
    <t>Demontáž stávajících čteček FEI,</t>
  </si>
  <si>
    <t>-831759912</t>
  </si>
  <si>
    <t>Pol35</t>
  </si>
  <si>
    <t>Demontáž a opětovná montáž optické signalizace,</t>
  </si>
  <si>
    <t>-1661762575</t>
  </si>
  <si>
    <t>Pol36</t>
  </si>
  <si>
    <t>Napojení elektromechanického zámku, odzkoušení,</t>
  </si>
  <si>
    <t>-126307057</t>
  </si>
  <si>
    <t>Pol37</t>
  </si>
  <si>
    <t>782800616</t>
  </si>
  <si>
    <t>Pol38</t>
  </si>
  <si>
    <t>Řídicí jednotka slouží k řízení snímacích hlav ID MINI / ID Tango, ID 898, ID1530 (jednotek pro snímání bezkontaktních identifikačních karet) a ke komunikaci s PC. Nastavení pracovního režimu se provádí pomocí software dodávaného výrobcem. 11 – 14 VDC, 39</t>
  </si>
  <si>
    <t>161936482</t>
  </si>
  <si>
    <t>Pol39</t>
  </si>
  <si>
    <t>Deska relé na RS485 - ID-REL 2relé včetně krabice s vývodkami, v ceně zahrnuta dodávka a montáž</t>
  </si>
  <si>
    <t>-1187751711</t>
  </si>
  <si>
    <t>Pol40</t>
  </si>
  <si>
    <t>Deska relé na RS485 - ID-REL 3relé včetně krabice s vývodkami, v ceně zahrnuta dodávka a montáž</t>
  </si>
  <si>
    <t>-924803958</t>
  </si>
  <si>
    <t>Pol41</t>
  </si>
  <si>
    <t>Deska relé na RS485 - ID-REL 4relé včetně krabice s vývodkami, v ceně zahrnuta dodávka a montáž</t>
  </si>
  <si>
    <t>116056716</t>
  </si>
  <si>
    <t>Pol42</t>
  </si>
  <si>
    <t>Deska relé na RS485 - ID-REL 5relé včetně krabice s vývodkami, v ceně zahrnuta dodávka a montáž</t>
  </si>
  <si>
    <t>905563901</t>
  </si>
  <si>
    <t>Pol43</t>
  </si>
  <si>
    <t>Čtečka karet se snímačem DESFIRE s instalací na podoomítkové přístrojové krabice. Napájení +12ss (min 11V, max 13,8V, Odběr 50 mA) včetně krytu Tango, v ceně zahrnuta dodávka a montáž</t>
  </si>
  <si>
    <t>1719986646</t>
  </si>
  <si>
    <t>Pol44</t>
  </si>
  <si>
    <t>Krabice přístrojová do SDK včetně vysekání kapsy, v ceně zahrnuta dodávka a montáž</t>
  </si>
  <si>
    <t>-1245381578</t>
  </si>
  <si>
    <t>Pol45</t>
  </si>
  <si>
    <t>Spínaný zdroj na din lištu 12VDC/15A bez zálohování včetně krytu s vývodkami, v ceně zahrnuta dodávka a montáž</t>
  </si>
  <si>
    <t>1661628534</t>
  </si>
  <si>
    <t>Pol48</t>
  </si>
  <si>
    <t>Spolupráce při oživení, odzkoušení systému a prvků,</t>
  </si>
  <si>
    <t>-696876070</t>
  </si>
  <si>
    <t>D7</t>
  </si>
  <si>
    <t>VSS</t>
  </si>
  <si>
    <t>Pol49</t>
  </si>
  <si>
    <t>Demontáž a opětovná montáž kamery,</t>
  </si>
  <si>
    <t>426420136</t>
  </si>
  <si>
    <t>Pol50</t>
  </si>
  <si>
    <t>IP DOME KAMERA 4Mpx, OBJEKTIV 2,8-12mm, POE, IR PŘÍSVIT, NIS2, v ceně zahrnuta dodávka a montáž</t>
  </si>
  <si>
    <t>2045629492</t>
  </si>
  <si>
    <t>Pol51</t>
  </si>
  <si>
    <t>XP Professional+, VMS pro IP kamery aj., device licence pro jedno zařízení, v ceně zahrnuta dodávka a montáž</t>
  </si>
  <si>
    <t>943351530</t>
  </si>
  <si>
    <t>Pol52</t>
  </si>
  <si>
    <t>Care Plus pro XPPPLUSDL, maintenance &amp; support, platnost 2 roky, v ceně zahrnuta dodávka a montáž</t>
  </si>
  <si>
    <t>703609937</t>
  </si>
  <si>
    <t>Pol53</t>
  </si>
  <si>
    <t>Nastavení pohledu kamer,</t>
  </si>
  <si>
    <t>1240395750</t>
  </si>
  <si>
    <t>Pol54</t>
  </si>
  <si>
    <t>Práce na stávajícím serveru VSS, doplnění licencí, kamer,</t>
  </si>
  <si>
    <t>-427284587</t>
  </si>
  <si>
    <t>D8</t>
  </si>
  <si>
    <t>Trasy</t>
  </si>
  <si>
    <t>Pol55</t>
  </si>
  <si>
    <t>PraflaDur 3x1,5, P30-R, B2ca, v ceně zahrnuta dodávka a montáž</t>
  </si>
  <si>
    <t>661077797</t>
  </si>
  <si>
    <t>Pol56</t>
  </si>
  <si>
    <t>UTP cat.6, B2caS1d1, v ceně zahrnuta dodávka a montáž</t>
  </si>
  <si>
    <t>-1971925332</t>
  </si>
  <si>
    <t>Pol57</t>
  </si>
  <si>
    <t>JYSTY 2x2x0,8 šedý - oprava a přesuny, v ceně zahrnuta dodávka a montáž</t>
  </si>
  <si>
    <t>-398370920</t>
  </si>
  <si>
    <t>Pol58</t>
  </si>
  <si>
    <t>PraflaCom 1x2x0,8, B2caS1d1, v ceně zahrnuta dodávka a montáž</t>
  </si>
  <si>
    <t>1237358370</t>
  </si>
  <si>
    <t>Pol59</t>
  </si>
  <si>
    <t>PraflaCom 2x2x0,8, B2caS1d1, v ceně zahrnuta dodávka a montáž</t>
  </si>
  <si>
    <t>-257479557</t>
  </si>
  <si>
    <t>Pol60</t>
  </si>
  <si>
    <t>PraflaGuard 2x2x0,8, P30-R, B2caS1d1, v ceně zahrnuta dodávka a montáž</t>
  </si>
  <si>
    <t>-1539030840</t>
  </si>
  <si>
    <t>Pol61</t>
  </si>
  <si>
    <t>PraflaSafe 1x6, B2caS1d1, v ceně zahrnuta dodávka a montáž</t>
  </si>
  <si>
    <t>903095734</t>
  </si>
  <si>
    <t>Pol62</t>
  </si>
  <si>
    <t>PraflaSafe 1x4, B2caS1d1, v ceně zahrnuta dodávka a montáž</t>
  </si>
  <si>
    <t>-1356516552</t>
  </si>
  <si>
    <t>Pol63</t>
  </si>
  <si>
    <t>Praflasafe 2x2,5, B2caS1d1, v ceně zahrnuta dodávka a montáž</t>
  </si>
  <si>
    <t>-83352967</t>
  </si>
  <si>
    <t>Pol64</t>
  </si>
  <si>
    <t>Praflasafe 3x2,5, B2caS1d1, v ceně zahrnuta dodávka a montáž</t>
  </si>
  <si>
    <t>2081932037</t>
  </si>
  <si>
    <t>Pol65</t>
  </si>
  <si>
    <t>CYKY 3x1,5 - oprava a přesuny, v ceně zahrnuta dodávka a montáž</t>
  </si>
  <si>
    <t>312873726</t>
  </si>
  <si>
    <t>Pol66</t>
  </si>
  <si>
    <t>CYKY 3x2,5 - oprava a přesuny, v ceně zahrnuta dodávka a montáž</t>
  </si>
  <si>
    <t>1352313307</t>
  </si>
  <si>
    <t>Pol67</t>
  </si>
  <si>
    <t>UTP cat.6, LSOH, Dca - oprava a přesuny, v ceně zahrnuta dodávka a montáž</t>
  </si>
  <si>
    <t>340356405</t>
  </si>
  <si>
    <t>Pol68</t>
  </si>
  <si>
    <t>Krabice rozbočovací na povrch včetně svorkovnice 100x100x50, v ceně zahrnuta dodávka a montáž</t>
  </si>
  <si>
    <t>1494841492</t>
  </si>
  <si>
    <t>Pol69</t>
  </si>
  <si>
    <t>Krabice rozbočovací P30-R včetně svorkovnice, v ceně zahrnuta dodávka a montáž</t>
  </si>
  <si>
    <t>793551091</t>
  </si>
  <si>
    <t>Pol70</t>
  </si>
  <si>
    <t>Krabice rozbočovací pod omítku včetně svorkovnice a víčka, v ceně zahrnuta dodávka a montáž</t>
  </si>
  <si>
    <t>-1669258468</t>
  </si>
  <si>
    <t>Pol71</t>
  </si>
  <si>
    <t>Ekvipotenciální svorkovnice EPS1 s krytem, v ceně zahrnuta dodávka a montáž</t>
  </si>
  <si>
    <t>303682289</t>
  </si>
  <si>
    <t>Pol72</t>
  </si>
  <si>
    <t>Kabelový žlab drátěný 50x50 komplet včetně příslušenství a kotevního materiálu, v ceně zahrnuta dodávka a montáž</t>
  </si>
  <si>
    <t>-570091228</t>
  </si>
  <si>
    <t>Pol73</t>
  </si>
  <si>
    <t>Příchytka kovová P30-R včetně kotevního materiálu, v ceně zahrnuta dodávka a montáž</t>
  </si>
  <si>
    <t>-791843874</t>
  </si>
  <si>
    <t>Pol74</t>
  </si>
  <si>
    <t>Příchytka skupinová včetně kotevního materiálu,</t>
  </si>
  <si>
    <t>1300740393</t>
  </si>
  <si>
    <t>Pol75</t>
  </si>
  <si>
    <t>Trubka PVC pod omítku dn25,</t>
  </si>
  <si>
    <t>550893162</t>
  </si>
  <si>
    <t>Pol76</t>
  </si>
  <si>
    <t>Rýha do zdiva do 10x5 cm,</t>
  </si>
  <si>
    <t>-710058448</t>
  </si>
  <si>
    <t>Pol77</t>
  </si>
  <si>
    <t>Prostup stropem,</t>
  </si>
  <si>
    <t>-1925366679</t>
  </si>
  <si>
    <t>Pol78</t>
  </si>
  <si>
    <t>Prostup stěnou do tl45 cm,</t>
  </si>
  <si>
    <t>-1606349512</t>
  </si>
  <si>
    <t>Pol79</t>
  </si>
  <si>
    <t>Protipožární utěsnění prostupů stěnou / stropem, v ceně zahrnuta dodávka a montáž</t>
  </si>
  <si>
    <t>1669117306</t>
  </si>
  <si>
    <t>Pol80</t>
  </si>
  <si>
    <t>Nespecifikovaný materiál a práce, stavební přípomoce, začištění prostupů,</t>
  </si>
  <si>
    <t>-99091126</t>
  </si>
  <si>
    <t>Pol81</t>
  </si>
  <si>
    <t>Doprava a přesun hmot,</t>
  </si>
  <si>
    <t>-251707158</t>
  </si>
  <si>
    <t>Pol82</t>
  </si>
  <si>
    <t>Likvidace odpadu při elektromontážích, včetně odvozu a poplatku na skládce,</t>
  </si>
  <si>
    <t>439570531</t>
  </si>
  <si>
    <t>Pol83</t>
  </si>
  <si>
    <t>Koordinace profesí, koordinace s investorem při instalaci a oživení systému,</t>
  </si>
  <si>
    <t>-194595078</t>
  </si>
  <si>
    <t>Pol84</t>
  </si>
  <si>
    <t>Revize a funkční zkouška včetně protokolu/revizní zprávy,</t>
  </si>
  <si>
    <t>-1804281384</t>
  </si>
  <si>
    <t>Pol85</t>
  </si>
  <si>
    <t>Zpracování dokumentace výrobní, DSPS, dokladová část</t>
  </si>
  <si>
    <t>1619067105</t>
  </si>
  <si>
    <t>Pol86</t>
  </si>
  <si>
    <t>Provedení prohlídky na vyhrazeném el. zařízení třídy I. dle §4 odst.1, písmena c) dle NV.č.190/2022 Sb. - TIČR</t>
  </si>
  <si>
    <t>895019388</t>
  </si>
  <si>
    <t xml:space="preserve">VON - Vedlejší a ostatní náklady stavby </t>
  </si>
  <si>
    <t>VRN - VRN</t>
  </si>
  <si>
    <t xml:space="preserve">    VRN2 - Příprava staveniště</t>
  </si>
  <si>
    <t xml:space="preserve">    VRN3 - Zařízení staveniště</t>
  </si>
  <si>
    <t xml:space="preserve">    VRN7 - Provozní vlivy</t>
  </si>
  <si>
    <t xml:space="preserve">    VRN9 - Ostatní náklady</t>
  </si>
  <si>
    <t>013244000</t>
  </si>
  <si>
    <t>Dokumentace dílenská pro realizaci stavby</t>
  </si>
  <si>
    <t>1024</t>
  </si>
  <si>
    <t>-1773368240</t>
  </si>
  <si>
    <t>Poznámka k položce:_x000D_
V jednotkové ceně zahrnuty náklady na vypracování :_x000D_
-prováděcí / dílenské dokumentace pro provedení stavby vč. potřebných detailů_x000D_
(v JC jsou také zahrnuty náklady na provedení potřebných stavebních průzkumů)_x000D_
VEŠKERÉ FORMY A PŘEDÁNÍ SE ŘÍDÍ PODMÍNKAMI ZADÁVACÍ DOKUMENTACE STAVBY</t>
  </si>
  <si>
    <t>476433631</t>
  </si>
  <si>
    <t>Poznámka k položce:_x000D_
VEŠKERÉ FORMY A PŘEDÁNÍ SE ŘÍDÍ PODMÍNKAMI ZADÁVACÍ DOKUMENTACE STAVBY</t>
  </si>
  <si>
    <t>VRN2</t>
  </si>
  <si>
    <t>Příprava staveniště</t>
  </si>
  <si>
    <t>020001000</t>
  </si>
  <si>
    <t xml:space="preserve">Příprava staveniště </t>
  </si>
  <si>
    <t>495143212</t>
  </si>
  <si>
    <t xml:space="preserve">Poznámka k položce:_x000D_
-Zřízení trvalé, dočasné deponie a mezideponie_x000D_
-zřízení příjezdů a přístupů na staveniště_x000D_
(+ Zpevnění zatravněné plochy např. silničními panely. Pro manipulaci se sutí. 200m2)_x000D_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</si>
  <si>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</si>
  <si>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</si>
  <si>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030001000</t>
  </si>
  <si>
    <t xml:space="preserve">Zařízení staveniště </t>
  </si>
  <si>
    <t>-2134032566</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</si>
  <si>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</si>
  <si>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039002000</t>
  </si>
  <si>
    <t>Zrušení zařízení staveniště</t>
  </si>
  <si>
    <t>715963583</t>
  </si>
  <si>
    <t>Poznámka k položce:_x000D_
-náklady zhotovitele spojené s kompletní likvidací zařízení staveniště vč. uvedení všech dotčených ploch do bezvadného stavu</t>
  </si>
  <si>
    <t>043103000</t>
  </si>
  <si>
    <t>Zkoušky bez rozlišení</t>
  </si>
  <si>
    <t>-2009417087</t>
  </si>
  <si>
    <t xml:space="preserve">Poznámka k položce:_x000D_
Provedení všech zkoušek a revizí předepsaných projektovou a zadávací dokumentací, platnými normami, návodů k obsluze - (neuvedených v jednotlivých soupisech prací) </t>
  </si>
  <si>
    <t xml:space="preserve">Kompletační a koordinační činnost </t>
  </si>
  <si>
    <t>217930078</t>
  </si>
  <si>
    <t>Poznámka k položce:_x000D_
-příprava předávací dokumentace dle ZD_x000D_
-ostatní kompletační činnost</t>
  </si>
  <si>
    <t>04900200R</t>
  </si>
  <si>
    <t>Ostatní inženýrská činnost_kontrola „TIČR“</t>
  </si>
  <si>
    <t>-690924750</t>
  </si>
  <si>
    <t>VRN7</t>
  </si>
  <si>
    <t>Provozní vlivy</t>
  </si>
  <si>
    <t>071103000</t>
  </si>
  <si>
    <t>Provoz investora</t>
  </si>
  <si>
    <t>-794373386</t>
  </si>
  <si>
    <t xml:space="preserve">Poznámka k položce:_x000D_
Náklady související se ztíženými podmínkami při provádění díla v závislosti na okolním provozu (pro práce prováděné za nepřerušeného nebo omezeného provozu v dotčených objektech nebo samotném areálu)_x000D_
(+ ochrana a zakrytí určených prvků a konstrukcí (mimo vnitřních otvorů) - ZABEZPEČENÍ PŘED POŠKOZENÍM STAVEBNÍ ČINNOSTÍ)_x000D_
(+ protiprašné oddělení staveniště od okolního provozu objednatele _ PO CELOU DOBU STAVEBNÍCH ÚPRAV)_x000D_
(+ zabezpečení nákladního výtahu proti poškození (OSB obložení kabiny), před předáním díla bude provedeno vyčištění kabiny, výtahově šachty servisní organizací objednatele – Výtahy Ostrava.)_x000D_
(+ zafóliování strojního vybavení proti prachu – strojovny VZT – na každém podlaží 4x, tj. celkem 16 strojoven)_x000D_
(+ zalepení všech výustek/mřížek do dotčených místností z chodeb)_x000D_
_x000D_
</t>
  </si>
  <si>
    <t>07120300R</t>
  </si>
  <si>
    <t>Zřízení, provoz, odstranění _ nucené odvětrávání prašnosti z místa bourání, s filtrem na zachytávání prachu</t>
  </si>
  <si>
    <t>919156575</t>
  </si>
  <si>
    <t>VRN9</t>
  </si>
  <si>
    <t>Ostatní náklady</t>
  </si>
  <si>
    <t>090001000</t>
  </si>
  <si>
    <t>1032332554</t>
  </si>
  <si>
    <t>Poznámka k položce:_x000D_
V jednotkové ceně zahrnuty náklady :_x000D_
-------------------------------------------------_x000D_
-pravidelné čištění přilehlých / souvisejících komunikací a zpevněných ploch - po celou dobu stavby _x000D_
-uvedení všech dotčených ploch, konstrukcí a povrchů do původního, bezvadného stavu _x000D_
----------------------------------------------------------------------------------------------------------------------_x000D_
-ostatní, jinde neuvedené, náklady potřebné k provedení a předání díla objednateli _ dle PD a TZ</t>
  </si>
  <si>
    <t>SO 02 - Sociální zařízení pavilonu G</t>
  </si>
  <si>
    <t>D1.02.10 - Architektonicko-stavební řešení</t>
  </si>
  <si>
    <t xml:space="preserve">    721 - Zdravotechnika - vnitřní kanalizace</t>
  </si>
  <si>
    <t>340236212</t>
  </si>
  <si>
    <t>Zazdívka otvorů v příčkách nebo stěnách pl přes 0,0225 do 0,09 m2 cihlami plnými tl přes 100 mm</t>
  </si>
  <si>
    <t>-294416782</t>
  </si>
  <si>
    <t>611131121</t>
  </si>
  <si>
    <t>Penetrační disperzní nátěr vnitřních stropů nanášený ručně</t>
  </si>
  <si>
    <t>234132605</t>
  </si>
  <si>
    <t>"podhledové skladby_NS_1-4.NP" 4*(2,07)</t>
  </si>
  <si>
    <t>611135101</t>
  </si>
  <si>
    <t>Hrubá výplň rýh ve stropech maltou jakékoli šířky rýhy</t>
  </si>
  <si>
    <t>-254794494</t>
  </si>
  <si>
    <t>611311131</t>
  </si>
  <si>
    <t>Vápenný štuk vnitřních rovných stropů tloušťky do 3 mm</t>
  </si>
  <si>
    <t>-1943518763</t>
  </si>
  <si>
    <t>611325401</t>
  </si>
  <si>
    <t>Oprava vnitřní vápenocementové hrubé omítky stropů v rozsahu plochy do 10 %</t>
  </si>
  <si>
    <t>-1744242377</t>
  </si>
  <si>
    <t>612131101</t>
  </si>
  <si>
    <t>Cementový postřik vnitřních stěn nanášený celoplošně ručně</t>
  </si>
  <si>
    <t>2041118488</t>
  </si>
  <si>
    <t>"povrchy na stávajících kcí_1-4.NP_po odebrání obkladů" ((1,55*(11,7+5,5+4,875+8,9))+(2,0*(2,7+1,8)))*4</t>
  </si>
  <si>
    <t>"stávající kce_1-4.NP" (3,2*(26,55+9,1)*4)-228,045</t>
  </si>
  <si>
    <t>-604494971</t>
  </si>
  <si>
    <t>"povrchy stěn_NS_1-4.NP" 4*(1,18*(8,05+6,4+6,585+8,5))</t>
  </si>
  <si>
    <t>612135101</t>
  </si>
  <si>
    <t>Hrubá výplň rýh ve stěnách maltou jakékoli šířky rýhy</t>
  </si>
  <si>
    <t>1964124864</t>
  </si>
  <si>
    <t>6121430R0</t>
  </si>
  <si>
    <t>Příplatek za dodávku a osazení veškerých omítkových lišt, rohovníků a profilů vnitřních omítek stěn a stropů - viz specifikace systému a TP výrobce, TZ</t>
  </si>
  <si>
    <t>-1424996909</t>
  </si>
  <si>
    <t>"kompletní provedení dle specifikace PD a TZ vč. přímo souvisejících prací a dodávek"</t>
  </si>
  <si>
    <t xml:space="preserve">"dle TP konkrétního výrobce omítkového systému + požadavky PD a TZ" </t>
  </si>
  <si>
    <t>"množství/rozsah vztažen na celkové štukové plochy" 8,28+139,405</t>
  </si>
  <si>
    <t>612311131</t>
  </si>
  <si>
    <t>Vápenný štuk vnitřních stěn tloušťky do 3 mm</t>
  </si>
  <si>
    <t>-893059352</t>
  </si>
  <si>
    <t>612321111</t>
  </si>
  <si>
    <t>Vápenocementová omítka hrubá jednovrstvá zatřená vnitřních stěn nanášená ručně</t>
  </si>
  <si>
    <t>-501283691</t>
  </si>
  <si>
    <t>612321121</t>
  </si>
  <si>
    <t>Vápenocementová omítka hladká jednovrstvá vnitřních stěn nanášená ručně</t>
  </si>
  <si>
    <t>-280136775</t>
  </si>
  <si>
    <t>612321191</t>
  </si>
  <si>
    <t>Příplatek k vápenocementové omítce vnitřních stěn za každých dalších 5 mm tloušťky ručně</t>
  </si>
  <si>
    <t>-1785937127</t>
  </si>
  <si>
    <t>228,045*2 'Přepočtené koeficientem množství</t>
  </si>
  <si>
    <t>1446352034</t>
  </si>
  <si>
    <t>228,275*2 'Přepočtené koeficientem množství</t>
  </si>
  <si>
    <t>632441220</t>
  </si>
  <si>
    <t>Potěr anhydritový samonivelační litý C25 přes 45 do 50 mm</t>
  </si>
  <si>
    <t>-1740888229</t>
  </si>
  <si>
    <t>"podlahová skladba_NS_1-4.NP" (28,04*4)</t>
  </si>
  <si>
    <t>632441292</t>
  </si>
  <si>
    <t>Příplatek k anhydritovému samonivelačnímu litému potěru C25 ZKD 5 mm tl</t>
  </si>
  <si>
    <t>1963504777</t>
  </si>
  <si>
    <t>632450132</t>
  </si>
  <si>
    <t>Vyrovnávací cementový potěr tl přes 20 do 30 mm ze suchých směsí provedený v ploše</t>
  </si>
  <si>
    <t>901365244</t>
  </si>
  <si>
    <t xml:space="preserve">Poznámka k položce:_x000D_
JC, nad rámec ceníkového obsahu, zahrnuje náklady na specifikaci : "lehčený cementový potěr" </t>
  </si>
  <si>
    <t>-281963790</t>
  </si>
  <si>
    <t>-935429899</t>
  </si>
  <si>
    <t>"viz BP_1-4.NP" (29,46)*4</t>
  </si>
  <si>
    <t>"viz NS_1-4.NP" (28,04*4)</t>
  </si>
  <si>
    <t>1221870117</t>
  </si>
  <si>
    <t>(5,15*7,05*4)+(4*50,0)</t>
  </si>
  <si>
    <t>1299325398</t>
  </si>
  <si>
    <t>962031132</t>
  </si>
  <si>
    <t>Bourání příček nebo přizdívek z cihel pálených tl do 100 mm</t>
  </si>
  <si>
    <t>-585604114</t>
  </si>
  <si>
    <t>"BP_1-4.NP" (3,2*(2,3+0,9+0,5+2,8+3,2+1,3+1,3))*4</t>
  </si>
  <si>
    <t>962031133</t>
  </si>
  <si>
    <t>Bourání příček nebo přizdívek z cihel pálených tl přes 100 do 150 mm</t>
  </si>
  <si>
    <t>-994492590</t>
  </si>
  <si>
    <t>"BP_1-4.NP" (3,2*(6,4))*4</t>
  </si>
  <si>
    <t>965042141</t>
  </si>
  <si>
    <t>Bourání podkladů pod dlažby nebo mazanin betonových nebo z litého asfaltu tl do 100 mm pl přes 4 m2</t>
  </si>
  <si>
    <t>1018864802</t>
  </si>
  <si>
    <t>"BP_1-4.NP" (29,46*0,1)*4</t>
  </si>
  <si>
    <t>965049111</t>
  </si>
  <si>
    <t>Příplatek k bourání betonových mazanin za bourání mazanin se svařovanou sítí tl do 100 mm</t>
  </si>
  <si>
    <t>331081297</t>
  </si>
  <si>
    <t>-1256207137</t>
  </si>
  <si>
    <t>"BP_1-4.NP" (29,46)*4</t>
  </si>
  <si>
    <t>968072455</t>
  </si>
  <si>
    <t>Vybourání dveřních zárubní pl do 2 m2</t>
  </si>
  <si>
    <t>94316517</t>
  </si>
  <si>
    <t>Poznámka k položce:_x000D_
Vybourání rámů oken s křídly, dveřních zárubní, vrat, stěn, ostění nebo obkladů dveřních zárubní, plochy do 2 m2. JC zahrnuje také náklady na demontáž křídel.</t>
  </si>
  <si>
    <t>971033331</t>
  </si>
  <si>
    <t>Vybourání otvorů ve zdivu cihelném pl do 0,09 m2 na MVC nebo MV tl do 150 mm</t>
  </si>
  <si>
    <t>1984300273</t>
  </si>
  <si>
    <t>977151125</t>
  </si>
  <si>
    <t>Jádrové vrty diamantovými korunkami do stavebních materiálů D přes 180 do 200 mm</t>
  </si>
  <si>
    <t>-1822598391</t>
  </si>
  <si>
    <t>978011121</t>
  </si>
  <si>
    <t>Otlučení (osekání) vnitřní vápenné nebo vápenocementové omítky stropů v rozsahu přes 5 do 10 %</t>
  </si>
  <si>
    <t>-789005419</t>
  </si>
  <si>
    <t>978013191</t>
  </si>
  <si>
    <t>Otlučení (osekání) vnitřní vápenné nebo vápenocementové omítky stěn v rozsahu přes 50 do 100 %</t>
  </si>
  <si>
    <t>-1186219036</t>
  </si>
  <si>
    <t>978059541</t>
  </si>
  <si>
    <t>Odsekání a odebrání obkladů stěn z vnitřních obkládaček plochy přes 1 m2</t>
  </si>
  <si>
    <t>1951382865</t>
  </si>
  <si>
    <t>"povrchy na stávajících kcí_1-4.NP" ((1,55*(11,7+5,5+4,875+8,9))+(2,0*(2,7+1,8)))*4</t>
  </si>
  <si>
    <t>"povrchy na bouraných kcí_1-4.NP" ((1,55*(0,9+4,875+12,8+5,2))+(2,0*(0,9+1,8)))*4</t>
  </si>
  <si>
    <t xml:space="preserve">Napojení střešní HI (mPVC) v okolí VZT výdechu </t>
  </si>
  <si>
    <t>-35444973</t>
  </si>
  <si>
    <t>Poznámka k položce:_x000D_
JC obsahuje : kompletní systémové dodávky a provedení dle specifikace PD a TZ včetně všech přímo souvisejících prací/činností a dodávek/doplňků/příslušenství</t>
  </si>
  <si>
    <t>-1121108807</t>
  </si>
  <si>
    <t>122,344*0,3 'Přepočtené koeficientem množství</t>
  </si>
  <si>
    <t>2037569320</t>
  </si>
  <si>
    <t>122,344*0,7 'Přepočtené koeficientem množství</t>
  </si>
  <si>
    <t>561767222</t>
  </si>
  <si>
    <t>235458961</t>
  </si>
  <si>
    <t>1993117863</t>
  </si>
  <si>
    <t>122,344*20 'Přepočtené koeficientem množství</t>
  </si>
  <si>
    <t>-218322436</t>
  </si>
  <si>
    <t>-2088622555</t>
  </si>
  <si>
    <t>43,384*0,3 'Přepočtené koeficientem množství</t>
  </si>
  <si>
    <t>849705591</t>
  </si>
  <si>
    <t>43,384*0,7 'Přepočtené koeficientem množství</t>
  </si>
  <si>
    <t>733777652</t>
  </si>
  <si>
    <t>905430835</t>
  </si>
  <si>
    <t>112,16*1,1 'Přepočtené koeficientem množství</t>
  </si>
  <si>
    <t>-240969401</t>
  </si>
  <si>
    <t>"podlahová skladba_NS_1-4.NP" (28,04*4)*1,15</t>
  </si>
  <si>
    <t>1970886428</t>
  </si>
  <si>
    <t>721</t>
  </si>
  <si>
    <t>Zdravotechnika - vnitřní kanalizace</t>
  </si>
  <si>
    <t>72121212R</t>
  </si>
  <si>
    <t xml:space="preserve">Odtokový perforovaný liniový žlab délky 750 mm s krycím roštem </t>
  </si>
  <si>
    <t>1032110128</t>
  </si>
  <si>
    <t>"NS_1-4.NP" 4*(1)</t>
  </si>
  <si>
    <t>763121433</t>
  </si>
  <si>
    <t xml:space="preserve">SDK stěna předsazená profil CW+UW deska 1xH2 12,5 </t>
  </si>
  <si>
    <t>75695377</t>
  </si>
  <si>
    <t>"svislé nenosné kce_NS_1-4.NP" 4*(3,2*(3,25+3,2))</t>
  </si>
  <si>
    <t>763121467</t>
  </si>
  <si>
    <t xml:space="preserve">SDK stěna předsazená profil CW+UW desky 2xH2 12,5 </t>
  </si>
  <si>
    <t>1520276634</t>
  </si>
  <si>
    <t>"svislé nenosné kce_NS_1-4.NP" 4*(3,2*(3,9+3,5))</t>
  </si>
  <si>
    <t>763121590</t>
  </si>
  <si>
    <t xml:space="preserve">SDK stěna předsazená pro osazení závěsného WC tl 150 - 250 mm profil CW+UW desky 2xH2 12,5 </t>
  </si>
  <si>
    <t>29540854</t>
  </si>
  <si>
    <t>"svislé nenosné kce_NS_1-4.NP" 4*(3,2*(0,9+0,9+0,9))</t>
  </si>
  <si>
    <t>763121714</t>
  </si>
  <si>
    <t>SDK stěna předsazená základní penetrační nátěr</t>
  </si>
  <si>
    <t>764251425</t>
  </si>
  <si>
    <t>(82,56+94,72+34,56)</t>
  </si>
  <si>
    <t>763131551</t>
  </si>
  <si>
    <t>SDK podhled deska 1xH2 12,5 bez izolace jednovrstvá spodní kce profil CD+UD</t>
  </si>
  <si>
    <t>894842838</t>
  </si>
  <si>
    <t>"podhledové skladby_NS_1-4.NP" 4*(7,29+13,39)</t>
  </si>
  <si>
    <t>-1912973149</t>
  </si>
  <si>
    <t>763131721</t>
  </si>
  <si>
    <t>SDK podhled skoková změna v do 0,5 m</t>
  </si>
  <si>
    <t>2084329592</t>
  </si>
  <si>
    <t>-217399661</t>
  </si>
  <si>
    <t>763135101</t>
  </si>
  <si>
    <t>Montáž kazetového podhledu z kazet 600x600 mm na zavěšenou viditelnou nosnou konstrukci</t>
  </si>
  <si>
    <t>-2131972984</t>
  </si>
  <si>
    <t>"podhledové skladby_NS_1-4.NP" 4*(5,28)</t>
  </si>
  <si>
    <t>59030570R</t>
  </si>
  <si>
    <t xml:space="preserve">podhled kazetový viditelný rastr 600x600mm_specifikace dle PD a TZ </t>
  </si>
  <si>
    <t>-1565231039</t>
  </si>
  <si>
    <t>21,12*1,1 'Přepočtené koeficientem množství</t>
  </si>
  <si>
    <t>1338398255</t>
  </si>
  <si>
    <t>Poznámka k položce:_x000D_
JC obsahuje náklady na :_x000D_
Příplatek za dodávku a osazení veškerých doplňkových prvků SDK konstrukcí (lišt, profilů, výztužných nosných profilů (kolem otvorů, pro zavěšení prvků/kcí/ZP) , výztužné desky OSB v místě zavěšení koncových prvků techniky prostředí stave, přídavné profily UA,  ukončovacích prvků, dilatačních a přechod. prvků , napojení na okolní konstrukce, revízní dvířek, atd.)_x000D_
-kompletní systémová dodávka a provedení dle specifikace PD a TZ  vč. všech souvisejících prací/činností a dodávek_x000D_
SYSTÉMOVÉ PROVEDENÍ (DLE KONKRÉTNÍHO DODAVATELE SYSTÉMU)_x000D_
(specifikace materiálů dle PD a TZ)_SPECIFIKACE A ROZSAH DLE TP KONKRÉTNĚ VYBRANÉHO DODAVATELE _x000D_
-----------------------------------------------------------------------------------------------------------------------------------_x000D_
(JC = příplatek ke svislým a vodorovným SDK konstrukcím)</t>
  </si>
  <si>
    <t>"rozsah a množství vztaženo na celkovou plochu SDK konstrukcí" (82,56+94,72+34,56)+(82,72)</t>
  </si>
  <si>
    <t>-1874632648</t>
  </si>
  <si>
    <t>766430R01</t>
  </si>
  <si>
    <t xml:space="preserve">D-01 - D+M _ vnitřní dveře _ 800/1970 mm </t>
  </si>
  <si>
    <t>440600763</t>
  </si>
  <si>
    <t>Poznámka k položce:_x000D_
JC obsahuje :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t>
  </si>
  <si>
    <t>766691812</t>
  </si>
  <si>
    <t>Demontáž parapetních desek dřevěných nebo plastových šířky přes 300 mm</t>
  </si>
  <si>
    <t>-269644232</t>
  </si>
  <si>
    <t>766694126</t>
  </si>
  <si>
    <t>Montáž parapetních desek dřevěných nebo plastových š přes 30 cm</t>
  </si>
  <si>
    <t>-224666955</t>
  </si>
  <si>
    <t>60794104R</t>
  </si>
  <si>
    <t xml:space="preserve">parapet vnitřní š do 400 mm , včetně všech doplňků a příslušenství </t>
  </si>
  <si>
    <t>-2132910759</t>
  </si>
  <si>
    <t>9,4*1,1 'Přepočtené koeficientem množství</t>
  </si>
  <si>
    <t>329005698</t>
  </si>
  <si>
    <t>776111131</t>
  </si>
  <si>
    <t>Broušení podkladu pod povlakové povrchy stěn</t>
  </si>
  <si>
    <t>215256472</t>
  </si>
  <si>
    <t>"povrchy stěn_NS_1-4.NP" 4*(2,02*(11,25+6,4+11,37+14,8))</t>
  </si>
  <si>
    <t>-850444474</t>
  </si>
  <si>
    <t>-523287259</t>
  </si>
  <si>
    <t>776121114</t>
  </si>
  <si>
    <t>Vodou ředitelná penetrace savého podkladu pod povlakové povrchy stěn</t>
  </si>
  <si>
    <t>-2027718235</t>
  </si>
  <si>
    <t>1282128135</t>
  </si>
  <si>
    <t>776232111</t>
  </si>
  <si>
    <t>Lepení lamel a čtverců, pásů z vinylu 2-složkovým lepidlem</t>
  </si>
  <si>
    <t>164779486</t>
  </si>
  <si>
    <t>Poznámka k položce:_x000D_
V jednotkové ceně , nad rámec ceníkového obsahu, zahrnuty také náklady na montáž souvisejících obvodových systémových soklů (fabionů) + veškerých lišt a profilů + spoj podlahovin svařováním</t>
  </si>
  <si>
    <t>28411R02</t>
  </si>
  <si>
    <t xml:space="preserve">dodávka povlakové podlahové krytiny - vinyl protiskluzný _ specifikace dle PD a TZ </t>
  </si>
  <si>
    <t>-2027460549</t>
  </si>
  <si>
    <t xml:space="preserve">Poznámka k položce:_x000D_
-systémová dodávka + související systémové vytažení / fabiony (viz PD a TZ)_x000D_
(Sokl podlahy je řešen formou fabionu, tj. vytažením na stěnu do výšky 13cm s použitím kontaktního lepidla a náběhového klínku. )_x000D_
--------------------------------------------------------------------------------_x000D_
V jednotkové ceně zahrnuty náklady na veškeré doplňky a příslušenství dle PD a TZ._x000D_
(přechodové, dilatační a ukončovací lišty, ostatní doplňky)_x000D_
--------------------------------------------------------------------------------_x000D_
PŘESNÁ SPECIFIKACE _ VIZ PD A TZ </t>
  </si>
  <si>
    <t>776521112</t>
  </si>
  <si>
    <t>Lepení pásů z PVC na stěnu výšky přes 2,0 m do 3,8 m</t>
  </si>
  <si>
    <t>1353296308</t>
  </si>
  <si>
    <t>Poznámka k položce:_x000D_
V jednotkové ceně , nad rámec ceníkového obsahu, zahrnuty také náklady na montáž souvisejících lišt a profilů + spoj podlahovin svařováním</t>
  </si>
  <si>
    <t>28412245R</t>
  </si>
  <si>
    <t xml:space="preserve">dodávka povlakové krytiny stěn - vinyl _ specifikace dle PD a TZ </t>
  </si>
  <si>
    <t>2077650913</t>
  </si>
  <si>
    <t xml:space="preserve">Poznámka k položce:_x000D_
-systémová dodávka + související systémové doplňky a příslušenství (viz PD a TZ)_x000D_
--------------------------------------------------------------------------------_x000D_
V jednotkové ceně zahrnuty náklady na veškeré doplňky a příslušenství dle PD a TZ._x000D_
--------------------------------------------------------------------------------_x000D_
PŘESNÁ SPECIFIKACE _ VIZ PD A TZ </t>
  </si>
  <si>
    <t>354,066*1,1 'Přepočtené koeficientem množství</t>
  </si>
  <si>
    <t>1337124347</t>
  </si>
  <si>
    <t>ROZSAH A MNOŽSTVÍ _ VZTAŽENO NA PLOCHU POVLAKOVÝCH KRYTIN</t>
  </si>
  <si>
    <t>(112,16+354,066)</t>
  </si>
  <si>
    <t>77659111R</t>
  </si>
  <si>
    <t>Hydroizolace pod povlakovou krytinu , stěrkou ve dvou vrstvách</t>
  </si>
  <si>
    <t>-1968508540</t>
  </si>
  <si>
    <t>Poznámka k položce:_x000D_
-kompletní systémová dodávka a provedení dle specifikace PD a TZ včetně všech přímo souvisejících prací/činností a dodávek/doplňků_x000D_
JC , také zahrnuje náklady na dodávku a montáž všech systémových rohových lišt a těsnících pásků_x000D_
(flexidbilní 2_složkový hydroizolační stěrkový systém)</t>
  </si>
  <si>
    <t>-871339701</t>
  </si>
  <si>
    <t>-749701574</t>
  </si>
  <si>
    <t>"podlahová skladba_NS_1-4.NP" (28,04*4)*2</t>
  </si>
  <si>
    <t>-1701539451</t>
  </si>
  <si>
    <t>-1469388759</t>
  </si>
  <si>
    <t>-135472010</t>
  </si>
  <si>
    <t>-956290333</t>
  </si>
  <si>
    <t>991015R01</t>
  </si>
  <si>
    <t xml:space="preserve">OV 1 - D+M _ přechodová podlahová lišta  </t>
  </si>
  <si>
    <t>1180419339</t>
  </si>
  <si>
    <t>Poznámka k položce:_x000D_
JC bsahuje :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t>
  </si>
  <si>
    <t>991015R02</t>
  </si>
  <si>
    <t xml:space="preserve">OV 2 - D+M _ výměna stahovacích půdních schodů (vč. demontáže stávající kce) _ 800/500/2885 mm </t>
  </si>
  <si>
    <t>-1208604123</t>
  </si>
  <si>
    <t>991015R03</t>
  </si>
  <si>
    <t xml:space="preserve">OV 3 - D+M _ PO revizní dvířka _ 600/600 mm </t>
  </si>
  <si>
    <t>-2082496728</t>
  </si>
  <si>
    <t>991015R04</t>
  </si>
  <si>
    <t xml:space="preserve">OV 4 - D+M _ sanitární dělící kce vč. dveří </t>
  </si>
  <si>
    <t>477480739</t>
  </si>
  <si>
    <t>991015R05</t>
  </si>
  <si>
    <t xml:space="preserve">OV 5 - D+M _ pisoárová dělící kce </t>
  </si>
  <si>
    <t>971262303</t>
  </si>
  <si>
    <t>991015R06</t>
  </si>
  <si>
    <t xml:space="preserve">OV 6 - D+M _ zásobník toalletního papíru </t>
  </si>
  <si>
    <t>976117498</t>
  </si>
  <si>
    <t>991015R07</t>
  </si>
  <si>
    <t xml:space="preserve">OV 7 - D+M _ WC kartáč </t>
  </si>
  <si>
    <t>704964220</t>
  </si>
  <si>
    <t>991015R08</t>
  </si>
  <si>
    <t xml:space="preserve">OV 8 - D+M _ odpadkový koš </t>
  </si>
  <si>
    <t>710167959</t>
  </si>
  <si>
    <t>991015R09</t>
  </si>
  <si>
    <t xml:space="preserve">OV 9 - D+M _ teplovzdušný vysoušeč rukou </t>
  </si>
  <si>
    <t>1932995535</t>
  </si>
  <si>
    <t>991015R10</t>
  </si>
  <si>
    <t xml:space="preserve">OV 10 - D+M _ háček jednoduchý </t>
  </si>
  <si>
    <t>-275275062</t>
  </si>
  <si>
    <t>991015R11</t>
  </si>
  <si>
    <t xml:space="preserve">OV 11 - D+M _ dávkovač mýdla </t>
  </si>
  <si>
    <t>-1412167517</t>
  </si>
  <si>
    <t>991015R12</t>
  </si>
  <si>
    <t xml:space="preserve">OV 12 - D+M _ zásobník papírových ručníků </t>
  </si>
  <si>
    <t>-405643018</t>
  </si>
  <si>
    <t>991015R13</t>
  </si>
  <si>
    <t xml:space="preserve">OV 13 - D+M _ držák na ručníky </t>
  </si>
  <si>
    <t>-972107620</t>
  </si>
  <si>
    <t>991015R14</t>
  </si>
  <si>
    <t xml:space="preserve">OV 14 - D+M _ polička do sprchy </t>
  </si>
  <si>
    <t>-1731513155</t>
  </si>
  <si>
    <t>991015R15</t>
  </si>
  <si>
    <t xml:space="preserve">OV 15 - D+M _ troj háček </t>
  </si>
  <si>
    <t>-1390050504</t>
  </si>
  <si>
    <t>991015R16</t>
  </si>
  <si>
    <t xml:space="preserve">OV 16 - D+M _ zrcadlo _ 2500/800 mm </t>
  </si>
  <si>
    <t>1628295765</t>
  </si>
  <si>
    <t>991015R17</t>
  </si>
  <si>
    <t xml:space="preserve">OV 17 - D+M _ zrcadlo _ 1500/800 mm </t>
  </si>
  <si>
    <t>-1529885908</t>
  </si>
  <si>
    <t>991015R18</t>
  </si>
  <si>
    <t xml:space="preserve">OV 18 - D+M _ skříňka pod umyvadlo </t>
  </si>
  <si>
    <t>671583380</t>
  </si>
  <si>
    <t>991015R19</t>
  </si>
  <si>
    <t xml:space="preserve">OV 19 - D+M _ skříňka pod umyvadlo </t>
  </si>
  <si>
    <t>934905543</t>
  </si>
  <si>
    <t>991015R20</t>
  </si>
  <si>
    <t xml:space="preserve">OV 20 - D+M _ sprchové dveře _ 900/2000 mm </t>
  </si>
  <si>
    <t>1973764801</t>
  </si>
  <si>
    <t>991015R21</t>
  </si>
  <si>
    <t xml:space="preserve">OV 21 - D+M _ stávající mříže (dmtž + úprava + obnova povrchových úprav + mtž) </t>
  </si>
  <si>
    <t>1739010994</t>
  </si>
  <si>
    <t>991015R22</t>
  </si>
  <si>
    <t xml:space="preserve">OV 22 - D+M _ revizní dvířka do SDK _ 250/250 mm </t>
  </si>
  <si>
    <t>2092464837</t>
  </si>
  <si>
    <t>991015R23</t>
  </si>
  <si>
    <t xml:space="preserve">OV 23 - D+M _ revizní dvířka do SDK _ 400/400 mm </t>
  </si>
  <si>
    <t>278197935</t>
  </si>
  <si>
    <t>D1.02.40 - Zdravotechnika - Sociální zařízení G</t>
  </si>
  <si>
    <t>1 - D1.02.40- Zdravotechnika - Sociální zařízení G</t>
  </si>
  <si>
    <t xml:space="preserve">    724 - Zdravotechnika - strojní vybavení</t>
  </si>
  <si>
    <t xml:space="preserve">    725 - Zdravotechnika - zařizovací předměty</t>
  </si>
  <si>
    <t xml:space="preserve">    726 - Zdravotechnika - předstěnové instalace</t>
  </si>
  <si>
    <t>N00 - Nepojmenované práce</t>
  </si>
  <si>
    <t xml:space="preserve">    N01 - Nepojmenovaný díl</t>
  </si>
  <si>
    <t>359901212</t>
  </si>
  <si>
    <t>Monitoring stoky jakékoli výšky na stávající kanalizaci</t>
  </si>
  <si>
    <t>-1793066860</t>
  </si>
  <si>
    <t>713470831</t>
  </si>
  <si>
    <t>Odstranění izolace tepelné potrubí snímatelnými pouzdry na suchý zip</t>
  </si>
  <si>
    <t>-2076558541</t>
  </si>
  <si>
    <t>-914134272</t>
  </si>
  <si>
    <t>1640473166</t>
  </si>
  <si>
    <t>19,5+2,5+18+2+17+16</t>
  </si>
  <si>
    <t>63154531</t>
  </si>
  <si>
    <t>pouzdro izolační potrubní z minerální vlny s Al fólií max. 250/100°C 28/30mm</t>
  </si>
  <si>
    <t>972942422</t>
  </si>
  <si>
    <t>IZOLACE  TEPLÉ VODY</t>
  </si>
  <si>
    <t>NOVÝ ROZVOD VODY</t>
  </si>
  <si>
    <t>TV+CTV</t>
  </si>
  <si>
    <t>7+2,5+0,5+6</t>
  </si>
  <si>
    <t>16*1,2</t>
  </si>
  <si>
    <t>-1688089181</t>
  </si>
  <si>
    <t>IZOLACE  STUDENÉ VODY</t>
  </si>
  <si>
    <t>2*1,2</t>
  </si>
  <si>
    <t>2,5</t>
  </si>
  <si>
    <t>63154602</t>
  </si>
  <si>
    <t>pouzdro izolační potrubní z minerální vlny s Al fólií max. 250/100°C 35/50mm</t>
  </si>
  <si>
    <t>314287911</t>
  </si>
  <si>
    <t>7,5+7,5</t>
  </si>
  <si>
    <t>15*1,2</t>
  </si>
  <si>
    <t>63154007</t>
  </si>
  <si>
    <t>pouzdro izolační potrubní z minerální vlny s Al fólií max. 250/100°C 42/20mm</t>
  </si>
  <si>
    <t>-803481039</t>
  </si>
  <si>
    <t>1,5*1,2</t>
  </si>
  <si>
    <t>63154603</t>
  </si>
  <si>
    <t>pouzdro izolační potrubní z minerální vlny s Al fólií max. 250/100°C 42/50mm</t>
  </si>
  <si>
    <t>1129924862</t>
  </si>
  <si>
    <t>6,5+1,5+6</t>
  </si>
  <si>
    <t>14*1,2</t>
  </si>
  <si>
    <t>63154009</t>
  </si>
  <si>
    <t>pouzdro izolační potrubní z minerální vlny s Al fólií max. 250/100°C 54/20mm</t>
  </si>
  <si>
    <t>-1351179985</t>
  </si>
  <si>
    <t>5,5+1,5+6</t>
  </si>
  <si>
    <t>13*1,2</t>
  </si>
  <si>
    <t>998713102</t>
  </si>
  <si>
    <t>Přesun hmot tonážní pro izolace tepelné v objektech v přes 6 do 12 m</t>
  </si>
  <si>
    <t>-1284990416</t>
  </si>
  <si>
    <t>1610729058</t>
  </si>
  <si>
    <t>721171803</t>
  </si>
  <si>
    <t>Demontáž potrubí z PVC D do 75</t>
  </si>
  <si>
    <t>1913215866</t>
  </si>
  <si>
    <t>721171808</t>
  </si>
  <si>
    <t>Demontáž potrubí z PVC D přes 75 do 114</t>
  </si>
  <si>
    <t>1643239056</t>
  </si>
  <si>
    <t>721171914</t>
  </si>
  <si>
    <t>Potrubí z PP propojení potrubí DN 75</t>
  </si>
  <si>
    <t>735431962</t>
  </si>
  <si>
    <t>propojení nového potrubí na stávající pod stropem 4.NP</t>
  </si>
  <si>
    <t>propojení nového potrubí na stávající v 1.PP</t>
  </si>
  <si>
    <t>721171915</t>
  </si>
  <si>
    <t>Potrubí z PP propojení potrubí DN 110</t>
  </si>
  <si>
    <t>-1691712038</t>
  </si>
  <si>
    <t>721174024</t>
  </si>
  <si>
    <t>Potrubí kanalizační z PP odpadní DN 75</t>
  </si>
  <si>
    <t>-1502902416</t>
  </si>
  <si>
    <t>14,1*1,2</t>
  </si>
  <si>
    <t>721174025</t>
  </si>
  <si>
    <t>Potrubí kanalizační z PP odpadní DN 110</t>
  </si>
  <si>
    <t>-459784490</t>
  </si>
  <si>
    <t>14,1*5</t>
  </si>
  <si>
    <t>70,5*1,2</t>
  </si>
  <si>
    <t>721174042</t>
  </si>
  <si>
    <t>Potrubí kanalizační z PP připojovací DN 40</t>
  </si>
  <si>
    <t>1223134284</t>
  </si>
  <si>
    <t>1*2*1,2</t>
  </si>
  <si>
    <t>721174043</t>
  </si>
  <si>
    <t>Potrubí kanalizační z PP připojovací DN 50</t>
  </si>
  <si>
    <t>-1698875603</t>
  </si>
  <si>
    <t>2,1+0,4+0,4+0,7+0,4+0,4+1,9+1,6+0,3+1,7+2,4+1,8+0,4+0,4+1,6+0,7+0,4+2,1+0,4+2,4+1,7</t>
  </si>
  <si>
    <t>24,2*1,2</t>
  </si>
  <si>
    <t>29,5</t>
  </si>
  <si>
    <t>721174044</t>
  </si>
  <si>
    <t>Potrubí kanalizační z PP připojovací DN 75</t>
  </si>
  <si>
    <t>-1444959405</t>
  </si>
  <si>
    <t>(1,5+1,1+1,2+1,6)*2</t>
  </si>
  <si>
    <t>10,8*1,2</t>
  </si>
  <si>
    <t>721174045</t>
  </si>
  <si>
    <t>Potrubí kanalizační z PP připojovací DN 110</t>
  </si>
  <si>
    <t>2035319157</t>
  </si>
  <si>
    <t>(0,4+0,4+0,4+0,3+0,3+0,4+0,3)*2</t>
  </si>
  <si>
    <t>5*1,2</t>
  </si>
  <si>
    <t>721194104</t>
  </si>
  <si>
    <t>Vyvedení a upevnění odpadních výpustek DN 40</t>
  </si>
  <si>
    <t>-1527865817</t>
  </si>
  <si>
    <t>721194105</t>
  </si>
  <si>
    <t>Vyvedení a upevnění odpadních výpustek DN 50</t>
  </si>
  <si>
    <t>2025754148</t>
  </si>
  <si>
    <t>16+8</t>
  </si>
  <si>
    <t>721194109</t>
  </si>
  <si>
    <t>Vyvedení a upevnění odpadních výpustek DN 110</t>
  </si>
  <si>
    <t>-1724778348</t>
  </si>
  <si>
    <t>4+12</t>
  </si>
  <si>
    <t>721219128</t>
  </si>
  <si>
    <t>Montáž odtokového sprchového žlabu délky do 1050 mm</t>
  </si>
  <si>
    <t>1201203476</t>
  </si>
  <si>
    <t>1*4</t>
  </si>
  <si>
    <t>HLE.HL531PRBLUE</t>
  </si>
  <si>
    <t>Sprchový žlab  (suchý sifon) , s EPS zkracovatelným tělesem 1200-600mm s nerezovým rámem a krytem Standard. Odpovídá normě ČSN EN 1253-8.</t>
  </si>
  <si>
    <t>-731971883</t>
  </si>
  <si>
    <t>721229111</t>
  </si>
  <si>
    <t>Zápachové uzávěrky montáž zápachových uzávěrek ostatních typů do DN 50</t>
  </si>
  <si>
    <t>1949873674</t>
  </si>
  <si>
    <t>HLE.HL20.2</t>
  </si>
  <si>
    <t>Vtok 6/4” s fixační objímkou</t>
  </si>
  <si>
    <t>543615452</t>
  </si>
  <si>
    <t>HLE.HL21.2</t>
  </si>
  <si>
    <t>Vtok (nálevka) DN32 se zápachovou uzávěrkou a kuličkou pro suchý stav</t>
  </si>
  <si>
    <t>165667563</t>
  </si>
  <si>
    <t>721910922</t>
  </si>
  <si>
    <t>Pročištění svodů ležatých DN do 300</t>
  </si>
  <si>
    <t>-1207062674</t>
  </si>
  <si>
    <t>998721102</t>
  </si>
  <si>
    <t>Přesun hmot tonážní pro vnitřní kanalizaci v objektech v přes 6 do 12 m</t>
  </si>
  <si>
    <t>-2002844184</t>
  </si>
  <si>
    <t>998721192</t>
  </si>
  <si>
    <t>Příplatek k přesunu hmot tonážnímu pro vnitřní kanalizaci za zvětšený přesun do 100 m</t>
  </si>
  <si>
    <t>-1485683756</t>
  </si>
  <si>
    <t>722130801</t>
  </si>
  <si>
    <t>Demontáž potrubí ocelové pozinkované závitové DN do 25</t>
  </si>
  <si>
    <t>-1539053582</t>
  </si>
  <si>
    <t>722130802</t>
  </si>
  <si>
    <t>Demontáž potrubí ocelové pozinkované závitové DN přes 25 do 40</t>
  </si>
  <si>
    <t>1466018311</t>
  </si>
  <si>
    <t>722175002</t>
  </si>
  <si>
    <t>Potrubí vodovodní plastové PP-RCT svar polyfúze D 20x2,8 mm</t>
  </si>
  <si>
    <t>1115544600</t>
  </si>
  <si>
    <t>Jedná se o třívrstvé trubky</t>
  </si>
  <si>
    <t>Vnitřní vrstva a vnější vrstva jsou z polypropylenu typ 4 (PP-RCT). Střední vrstvu tvoří polypropylen typu 4 (PP-RCT) vyztužený čedičovými vlákny (BF)</t>
  </si>
  <si>
    <t xml:space="preserve">Složení vrstev lze schematicky popsat PP-RCT/PP-RCT+BF/PP-RCT. </t>
  </si>
  <si>
    <t>Potrubí studené vody</t>
  </si>
  <si>
    <t>(1,2+0,4+0,4+0,3+1+0,3+0,3+1+0,2+0,2+1,1+0,2+0,4+1,4+0,3+0,3+0,1+0,5+0,5+1,1+1,2+0,4+0,4+0,3+0,3+0,3+1)*2</t>
  </si>
  <si>
    <t>Potrubí teplé vody</t>
  </si>
  <si>
    <t>(0,41+0,45+1,4+1,2+0,3+0,5+1,6+2,3+1,2+1,3+0,45+0,43)*2</t>
  </si>
  <si>
    <t>SVISLÉ</t>
  </si>
  <si>
    <t>8+1+6+6+6+2+1+4,8</t>
  </si>
  <si>
    <t>2,5+1+6+2+1+3,5+3,5+1+1+4,8</t>
  </si>
  <si>
    <t>114,38*1,2</t>
  </si>
  <si>
    <t>137,5</t>
  </si>
  <si>
    <t>722175003</t>
  </si>
  <si>
    <t>Potrubí vodovodní plastové PP-RCT svar polyfúze D 25x3,5 mm</t>
  </si>
  <si>
    <t>320623468</t>
  </si>
  <si>
    <t>(2,3+1,7+1,9+0,9+3+2,2+0,1+0,4+1,3+1+2,3+1,8)*2</t>
  </si>
  <si>
    <t>(2,1+0,9+1+1+2,1)*2</t>
  </si>
  <si>
    <t>2,5+2,5+3,5+3,5+0,5+3+1,5+3+0,8+1,4+1+2</t>
  </si>
  <si>
    <t>3,5+4+3,5+7+3+0,5+1+0,6+1,5+0,8+1,2+1,5+1,2</t>
  </si>
  <si>
    <t>122,5*1,2</t>
  </si>
  <si>
    <t>722175004</t>
  </si>
  <si>
    <t>Potrubí vodovodní plastové PP-RCT svar polyfúze D 32x4,4 mm</t>
  </si>
  <si>
    <t>-106047544</t>
  </si>
  <si>
    <t>1,4*2</t>
  </si>
  <si>
    <t>5+5+2+0,5+2+1+2+2</t>
  </si>
  <si>
    <t>1,5+1,5+6</t>
  </si>
  <si>
    <t>48,3*1,2</t>
  </si>
  <si>
    <t>722175005</t>
  </si>
  <si>
    <t>Potrubí z plastových trubek z polypropylenu PP-RCT svařovaných polyfúzně D 40 x 5,5 mm</t>
  </si>
  <si>
    <t>1960420903</t>
  </si>
  <si>
    <t>1,5</t>
  </si>
  <si>
    <t>3,5+1,5</t>
  </si>
  <si>
    <t>26,5*1,2</t>
  </si>
  <si>
    <t>722175006</t>
  </si>
  <si>
    <t>Potrubí vodovodní plastové PP-RCT svar polyfúze D 50x6,9 mm</t>
  </si>
  <si>
    <t>442183765</t>
  </si>
  <si>
    <t>4+1,5</t>
  </si>
  <si>
    <t>18,5*1,2</t>
  </si>
  <si>
    <t>22,5</t>
  </si>
  <si>
    <t>722181231</t>
  </si>
  <si>
    <t>Ochrana vodovodního potrubí přilepenými termoizolačními trubicemi z PE tl přes 9 do 13 mm DN do 22 mm</t>
  </si>
  <si>
    <t>-991882006</t>
  </si>
  <si>
    <t>Izolace STV , připojovací potrubí a svislé potrubí</t>
  </si>
  <si>
    <t>15,1*2</t>
  </si>
  <si>
    <t>34,8</t>
  </si>
  <si>
    <t>65*1,2</t>
  </si>
  <si>
    <t>722181232</t>
  </si>
  <si>
    <t>Ochrana vodovodního potrubí přilepenými termoizolačními trubicemi z PE tl přes 9 do 13 mm DN přes 22 do 45 mm</t>
  </si>
  <si>
    <t>2122972589</t>
  </si>
  <si>
    <t xml:space="preserve"> d25,d32,d40,</t>
  </si>
  <si>
    <t>18,9*2</t>
  </si>
  <si>
    <t>25,2+19,5+6</t>
  </si>
  <si>
    <t>88,5*1,2</t>
  </si>
  <si>
    <t>106,2</t>
  </si>
  <si>
    <t>722181233</t>
  </si>
  <si>
    <t>Ochrana vodovodního potrubí přilepenými termoizolačními trubicemi z PE tl přes 9 do 13 mm DN přes 45 do 63 mm</t>
  </si>
  <si>
    <t>-885826898</t>
  </si>
  <si>
    <t xml:space="preserve"> d50</t>
  </si>
  <si>
    <t>5,5</t>
  </si>
  <si>
    <t>5,5*1,2</t>
  </si>
  <si>
    <t>722181251</t>
  </si>
  <si>
    <t>Ochrana vodovodního potrubí přilepenými termoizolačními trubicemi z PE tl přes 20 do 25 mm DN do 22 mm</t>
  </si>
  <si>
    <t>231205550</t>
  </si>
  <si>
    <t>Izolace TV+CTV , připojovací potrubí a svislé potrubí</t>
  </si>
  <si>
    <t>23,08*2</t>
  </si>
  <si>
    <t>26,3</t>
  </si>
  <si>
    <t>72,46*1,2</t>
  </si>
  <si>
    <t>722181252</t>
  </si>
  <si>
    <t>Ochrana vodovodního potrubí přilepenými termoizolačními trubicemi z PE tl přes 20 do 25 mm DN přes 22 do 45 mm</t>
  </si>
  <si>
    <t>-1004139409</t>
  </si>
  <si>
    <t>d25,d32,d40,</t>
  </si>
  <si>
    <t>7,1*2</t>
  </si>
  <si>
    <t>29,3+9+5</t>
  </si>
  <si>
    <t>60,3*1,2</t>
  </si>
  <si>
    <t>72,5</t>
  </si>
  <si>
    <t>722182012</t>
  </si>
  <si>
    <t>Podpůrný žlab pro potrubí D 25</t>
  </si>
  <si>
    <t>-1390423194</t>
  </si>
  <si>
    <t>zavěšené potrubí vedené pod stropem SV,TV,CTV</t>
  </si>
  <si>
    <t>722182013</t>
  </si>
  <si>
    <t>Podpůrný žlab pro potrubí D 32</t>
  </si>
  <si>
    <t>999864996</t>
  </si>
  <si>
    <t>2+15</t>
  </si>
  <si>
    <t>17*1,2</t>
  </si>
  <si>
    <t>20,5</t>
  </si>
  <si>
    <t>722182014</t>
  </si>
  <si>
    <t>Podpůrný žlab pro potrubí D 40</t>
  </si>
  <si>
    <t>1950433175</t>
  </si>
  <si>
    <t>1,5+14</t>
  </si>
  <si>
    <t>15,5*1,2</t>
  </si>
  <si>
    <t>722182015</t>
  </si>
  <si>
    <t>Podpůrný žlab pro potrubí D 50</t>
  </si>
  <si>
    <t>-1487514941</t>
  </si>
  <si>
    <t>722190401</t>
  </si>
  <si>
    <t>Vyvedení a upevnění výpustku DN do 25</t>
  </si>
  <si>
    <t>1325068394</t>
  </si>
  <si>
    <t>4*3+16+16*2+12+8*2</t>
  </si>
  <si>
    <t>722220111</t>
  </si>
  <si>
    <t>Nástěnka pro výtokový ventil G 1/2" s jedním závitem</t>
  </si>
  <si>
    <t>501333662</t>
  </si>
  <si>
    <t>16*2</t>
  </si>
  <si>
    <t>722220112</t>
  </si>
  <si>
    <t>Nástěnka pro výtokový ventil G 3/4" s jedním závitem</t>
  </si>
  <si>
    <t>-1747912449</t>
  </si>
  <si>
    <t>722220121</t>
  </si>
  <si>
    <t>Nástěnka pro baterii G 1/2" s jedním závitem</t>
  </si>
  <si>
    <t>pár</t>
  </si>
  <si>
    <t>2026492604</t>
  </si>
  <si>
    <t>4+8</t>
  </si>
  <si>
    <t>722220861</t>
  </si>
  <si>
    <t>Demontáž armatur závitových se dvěma závity G do 3/4</t>
  </si>
  <si>
    <t>897570536</t>
  </si>
  <si>
    <t>722220862</t>
  </si>
  <si>
    <t>Demontáž armatur závitových se dvěma závity G přes 3/4 do 5/4</t>
  </si>
  <si>
    <t>-64297587</t>
  </si>
  <si>
    <t>722220863</t>
  </si>
  <si>
    <t>Demontáž armatur závitových se dvěma závity G 6/4</t>
  </si>
  <si>
    <t>925298435</t>
  </si>
  <si>
    <t>-148278793</t>
  </si>
  <si>
    <t>722231074</t>
  </si>
  <si>
    <t>Ventil zpětný mosazný G 1" PN 10 do 110°C se dvěma závity</t>
  </si>
  <si>
    <t>426439948</t>
  </si>
  <si>
    <t>722231211</t>
  </si>
  <si>
    <t>Ventil redukční mosazný G 1/2" PN 10 do 100°C k bojleru s 2x vnitřním závitem</t>
  </si>
  <si>
    <t>-1316153037</t>
  </si>
  <si>
    <t>722232044</t>
  </si>
  <si>
    <t>Kohout kulový přímý G 3/4" PN 42 do 185°C vnitřní závit</t>
  </si>
  <si>
    <t>594709757</t>
  </si>
  <si>
    <t>722232045</t>
  </si>
  <si>
    <t>Kohout kulový přímý G 1" PN 42 do 185°C vnitřní závit</t>
  </si>
  <si>
    <t>1929706990</t>
  </si>
  <si>
    <t>722232062</t>
  </si>
  <si>
    <t>Kohout kulový přímý G 3/4" PN 42 do 185°C vnitřní závit s vypouštěním</t>
  </si>
  <si>
    <t>1764668258</t>
  </si>
  <si>
    <t>722232063</t>
  </si>
  <si>
    <t>Kohout kulový přímý G 1" PN 42 do 185°C vnitřní závit s vypouštěním</t>
  </si>
  <si>
    <t>413641849</t>
  </si>
  <si>
    <t>38957157</t>
  </si>
  <si>
    <t>722232065</t>
  </si>
  <si>
    <t>Kohout kulový přímý G 6/4" PN 42 do 185°C vnitřní závit s vypouštěním</t>
  </si>
  <si>
    <t>2130257057</t>
  </si>
  <si>
    <t>-1613092433</t>
  </si>
  <si>
    <t>137,5+147+58+32+22,5</t>
  </si>
  <si>
    <t>722290246</t>
  </si>
  <si>
    <t>Zkouška těsnosti vodovodního potrubí plastového DN do 40</t>
  </si>
  <si>
    <t>2132669466</t>
  </si>
  <si>
    <t>722299911- R01</t>
  </si>
  <si>
    <t>Propojení se stávajícím potrubím vody</t>
  </si>
  <si>
    <t>-958388743</t>
  </si>
  <si>
    <t>998722102</t>
  </si>
  <si>
    <t>Přesun hmot tonážní pro vnitřní vodovod v objektech v přes 6 do 12 m</t>
  </si>
  <si>
    <t>-1762904029</t>
  </si>
  <si>
    <t>-543929215</t>
  </si>
  <si>
    <t>724</t>
  </si>
  <si>
    <t>Zdravotechnika - strojní vybavení</t>
  </si>
  <si>
    <t>724231128</t>
  </si>
  <si>
    <t>Příslušenství domovních vodáren měřící tlakoměr deformační</t>
  </si>
  <si>
    <t>-1708086300</t>
  </si>
  <si>
    <t>998724102</t>
  </si>
  <si>
    <t>Přesun hmot tonážní pro strojní vybavení v objektech v přes 6 do 12 m</t>
  </si>
  <si>
    <t>1619856314</t>
  </si>
  <si>
    <t>998724192</t>
  </si>
  <si>
    <t>Příplatek k přesunu hmot tonážnímu pro strojní vybavení za zvětšený přesun do 100 m</t>
  </si>
  <si>
    <t>-965664360</t>
  </si>
  <si>
    <t>725</t>
  </si>
  <si>
    <t>Zdravotechnika - zařizovací předměty</t>
  </si>
  <si>
    <t>725110814</t>
  </si>
  <si>
    <t>Demontáž klozetu Kombi</t>
  </si>
  <si>
    <t>1257995435</t>
  </si>
  <si>
    <t>725112022</t>
  </si>
  <si>
    <t>Klozet keramický závěsný na nosné stěny s hlubokým splachováním odpad vodorovný</t>
  </si>
  <si>
    <t>-306845762</t>
  </si>
  <si>
    <t>1.NP</t>
  </si>
  <si>
    <t>2.NP</t>
  </si>
  <si>
    <t>3.NP</t>
  </si>
  <si>
    <t>4.NP</t>
  </si>
  <si>
    <t>725121527</t>
  </si>
  <si>
    <t>Pisoárový záchodek automatický s integrovaným napájecím zdrojem</t>
  </si>
  <si>
    <t>-1762558790</t>
  </si>
  <si>
    <t>Ps</t>
  </si>
  <si>
    <t>pisoár keramický automatický s radarovým splachovačem a integrovaným zdrojem 230V AC</t>
  </si>
  <si>
    <t>prodloužení se závit nátrubkem a čepem 1/2"x15mm</t>
  </si>
  <si>
    <t>páska těsnící teflonová 0,2x19mm - 15m</t>
  </si>
  <si>
    <t>Řemeslník</t>
  </si>
  <si>
    <t>725122817</t>
  </si>
  <si>
    <t>Demontáž pisoárových stání bez nádrže a jedním záchodkem</t>
  </si>
  <si>
    <t>1000950378</t>
  </si>
  <si>
    <t>725210821</t>
  </si>
  <si>
    <t>Demontáž umyvadel bez výtokových armatur</t>
  </si>
  <si>
    <t>-756241384</t>
  </si>
  <si>
    <t>725211661</t>
  </si>
  <si>
    <t>Umyvadlo keramické bílé zápustné šířky 560 mm připevněné do desky</t>
  </si>
  <si>
    <t>1288336226</t>
  </si>
  <si>
    <t>U1 - cena obsahuje montážní materiál, montáž a dodávku materiálu</t>
  </si>
  <si>
    <t>umyvadlo keramické závěsné bílé š 600mm</t>
  </si>
  <si>
    <t>ventil kulový rohový s filtrem 1/2"x3/8" s celokovovým kulatým designem - 2ks</t>
  </si>
  <si>
    <t>ventil odpadní umyvadlový celokovový CLICK/CLACK s přepadem a připojovacím závitem 5/4"</t>
  </si>
  <si>
    <t>uzávěrka zápachová umyvadlová s celokovovým kulatým designem DN 32</t>
  </si>
  <si>
    <t>U1</t>
  </si>
  <si>
    <t>3+1</t>
  </si>
  <si>
    <t>725240812</t>
  </si>
  <si>
    <t>Demontáž vaniček sprchových bez výtokových armatur</t>
  </si>
  <si>
    <t>814311794</t>
  </si>
  <si>
    <t>725241901</t>
  </si>
  <si>
    <t>Montáž vaničky sprchové</t>
  </si>
  <si>
    <t>569645621</t>
  </si>
  <si>
    <t xml:space="preserve">cena obsahuje montážní materiál, montáž </t>
  </si>
  <si>
    <t>uzávěrka zápachová pro vany sprchových koutů samočistící DN 40/50</t>
  </si>
  <si>
    <t>SP</t>
  </si>
  <si>
    <t>55423503</t>
  </si>
  <si>
    <t>vanička sprchová z litého polymermramoru čtvercová 900x900mm</t>
  </si>
  <si>
    <t>676960854</t>
  </si>
  <si>
    <t>725331111</t>
  </si>
  <si>
    <t>Výlevka bez výtokových armatur keramická se sklopnou plastovou mřížkou 500 mm</t>
  </si>
  <si>
    <t>-1366504241</t>
  </si>
  <si>
    <t>VL</t>
  </si>
  <si>
    <t xml:space="preserve">2.NP </t>
  </si>
  <si>
    <t>725532116</t>
  </si>
  <si>
    <t>Elektrický ohřívač zásobníkový akumulační závěsný svislý 80 l / 2 kW</t>
  </si>
  <si>
    <t>-86264493</t>
  </si>
  <si>
    <t>3.NP- 80l</t>
  </si>
  <si>
    <t>1.NP-80l</t>
  </si>
  <si>
    <t>725819202</t>
  </si>
  <si>
    <t>Montáž ventilů nástěnných G 3/4"</t>
  </si>
  <si>
    <t>-2015977746</t>
  </si>
  <si>
    <t>02238</t>
  </si>
  <si>
    <t>Tlakový splachovač WC  s páčkou</t>
  </si>
  <si>
    <t>139642898</t>
  </si>
  <si>
    <t>725821316</t>
  </si>
  <si>
    <t>Baterie dřezová nástěnná páková s otáčivým plochým ústím a délkou ramínka 300 mm</t>
  </si>
  <si>
    <t>-2006327945</t>
  </si>
  <si>
    <t>725822613</t>
  </si>
  <si>
    <t>Baterie umyvadlová stojánková páková s výpustí</t>
  </si>
  <si>
    <t>846994114</t>
  </si>
  <si>
    <t>baterie bez otáčivého ústí</t>
  </si>
  <si>
    <t>725829132</t>
  </si>
  <si>
    <t>Montáž baterie umyvadlové stojánkové automatické senzorové ostatní typ</t>
  </si>
  <si>
    <t>-1460462968</t>
  </si>
  <si>
    <t>55144018</t>
  </si>
  <si>
    <t>baterie umyvadlová automatická stojánková pro teplou a studenou vodu</t>
  </si>
  <si>
    <t>-1718596403</t>
  </si>
  <si>
    <t>600002186911</t>
  </si>
  <si>
    <t>Zdroj napájecí  24 V pro max. 9 ventilů</t>
  </si>
  <si>
    <t>-605798976</t>
  </si>
  <si>
    <t>725849411</t>
  </si>
  <si>
    <t>Montáž baterie sprchové nástěnná s nastavitelnou výškou sprchy</t>
  </si>
  <si>
    <t>437532563</t>
  </si>
  <si>
    <t>55145590</t>
  </si>
  <si>
    <t>baterie sprchová páková včetně sprchové soupravy 150mm chrom</t>
  </si>
  <si>
    <t>1662018121</t>
  </si>
  <si>
    <t>725865411</t>
  </si>
  <si>
    <t>Zápachová uzávěrka pisoárová DN 32/40</t>
  </si>
  <si>
    <t>245484740</t>
  </si>
  <si>
    <t>725980122</t>
  </si>
  <si>
    <t>Dvířka 15/20 cm dodávka + montáž</t>
  </si>
  <si>
    <t>-504687129</t>
  </si>
  <si>
    <t>725980124</t>
  </si>
  <si>
    <t>Dvířka 20/20 cm dodávka + montáž</t>
  </si>
  <si>
    <t>1411283436</t>
  </si>
  <si>
    <t>725980126</t>
  </si>
  <si>
    <t>Dvířka do obkladu dodávka + montáž</t>
  </si>
  <si>
    <t>966677879</t>
  </si>
  <si>
    <t>998725102</t>
  </si>
  <si>
    <t>Přesun hmot tonážní pro zařizovací předměty v objektech v přes 6 do 12 m</t>
  </si>
  <si>
    <t>1957503652</t>
  </si>
  <si>
    <t>998725192</t>
  </si>
  <si>
    <t>Příplatek k přesunu hmot tonážnímu pro zařizovací předměty za zvětšený přesun do 100 m</t>
  </si>
  <si>
    <t>-922911527</t>
  </si>
  <si>
    <t>726</t>
  </si>
  <si>
    <t>Zdravotechnika - předstěnové instalace</t>
  </si>
  <si>
    <t>726131021</t>
  </si>
  <si>
    <t>Instalační předstěna pro pisoár v 1300 mm do lehkých stěn s kovovou kcí</t>
  </si>
  <si>
    <t>2137020364</t>
  </si>
  <si>
    <t>726131041</t>
  </si>
  <si>
    <t>Instalační předstěna pro klozet závěsný v 1120 mm s ovládáním zepředu do lehkých stěn s kovovou kcí</t>
  </si>
  <si>
    <t>1119721988</t>
  </si>
  <si>
    <t>726191001</t>
  </si>
  <si>
    <t>Zvukoizolační souprava pro klozet a bidet</t>
  </si>
  <si>
    <t>1168222793</t>
  </si>
  <si>
    <t>726191002</t>
  </si>
  <si>
    <t>Souprava pro předstěnovou montáž</t>
  </si>
  <si>
    <t>1299731155</t>
  </si>
  <si>
    <t>3+4</t>
  </si>
  <si>
    <t>726191011</t>
  </si>
  <si>
    <t>Ovládací tlačítko WC pro montáž do předstěnových konstrukcí</t>
  </si>
  <si>
    <t>1925925627</t>
  </si>
  <si>
    <t>55281795</t>
  </si>
  <si>
    <t>tlačítko pro ovládání WC shora/zepředu plast dvě množství vody 213x142mm</t>
  </si>
  <si>
    <t>-1114707669</t>
  </si>
  <si>
    <t>998726112</t>
  </si>
  <si>
    <t>Přesun hmot tonážní pro instalační prefabrikáty v objektech v přes 6 do 12 m</t>
  </si>
  <si>
    <t>-384995585</t>
  </si>
  <si>
    <t>998726192</t>
  </si>
  <si>
    <t>Příplatek k přesunu hmot tonážnímu pro instalační prefabrikáty za zvětšený přesun do 100 m</t>
  </si>
  <si>
    <t>1904873642</t>
  </si>
  <si>
    <t>727213211</t>
  </si>
  <si>
    <t>Trubní ucpávka plastového potrubí bez izolace D 20 mm stropem tl 150 mm požární odolnost EI 90</t>
  </si>
  <si>
    <t>1638079133</t>
  </si>
  <si>
    <t>727213212</t>
  </si>
  <si>
    <t>Trubní ucpávka plastového potrubí bez izolace D 25 mm stropem tl 150 mm požární odolnost EI 90</t>
  </si>
  <si>
    <t>-1022290671</t>
  </si>
  <si>
    <t>727213213</t>
  </si>
  <si>
    <t>Trubní ucpávka plastového potrubí bez izolace D 32 mm stropem tl 150 mm požární odolnost EI 90</t>
  </si>
  <si>
    <t>-58707634</t>
  </si>
  <si>
    <t>727213214</t>
  </si>
  <si>
    <t>Trubní ucpávka plastového potrubí bez izolace D 40 mm stropem tl 150 mm požární odolnost EI 90</t>
  </si>
  <si>
    <t>-158227707</t>
  </si>
  <si>
    <t>727223125</t>
  </si>
  <si>
    <t>Protipožární manžeta prostupu plastového potrubí bez izolace D 75 mm stropem tl 150 mm požární odolnost EI 90-120</t>
  </si>
  <si>
    <t>1507661543</t>
  </si>
  <si>
    <t>727223127</t>
  </si>
  <si>
    <t>Protipožární manžeta prostupu plastového potrubí bez izolace D 110 mm stropem tl 150 mm požární odolnost EI 90-120</t>
  </si>
  <si>
    <t>-55011920</t>
  </si>
  <si>
    <t>998727102</t>
  </si>
  <si>
    <t>Přesun hmot tonážní pro protipožární ochranu v objektech v přes 6 do 12 m</t>
  </si>
  <si>
    <t>-983893056</t>
  </si>
  <si>
    <t>998727192</t>
  </si>
  <si>
    <t>Příplatek k přesunu hmot tonážnímu pro protipožární ochranu za zvětšený přesun do 100 m</t>
  </si>
  <si>
    <t>1598630815</t>
  </si>
  <si>
    <t>1619132533</t>
  </si>
  <si>
    <t>N00</t>
  </si>
  <si>
    <t>Nepojmenované práce</t>
  </si>
  <si>
    <t>N01</t>
  </si>
  <si>
    <t>Nepojmenovaný díl</t>
  </si>
  <si>
    <t>9100001.113.1</t>
  </si>
  <si>
    <t>Uchycení zavěšených potrubí - konzoly dodávka + montáž</t>
  </si>
  <si>
    <t>-1544698554</t>
  </si>
  <si>
    <t>9100001.116.1</t>
  </si>
  <si>
    <t>pomocné lešení</t>
  </si>
  <si>
    <t>86919913</t>
  </si>
  <si>
    <t>9100001.116.2</t>
  </si>
  <si>
    <t>Ztížená montáž potrubí vody a kanalizace při demontáži a montáži v 1.PP</t>
  </si>
  <si>
    <t>-1178314865</t>
  </si>
  <si>
    <t>2 - D1.02.40- Zdravotechnika - úpravy stávajícího rozvodu vody v hygienickém uzlu 2.NP-část G</t>
  </si>
  <si>
    <t>1014581184</t>
  </si>
  <si>
    <t>-2014271438</t>
  </si>
  <si>
    <t>8,5+8,5</t>
  </si>
  <si>
    <t>954292353</t>
  </si>
  <si>
    <t>863183512</t>
  </si>
  <si>
    <t>7*1,2</t>
  </si>
  <si>
    <t>8,5</t>
  </si>
  <si>
    <t>1384648260</t>
  </si>
  <si>
    <t>49650146</t>
  </si>
  <si>
    <t>804085801</t>
  </si>
  <si>
    <t>-560256824</t>
  </si>
  <si>
    <t>8,5*2</t>
  </si>
  <si>
    <t>-832429771</t>
  </si>
  <si>
    <t>-936690156</t>
  </si>
  <si>
    <t>493877353</t>
  </si>
  <si>
    <t>503264988</t>
  </si>
  <si>
    <t>703643583</t>
  </si>
  <si>
    <t>-1414317496</t>
  </si>
  <si>
    <t>-1192525498</t>
  </si>
  <si>
    <t>1766834232</t>
  </si>
  <si>
    <t>-1687530631</t>
  </si>
  <si>
    <t>D1.02.41 - Vytápění</t>
  </si>
  <si>
    <t>oddíl 9 - Ostatní konstrukce a práce:</t>
  </si>
  <si>
    <t>oddíl 713 - Izolace tepelné:</t>
  </si>
  <si>
    <t>oddíl 733 - Rozvody ÚT:</t>
  </si>
  <si>
    <t>oddíl 734 - Armatury ÚT:</t>
  </si>
  <si>
    <t>oddíl 735 - Otopná tělesa:</t>
  </si>
  <si>
    <t>oddíl 9</t>
  </si>
  <si>
    <t>Ostatní konstrukce a práce:</t>
  </si>
  <si>
    <t>C-900923601-1</t>
  </si>
  <si>
    <t>HZS TOPNÁ ZKOUŠKA</t>
  </si>
  <si>
    <t>HOD</t>
  </si>
  <si>
    <t>C-900923601-2</t>
  </si>
  <si>
    <t>HZS VYPOUŠTĚNÍ A NAPOUŠTĚNÍ SYSTÉMU</t>
  </si>
  <si>
    <t>C-900923601-2.1</t>
  </si>
  <si>
    <t>HZS ODVOZ A LIKVIDACE DEMONT ZAŘÍZENÍ</t>
  </si>
  <si>
    <t>oddíl 713</t>
  </si>
  <si>
    <t>Izolace tepelné:</t>
  </si>
  <si>
    <t>C-713463411-0</t>
  </si>
  <si>
    <t>IZOL TEP POTRUBI NAVLEKOVYMI POUZDRY</t>
  </si>
  <si>
    <t>H-71346-1</t>
  </si>
  <si>
    <t>Izolace z PE trubic s ochranou fólií, 15-9</t>
  </si>
  <si>
    <t>H-71346-2</t>
  </si>
  <si>
    <t>Izolace z PE trubic s ochranou fólií, 18-9</t>
  </si>
  <si>
    <t>H-71346-3</t>
  </si>
  <si>
    <t>Izolace z PE trubic s ochranou fólií, 22-9</t>
  </si>
  <si>
    <t>oddíl 733</t>
  </si>
  <si>
    <t>Rozvody ÚT:</t>
  </si>
  <si>
    <t>C-733110806-0</t>
  </si>
  <si>
    <t>DMTZ POTRUBI OCELOVE ZAVIT DO DN 32</t>
  </si>
  <si>
    <t>C-733190801-0</t>
  </si>
  <si>
    <t>DMTZ ODREZ DVOJ OBJIMEK POTR DO DN 50</t>
  </si>
  <si>
    <t>KS</t>
  </si>
  <si>
    <t>C-733191914-0</t>
  </si>
  <si>
    <t>OPRAVA ZASLEP POTR OCEL ZAVIT DN 20</t>
  </si>
  <si>
    <t>C-733222312-0</t>
  </si>
  <si>
    <t>POTR MED POLOT LISOVANE D 15/1MM</t>
  </si>
  <si>
    <t>C-733222313-0</t>
  </si>
  <si>
    <t>POTR MED POLOT LISOVANE D 18/1MM</t>
  </si>
  <si>
    <t>C-733222314-0</t>
  </si>
  <si>
    <t>POTR MED POLOT LISOVANE D 22/1MM</t>
  </si>
  <si>
    <t>C-733224202-0</t>
  </si>
  <si>
    <t>PRIPL KOTELNA POTRUBI MED D 15/1MM</t>
  </si>
  <si>
    <t>C-733291101-0</t>
  </si>
  <si>
    <t>TLAK ZKOUSKA POTRUBI MED D 35/1,5MM</t>
  </si>
  <si>
    <t>C-998733103-0</t>
  </si>
  <si>
    <t>POTRUBI UT PRESUN HMOT VYSKA -24M</t>
  </si>
  <si>
    <t>T</t>
  </si>
  <si>
    <t>oddíl 734</t>
  </si>
  <si>
    <t>Armatury ÚT:</t>
  </si>
  <si>
    <t>C-734200821-0</t>
  </si>
  <si>
    <t>DMTZ ARMATUR SE 2 ZAVITY DO DN 15</t>
  </si>
  <si>
    <t>C-734291971-0</t>
  </si>
  <si>
    <t>DTZ HLAVICE OVLAD TERMOSTATICKE</t>
  </si>
  <si>
    <t>KUS</t>
  </si>
  <si>
    <t>C-734209113-0</t>
  </si>
  <si>
    <t>MTZ ARMATUR SE 2 ZAVITY DN 15</t>
  </si>
  <si>
    <t>H-734209103-1</t>
  </si>
  <si>
    <t>Dvojregul. rad. ventil, kv 0,025-0,67 (při Xp 2K), rohový, DN 15</t>
  </si>
  <si>
    <t>H-734209103-2</t>
  </si>
  <si>
    <t>Regulační radiátorové šroubení, kvs 1,74, rohové, DN 15</t>
  </si>
  <si>
    <t>C-734291971-0.1</t>
  </si>
  <si>
    <t>MTZ HLAVICE OVLAD TERMOSTATICKE</t>
  </si>
  <si>
    <t>H-734209103-3</t>
  </si>
  <si>
    <t>Termostatická hlavice kapilnová M30x1,5 s poj. kroužkem proti odcizení</t>
  </si>
  <si>
    <t>oddíl 735</t>
  </si>
  <si>
    <t>Otopná tělesa:</t>
  </si>
  <si>
    <t>C-735111810-0</t>
  </si>
  <si>
    <t>DMTZ OTOP TELES CLANKOVYCH LITINOVYCH</t>
  </si>
  <si>
    <t>M2</t>
  </si>
  <si>
    <t>C-735221812-0</t>
  </si>
  <si>
    <t>DMTZ REGISTR TRUB HL DN 50 -3M 2PRAM</t>
  </si>
  <si>
    <t>C-735159210-0</t>
  </si>
  <si>
    <t>MTZ OTOP TELES PANEL 2RAD L DO 1150MM</t>
  </si>
  <si>
    <t>73515-1</t>
  </si>
  <si>
    <t>OT panelové hladké "Plan" s bočním přípojem, 22/600/1100</t>
  </si>
  <si>
    <t>C-735159310-0</t>
  </si>
  <si>
    <t>MTZ OTOP TELES PANEL 3RAD L DO 1150MM</t>
  </si>
  <si>
    <t>73515-2</t>
  </si>
  <si>
    <t>OT panelové hladké "Plan" s bočním přípojem, 33/600/900</t>
  </si>
  <si>
    <t>C-735162113-0</t>
  </si>
  <si>
    <t>MTZ OTOP TELES TRUBKOVYCH V -1500MM</t>
  </si>
  <si>
    <t>73515-3</t>
  </si>
  <si>
    <t>OT trubkové rovné se sp. kraj. přípojem, s max. výkonem, 1500/600</t>
  </si>
  <si>
    <t>C-735162114-0</t>
  </si>
  <si>
    <t>MTZ OTOP TELES TRUBKOVYCH V -2000MM</t>
  </si>
  <si>
    <t>73515-4</t>
  </si>
  <si>
    <t>OT trubkové rovné se sp. kraj. přípojem, s max. výkonem, 1820/600</t>
  </si>
  <si>
    <t>C-998735103-0</t>
  </si>
  <si>
    <t>OTOPNA TELESA PRESUN HMOT VYSKA -24M</t>
  </si>
  <si>
    <t>D1.02.42 - Vzduchotechnika</t>
  </si>
  <si>
    <t>D1 - Zařízení 1 Větrání hygienického zařízení</t>
  </si>
  <si>
    <t>D2 - Izolace tepelné</t>
  </si>
  <si>
    <t>D3 - Izolace protipožární</t>
  </si>
  <si>
    <t>D4 - Hodinové zúčtovací sazby</t>
  </si>
  <si>
    <t>OST - Ostatní</t>
  </si>
  <si>
    <t>Zařízení 1 Větrání hygienického zařízení</t>
  </si>
  <si>
    <t>POTRUBNÍ VENTILÁTOR TYPU SILENT_Potrubní diagonální ventilátor, Vo=450m3/h, 220Pa, vč. tlumících vložek, doběhu a montážní konzoly, např. TD 1000/200 SILENT Ecowatt</t>
  </si>
  <si>
    <t>POŽÁRNÍ KLAPKA KRUHOVÁ_D=200, pož. odolnost EI90, vč. požárních ucpávek, provedení.11, s tepelnou tavnou pojistkou a koncovými spínači.</t>
  </si>
  <si>
    <t>Pol87</t>
  </si>
  <si>
    <t>PŘETLAKOVÁ KLAPKA_přetlaková klapka vsunovací D=200</t>
  </si>
  <si>
    <t>Pol88</t>
  </si>
  <si>
    <t>OHEBNÁ HADICE S HLUKOVOU IZOLACÍ_D=200</t>
  </si>
  <si>
    <t>Pol89</t>
  </si>
  <si>
    <t>KLAPKA DO POTRUBÍ KRUHOVÁ -KK /připojení s nástavcem/ _KK-N-200</t>
  </si>
  <si>
    <t>Pol90</t>
  </si>
  <si>
    <t>TALÍŘOVÝ VENTIL ODVODNÍ  PLASTOVÝ vč. zděře_200  tal.ventil odvod, barva bílá</t>
  </si>
  <si>
    <t>Pol91</t>
  </si>
  <si>
    <t>TALÍŘOVÝ VENTIL ODVODNÍ  PLASTOVÝ vč. zděře_160 tal.ventil odvod, barva bílá</t>
  </si>
  <si>
    <t>Pol92</t>
  </si>
  <si>
    <t>OHEBNÁ HADICE S HLUKOVOU IZOLACÍ_D=160</t>
  </si>
  <si>
    <t>Pol93</t>
  </si>
  <si>
    <t>KLAPKA DO POTRUBÍ KRUHOVÁ -KK /připojení s nástavcem/_KK-N-160</t>
  </si>
  <si>
    <t>Pol94</t>
  </si>
  <si>
    <t>TALÍŘOVÝ VENTIL ODVODNÍ  PLASTOVÝ vč. zděře_100 tal.ventil odvod, barva bílá</t>
  </si>
  <si>
    <t>Pol95</t>
  </si>
  <si>
    <t>OHEBNÁ HADICE S HLUKOVOU IZOLACÍ_D=100</t>
  </si>
  <si>
    <t>Pol96</t>
  </si>
  <si>
    <t>KLAPKA DO POTRUBÍ KRUHOVÁ -KK /připojení s nástavcem/_KK-N-100</t>
  </si>
  <si>
    <t>Pol97</t>
  </si>
  <si>
    <t>VÝFUKOVÝ KUS SE SÍTEM_Výfukový kus pozinkovaný, 400x200/45°, vč. síta</t>
  </si>
  <si>
    <t>Pol98</t>
  </si>
  <si>
    <t>KRUHOVÉ POTRUBÍ SPIRO SAFE_ do průměru100 40% tvarovek</t>
  </si>
  <si>
    <t>Pol99</t>
  </si>
  <si>
    <t>KRUHOVÉ POTRUBÍ SPIRO SAFE_do průměru200 40% tvarovek</t>
  </si>
  <si>
    <t>Pol100</t>
  </si>
  <si>
    <t>SPOJOVACÍ MATERIÁL_šrouby, matice, podložky</t>
  </si>
  <si>
    <t>kg</t>
  </si>
  <si>
    <t>Pol101</t>
  </si>
  <si>
    <t>ZÁVĚSY, ZÁVĚSNÉ LIŠTY, ZÁVITOVÉ TYČE,ZÁVĚSY, KRUHOVÉ ZÁVĚSY,HMOŽDINKY_závěsný materiál</t>
  </si>
  <si>
    <t>Pol102</t>
  </si>
  <si>
    <t>TEPELNÉ IZOLACE POTRUBÍ DLE OZNAČENÍ NA VÝKRESU: 'IZOLACE POTRUBÍ DESKOU Z MIN. 'PLSTI KONSTRUKCE Z AL PLECHU_ tl. 50mm</t>
  </si>
  <si>
    <t>Izolace protipožární</t>
  </si>
  <si>
    <t>Pol103</t>
  </si>
  <si>
    <t>POTRUBÍ PROMAT_požární odolnost EI 30, namáhání ohněm z venkovní a vnitřní strany potrubí</t>
  </si>
  <si>
    <t>Pol104</t>
  </si>
  <si>
    <t>PROTIPOŽ.IZOLACE POTRUBÍ DLE OZNAČENÍ NA VÝKRESU: IZOLACE DESKOU Z MIN.PLSTI 1x POLEP. AL FOLIÍ _ požární odolnost EI 30</t>
  </si>
  <si>
    <t>Pol105</t>
  </si>
  <si>
    <t>HODINOVÉ ZÚČTOVACÍ SAZBY_ příprava ke komplexnímu vyzkoušení, oživení a vyregulování zařízení</t>
  </si>
  <si>
    <t>Pol106</t>
  </si>
  <si>
    <t>HODINOVÉ ZÚČTOVACÍ SAZBY_ vypracování provozních předpisů</t>
  </si>
  <si>
    <t>Pol107</t>
  </si>
  <si>
    <t>HODINOVÉ ZÚČTOVACÍ SAZBY_komplexní vyzkoušení zařízení</t>
  </si>
  <si>
    <t>Pol108</t>
  </si>
  <si>
    <t>HODINOVÉ ZÚČTOVACÍ SAZBY_projekt skutečného provedení</t>
  </si>
  <si>
    <t>OST</t>
  </si>
  <si>
    <t>Ostatní</t>
  </si>
  <si>
    <t>OST_R01</t>
  </si>
  <si>
    <t>Doprava, přesuny, PPV, stavební výpomoce</t>
  </si>
  <si>
    <t>-1502802100</t>
  </si>
  <si>
    <t>D1.02.43-44 - Elektroinstalace</t>
  </si>
  <si>
    <t>1705958929</t>
  </si>
  <si>
    <t>-211373352</t>
  </si>
  <si>
    <t>1546306745</t>
  </si>
  <si>
    <t>2042714195</t>
  </si>
  <si>
    <t>1119889020</t>
  </si>
  <si>
    <t>-1136083930</t>
  </si>
  <si>
    <t>392217019</t>
  </si>
  <si>
    <t>-493707168</t>
  </si>
  <si>
    <t>-551107004</t>
  </si>
  <si>
    <t>-824084288</t>
  </si>
  <si>
    <t>-1724532997</t>
  </si>
  <si>
    <t>-1044176128</t>
  </si>
  <si>
    <t>-1871509398</t>
  </si>
  <si>
    <t>1733341772</t>
  </si>
  <si>
    <t>-1978709177</t>
  </si>
  <si>
    <t>-373710352</t>
  </si>
  <si>
    <t>741110511.1</t>
  </si>
  <si>
    <t>-279640858</t>
  </si>
  <si>
    <t>34571002</t>
  </si>
  <si>
    <t>lišta elektroinstalační hranatá PVC 60x40mm</t>
  </si>
  <si>
    <t>1546173236</t>
  </si>
  <si>
    <t>1521474478</t>
  </si>
  <si>
    <t>515486984</t>
  </si>
  <si>
    <t>-1061126457</t>
  </si>
  <si>
    <t>789111265</t>
  </si>
  <si>
    <t>188499835</t>
  </si>
  <si>
    <t>-60176267</t>
  </si>
  <si>
    <t>-1126786765</t>
  </si>
  <si>
    <t>-899716569</t>
  </si>
  <si>
    <t>1087229627</t>
  </si>
  <si>
    <t>34111030.B</t>
  </si>
  <si>
    <t>kabel instalační jádro Cu plné 3x1,5mm2, B2ca,s1d1</t>
  </si>
  <si>
    <t>-1821002690</t>
  </si>
  <si>
    <t>1232403664</t>
  </si>
  <si>
    <t>34111036.P</t>
  </si>
  <si>
    <t>kabel silový s Cu jádrem 1 kV 3x2,5mm2, B2ca,s1d1, P60-R</t>
  </si>
  <si>
    <t>1532447415</t>
  </si>
  <si>
    <t>-1470915486</t>
  </si>
  <si>
    <t>-1268736859</t>
  </si>
  <si>
    <t>1511116151</t>
  </si>
  <si>
    <t>1960920865</t>
  </si>
  <si>
    <t>-501604959</t>
  </si>
  <si>
    <t>880774434</t>
  </si>
  <si>
    <t>1808368936</t>
  </si>
  <si>
    <t>522808300</t>
  </si>
  <si>
    <t>741210001</t>
  </si>
  <si>
    <t>Montáž rozvodnice oceloplechová nebo plastová běžná do 20 kg</t>
  </si>
  <si>
    <t>1376502381</t>
  </si>
  <si>
    <t>35711000.M</t>
  </si>
  <si>
    <t>rozvodnice nástěnná, podružná HOP (MET), vč. svorkovnice</t>
  </si>
  <si>
    <t>-1353670425</t>
  </si>
  <si>
    <t>741210003.R1</t>
  </si>
  <si>
    <t>-1983603417</t>
  </si>
  <si>
    <t>35713104.R1</t>
  </si>
  <si>
    <t>rozvaděč 1-R06.2, vč. vystrojení, dle PD</t>
  </si>
  <si>
    <t>-2100909606</t>
  </si>
  <si>
    <t>741210003.R2</t>
  </si>
  <si>
    <t>-1262502288</t>
  </si>
  <si>
    <t>35713104.R2</t>
  </si>
  <si>
    <t>rozvaděč 2-R06.2, vč. vystrojení, dle PD</t>
  </si>
  <si>
    <t>-996526928</t>
  </si>
  <si>
    <t>741210003.R3</t>
  </si>
  <si>
    <t>530226259</t>
  </si>
  <si>
    <t>35713104.R3</t>
  </si>
  <si>
    <t>rozvaděč 3-R06.2, vč. vystrojení, dle PD</t>
  </si>
  <si>
    <t>1216091885</t>
  </si>
  <si>
    <t>741210003.R4</t>
  </si>
  <si>
    <t>-1341177948</t>
  </si>
  <si>
    <t>35713104.R4</t>
  </si>
  <si>
    <t>rozvaděč 4-R06.2, vč. vystrojení, dle PD</t>
  </si>
  <si>
    <t>758320269</t>
  </si>
  <si>
    <t>741210003.Rx</t>
  </si>
  <si>
    <t>Doplnění 1-R02, 2-R02, 3-R02, 4-R02</t>
  </si>
  <si>
    <t>427304158</t>
  </si>
  <si>
    <t>35713104.Rx</t>
  </si>
  <si>
    <t>rozvaděč 1-R06, 2-R06, 3-R06, 4-R06, doplnění dle PD</t>
  </si>
  <si>
    <t>-40260322</t>
  </si>
  <si>
    <t>741310001</t>
  </si>
  <si>
    <t>Montáž vypínač nástěnný 1-jednopólový prostředí normální se zapojením vodičů</t>
  </si>
  <si>
    <t>2000200796</t>
  </si>
  <si>
    <t>ABB.355301289B1</t>
  </si>
  <si>
    <t>Spínač jednopólový, řazení 1</t>
  </si>
  <si>
    <t>-1075609936</t>
  </si>
  <si>
    <t>741311003</t>
  </si>
  <si>
    <t>Montáž čidlo pohybu vestavné se zapojením vodičů</t>
  </si>
  <si>
    <t>-1719765832</t>
  </si>
  <si>
    <t>40461016</t>
  </si>
  <si>
    <t>detektor pohybu stropní 360°</t>
  </si>
  <si>
    <t>533306805</t>
  </si>
  <si>
    <t>1785795509</t>
  </si>
  <si>
    <t>741313001</t>
  </si>
  <si>
    <t>Montáž zásuvka (polo)zapuštěná bezšroubové připojení 2P+PE se zapojením vodičů</t>
  </si>
  <si>
    <t>-1634350081</t>
  </si>
  <si>
    <t>ABB.5518AA2359B</t>
  </si>
  <si>
    <t>Zásuvka jednonásobná s ochranným kolíkem, s clonkami</t>
  </si>
  <si>
    <t>-1485955924</t>
  </si>
  <si>
    <t>-1913393568</t>
  </si>
  <si>
    <t>1293438474</t>
  </si>
  <si>
    <t>741372021</t>
  </si>
  <si>
    <t>Montáž svítidlo LED interiérové přisazené nástěnné hranaté nebo kruhové do 0,09 m2 se zapojením vodičů</t>
  </si>
  <si>
    <t>-373183228</t>
  </si>
  <si>
    <t>34825002.F</t>
  </si>
  <si>
    <t>Přisazené svítidlo, zdroj LED, bílé barevné provedení, typ "F", IP44</t>
  </si>
  <si>
    <t>-1085861488</t>
  </si>
  <si>
    <t>741372101.NO1</t>
  </si>
  <si>
    <t>Montáž svítidlo LED interiérové vestavné podhledové bodové se zapojením vodičů</t>
  </si>
  <si>
    <t>429258023</t>
  </si>
  <si>
    <t>34835013.NO1</t>
  </si>
  <si>
    <t>svítidlo LED nouzové stropní, vestavné, univerzální optika, pro CPS</t>
  </si>
  <si>
    <t>-1232426831</t>
  </si>
  <si>
    <t>859455666</t>
  </si>
  <si>
    <t>34835001.C</t>
  </si>
  <si>
    <t>Vestané svítidlo, zdroj LED, bílé barevné provedení, typ "C"</t>
  </si>
  <si>
    <t>235161975</t>
  </si>
  <si>
    <t>-1623065735</t>
  </si>
  <si>
    <t>34835000.E</t>
  </si>
  <si>
    <t>Přisazené svítidlo, zdroj LED, bílé barevné provedení, typ "E"</t>
  </si>
  <si>
    <t>172369618</t>
  </si>
  <si>
    <t>741372114.NP</t>
  </si>
  <si>
    <t>Montáž svítidlo LED stěnové nouzové se zapojením vodičů</t>
  </si>
  <si>
    <t>-983526345</t>
  </si>
  <si>
    <t>34838100.NP</t>
  </si>
  <si>
    <t>svítidlo nouzové osvětlení, s piktogramem, pro CPS</t>
  </si>
  <si>
    <t>-1633459372</t>
  </si>
  <si>
    <t>988750229</t>
  </si>
  <si>
    <t>1920502490</t>
  </si>
  <si>
    <t>-1952809484</t>
  </si>
  <si>
    <t>-499862561</t>
  </si>
  <si>
    <t>-1147628470</t>
  </si>
  <si>
    <t>-427379405</t>
  </si>
  <si>
    <t>210021072.P</t>
  </si>
  <si>
    <t>Montáž příchytek jednoduchých, P60-R, vč. kotvy</t>
  </si>
  <si>
    <t>928496359</t>
  </si>
  <si>
    <t>35432545.P</t>
  </si>
  <si>
    <t>příchytka kabelová P60-R, vč. kotvy</t>
  </si>
  <si>
    <t>-1549992056</t>
  </si>
  <si>
    <t>220260066.P</t>
  </si>
  <si>
    <t>Montáž krabice s PO</t>
  </si>
  <si>
    <t>-1123647822</t>
  </si>
  <si>
    <t>34571474.P</t>
  </si>
  <si>
    <t>krabice, rozvodnice se svorkovnicí, P60-R</t>
  </si>
  <si>
    <t>-657958673</t>
  </si>
  <si>
    <t>-12412726</t>
  </si>
  <si>
    <t>879551816</t>
  </si>
  <si>
    <t>-286612431</t>
  </si>
  <si>
    <t>1937566315</t>
  </si>
  <si>
    <t>-1353699365</t>
  </si>
  <si>
    <t>516374591</t>
  </si>
  <si>
    <t>1496648293</t>
  </si>
  <si>
    <t>-1576812952</t>
  </si>
  <si>
    <t>-2095282934</t>
  </si>
  <si>
    <t>620006807</t>
  </si>
  <si>
    <t>317348042</t>
  </si>
  <si>
    <t>-1270361064</t>
  </si>
  <si>
    <t xml:space="preserve">Poznámka k položce:_x000D_
-Zřízení trvalé, dočasné deponie a mezideponie_x000D_
-zřízení příjezdů a přístupů na staveniště_x000D_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</si>
  <si>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-537455311</t>
  </si>
  <si>
    <t>1952837698</t>
  </si>
  <si>
    <t>2044122767</t>
  </si>
  <si>
    <t>-490134942</t>
  </si>
  <si>
    <t>783124941</t>
  </si>
  <si>
    <t>1927004620</t>
  </si>
  <si>
    <t>-2067557458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</si>
</sst>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1" x14ac:knownFonts="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amily val="1"/>
      <charset val="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family val="2"/>
      <charset val="238"/>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25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0" fontId="4" fillId="4"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5" borderId="7" xfId="0" applyFill="1" applyBorder="1" applyAlignment="1">
      <alignmen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32"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4" fontId="25" fillId="0" borderId="0" xfId="0" applyNumberFormat="1" applyFont="1"/>
    <xf numFmtId="166" fontId="34" fillId="0" borderId="12" xfId="0" applyNumberFormat="1" applyFont="1" applyBorder="1"/>
    <xf numFmtId="166" fontId="34" fillId="0" borderId="13" xfId="0" applyNumberFormat="1" applyFont="1" applyBorder="1"/>
    <xf numFmtId="4" fontId="35"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3" xfId="0"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0" borderId="22" xfId="0" applyNumberFormat="1" applyFont="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7" fillId="0" borderId="22" xfId="0" applyFont="1" applyBorder="1" applyAlignment="1" applyProtection="1">
      <alignment horizontal="center" vertical="center"/>
      <protection locked="0"/>
    </xf>
    <xf numFmtId="49" fontId="37" fillId="0" borderId="22" xfId="0" applyNumberFormat="1"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22" xfId="0" applyFont="1" applyBorder="1" applyAlignment="1" applyProtection="1">
      <alignment horizontal="center" vertical="center" wrapText="1"/>
      <protection locked="0"/>
    </xf>
    <xf numFmtId="167" fontId="37" fillId="0" borderId="22" xfId="0" applyNumberFormat="1" applyFont="1" applyBorder="1" applyAlignment="1" applyProtection="1">
      <alignment vertical="center"/>
      <protection locked="0"/>
    </xf>
    <xf numFmtId="4" fontId="37" fillId="3"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protection locked="0"/>
    </xf>
    <xf numFmtId="0" fontId="38" fillId="0" borderId="3" xfId="0" applyFont="1" applyBorder="1" applyAlignment="1">
      <alignment vertical="center"/>
    </xf>
    <xf numFmtId="0" fontId="37" fillId="3" borderId="14" xfId="0" applyFont="1" applyFill="1" applyBorder="1" applyAlignment="1" applyProtection="1">
      <alignment horizontal="left" vertical="center"/>
      <protection locked="0"/>
    </xf>
    <xf numFmtId="0" fontId="37" fillId="0" borderId="0" xfId="0" applyFont="1" applyAlignment="1">
      <alignment horizontal="center" vertical="center"/>
    </xf>
    <xf numFmtId="0" fontId="39"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167" fontId="23" fillId="3" borderId="22" xfId="0" applyNumberFormat="1" applyFont="1" applyFill="1" applyBorder="1" applyAlignment="1" applyProtection="1">
      <alignment vertical="center"/>
      <protection locked="0"/>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4" fillId="3"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4" fontId="7" fillId="0" borderId="0" xfId="0" applyNumberFormat="1" applyFont="1" applyAlignment="1">
      <alignment vertical="center"/>
    </xf>
    <xf numFmtId="0" fontId="7" fillId="0" borderId="0" xfId="0" applyFont="1" applyAlignment="1">
      <alignment vertical="center"/>
    </xf>
    <xf numFmtId="4" fontId="25" fillId="0" borderId="0" xfId="0" applyNumberFormat="1"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4" fontId="7" fillId="0" borderId="0" xfId="0" applyNumberFormat="1" applyFont="1" applyAlignment="1">
      <alignment horizontal="right" vertical="center"/>
    </xf>
    <xf numFmtId="4" fontId="4" fillId="4" borderId="7" xfId="0" applyNumberFormat="1"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4" fillId="4" borderId="7" xfId="0" applyFont="1" applyFill="1" applyBorder="1" applyAlignment="1">
      <alignment horizontal="left" vertical="center"/>
    </xf>
    <xf numFmtId="0" fontId="14" fillId="2" borderId="0" xfId="0" applyFont="1" applyFill="1" applyAlignment="1">
      <alignment horizontal="center" vertical="center"/>
    </xf>
    <xf numFmtId="0" fontId="0" fillId="0" borderId="0" xfId="0"/>
    <xf numFmtId="4" fontId="28" fillId="0" borderId="0" xfId="0" applyNumberFormat="1" applyFont="1" applyAlignment="1">
      <alignment horizontal="right" vertical="center"/>
    </xf>
    <xf numFmtId="0" fontId="28" fillId="0" borderId="0" xfId="0" applyFont="1" applyAlignment="1">
      <alignment vertical="center"/>
    </xf>
    <xf numFmtId="0" fontId="23" fillId="5" borderId="7" xfId="0" applyFont="1" applyFill="1" applyBorder="1" applyAlignment="1">
      <alignment horizontal="right" vertical="center"/>
    </xf>
    <xf numFmtId="0" fontId="23" fillId="5" borderId="7" xfId="0" applyFont="1" applyFill="1" applyBorder="1" applyAlignment="1">
      <alignment horizontal="lef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3" fillId="5" borderId="7" xfId="0" applyFont="1" applyFill="1" applyBorder="1" applyAlignment="1">
      <alignment horizontal="center" vertical="center"/>
    </xf>
    <xf numFmtId="0" fontId="23" fillId="5" borderId="8" xfId="0" applyFont="1" applyFill="1" applyBorder="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31" fillId="0" borderId="0" xfId="0" applyFont="1" applyAlignment="1">
      <alignment horizontal="left" vertical="center" wrapText="1"/>
    </xf>
    <xf numFmtId="4" fontId="25"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4" fontId="28" fillId="0" borderId="0" xfId="0" applyNumberFormat="1" applyFont="1" applyAlignment="1">
      <alignment vertical="center"/>
    </xf>
    <xf numFmtId="0" fontId="23" fillId="5" borderId="6" xfId="0" applyFont="1" applyFill="1" applyBorder="1" applyAlignment="1">
      <alignment horizontal="center" vertical="center"/>
    </xf>
    <xf numFmtId="0" fontId="27" fillId="0" borderId="0" xfId="0" applyFont="1" applyAlignment="1">
      <alignment horizontal="left" vertical="center" wrapText="1"/>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4"/>
  <sheetViews>
    <sheetView showGridLines="0" tabSelected="1" topLeftCell="A59" workbookViewId="0">
      <selection activeCell="BF82" sqref="BF82"/>
    </sheetView>
  </sheetViews>
  <sheetFormatPr defaultRowHeight="11.25" x14ac:dyDescent="0.2"/>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x14ac:dyDescent="0.2">
      <c r="A1" s="16" t="s">
        <v>0</v>
      </c>
      <c r="AZ1" s="16" t="s">
        <v>1</v>
      </c>
      <c r="BA1" s="16" t="s">
        <v>2</v>
      </c>
      <c r="BB1" s="16" t="s">
        <v>1</v>
      </c>
      <c r="BT1" s="16" t="s">
        <v>3</v>
      </c>
      <c r="BU1" s="16" t="s">
        <v>3</v>
      </c>
      <c r="BV1" s="16" t="s">
        <v>4</v>
      </c>
    </row>
    <row r="2" spans="1:74" ht="36.950000000000003" customHeight="1" x14ac:dyDescent="0.2">
      <c r="AR2" s="214" t="s">
        <v>5</v>
      </c>
      <c r="AS2" s="215"/>
      <c r="AT2" s="215"/>
      <c r="AU2" s="215"/>
      <c r="AV2" s="215"/>
      <c r="AW2" s="215"/>
      <c r="AX2" s="215"/>
      <c r="AY2" s="215"/>
      <c r="AZ2" s="215"/>
      <c r="BA2" s="215"/>
      <c r="BB2" s="215"/>
      <c r="BC2" s="215"/>
      <c r="BD2" s="215"/>
      <c r="BE2" s="215"/>
      <c r="BS2" s="17" t="s">
        <v>6</v>
      </c>
      <c r="BT2" s="17" t="s">
        <v>7</v>
      </c>
    </row>
    <row r="3" spans="1:74" ht="6.95" customHeight="1" x14ac:dyDescent="0.2">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x14ac:dyDescent="0.2">
      <c r="B4" s="20"/>
      <c r="D4" s="21" t="s">
        <v>9</v>
      </c>
      <c r="AR4" s="20"/>
      <c r="AS4" s="22" t="s">
        <v>10</v>
      </c>
      <c r="BE4" s="23" t="s">
        <v>11</v>
      </c>
      <c r="BS4" s="17" t="s">
        <v>12</v>
      </c>
    </row>
    <row r="5" spans="1:74" ht="12" customHeight="1" x14ac:dyDescent="0.2">
      <c r="B5" s="20"/>
      <c r="D5" s="24" t="s">
        <v>13</v>
      </c>
      <c r="K5" s="228" t="s">
        <v>14</v>
      </c>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R5" s="20"/>
      <c r="BE5" s="225" t="s">
        <v>15</v>
      </c>
      <c r="BS5" s="17" t="s">
        <v>6</v>
      </c>
    </row>
    <row r="6" spans="1:74" ht="36.950000000000003" customHeight="1" x14ac:dyDescent="0.2">
      <c r="B6" s="20"/>
      <c r="D6" s="26" t="s">
        <v>16</v>
      </c>
      <c r="K6" s="229" t="s">
        <v>17</v>
      </c>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R6" s="20"/>
      <c r="BE6" s="226"/>
      <c r="BS6" s="17" t="s">
        <v>6</v>
      </c>
    </row>
    <row r="7" spans="1:74" ht="12" customHeight="1" x14ac:dyDescent="0.2">
      <c r="B7" s="20"/>
      <c r="D7" s="27" t="s">
        <v>18</v>
      </c>
      <c r="K7" s="25" t="s">
        <v>1</v>
      </c>
      <c r="AK7" s="27" t="s">
        <v>19</v>
      </c>
      <c r="AN7" s="25" t="s">
        <v>1</v>
      </c>
      <c r="AR7" s="20"/>
      <c r="BE7" s="226"/>
      <c r="BS7" s="17" t="s">
        <v>6</v>
      </c>
    </row>
    <row r="8" spans="1:74" ht="12" customHeight="1" x14ac:dyDescent="0.2">
      <c r="B8" s="20"/>
      <c r="D8" s="27" t="s">
        <v>20</v>
      </c>
      <c r="K8" s="25" t="s">
        <v>21</v>
      </c>
      <c r="AK8" s="27" t="s">
        <v>22</v>
      </c>
      <c r="AN8" s="28" t="s">
        <v>23</v>
      </c>
      <c r="AR8" s="20"/>
      <c r="BE8" s="226"/>
      <c r="BS8" s="17" t="s">
        <v>6</v>
      </c>
    </row>
    <row r="9" spans="1:74" ht="14.45" customHeight="1" x14ac:dyDescent="0.2">
      <c r="B9" s="20"/>
      <c r="AR9" s="20"/>
      <c r="BE9" s="226"/>
      <c r="BS9" s="17" t="s">
        <v>6</v>
      </c>
    </row>
    <row r="10" spans="1:74" ht="12" customHeight="1" x14ac:dyDescent="0.2">
      <c r="B10" s="20"/>
      <c r="D10" s="27" t="s">
        <v>24</v>
      </c>
      <c r="AK10" s="27" t="s">
        <v>25</v>
      </c>
      <c r="AN10" s="25" t="s">
        <v>1</v>
      </c>
      <c r="AR10" s="20"/>
      <c r="BE10" s="226"/>
      <c r="BS10" s="17" t="s">
        <v>6</v>
      </c>
    </row>
    <row r="11" spans="1:74" ht="18.600000000000001" customHeight="1" x14ac:dyDescent="0.2">
      <c r="B11" s="20"/>
      <c r="E11" s="25" t="s">
        <v>26</v>
      </c>
      <c r="AK11" s="27" t="s">
        <v>27</v>
      </c>
      <c r="AN11" s="25" t="s">
        <v>1</v>
      </c>
      <c r="AR11" s="20"/>
      <c r="BE11" s="226"/>
      <c r="BS11" s="17" t="s">
        <v>6</v>
      </c>
    </row>
    <row r="12" spans="1:74" ht="6.95" customHeight="1" x14ac:dyDescent="0.2">
      <c r="B12" s="20"/>
      <c r="AR12" s="20"/>
      <c r="BE12" s="226"/>
      <c r="BS12" s="17" t="s">
        <v>6</v>
      </c>
    </row>
    <row r="13" spans="1:74" ht="12" customHeight="1" x14ac:dyDescent="0.2">
      <c r="B13" s="20"/>
      <c r="D13" s="27" t="s">
        <v>28</v>
      </c>
      <c r="AK13" s="27" t="s">
        <v>25</v>
      </c>
      <c r="AN13" s="29" t="s">
        <v>29</v>
      </c>
      <c r="AR13" s="20"/>
      <c r="BE13" s="226"/>
      <c r="BS13" s="17" t="s">
        <v>6</v>
      </c>
    </row>
    <row r="14" spans="1:74" ht="12.75" x14ac:dyDescent="0.2">
      <c r="B14" s="20"/>
      <c r="E14" s="230" t="s">
        <v>29</v>
      </c>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7" t="s">
        <v>27</v>
      </c>
      <c r="AN14" s="29" t="s">
        <v>29</v>
      </c>
      <c r="AR14" s="20"/>
      <c r="BE14" s="226"/>
      <c r="BS14" s="17" t="s">
        <v>6</v>
      </c>
    </row>
    <row r="15" spans="1:74" ht="6.95" customHeight="1" x14ac:dyDescent="0.2">
      <c r="B15" s="20"/>
      <c r="AR15" s="20"/>
      <c r="BE15" s="226"/>
      <c r="BS15" s="17" t="s">
        <v>3</v>
      </c>
    </row>
    <row r="16" spans="1:74" ht="12" customHeight="1" x14ac:dyDescent="0.2">
      <c r="B16" s="20"/>
      <c r="D16" s="27" t="s">
        <v>30</v>
      </c>
      <c r="AK16" s="27" t="s">
        <v>25</v>
      </c>
      <c r="AN16" s="25" t="s">
        <v>1</v>
      </c>
      <c r="AR16" s="20"/>
      <c r="BE16" s="226"/>
      <c r="BS16" s="17" t="s">
        <v>3</v>
      </c>
    </row>
    <row r="17" spans="2:71" ht="18.600000000000001" customHeight="1" x14ac:dyDescent="0.2">
      <c r="B17" s="20"/>
      <c r="E17" s="25" t="s">
        <v>31</v>
      </c>
      <c r="AK17" s="27" t="s">
        <v>27</v>
      </c>
      <c r="AN17" s="25" t="s">
        <v>1</v>
      </c>
      <c r="AR17" s="20"/>
      <c r="BE17" s="226"/>
      <c r="BS17" s="17" t="s">
        <v>32</v>
      </c>
    </row>
    <row r="18" spans="2:71" ht="6.95" customHeight="1" x14ac:dyDescent="0.2">
      <c r="B18" s="20"/>
      <c r="AR18" s="20"/>
      <c r="BE18" s="226"/>
      <c r="BS18" s="17" t="s">
        <v>6</v>
      </c>
    </row>
    <row r="19" spans="2:71" ht="12" customHeight="1" x14ac:dyDescent="0.2">
      <c r="B19" s="20"/>
      <c r="D19" s="27" t="s">
        <v>33</v>
      </c>
      <c r="AK19" s="27" t="s">
        <v>25</v>
      </c>
      <c r="AN19" s="25" t="s">
        <v>1</v>
      </c>
      <c r="AR19" s="20"/>
      <c r="BE19" s="226"/>
      <c r="BS19" s="17" t="s">
        <v>6</v>
      </c>
    </row>
    <row r="20" spans="2:71" ht="18.600000000000001" customHeight="1" x14ac:dyDescent="0.2">
      <c r="B20" s="20"/>
      <c r="E20" s="25" t="s">
        <v>21</v>
      </c>
      <c r="AK20" s="27" t="s">
        <v>27</v>
      </c>
      <c r="AN20" s="25" t="s">
        <v>1</v>
      </c>
      <c r="AR20" s="20"/>
      <c r="BE20" s="226"/>
      <c r="BS20" s="17" t="s">
        <v>32</v>
      </c>
    </row>
    <row r="21" spans="2:71" ht="6.95" customHeight="1" x14ac:dyDescent="0.2">
      <c r="B21" s="20"/>
      <c r="AR21" s="20"/>
      <c r="BE21" s="226"/>
    </row>
    <row r="22" spans="2:71" ht="12" customHeight="1" x14ac:dyDescent="0.2">
      <c r="B22" s="20"/>
      <c r="D22" s="27" t="s">
        <v>34</v>
      </c>
      <c r="AR22" s="20"/>
      <c r="BE22" s="226"/>
    </row>
    <row r="23" spans="2:71" ht="107.25" customHeight="1" x14ac:dyDescent="0.2">
      <c r="B23" s="20"/>
      <c r="E23" s="232" t="s">
        <v>35</v>
      </c>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R23" s="20"/>
      <c r="BE23" s="226"/>
    </row>
    <row r="24" spans="2:71" ht="6.95" customHeight="1" x14ac:dyDescent="0.2">
      <c r="B24" s="20"/>
      <c r="AR24" s="20"/>
      <c r="BE24" s="226"/>
    </row>
    <row r="25" spans="2:71" ht="6.95" customHeight="1" x14ac:dyDescent="0.2">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26"/>
    </row>
    <row r="26" spans="2:71" s="1" customFormat="1" ht="25.9" customHeight="1" x14ac:dyDescent="0.2">
      <c r="B26" s="32"/>
      <c r="D26" s="33" t="s">
        <v>36</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33">
        <f>ROUND(AG94,2)</f>
        <v>0</v>
      </c>
      <c r="AL26" s="234"/>
      <c r="AM26" s="234"/>
      <c r="AN26" s="234"/>
      <c r="AO26" s="234"/>
      <c r="AR26" s="32"/>
      <c r="BE26" s="226"/>
    </row>
    <row r="27" spans="2:71" s="1" customFormat="1" ht="6.95" customHeight="1" x14ac:dyDescent="0.2">
      <c r="B27" s="32"/>
      <c r="AR27" s="32"/>
      <c r="BE27" s="226"/>
    </row>
    <row r="28" spans="2:71" s="1" customFormat="1" ht="12.75" x14ac:dyDescent="0.2">
      <c r="B28" s="32"/>
      <c r="L28" s="235" t="s">
        <v>37</v>
      </c>
      <c r="M28" s="235"/>
      <c r="N28" s="235"/>
      <c r="O28" s="235"/>
      <c r="P28" s="235"/>
      <c r="W28" s="235" t="s">
        <v>38</v>
      </c>
      <c r="X28" s="235"/>
      <c r="Y28" s="235"/>
      <c r="Z28" s="235"/>
      <c r="AA28" s="235"/>
      <c r="AB28" s="235"/>
      <c r="AC28" s="235"/>
      <c r="AD28" s="235"/>
      <c r="AE28" s="235"/>
      <c r="AK28" s="235" t="s">
        <v>39</v>
      </c>
      <c r="AL28" s="235"/>
      <c r="AM28" s="235"/>
      <c r="AN28" s="235"/>
      <c r="AO28" s="235"/>
      <c r="AR28" s="32"/>
      <c r="BE28" s="226"/>
    </row>
    <row r="29" spans="2:71" s="2" customFormat="1" ht="14.45" customHeight="1" x14ac:dyDescent="0.2">
      <c r="B29" s="36"/>
      <c r="D29" s="27" t="s">
        <v>40</v>
      </c>
      <c r="F29" s="27" t="s">
        <v>41</v>
      </c>
      <c r="L29" s="238">
        <v>0.21</v>
      </c>
      <c r="M29" s="237"/>
      <c r="N29" s="237"/>
      <c r="O29" s="237"/>
      <c r="P29" s="237"/>
      <c r="W29" s="236">
        <f>ROUND(AZ94, 2)</f>
        <v>0</v>
      </c>
      <c r="X29" s="237"/>
      <c r="Y29" s="237"/>
      <c r="Z29" s="237"/>
      <c r="AA29" s="237"/>
      <c r="AB29" s="237"/>
      <c r="AC29" s="237"/>
      <c r="AD29" s="237"/>
      <c r="AE29" s="237"/>
      <c r="AK29" s="236">
        <f>ROUND(AV94, 2)</f>
        <v>0</v>
      </c>
      <c r="AL29" s="237"/>
      <c r="AM29" s="237"/>
      <c r="AN29" s="237"/>
      <c r="AO29" s="237"/>
      <c r="AR29" s="36"/>
      <c r="BE29" s="227"/>
    </row>
    <row r="30" spans="2:71" s="2" customFormat="1" ht="14.45" customHeight="1" x14ac:dyDescent="0.2">
      <c r="B30" s="36"/>
      <c r="F30" s="27" t="s">
        <v>42</v>
      </c>
      <c r="L30" s="238">
        <v>0.12</v>
      </c>
      <c r="M30" s="237"/>
      <c r="N30" s="237"/>
      <c r="O30" s="237"/>
      <c r="P30" s="237"/>
      <c r="W30" s="236">
        <f>ROUND(BA94, 2)</f>
        <v>0</v>
      </c>
      <c r="X30" s="237"/>
      <c r="Y30" s="237"/>
      <c r="Z30" s="237"/>
      <c r="AA30" s="237"/>
      <c r="AB30" s="237"/>
      <c r="AC30" s="237"/>
      <c r="AD30" s="237"/>
      <c r="AE30" s="237"/>
      <c r="AK30" s="236">
        <f>ROUND(AW94, 2)</f>
        <v>0</v>
      </c>
      <c r="AL30" s="237"/>
      <c r="AM30" s="237"/>
      <c r="AN30" s="237"/>
      <c r="AO30" s="237"/>
      <c r="AR30" s="36"/>
      <c r="BE30" s="227"/>
    </row>
    <row r="31" spans="2:71" s="2" customFormat="1" ht="14.45" hidden="1" customHeight="1" x14ac:dyDescent="0.2">
      <c r="B31" s="36"/>
      <c r="F31" s="27" t="s">
        <v>43</v>
      </c>
      <c r="L31" s="238">
        <v>0.21</v>
      </c>
      <c r="M31" s="237"/>
      <c r="N31" s="237"/>
      <c r="O31" s="237"/>
      <c r="P31" s="237"/>
      <c r="W31" s="236">
        <f>ROUND(BB94, 2)</f>
        <v>0</v>
      </c>
      <c r="X31" s="237"/>
      <c r="Y31" s="237"/>
      <c r="Z31" s="237"/>
      <c r="AA31" s="237"/>
      <c r="AB31" s="237"/>
      <c r="AC31" s="237"/>
      <c r="AD31" s="237"/>
      <c r="AE31" s="237"/>
      <c r="AK31" s="236">
        <v>0</v>
      </c>
      <c r="AL31" s="237"/>
      <c r="AM31" s="237"/>
      <c r="AN31" s="237"/>
      <c r="AO31" s="237"/>
      <c r="AR31" s="36"/>
      <c r="BE31" s="227"/>
    </row>
    <row r="32" spans="2:71" s="2" customFormat="1" ht="14.45" hidden="1" customHeight="1" x14ac:dyDescent="0.2">
      <c r="B32" s="36"/>
      <c r="F32" s="27" t="s">
        <v>44</v>
      </c>
      <c r="L32" s="238">
        <v>0.12</v>
      </c>
      <c r="M32" s="237"/>
      <c r="N32" s="237"/>
      <c r="O32" s="237"/>
      <c r="P32" s="237"/>
      <c r="W32" s="236">
        <f>ROUND(BC94, 2)</f>
        <v>0</v>
      </c>
      <c r="X32" s="237"/>
      <c r="Y32" s="237"/>
      <c r="Z32" s="237"/>
      <c r="AA32" s="237"/>
      <c r="AB32" s="237"/>
      <c r="AC32" s="237"/>
      <c r="AD32" s="237"/>
      <c r="AE32" s="237"/>
      <c r="AK32" s="236">
        <v>0</v>
      </c>
      <c r="AL32" s="237"/>
      <c r="AM32" s="237"/>
      <c r="AN32" s="237"/>
      <c r="AO32" s="237"/>
      <c r="AR32" s="36"/>
      <c r="BE32" s="227"/>
    </row>
    <row r="33" spans="2:57" s="2" customFormat="1" ht="14.45" hidden="1" customHeight="1" x14ac:dyDescent="0.2">
      <c r="B33" s="36"/>
      <c r="F33" s="27" t="s">
        <v>45</v>
      </c>
      <c r="L33" s="238">
        <v>0</v>
      </c>
      <c r="M33" s="237"/>
      <c r="N33" s="237"/>
      <c r="O33" s="237"/>
      <c r="P33" s="237"/>
      <c r="W33" s="236">
        <f>ROUND(BD94, 2)</f>
        <v>0</v>
      </c>
      <c r="X33" s="237"/>
      <c r="Y33" s="237"/>
      <c r="Z33" s="237"/>
      <c r="AA33" s="237"/>
      <c r="AB33" s="237"/>
      <c r="AC33" s="237"/>
      <c r="AD33" s="237"/>
      <c r="AE33" s="237"/>
      <c r="AK33" s="236">
        <v>0</v>
      </c>
      <c r="AL33" s="237"/>
      <c r="AM33" s="237"/>
      <c r="AN33" s="237"/>
      <c r="AO33" s="237"/>
      <c r="AR33" s="36"/>
      <c r="BE33" s="227"/>
    </row>
    <row r="34" spans="2:57" s="1" customFormat="1" ht="6.95" customHeight="1" x14ac:dyDescent="0.2">
      <c r="B34" s="32"/>
      <c r="AR34" s="32"/>
      <c r="BE34" s="226"/>
    </row>
    <row r="35" spans="2:57" s="1" customFormat="1" ht="25.9" customHeight="1" x14ac:dyDescent="0.2">
      <c r="B35" s="32"/>
      <c r="C35" s="37"/>
      <c r="D35" s="38" t="s">
        <v>46</v>
      </c>
      <c r="E35" s="39"/>
      <c r="F35" s="39"/>
      <c r="G35" s="39"/>
      <c r="H35" s="39"/>
      <c r="I35" s="39"/>
      <c r="J35" s="39"/>
      <c r="K35" s="39"/>
      <c r="L35" s="39"/>
      <c r="M35" s="39"/>
      <c r="N35" s="39"/>
      <c r="O35" s="39"/>
      <c r="P35" s="39"/>
      <c r="Q35" s="39"/>
      <c r="R35" s="39"/>
      <c r="S35" s="39"/>
      <c r="T35" s="40" t="s">
        <v>47</v>
      </c>
      <c r="U35" s="39"/>
      <c r="V35" s="39"/>
      <c r="W35" s="39"/>
      <c r="X35" s="213" t="s">
        <v>48</v>
      </c>
      <c r="Y35" s="211"/>
      <c r="Z35" s="211"/>
      <c r="AA35" s="211"/>
      <c r="AB35" s="211"/>
      <c r="AC35" s="39"/>
      <c r="AD35" s="39"/>
      <c r="AE35" s="39"/>
      <c r="AF35" s="39"/>
      <c r="AG35" s="39"/>
      <c r="AH35" s="39"/>
      <c r="AI35" s="39"/>
      <c r="AJ35" s="39"/>
      <c r="AK35" s="210">
        <f>SUM(AK26:AK33)</f>
        <v>0</v>
      </c>
      <c r="AL35" s="211"/>
      <c r="AM35" s="211"/>
      <c r="AN35" s="211"/>
      <c r="AO35" s="212"/>
      <c r="AP35" s="37"/>
      <c r="AQ35" s="37"/>
      <c r="AR35" s="32"/>
    </row>
    <row r="36" spans="2:57" s="1" customFormat="1" ht="6.95" customHeight="1" x14ac:dyDescent="0.2">
      <c r="B36" s="32"/>
      <c r="AR36" s="32"/>
    </row>
    <row r="37" spans="2:57" s="1" customFormat="1" ht="14.45" customHeight="1" x14ac:dyDescent="0.2">
      <c r="B37" s="32"/>
      <c r="AR37" s="32"/>
    </row>
    <row r="38" spans="2:57" ht="14.45" customHeight="1" x14ac:dyDescent="0.2">
      <c r="B38" s="20"/>
      <c r="AR38" s="20"/>
    </row>
    <row r="39" spans="2:57" ht="14.45" customHeight="1" x14ac:dyDescent="0.2">
      <c r="B39" s="20"/>
      <c r="AR39" s="20"/>
    </row>
    <row r="40" spans="2:57" ht="14.45" customHeight="1" x14ac:dyDescent="0.2">
      <c r="B40" s="20"/>
      <c r="AR40" s="20"/>
    </row>
    <row r="41" spans="2:57" ht="14.45" customHeight="1" x14ac:dyDescent="0.2">
      <c r="B41" s="20"/>
      <c r="AR41" s="20"/>
    </row>
    <row r="42" spans="2:57" ht="14.45" customHeight="1" x14ac:dyDescent="0.2">
      <c r="B42" s="20"/>
      <c r="AR42" s="20"/>
    </row>
    <row r="43" spans="2:57" ht="14.45" customHeight="1" x14ac:dyDescent="0.2">
      <c r="B43" s="20"/>
      <c r="AR43" s="20"/>
    </row>
    <row r="44" spans="2:57" ht="14.45" customHeight="1" x14ac:dyDescent="0.2">
      <c r="B44" s="20"/>
      <c r="AR44" s="20"/>
    </row>
    <row r="45" spans="2:57" ht="14.45" customHeight="1" x14ac:dyDescent="0.2">
      <c r="B45" s="20"/>
      <c r="AR45" s="20"/>
    </row>
    <row r="46" spans="2:57" ht="14.45" customHeight="1" x14ac:dyDescent="0.2">
      <c r="B46" s="20"/>
      <c r="AR46" s="20"/>
    </row>
    <row r="47" spans="2:57" ht="14.45" customHeight="1" x14ac:dyDescent="0.2">
      <c r="B47" s="20"/>
      <c r="AR47" s="20"/>
    </row>
    <row r="48" spans="2:57" ht="14.45" customHeight="1" x14ac:dyDescent="0.2">
      <c r="B48" s="20"/>
      <c r="AR48" s="20"/>
    </row>
    <row r="49" spans="2:44" s="1" customFormat="1" ht="14.45" customHeight="1" x14ac:dyDescent="0.2">
      <c r="B49" s="32"/>
      <c r="D49" s="41" t="s">
        <v>49</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50</v>
      </c>
      <c r="AI49" s="42"/>
      <c r="AJ49" s="42"/>
      <c r="AK49" s="42"/>
      <c r="AL49" s="42"/>
      <c r="AM49" s="42"/>
      <c r="AN49" s="42"/>
      <c r="AO49" s="42"/>
      <c r="AR49" s="32"/>
    </row>
    <row r="50" spans="2:44" x14ac:dyDescent="0.2">
      <c r="B50" s="20"/>
      <c r="AR50" s="20"/>
    </row>
    <row r="51" spans="2:44" x14ac:dyDescent="0.2">
      <c r="B51" s="20"/>
      <c r="AR51" s="20"/>
    </row>
    <row r="52" spans="2:44" x14ac:dyDescent="0.2">
      <c r="B52" s="20"/>
      <c r="AR52" s="20"/>
    </row>
    <row r="53" spans="2:44" x14ac:dyDescent="0.2">
      <c r="B53" s="20"/>
      <c r="AR53" s="20"/>
    </row>
    <row r="54" spans="2:44" x14ac:dyDescent="0.2">
      <c r="B54" s="20"/>
      <c r="AR54" s="20"/>
    </row>
    <row r="55" spans="2:44" x14ac:dyDescent="0.2">
      <c r="B55" s="20"/>
      <c r="AR55" s="20"/>
    </row>
    <row r="56" spans="2:44" x14ac:dyDescent="0.2">
      <c r="B56" s="20"/>
      <c r="AR56" s="20"/>
    </row>
    <row r="57" spans="2:44" x14ac:dyDescent="0.2">
      <c r="B57" s="20"/>
      <c r="AR57" s="20"/>
    </row>
    <row r="58" spans="2:44" x14ac:dyDescent="0.2">
      <c r="B58" s="20"/>
      <c r="AR58" s="20"/>
    </row>
    <row r="59" spans="2:44" x14ac:dyDescent="0.2">
      <c r="B59" s="20"/>
      <c r="AR59" s="20"/>
    </row>
    <row r="60" spans="2:44" s="1" customFormat="1" ht="12.75" x14ac:dyDescent="0.2">
      <c r="B60" s="32"/>
      <c r="D60" s="43" t="s">
        <v>51</v>
      </c>
      <c r="E60" s="34"/>
      <c r="F60" s="34"/>
      <c r="G60" s="34"/>
      <c r="H60" s="34"/>
      <c r="I60" s="34"/>
      <c r="J60" s="34"/>
      <c r="K60" s="34"/>
      <c r="L60" s="34"/>
      <c r="M60" s="34"/>
      <c r="N60" s="34"/>
      <c r="O60" s="34"/>
      <c r="P60" s="34"/>
      <c r="Q60" s="34"/>
      <c r="R60" s="34"/>
      <c r="S60" s="34"/>
      <c r="T60" s="34"/>
      <c r="U60" s="34"/>
      <c r="V60" s="43" t="s">
        <v>52</v>
      </c>
      <c r="W60" s="34"/>
      <c r="X60" s="34"/>
      <c r="Y60" s="34"/>
      <c r="Z60" s="34"/>
      <c r="AA60" s="34"/>
      <c r="AB60" s="34"/>
      <c r="AC60" s="34"/>
      <c r="AD60" s="34"/>
      <c r="AE60" s="34"/>
      <c r="AF60" s="34"/>
      <c r="AG60" s="34"/>
      <c r="AH60" s="43" t="s">
        <v>51</v>
      </c>
      <c r="AI60" s="34"/>
      <c r="AJ60" s="34"/>
      <c r="AK60" s="34"/>
      <c r="AL60" s="34"/>
      <c r="AM60" s="43" t="s">
        <v>52</v>
      </c>
      <c r="AN60" s="34"/>
      <c r="AO60" s="34"/>
      <c r="AR60" s="32"/>
    </row>
    <row r="61" spans="2:44" x14ac:dyDescent="0.2">
      <c r="B61" s="20"/>
      <c r="AR61" s="20"/>
    </row>
    <row r="62" spans="2:44" x14ac:dyDescent="0.2">
      <c r="B62" s="20"/>
      <c r="AR62" s="20"/>
    </row>
    <row r="63" spans="2:44" x14ac:dyDescent="0.2">
      <c r="B63" s="20"/>
      <c r="AR63" s="20"/>
    </row>
    <row r="64" spans="2:44" s="1" customFormat="1" ht="12.75" x14ac:dyDescent="0.2">
      <c r="B64" s="32"/>
      <c r="D64" s="41" t="s">
        <v>53</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54</v>
      </c>
      <c r="AI64" s="42"/>
      <c r="AJ64" s="42"/>
      <c r="AK64" s="42"/>
      <c r="AL64" s="42"/>
      <c r="AM64" s="42"/>
      <c r="AN64" s="42"/>
      <c r="AO64" s="42"/>
      <c r="AR64" s="32"/>
    </row>
    <row r="65" spans="2:44" x14ac:dyDescent="0.2">
      <c r="B65" s="20"/>
      <c r="AR65" s="20"/>
    </row>
    <row r="66" spans="2:44" x14ac:dyDescent="0.2">
      <c r="B66" s="20"/>
      <c r="AR66" s="20"/>
    </row>
    <row r="67" spans="2:44" x14ac:dyDescent="0.2">
      <c r="B67" s="20"/>
      <c r="AR67" s="20"/>
    </row>
    <row r="68" spans="2:44" x14ac:dyDescent="0.2">
      <c r="B68" s="20"/>
      <c r="AR68" s="20"/>
    </row>
    <row r="69" spans="2:44" x14ac:dyDescent="0.2">
      <c r="B69" s="20"/>
      <c r="AR69" s="20"/>
    </row>
    <row r="70" spans="2:44" x14ac:dyDescent="0.2">
      <c r="B70" s="20"/>
      <c r="AR70" s="20"/>
    </row>
    <row r="71" spans="2:44" x14ac:dyDescent="0.2">
      <c r="B71" s="20"/>
      <c r="AR71" s="20"/>
    </row>
    <row r="72" spans="2:44" x14ac:dyDescent="0.2">
      <c r="B72" s="20"/>
      <c r="AR72" s="20"/>
    </row>
    <row r="73" spans="2:44" x14ac:dyDescent="0.2">
      <c r="B73" s="20"/>
      <c r="AR73" s="20"/>
    </row>
    <row r="74" spans="2:44" x14ac:dyDescent="0.2">
      <c r="B74" s="20"/>
      <c r="AR74" s="20"/>
    </row>
    <row r="75" spans="2:44" s="1" customFormat="1" ht="12.75" x14ac:dyDescent="0.2">
      <c r="B75" s="32"/>
      <c r="D75" s="43" t="s">
        <v>51</v>
      </c>
      <c r="E75" s="34"/>
      <c r="F75" s="34"/>
      <c r="G75" s="34"/>
      <c r="H75" s="34"/>
      <c r="I75" s="34"/>
      <c r="J75" s="34"/>
      <c r="K75" s="34"/>
      <c r="L75" s="34"/>
      <c r="M75" s="34"/>
      <c r="N75" s="34"/>
      <c r="O75" s="34"/>
      <c r="P75" s="34"/>
      <c r="Q75" s="34"/>
      <c r="R75" s="34"/>
      <c r="S75" s="34"/>
      <c r="T75" s="34"/>
      <c r="U75" s="34"/>
      <c r="V75" s="43" t="s">
        <v>52</v>
      </c>
      <c r="W75" s="34"/>
      <c r="X75" s="34"/>
      <c r="Y75" s="34"/>
      <c r="Z75" s="34"/>
      <c r="AA75" s="34"/>
      <c r="AB75" s="34"/>
      <c r="AC75" s="34"/>
      <c r="AD75" s="34"/>
      <c r="AE75" s="34"/>
      <c r="AF75" s="34"/>
      <c r="AG75" s="34"/>
      <c r="AH75" s="43" t="s">
        <v>51</v>
      </c>
      <c r="AI75" s="34"/>
      <c r="AJ75" s="34"/>
      <c r="AK75" s="34"/>
      <c r="AL75" s="34"/>
      <c r="AM75" s="43" t="s">
        <v>52</v>
      </c>
      <c r="AN75" s="34"/>
      <c r="AO75" s="34"/>
      <c r="AR75" s="32"/>
    </row>
    <row r="76" spans="2:44" s="1" customFormat="1" x14ac:dyDescent="0.2">
      <c r="B76" s="32"/>
      <c r="AR76" s="32"/>
    </row>
    <row r="77" spans="2:44" s="1" customFormat="1" ht="6.95" customHeight="1" x14ac:dyDescent="0.2">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5" customHeight="1" x14ac:dyDescent="0.2">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5" customHeight="1" x14ac:dyDescent="0.2">
      <c r="B82" s="32"/>
      <c r="C82" s="21" t="s">
        <v>55</v>
      </c>
      <c r="AR82" s="32"/>
    </row>
    <row r="83" spans="1:91" s="1" customFormat="1" ht="6.95" customHeight="1" x14ac:dyDescent="0.2">
      <c r="B83" s="32"/>
      <c r="AR83" s="32"/>
    </row>
    <row r="84" spans="1:91" s="3" customFormat="1" ht="12" customHeight="1" x14ac:dyDescent="0.2">
      <c r="B84" s="48"/>
      <c r="C84" s="27" t="s">
        <v>13</v>
      </c>
      <c r="L84" s="3" t="str">
        <f>K5</f>
        <v>N24-025_exp4</v>
      </c>
      <c r="AR84" s="48"/>
    </row>
    <row r="85" spans="1:91" s="4" customFormat="1" ht="36.950000000000003" customHeight="1" x14ac:dyDescent="0.2">
      <c r="B85" s="49"/>
      <c r="C85" s="50" t="s">
        <v>16</v>
      </c>
      <c r="L85" s="241" t="str">
        <f>K6</f>
        <v>Rekonstrukce spojovacích chodeb pavilonu G VŠB-TUO</v>
      </c>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R85" s="49"/>
    </row>
    <row r="86" spans="1:91" s="1" customFormat="1" ht="6.95" customHeight="1" x14ac:dyDescent="0.2">
      <c r="B86" s="32"/>
      <c r="AR86" s="32"/>
    </row>
    <row r="87" spans="1:91" s="1" customFormat="1" ht="12" customHeight="1" x14ac:dyDescent="0.2">
      <c r="B87" s="32"/>
      <c r="C87" s="27" t="s">
        <v>20</v>
      </c>
      <c r="L87" s="51" t="str">
        <f>IF(K8="","",K8)</f>
        <v xml:space="preserve"> </v>
      </c>
      <c r="AI87" s="27" t="s">
        <v>22</v>
      </c>
      <c r="AM87" s="220" t="str">
        <f>IF(AN8= "","",AN8)</f>
        <v>24. 2. 2024</v>
      </c>
      <c r="AN87" s="220"/>
      <c r="AR87" s="32"/>
    </row>
    <row r="88" spans="1:91" s="1" customFormat="1" ht="6.95" customHeight="1" x14ac:dyDescent="0.2">
      <c r="B88" s="32"/>
      <c r="AR88" s="32"/>
    </row>
    <row r="89" spans="1:91" s="1" customFormat="1" ht="15.2" customHeight="1" x14ac:dyDescent="0.2">
      <c r="B89" s="32"/>
      <c r="C89" s="27" t="s">
        <v>24</v>
      </c>
      <c r="L89" s="3" t="str">
        <f>IF(E11= "","",E11)</f>
        <v>Vysoká škola bánská – Technická univerzita Ostrava</v>
      </c>
      <c r="AI89" s="27" t="s">
        <v>30</v>
      </c>
      <c r="AM89" s="221" t="str">
        <f>IF(E17="","",E17)</f>
        <v>CHVÁLEK ATELIÉR s.r.o.</v>
      </c>
      <c r="AN89" s="222"/>
      <c r="AO89" s="222"/>
      <c r="AP89" s="222"/>
      <c r="AR89" s="32"/>
      <c r="AS89" s="205" t="s">
        <v>56</v>
      </c>
      <c r="AT89" s="206"/>
      <c r="AU89" s="53"/>
      <c r="AV89" s="53"/>
      <c r="AW89" s="53"/>
      <c r="AX89" s="53"/>
      <c r="AY89" s="53"/>
      <c r="AZ89" s="53"/>
      <c r="BA89" s="53"/>
      <c r="BB89" s="53"/>
      <c r="BC89" s="53"/>
      <c r="BD89" s="54"/>
    </row>
    <row r="90" spans="1:91" s="1" customFormat="1" ht="15.2" customHeight="1" x14ac:dyDescent="0.2">
      <c r="B90" s="32"/>
      <c r="C90" s="27" t="s">
        <v>28</v>
      </c>
      <c r="L90" s="3" t="str">
        <f>IF(E14= "Vyplň údaj","",E14)</f>
        <v/>
      </c>
      <c r="AI90" s="27" t="s">
        <v>33</v>
      </c>
      <c r="AM90" s="221" t="str">
        <f>IF(E20="","",E20)</f>
        <v xml:space="preserve"> </v>
      </c>
      <c r="AN90" s="222"/>
      <c r="AO90" s="222"/>
      <c r="AP90" s="222"/>
      <c r="AR90" s="32"/>
      <c r="AS90" s="207"/>
      <c r="AT90" s="208"/>
      <c r="BD90" s="56"/>
    </row>
    <row r="91" spans="1:91" s="1" customFormat="1" ht="10.7" customHeight="1" x14ac:dyDescent="0.2">
      <c r="B91" s="32"/>
      <c r="AR91" s="32"/>
      <c r="AS91" s="207"/>
      <c r="AT91" s="208"/>
      <c r="BD91" s="56"/>
    </row>
    <row r="92" spans="1:91" s="1" customFormat="1" ht="29.25" customHeight="1" x14ac:dyDescent="0.2">
      <c r="B92" s="32"/>
      <c r="C92" s="244" t="s">
        <v>57</v>
      </c>
      <c r="D92" s="219"/>
      <c r="E92" s="219"/>
      <c r="F92" s="219"/>
      <c r="G92" s="219"/>
      <c r="H92" s="57"/>
      <c r="I92" s="223" t="s">
        <v>58</v>
      </c>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8" t="s">
        <v>59</v>
      </c>
      <c r="AH92" s="219"/>
      <c r="AI92" s="219"/>
      <c r="AJ92" s="219"/>
      <c r="AK92" s="219"/>
      <c r="AL92" s="219"/>
      <c r="AM92" s="219"/>
      <c r="AN92" s="223" t="s">
        <v>60</v>
      </c>
      <c r="AO92" s="219"/>
      <c r="AP92" s="224"/>
      <c r="AQ92" s="58" t="s">
        <v>61</v>
      </c>
      <c r="AR92" s="32"/>
      <c r="AS92" s="59" t="s">
        <v>62</v>
      </c>
      <c r="AT92" s="60" t="s">
        <v>63</v>
      </c>
      <c r="AU92" s="60" t="s">
        <v>64</v>
      </c>
      <c r="AV92" s="60" t="s">
        <v>65</v>
      </c>
      <c r="AW92" s="60" t="s">
        <v>66</v>
      </c>
      <c r="AX92" s="60" t="s">
        <v>67</v>
      </c>
      <c r="AY92" s="60" t="s">
        <v>68</v>
      </c>
      <c r="AZ92" s="60" t="s">
        <v>69</v>
      </c>
      <c r="BA92" s="60" t="s">
        <v>70</v>
      </c>
      <c r="BB92" s="60" t="s">
        <v>71</v>
      </c>
      <c r="BC92" s="60" t="s">
        <v>72</v>
      </c>
      <c r="BD92" s="61" t="s">
        <v>73</v>
      </c>
    </row>
    <row r="93" spans="1:91" s="1" customFormat="1" ht="10.7" customHeight="1" x14ac:dyDescent="0.2">
      <c r="B93" s="32"/>
      <c r="AR93" s="32"/>
      <c r="AS93" s="62"/>
      <c r="AT93" s="53"/>
      <c r="AU93" s="53"/>
      <c r="AV93" s="53"/>
      <c r="AW93" s="53"/>
      <c r="AX93" s="53"/>
      <c r="AY93" s="53"/>
      <c r="AZ93" s="53"/>
      <c r="BA93" s="53"/>
      <c r="BB93" s="53"/>
      <c r="BC93" s="53"/>
      <c r="BD93" s="54"/>
    </row>
    <row r="94" spans="1:91" s="5" customFormat="1" ht="32.450000000000003" customHeight="1" x14ac:dyDescent="0.2">
      <c r="B94" s="63"/>
      <c r="C94" s="64" t="s">
        <v>74</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40">
        <f>ROUND(AG95+AG104,2)</f>
        <v>0</v>
      </c>
      <c r="AH94" s="240"/>
      <c r="AI94" s="240"/>
      <c r="AJ94" s="240"/>
      <c r="AK94" s="240"/>
      <c r="AL94" s="240"/>
      <c r="AM94" s="240"/>
      <c r="AN94" s="204">
        <f t="shared" ref="AN94:AN112" si="0">SUM(AG94,AT94)</f>
        <v>0</v>
      </c>
      <c r="AO94" s="204"/>
      <c r="AP94" s="204"/>
      <c r="AQ94" s="67" t="s">
        <v>1</v>
      </c>
      <c r="AR94" s="63"/>
      <c r="AS94" s="68">
        <f>ROUND(AS95+AS104,2)</f>
        <v>0</v>
      </c>
      <c r="AT94" s="69">
        <f t="shared" ref="AT94:AT112" si="1">ROUND(SUM(AV94:AW94),2)</f>
        <v>0</v>
      </c>
      <c r="AU94" s="70">
        <f>ROUND(AU95+AU104,5)</f>
        <v>0</v>
      </c>
      <c r="AV94" s="69">
        <f>ROUND(AZ94*L29,2)</f>
        <v>0</v>
      </c>
      <c r="AW94" s="69">
        <f>ROUND(BA94*L30,2)</f>
        <v>0</v>
      </c>
      <c r="AX94" s="69">
        <f>ROUND(BB94*L29,2)</f>
        <v>0</v>
      </c>
      <c r="AY94" s="69">
        <f>ROUND(BC94*L30,2)</f>
        <v>0</v>
      </c>
      <c r="AZ94" s="69">
        <f>ROUND(AZ95+AZ104,2)</f>
        <v>0</v>
      </c>
      <c r="BA94" s="69">
        <f>ROUND(BA95+BA104,2)</f>
        <v>0</v>
      </c>
      <c r="BB94" s="69">
        <f>ROUND(BB95+BB104,2)</f>
        <v>0</v>
      </c>
      <c r="BC94" s="69">
        <f>ROUND(BC95+BC104,2)</f>
        <v>0</v>
      </c>
      <c r="BD94" s="71">
        <f>ROUND(BD95+BD104,2)</f>
        <v>0</v>
      </c>
      <c r="BS94" s="72" t="s">
        <v>75</v>
      </c>
      <c r="BT94" s="72" t="s">
        <v>76</v>
      </c>
      <c r="BU94" s="73" t="s">
        <v>77</v>
      </c>
      <c r="BV94" s="72" t="s">
        <v>78</v>
      </c>
      <c r="BW94" s="72" t="s">
        <v>4</v>
      </c>
      <c r="BX94" s="72" t="s">
        <v>79</v>
      </c>
      <c r="CL94" s="72" t="s">
        <v>1</v>
      </c>
    </row>
    <row r="95" spans="1:91" s="6" customFormat="1" ht="16.5" customHeight="1" x14ac:dyDescent="0.2">
      <c r="B95" s="74"/>
      <c r="C95" s="75"/>
      <c r="D95" s="245" t="s">
        <v>80</v>
      </c>
      <c r="E95" s="245"/>
      <c r="F95" s="245"/>
      <c r="G95" s="245"/>
      <c r="H95" s="245"/>
      <c r="I95" s="76"/>
      <c r="J95" s="245" t="s">
        <v>81</v>
      </c>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16">
        <f>ROUND(AG96+AG97+AG98+AG101+AG103,2)</f>
        <v>0</v>
      </c>
      <c r="AH95" s="217"/>
      <c r="AI95" s="217"/>
      <c r="AJ95" s="217"/>
      <c r="AK95" s="217"/>
      <c r="AL95" s="217"/>
      <c r="AM95" s="217"/>
      <c r="AN95" s="243">
        <f t="shared" si="0"/>
        <v>0</v>
      </c>
      <c r="AO95" s="217"/>
      <c r="AP95" s="217"/>
      <c r="AQ95" s="77" t="s">
        <v>82</v>
      </c>
      <c r="AR95" s="74"/>
      <c r="AS95" s="78">
        <f>ROUND(AS96+AS97+AS98+AS101+AS103,2)</f>
        <v>0</v>
      </c>
      <c r="AT95" s="79">
        <f t="shared" si="1"/>
        <v>0</v>
      </c>
      <c r="AU95" s="80">
        <f>ROUND(AU96+AU97+AU98+AU101+AU103,5)</f>
        <v>0</v>
      </c>
      <c r="AV95" s="79">
        <f>ROUND(AZ95*L29,2)</f>
        <v>0</v>
      </c>
      <c r="AW95" s="79">
        <f>ROUND(BA95*L30,2)</f>
        <v>0</v>
      </c>
      <c r="AX95" s="79">
        <f>ROUND(BB95*L29,2)</f>
        <v>0</v>
      </c>
      <c r="AY95" s="79">
        <f>ROUND(BC95*L30,2)</f>
        <v>0</v>
      </c>
      <c r="AZ95" s="79">
        <f>ROUND(AZ96+AZ97+AZ98+AZ101+AZ103,2)</f>
        <v>0</v>
      </c>
      <c r="BA95" s="79">
        <f>ROUND(BA96+BA97+BA98+BA101+BA103,2)</f>
        <v>0</v>
      </c>
      <c r="BB95" s="79">
        <f>ROUND(BB96+BB97+BB98+BB101+BB103,2)</f>
        <v>0</v>
      </c>
      <c r="BC95" s="79">
        <f>ROUND(BC96+BC97+BC98+BC101+BC103,2)</f>
        <v>0</v>
      </c>
      <c r="BD95" s="81">
        <f>ROUND(BD96+BD97+BD98+BD101+BD103,2)</f>
        <v>0</v>
      </c>
      <c r="BS95" s="82" t="s">
        <v>75</v>
      </c>
      <c r="BT95" s="82" t="s">
        <v>83</v>
      </c>
      <c r="BU95" s="82" t="s">
        <v>77</v>
      </c>
      <c r="BV95" s="82" t="s">
        <v>78</v>
      </c>
      <c r="BW95" s="82" t="s">
        <v>84</v>
      </c>
      <c r="BX95" s="82" t="s">
        <v>4</v>
      </c>
      <c r="CL95" s="82" t="s">
        <v>1</v>
      </c>
      <c r="CM95" s="82" t="s">
        <v>85</v>
      </c>
    </row>
    <row r="96" spans="1:91" s="3" customFormat="1" ht="16.5" customHeight="1" x14ac:dyDescent="0.2">
      <c r="A96" s="83" t="s">
        <v>86</v>
      </c>
      <c r="B96" s="48"/>
      <c r="C96" s="9"/>
      <c r="D96" s="9"/>
      <c r="E96" s="239" t="s">
        <v>87</v>
      </c>
      <c r="F96" s="239"/>
      <c r="G96" s="239"/>
      <c r="H96" s="239"/>
      <c r="I96" s="239"/>
      <c r="J96" s="9"/>
      <c r="K96" s="239" t="s">
        <v>88</v>
      </c>
      <c r="L96" s="239"/>
      <c r="M96" s="239"/>
      <c r="N96" s="239"/>
      <c r="O96" s="239"/>
      <c r="P96" s="239"/>
      <c r="Q96" s="239"/>
      <c r="R96" s="239"/>
      <c r="S96" s="239"/>
      <c r="T96" s="239"/>
      <c r="U96" s="239"/>
      <c r="V96" s="239"/>
      <c r="W96" s="239"/>
      <c r="X96" s="239"/>
      <c r="Y96" s="239"/>
      <c r="Z96" s="239"/>
      <c r="AA96" s="239"/>
      <c r="AB96" s="239"/>
      <c r="AC96" s="239"/>
      <c r="AD96" s="239"/>
      <c r="AE96" s="239"/>
      <c r="AF96" s="239"/>
      <c r="AG96" s="202">
        <f>'D.01.10 - Architektonicko...'!J32</f>
        <v>0</v>
      </c>
      <c r="AH96" s="203"/>
      <c r="AI96" s="203"/>
      <c r="AJ96" s="203"/>
      <c r="AK96" s="203"/>
      <c r="AL96" s="203"/>
      <c r="AM96" s="203"/>
      <c r="AN96" s="202">
        <f t="shared" si="0"/>
        <v>0</v>
      </c>
      <c r="AO96" s="203"/>
      <c r="AP96" s="203"/>
      <c r="AQ96" s="84" t="s">
        <v>89</v>
      </c>
      <c r="AR96" s="48"/>
      <c r="AS96" s="85">
        <v>0</v>
      </c>
      <c r="AT96" s="86">
        <f t="shared" si="1"/>
        <v>0</v>
      </c>
      <c r="AU96" s="87">
        <f>'D.01.10 - Architektonicko...'!P143</f>
        <v>0</v>
      </c>
      <c r="AV96" s="86">
        <f>'D.01.10 - Architektonicko...'!J35</f>
        <v>0</v>
      </c>
      <c r="AW96" s="86">
        <f>'D.01.10 - Architektonicko...'!J36</f>
        <v>0</v>
      </c>
      <c r="AX96" s="86">
        <f>'D.01.10 - Architektonicko...'!J37</f>
        <v>0</v>
      </c>
      <c r="AY96" s="86">
        <f>'D.01.10 - Architektonicko...'!J38</f>
        <v>0</v>
      </c>
      <c r="AZ96" s="86">
        <f>'D.01.10 - Architektonicko...'!F35</f>
        <v>0</v>
      </c>
      <c r="BA96" s="86">
        <f>'D.01.10 - Architektonicko...'!F36</f>
        <v>0</v>
      </c>
      <c r="BB96" s="86">
        <f>'D.01.10 - Architektonicko...'!F37</f>
        <v>0</v>
      </c>
      <c r="BC96" s="86">
        <f>'D.01.10 - Architektonicko...'!F38</f>
        <v>0</v>
      </c>
      <c r="BD96" s="88">
        <f>'D.01.10 - Architektonicko...'!F39</f>
        <v>0</v>
      </c>
      <c r="BT96" s="25" t="s">
        <v>85</v>
      </c>
      <c r="BV96" s="25" t="s">
        <v>78</v>
      </c>
      <c r="BW96" s="25" t="s">
        <v>90</v>
      </c>
      <c r="BX96" s="25" t="s">
        <v>84</v>
      </c>
      <c r="CL96" s="25" t="s">
        <v>1</v>
      </c>
    </row>
    <row r="97" spans="1:91" s="3" customFormat="1" ht="16.5" customHeight="1" x14ac:dyDescent="0.2">
      <c r="A97" s="83" t="s">
        <v>86</v>
      </c>
      <c r="B97" s="48"/>
      <c r="C97" s="9"/>
      <c r="D97" s="9"/>
      <c r="E97" s="239" t="s">
        <v>91</v>
      </c>
      <c r="F97" s="239"/>
      <c r="G97" s="239"/>
      <c r="H97" s="239"/>
      <c r="I97" s="239"/>
      <c r="J97" s="9"/>
      <c r="K97" s="239" t="s">
        <v>92</v>
      </c>
      <c r="L97" s="239"/>
      <c r="M97" s="239"/>
      <c r="N97" s="239"/>
      <c r="O97" s="239"/>
      <c r="P97" s="239"/>
      <c r="Q97" s="239"/>
      <c r="R97" s="239"/>
      <c r="S97" s="239"/>
      <c r="T97" s="239"/>
      <c r="U97" s="239"/>
      <c r="V97" s="239"/>
      <c r="W97" s="239"/>
      <c r="X97" s="239"/>
      <c r="Y97" s="239"/>
      <c r="Z97" s="239"/>
      <c r="AA97" s="239"/>
      <c r="AB97" s="239"/>
      <c r="AC97" s="239"/>
      <c r="AD97" s="239"/>
      <c r="AE97" s="239"/>
      <c r="AF97" s="239"/>
      <c r="AG97" s="202">
        <f>'D.01.41 - Zdravotně techn...'!J32</f>
        <v>0</v>
      </c>
      <c r="AH97" s="203"/>
      <c r="AI97" s="203"/>
      <c r="AJ97" s="203"/>
      <c r="AK97" s="203"/>
      <c r="AL97" s="203"/>
      <c r="AM97" s="203"/>
      <c r="AN97" s="202">
        <f t="shared" si="0"/>
        <v>0</v>
      </c>
      <c r="AO97" s="203"/>
      <c r="AP97" s="203"/>
      <c r="AQ97" s="84" t="s">
        <v>89</v>
      </c>
      <c r="AR97" s="48"/>
      <c r="AS97" s="85">
        <v>0</v>
      </c>
      <c r="AT97" s="86">
        <f t="shared" si="1"/>
        <v>0</v>
      </c>
      <c r="AU97" s="87">
        <f>'D.01.41 - Zdravotně techn...'!P125</f>
        <v>0</v>
      </c>
      <c r="AV97" s="86">
        <f>'D.01.41 - Zdravotně techn...'!J35</f>
        <v>0</v>
      </c>
      <c r="AW97" s="86">
        <f>'D.01.41 - Zdravotně techn...'!J36</f>
        <v>0</v>
      </c>
      <c r="AX97" s="86">
        <f>'D.01.41 - Zdravotně techn...'!J37</f>
        <v>0</v>
      </c>
      <c r="AY97" s="86">
        <f>'D.01.41 - Zdravotně techn...'!J38</f>
        <v>0</v>
      </c>
      <c r="AZ97" s="86">
        <f>'D.01.41 - Zdravotně techn...'!F35</f>
        <v>0</v>
      </c>
      <c r="BA97" s="86">
        <f>'D.01.41 - Zdravotně techn...'!F36</f>
        <v>0</v>
      </c>
      <c r="BB97" s="86">
        <f>'D.01.41 - Zdravotně techn...'!F37</f>
        <v>0</v>
      </c>
      <c r="BC97" s="86">
        <f>'D.01.41 - Zdravotně techn...'!F38</f>
        <v>0</v>
      </c>
      <c r="BD97" s="88">
        <f>'D.01.41 - Zdravotně techn...'!F39</f>
        <v>0</v>
      </c>
      <c r="BT97" s="25" t="s">
        <v>85</v>
      </c>
      <c r="BV97" s="25" t="s">
        <v>78</v>
      </c>
      <c r="BW97" s="25" t="s">
        <v>93</v>
      </c>
      <c r="BX97" s="25" t="s">
        <v>84</v>
      </c>
      <c r="CL97" s="25" t="s">
        <v>1</v>
      </c>
    </row>
    <row r="98" spans="1:91" s="3" customFormat="1" ht="16.5" customHeight="1" x14ac:dyDescent="0.2">
      <c r="B98" s="48"/>
      <c r="C98" s="9"/>
      <c r="D98" s="9"/>
      <c r="E98" s="239" t="s">
        <v>94</v>
      </c>
      <c r="F98" s="239"/>
      <c r="G98" s="239"/>
      <c r="H98" s="239"/>
      <c r="I98" s="239"/>
      <c r="J98" s="9"/>
      <c r="K98" s="239" t="s">
        <v>95</v>
      </c>
      <c r="L98" s="239"/>
      <c r="M98" s="239"/>
      <c r="N98" s="239"/>
      <c r="O98" s="239"/>
      <c r="P98" s="239"/>
      <c r="Q98" s="239"/>
      <c r="R98" s="239"/>
      <c r="S98" s="239"/>
      <c r="T98" s="239"/>
      <c r="U98" s="239"/>
      <c r="V98" s="239"/>
      <c r="W98" s="239"/>
      <c r="X98" s="239"/>
      <c r="Y98" s="239"/>
      <c r="Z98" s="239"/>
      <c r="AA98" s="239"/>
      <c r="AB98" s="239"/>
      <c r="AC98" s="239"/>
      <c r="AD98" s="239"/>
      <c r="AE98" s="239"/>
      <c r="AF98" s="239"/>
      <c r="AG98" s="209">
        <f>ROUND(SUM(AG99:AG100),2)</f>
        <v>0</v>
      </c>
      <c r="AH98" s="203"/>
      <c r="AI98" s="203"/>
      <c r="AJ98" s="203"/>
      <c r="AK98" s="203"/>
      <c r="AL98" s="203"/>
      <c r="AM98" s="203"/>
      <c r="AN98" s="202">
        <f t="shared" si="0"/>
        <v>0</v>
      </c>
      <c r="AO98" s="203"/>
      <c r="AP98" s="203"/>
      <c r="AQ98" s="84" t="s">
        <v>89</v>
      </c>
      <c r="AR98" s="48"/>
      <c r="AS98" s="85">
        <f>ROUND(SUM(AS99:AS100),2)</f>
        <v>0</v>
      </c>
      <c r="AT98" s="86">
        <f t="shared" si="1"/>
        <v>0</v>
      </c>
      <c r="AU98" s="87">
        <f>ROUND(SUM(AU99:AU100),5)</f>
        <v>0</v>
      </c>
      <c r="AV98" s="86">
        <f>ROUND(AZ98*L29,2)</f>
        <v>0</v>
      </c>
      <c r="AW98" s="86">
        <f>ROUND(BA98*L30,2)</f>
        <v>0</v>
      </c>
      <c r="AX98" s="86">
        <f>ROUND(BB98*L29,2)</f>
        <v>0</v>
      </c>
      <c r="AY98" s="86">
        <f>ROUND(BC98*L30,2)</f>
        <v>0</v>
      </c>
      <c r="AZ98" s="86">
        <f>ROUND(SUM(AZ99:AZ100),2)</f>
        <v>0</v>
      </c>
      <c r="BA98" s="86">
        <f>ROUND(SUM(BA99:BA100),2)</f>
        <v>0</v>
      </c>
      <c r="BB98" s="86">
        <f>ROUND(SUM(BB99:BB100),2)</f>
        <v>0</v>
      </c>
      <c r="BC98" s="86">
        <f>ROUND(SUM(BC99:BC100),2)</f>
        <v>0</v>
      </c>
      <c r="BD98" s="88">
        <f>ROUND(SUM(BD99:BD100),2)</f>
        <v>0</v>
      </c>
      <c r="BS98" s="25" t="s">
        <v>75</v>
      </c>
      <c r="BT98" s="25" t="s">
        <v>85</v>
      </c>
      <c r="BU98" s="25" t="s">
        <v>77</v>
      </c>
      <c r="BV98" s="25" t="s">
        <v>78</v>
      </c>
      <c r="BW98" s="25" t="s">
        <v>96</v>
      </c>
      <c r="BX98" s="25" t="s">
        <v>84</v>
      </c>
      <c r="CL98" s="25" t="s">
        <v>1</v>
      </c>
    </row>
    <row r="99" spans="1:91" s="3" customFormat="1" ht="16.5" customHeight="1" x14ac:dyDescent="0.2">
      <c r="A99" s="83" t="s">
        <v>86</v>
      </c>
      <c r="B99" s="48"/>
      <c r="C99" s="9"/>
      <c r="D99" s="9"/>
      <c r="E99" s="9"/>
      <c r="F99" s="239" t="s">
        <v>97</v>
      </c>
      <c r="G99" s="239"/>
      <c r="H99" s="239"/>
      <c r="I99" s="239"/>
      <c r="J99" s="239"/>
      <c r="K99" s="9"/>
      <c r="L99" s="239" t="s">
        <v>98</v>
      </c>
      <c r="M99" s="239"/>
      <c r="N99" s="239"/>
      <c r="O99" s="239"/>
      <c r="P99" s="239"/>
      <c r="Q99" s="239"/>
      <c r="R99" s="239"/>
      <c r="S99" s="239"/>
      <c r="T99" s="239"/>
      <c r="U99" s="239"/>
      <c r="V99" s="239"/>
      <c r="W99" s="239"/>
      <c r="X99" s="239"/>
      <c r="Y99" s="239"/>
      <c r="Z99" s="239"/>
      <c r="AA99" s="239"/>
      <c r="AB99" s="239"/>
      <c r="AC99" s="239"/>
      <c r="AD99" s="239"/>
      <c r="AE99" s="239"/>
      <c r="AF99" s="239"/>
      <c r="AG99" s="202">
        <f>'01 - Silnoproudá elektrot...'!J34</f>
        <v>0</v>
      </c>
      <c r="AH99" s="203"/>
      <c r="AI99" s="203"/>
      <c r="AJ99" s="203"/>
      <c r="AK99" s="203"/>
      <c r="AL99" s="203"/>
      <c r="AM99" s="203"/>
      <c r="AN99" s="202">
        <f t="shared" si="0"/>
        <v>0</v>
      </c>
      <c r="AO99" s="203"/>
      <c r="AP99" s="203"/>
      <c r="AQ99" s="84" t="s">
        <v>89</v>
      </c>
      <c r="AR99" s="48"/>
      <c r="AS99" s="85">
        <v>0</v>
      </c>
      <c r="AT99" s="86">
        <f t="shared" si="1"/>
        <v>0</v>
      </c>
      <c r="AU99" s="87">
        <f>'01 - Silnoproudá elektrot...'!P137</f>
        <v>0</v>
      </c>
      <c r="AV99" s="86">
        <f>'01 - Silnoproudá elektrot...'!J37</f>
        <v>0</v>
      </c>
      <c r="AW99" s="86">
        <f>'01 - Silnoproudá elektrot...'!J38</f>
        <v>0</v>
      </c>
      <c r="AX99" s="86">
        <f>'01 - Silnoproudá elektrot...'!J39</f>
        <v>0</v>
      </c>
      <c r="AY99" s="86">
        <f>'01 - Silnoproudá elektrot...'!J40</f>
        <v>0</v>
      </c>
      <c r="AZ99" s="86">
        <f>'01 - Silnoproudá elektrot...'!F37</f>
        <v>0</v>
      </c>
      <c r="BA99" s="86">
        <f>'01 - Silnoproudá elektrot...'!F38</f>
        <v>0</v>
      </c>
      <c r="BB99" s="86">
        <f>'01 - Silnoproudá elektrot...'!F39</f>
        <v>0</v>
      </c>
      <c r="BC99" s="86">
        <f>'01 - Silnoproudá elektrot...'!F40</f>
        <v>0</v>
      </c>
      <c r="BD99" s="88">
        <f>'01 - Silnoproudá elektrot...'!F41</f>
        <v>0</v>
      </c>
      <c r="BT99" s="25" t="s">
        <v>99</v>
      </c>
      <c r="BV99" s="25" t="s">
        <v>78</v>
      </c>
      <c r="BW99" s="25" t="s">
        <v>100</v>
      </c>
      <c r="BX99" s="25" t="s">
        <v>96</v>
      </c>
      <c r="CL99" s="25" t="s">
        <v>1</v>
      </c>
    </row>
    <row r="100" spans="1:91" s="3" customFormat="1" ht="16.5" customHeight="1" x14ac:dyDescent="0.2">
      <c r="A100" s="83" t="s">
        <v>86</v>
      </c>
      <c r="B100" s="48"/>
      <c r="C100" s="9"/>
      <c r="D100" s="9"/>
      <c r="E100" s="9"/>
      <c r="F100" s="239" t="s">
        <v>101</v>
      </c>
      <c r="G100" s="239"/>
      <c r="H100" s="239"/>
      <c r="I100" s="239"/>
      <c r="J100" s="239"/>
      <c r="K100" s="9"/>
      <c r="L100" s="239" t="s">
        <v>102</v>
      </c>
      <c r="M100" s="239"/>
      <c r="N100" s="239"/>
      <c r="O100" s="239"/>
      <c r="P100" s="239"/>
      <c r="Q100" s="239"/>
      <c r="R100" s="239"/>
      <c r="S100" s="239"/>
      <c r="T100" s="239"/>
      <c r="U100" s="239"/>
      <c r="V100" s="239"/>
      <c r="W100" s="239"/>
      <c r="X100" s="239"/>
      <c r="Y100" s="239"/>
      <c r="Z100" s="239"/>
      <c r="AA100" s="239"/>
      <c r="AB100" s="239"/>
      <c r="AC100" s="239"/>
      <c r="AD100" s="239"/>
      <c r="AE100" s="239"/>
      <c r="AF100" s="239"/>
      <c r="AG100" s="202">
        <f>'02 - Silnoproudá elektrot...'!J34</f>
        <v>0</v>
      </c>
      <c r="AH100" s="203"/>
      <c r="AI100" s="203"/>
      <c r="AJ100" s="203"/>
      <c r="AK100" s="203"/>
      <c r="AL100" s="203"/>
      <c r="AM100" s="203"/>
      <c r="AN100" s="202">
        <f t="shared" si="0"/>
        <v>0</v>
      </c>
      <c r="AO100" s="203"/>
      <c r="AP100" s="203"/>
      <c r="AQ100" s="84" t="s">
        <v>89</v>
      </c>
      <c r="AR100" s="48"/>
      <c r="AS100" s="85">
        <v>0</v>
      </c>
      <c r="AT100" s="86">
        <f t="shared" si="1"/>
        <v>0</v>
      </c>
      <c r="AU100" s="87">
        <f>'02 - Silnoproudá elektrot...'!P136</f>
        <v>0</v>
      </c>
      <c r="AV100" s="86">
        <f>'02 - Silnoproudá elektrot...'!J37</f>
        <v>0</v>
      </c>
      <c r="AW100" s="86">
        <f>'02 - Silnoproudá elektrot...'!J38</f>
        <v>0</v>
      </c>
      <c r="AX100" s="86">
        <f>'02 - Silnoproudá elektrot...'!J39</f>
        <v>0</v>
      </c>
      <c r="AY100" s="86">
        <f>'02 - Silnoproudá elektrot...'!J40</f>
        <v>0</v>
      </c>
      <c r="AZ100" s="86">
        <f>'02 - Silnoproudá elektrot...'!F37</f>
        <v>0</v>
      </c>
      <c r="BA100" s="86">
        <f>'02 - Silnoproudá elektrot...'!F38</f>
        <v>0</v>
      </c>
      <c r="BB100" s="86">
        <f>'02 - Silnoproudá elektrot...'!F39</f>
        <v>0</v>
      </c>
      <c r="BC100" s="86">
        <f>'02 - Silnoproudá elektrot...'!F40</f>
        <v>0</v>
      </c>
      <c r="BD100" s="88">
        <f>'02 - Silnoproudá elektrot...'!F41</f>
        <v>0</v>
      </c>
      <c r="BT100" s="25" t="s">
        <v>99</v>
      </c>
      <c r="BV100" s="25" t="s">
        <v>78</v>
      </c>
      <c r="BW100" s="25" t="s">
        <v>103</v>
      </c>
      <c r="BX100" s="25" t="s">
        <v>96</v>
      </c>
      <c r="CL100" s="25" t="s">
        <v>1</v>
      </c>
    </row>
    <row r="101" spans="1:91" s="3" customFormat="1" ht="16.5" customHeight="1" x14ac:dyDescent="0.2">
      <c r="B101" s="48"/>
      <c r="C101" s="9"/>
      <c r="D101" s="9"/>
      <c r="E101" s="239" t="s">
        <v>104</v>
      </c>
      <c r="F101" s="239"/>
      <c r="G101" s="239"/>
      <c r="H101" s="239"/>
      <c r="I101" s="239"/>
      <c r="J101" s="9"/>
      <c r="K101" s="239" t="s">
        <v>105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09">
        <f>ROUND(AG102,2)</f>
        <v>0</v>
      </c>
      <c r="AH101" s="203"/>
      <c r="AI101" s="203"/>
      <c r="AJ101" s="203"/>
      <c r="AK101" s="203"/>
      <c r="AL101" s="203"/>
      <c r="AM101" s="203"/>
      <c r="AN101" s="202">
        <f t="shared" si="0"/>
        <v>0</v>
      </c>
      <c r="AO101" s="203"/>
      <c r="AP101" s="203"/>
      <c r="AQ101" s="84" t="s">
        <v>89</v>
      </c>
      <c r="AR101" s="48"/>
      <c r="AS101" s="85">
        <f>ROUND(AS102,2)</f>
        <v>0</v>
      </c>
      <c r="AT101" s="86">
        <f t="shared" si="1"/>
        <v>0</v>
      </c>
      <c r="AU101" s="87">
        <f>ROUND(AU102,5)</f>
        <v>0</v>
      </c>
      <c r="AV101" s="86">
        <f>ROUND(AZ101*L29,2)</f>
        <v>0</v>
      </c>
      <c r="AW101" s="86">
        <f>ROUND(BA101*L30,2)</f>
        <v>0</v>
      </c>
      <c r="AX101" s="86">
        <f>ROUND(BB101*L29,2)</f>
        <v>0</v>
      </c>
      <c r="AY101" s="86">
        <f>ROUND(BC101*L30,2)</f>
        <v>0</v>
      </c>
      <c r="AZ101" s="86">
        <f>ROUND(AZ102,2)</f>
        <v>0</v>
      </c>
      <c r="BA101" s="86">
        <f>ROUND(BA102,2)</f>
        <v>0</v>
      </c>
      <c r="BB101" s="86">
        <f>ROUND(BB102,2)</f>
        <v>0</v>
      </c>
      <c r="BC101" s="86">
        <f>ROUND(BC102,2)</f>
        <v>0</v>
      </c>
      <c r="BD101" s="88">
        <f>ROUND(BD102,2)</f>
        <v>0</v>
      </c>
      <c r="BS101" s="25" t="s">
        <v>75</v>
      </c>
      <c r="BT101" s="25" t="s">
        <v>85</v>
      </c>
      <c r="BU101" s="25" t="s">
        <v>77</v>
      </c>
      <c r="BV101" s="25" t="s">
        <v>78</v>
      </c>
      <c r="BW101" s="25" t="s">
        <v>106</v>
      </c>
      <c r="BX101" s="25" t="s">
        <v>84</v>
      </c>
      <c r="CL101" s="25" t="s">
        <v>1</v>
      </c>
    </row>
    <row r="102" spans="1:91" s="3" customFormat="1" ht="16.5" customHeight="1" x14ac:dyDescent="0.2">
      <c r="A102" s="83" t="s">
        <v>86</v>
      </c>
      <c r="B102" s="48"/>
      <c r="C102" s="9"/>
      <c r="D102" s="9"/>
      <c r="E102" s="9"/>
      <c r="F102" s="239" t="s">
        <v>97</v>
      </c>
      <c r="G102" s="239"/>
      <c r="H102" s="239"/>
      <c r="I102" s="239"/>
      <c r="J102" s="239"/>
      <c r="K102" s="9"/>
      <c r="L102" s="239" t="s">
        <v>105</v>
      </c>
      <c r="M102" s="239"/>
      <c r="N102" s="239"/>
      <c r="O102" s="239"/>
      <c r="P102" s="239"/>
      <c r="Q102" s="239"/>
      <c r="R102" s="239"/>
      <c r="S102" s="239"/>
      <c r="T102" s="239"/>
      <c r="U102" s="239"/>
      <c r="V102" s="239"/>
      <c r="W102" s="239"/>
      <c r="X102" s="239"/>
      <c r="Y102" s="239"/>
      <c r="Z102" s="239"/>
      <c r="AA102" s="239"/>
      <c r="AB102" s="239"/>
      <c r="AC102" s="239"/>
      <c r="AD102" s="239"/>
      <c r="AE102" s="239"/>
      <c r="AF102" s="239"/>
      <c r="AG102" s="202">
        <f>'01 - Slaboproudá elektrot...'!J34</f>
        <v>0</v>
      </c>
      <c r="AH102" s="203"/>
      <c r="AI102" s="203"/>
      <c r="AJ102" s="203"/>
      <c r="AK102" s="203"/>
      <c r="AL102" s="203"/>
      <c r="AM102" s="203"/>
      <c r="AN102" s="202">
        <f t="shared" si="0"/>
        <v>0</v>
      </c>
      <c r="AO102" s="203"/>
      <c r="AP102" s="203"/>
      <c r="AQ102" s="84" t="s">
        <v>89</v>
      </c>
      <c r="AR102" s="48"/>
      <c r="AS102" s="85">
        <v>0</v>
      </c>
      <c r="AT102" s="86">
        <f t="shared" si="1"/>
        <v>0</v>
      </c>
      <c r="AU102" s="87">
        <f>'01 - Slaboproudá elektrot...'!P132</f>
        <v>0</v>
      </c>
      <c r="AV102" s="86">
        <f>'01 - Slaboproudá elektrot...'!J37</f>
        <v>0</v>
      </c>
      <c r="AW102" s="86">
        <f>'01 - Slaboproudá elektrot...'!J38</f>
        <v>0</v>
      </c>
      <c r="AX102" s="86">
        <f>'01 - Slaboproudá elektrot...'!J39</f>
        <v>0</v>
      </c>
      <c r="AY102" s="86">
        <f>'01 - Slaboproudá elektrot...'!J40</f>
        <v>0</v>
      </c>
      <c r="AZ102" s="86">
        <f>'01 - Slaboproudá elektrot...'!F37</f>
        <v>0</v>
      </c>
      <c r="BA102" s="86">
        <f>'01 - Slaboproudá elektrot...'!F38</f>
        <v>0</v>
      </c>
      <c r="BB102" s="86">
        <f>'01 - Slaboproudá elektrot...'!F39</f>
        <v>0</v>
      </c>
      <c r="BC102" s="86">
        <f>'01 - Slaboproudá elektrot...'!F40</f>
        <v>0</v>
      </c>
      <c r="BD102" s="88">
        <f>'01 - Slaboproudá elektrot...'!F41</f>
        <v>0</v>
      </c>
      <c r="BT102" s="25" t="s">
        <v>99</v>
      </c>
      <c r="BV102" s="25" t="s">
        <v>78</v>
      </c>
      <c r="BW102" s="25" t="s">
        <v>107</v>
      </c>
      <c r="BX102" s="25" t="s">
        <v>106</v>
      </c>
      <c r="CL102" s="25" t="s">
        <v>1</v>
      </c>
    </row>
    <row r="103" spans="1:91" s="3" customFormat="1" ht="16.5" customHeight="1" x14ac:dyDescent="0.2">
      <c r="A103" s="83" t="s">
        <v>86</v>
      </c>
      <c r="B103" s="48"/>
      <c r="C103" s="9"/>
      <c r="D103" s="9"/>
      <c r="E103" s="239" t="s">
        <v>108</v>
      </c>
      <c r="F103" s="239"/>
      <c r="G103" s="239"/>
      <c r="H103" s="239"/>
      <c r="I103" s="239"/>
      <c r="J103" s="9"/>
      <c r="K103" s="239" t="s">
        <v>109</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02">
        <f>'VON - Vedlejší a ostatní ...'!J32</f>
        <v>0</v>
      </c>
      <c r="AH103" s="203"/>
      <c r="AI103" s="203"/>
      <c r="AJ103" s="203"/>
      <c r="AK103" s="203"/>
      <c r="AL103" s="203"/>
      <c r="AM103" s="203"/>
      <c r="AN103" s="202">
        <f t="shared" si="0"/>
        <v>0</v>
      </c>
      <c r="AO103" s="203"/>
      <c r="AP103" s="203"/>
      <c r="AQ103" s="84" t="s">
        <v>89</v>
      </c>
      <c r="AR103" s="48"/>
      <c r="AS103" s="85">
        <v>0</v>
      </c>
      <c r="AT103" s="86">
        <f t="shared" si="1"/>
        <v>0</v>
      </c>
      <c r="AU103" s="87">
        <f>'VON - Vedlejší a ostatní ...'!P127</f>
        <v>0</v>
      </c>
      <c r="AV103" s="86">
        <f>'VON - Vedlejší a ostatní ...'!J35</f>
        <v>0</v>
      </c>
      <c r="AW103" s="86">
        <f>'VON - Vedlejší a ostatní ...'!J36</f>
        <v>0</v>
      </c>
      <c r="AX103" s="86">
        <f>'VON - Vedlejší a ostatní ...'!J37</f>
        <v>0</v>
      </c>
      <c r="AY103" s="86">
        <f>'VON - Vedlejší a ostatní ...'!J38</f>
        <v>0</v>
      </c>
      <c r="AZ103" s="86">
        <f>'VON - Vedlejší a ostatní ...'!F35</f>
        <v>0</v>
      </c>
      <c r="BA103" s="86">
        <f>'VON - Vedlejší a ostatní ...'!F36</f>
        <v>0</v>
      </c>
      <c r="BB103" s="86">
        <f>'VON - Vedlejší a ostatní ...'!F37</f>
        <v>0</v>
      </c>
      <c r="BC103" s="86">
        <f>'VON - Vedlejší a ostatní ...'!F38</f>
        <v>0</v>
      </c>
      <c r="BD103" s="88">
        <f>'VON - Vedlejší a ostatní ...'!F39</f>
        <v>0</v>
      </c>
      <c r="BT103" s="25" t="s">
        <v>85</v>
      </c>
      <c r="BV103" s="25" t="s">
        <v>78</v>
      </c>
      <c r="BW103" s="25" t="s">
        <v>110</v>
      </c>
      <c r="BX103" s="25" t="s">
        <v>84</v>
      </c>
      <c r="CL103" s="25" t="s">
        <v>1</v>
      </c>
    </row>
    <row r="104" spans="1:91" s="6" customFormat="1" ht="16.5" customHeight="1" x14ac:dyDescent="0.2">
      <c r="B104" s="74"/>
      <c r="C104" s="75"/>
      <c r="D104" s="245" t="s">
        <v>111</v>
      </c>
      <c r="E104" s="245"/>
      <c r="F104" s="245"/>
      <c r="G104" s="245"/>
      <c r="H104" s="245"/>
      <c r="I104" s="76"/>
      <c r="J104" s="245" t="s">
        <v>112</v>
      </c>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16">
        <f>ROUND(AG105+AG106+SUM(AG109:AG112),2)</f>
        <v>0</v>
      </c>
      <c r="AH104" s="217"/>
      <c r="AI104" s="217"/>
      <c r="AJ104" s="217"/>
      <c r="AK104" s="217"/>
      <c r="AL104" s="217"/>
      <c r="AM104" s="217"/>
      <c r="AN104" s="243">
        <f t="shared" si="0"/>
        <v>0</v>
      </c>
      <c r="AO104" s="217"/>
      <c r="AP104" s="217"/>
      <c r="AQ104" s="77" t="s">
        <v>82</v>
      </c>
      <c r="AR104" s="74"/>
      <c r="AS104" s="78">
        <f>ROUND(AS105+AS106+SUM(AS109:AS112),2)</f>
        <v>0</v>
      </c>
      <c r="AT104" s="79">
        <f t="shared" si="1"/>
        <v>0</v>
      </c>
      <c r="AU104" s="80">
        <f>ROUND(AU105+AU106+SUM(AU109:AU112),5)</f>
        <v>0</v>
      </c>
      <c r="AV104" s="79">
        <f>ROUND(AZ104*L29,2)</f>
        <v>0</v>
      </c>
      <c r="AW104" s="79">
        <f>ROUND(BA104*L30,2)</f>
        <v>0</v>
      </c>
      <c r="AX104" s="79">
        <f>ROUND(BB104*L29,2)</f>
        <v>0</v>
      </c>
      <c r="AY104" s="79">
        <f>ROUND(BC104*L30,2)</f>
        <v>0</v>
      </c>
      <c r="AZ104" s="79">
        <f>ROUND(AZ105+AZ106+SUM(AZ109:AZ112),2)</f>
        <v>0</v>
      </c>
      <c r="BA104" s="79">
        <f>ROUND(BA105+BA106+SUM(BA109:BA112),2)</f>
        <v>0</v>
      </c>
      <c r="BB104" s="79">
        <f>ROUND(BB105+BB106+SUM(BB109:BB112),2)</f>
        <v>0</v>
      </c>
      <c r="BC104" s="79">
        <f>ROUND(BC105+BC106+SUM(BC109:BC112),2)</f>
        <v>0</v>
      </c>
      <c r="BD104" s="81">
        <f>ROUND(BD105+BD106+SUM(BD109:BD112),2)</f>
        <v>0</v>
      </c>
      <c r="BS104" s="82" t="s">
        <v>75</v>
      </c>
      <c r="BT104" s="82" t="s">
        <v>83</v>
      </c>
      <c r="BU104" s="82" t="s">
        <v>77</v>
      </c>
      <c r="BV104" s="82" t="s">
        <v>78</v>
      </c>
      <c r="BW104" s="82" t="s">
        <v>113</v>
      </c>
      <c r="BX104" s="82" t="s">
        <v>4</v>
      </c>
      <c r="CL104" s="82" t="s">
        <v>1</v>
      </c>
      <c r="CM104" s="82" t="s">
        <v>85</v>
      </c>
    </row>
    <row r="105" spans="1:91" s="3" customFormat="1" ht="16.5" customHeight="1" x14ac:dyDescent="0.2">
      <c r="A105" s="83" t="s">
        <v>86</v>
      </c>
      <c r="B105" s="48"/>
      <c r="C105" s="9"/>
      <c r="D105" s="9"/>
      <c r="E105" s="239" t="s">
        <v>114</v>
      </c>
      <c r="F105" s="239"/>
      <c r="G105" s="239"/>
      <c r="H105" s="239"/>
      <c r="I105" s="239"/>
      <c r="J105" s="9"/>
      <c r="K105" s="239" t="s">
        <v>88</v>
      </c>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02">
        <f>'D1.02.10 - Architektonick...'!J32</f>
        <v>0</v>
      </c>
      <c r="AH105" s="203"/>
      <c r="AI105" s="203"/>
      <c r="AJ105" s="203"/>
      <c r="AK105" s="203"/>
      <c r="AL105" s="203"/>
      <c r="AM105" s="203"/>
      <c r="AN105" s="202">
        <f t="shared" si="0"/>
        <v>0</v>
      </c>
      <c r="AO105" s="203"/>
      <c r="AP105" s="203"/>
      <c r="AQ105" s="84" t="s">
        <v>89</v>
      </c>
      <c r="AR105" s="48"/>
      <c r="AS105" s="85">
        <v>0</v>
      </c>
      <c r="AT105" s="86">
        <f t="shared" si="1"/>
        <v>0</v>
      </c>
      <c r="AU105" s="87">
        <f>'D1.02.10 - Architektonick...'!P137</f>
        <v>0</v>
      </c>
      <c r="AV105" s="86">
        <f>'D1.02.10 - Architektonick...'!J35</f>
        <v>0</v>
      </c>
      <c r="AW105" s="86">
        <f>'D1.02.10 - Architektonick...'!J36</f>
        <v>0</v>
      </c>
      <c r="AX105" s="86">
        <f>'D1.02.10 - Architektonick...'!J37</f>
        <v>0</v>
      </c>
      <c r="AY105" s="86">
        <f>'D1.02.10 - Architektonick...'!J38</f>
        <v>0</v>
      </c>
      <c r="AZ105" s="86">
        <f>'D1.02.10 - Architektonick...'!F35</f>
        <v>0</v>
      </c>
      <c r="BA105" s="86">
        <f>'D1.02.10 - Architektonick...'!F36</f>
        <v>0</v>
      </c>
      <c r="BB105" s="86">
        <f>'D1.02.10 - Architektonick...'!F37</f>
        <v>0</v>
      </c>
      <c r="BC105" s="86">
        <f>'D1.02.10 - Architektonick...'!F38</f>
        <v>0</v>
      </c>
      <c r="BD105" s="88">
        <f>'D1.02.10 - Architektonick...'!F39</f>
        <v>0</v>
      </c>
      <c r="BT105" s="25" t="s">
        <v>85</v>
      </c>
      <c r="BV105" s="25" t="s">
        <v>78</v>
      </c>
      <c r="BW105" s="25" t="s">
        <v>115</v>
      </c>
      <c r="BX105" s="25" t="s">
        <v>113</v>
      </c>
      <c r="CL105" s="25" t="s">
        <v>1</v>
      </c>
    </row>
    <row r="106" spans="1:91" s="3" customFormat="1" ht="16.5" customHeight="1" x14ac:dyDescent="0.2">
      <c r="B106" s="48"/>
      <c r="C106" s="9"/>
      <c r="D106" s="9"/>
      <c r="E106" s="239" t="s">
        <v>116</v>
      </c>
      <c r="F106" s="239"/>
      <c r="G106" s="239"/>
      <c r="H106" s="239"/>
      <c r="I106" s="239"/>
      <c r="J106" s="9"/>
      <c r="K106" s="239" t="s">
        <v>117</v>
      </c>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09">
        <f>ROUND(SUM(AG107:AG108),2)</f>
        <v>0</v>
      </c>
      <c r="AH106" s="203"/>
      <c r="AI106" s="203"/>
      <c r="AJ106" s="203"/>
      <c r="AK106" s="203"/>
      <c r="AL106" s="203"/>
      <c r="AM106" s="203"/>
      <c r="AN106" s="202">
        <f t="shared" si="0"/>
        <v>0</v>
      </c>
      <c r="AO106" s="203"/>
      <c r="AP106" s="203"/>
      <c r="AQ106" s="84" t="s">
        <v>89</v>
      </c>
      <c r="AR106" s="48"/>
      <c r="AS106" s="85">
        <f>ROUND(SUM(AS107:AS108),2)</f>
        <v>0</v>
      </c>
      <c r="AT106" s="86">
        <f t="shared" si="1"/>
        <v>0</v>
      </c>
      <c r="AU106" s="87">
        <f>ROUND(SUM(AU107:AU108),5)</f>
        <v>0</v>
      </c>
      <c r="AV106" s="86">
        <f>ROUND(AZ106*L29,2)</f>
        <v>0</v>
      </c>
      <c r="AW106" s="86">
        <f>ROUND(BA106*L30,2)</f>
        <v>0</v>
      </c>
      <c r="AX106" s="86">
        <f>ROUND(BB106*L29,2)</f>
        <v>0</v>
      </c>
      <c r="AY106" s="86">
        <f>ROUND(BC106*L30,2)</f>
        <v>0</v>
      </c>
      <c r="AZ106" s="86">
        <f>ROUND(SUM(AZ107:AZ108),2)</f>
        <v>0</v>
      </c>
      <c r="BA106" s="86">
        <f>ROUND(SUM(BA107:BA108),2)</f>
        <v>0</v>
      </c>
      <c r="BB106" s="86">
        <f>ROUND(SUM(BB107:BB108),2)</f>
        <v>0</v>
      </c>
      <c r="BC106" s="86">
        <f>ROUND(SUM(BC107:BC108),2)</f>
        <v>0</v>
      </c>
      <c r="BD106" s="88">
        <f>ROUND(SUM(BD107:BD108),2)</f>
        <v>0</v>
      </c>
      <c r="BS106" s="25" t="s">
        <v>75</v>
      </c>
      <c r="BT106" s="25" t="s">
        <v>85</v>
      </c>
      <c r="BU106" s="25" t="s">
        <v>77</v>
      </c>
      <c r="BV106" s="25" t="s">
        <v>78</v>
      </c>
      <c r="BW106" s="25" t="s">
        <v>118</v>
      </c>
      <c r="BX106" s="25" t="s">
        <v>113</v>
      </c>
      <c r="CL106" s="25" t="s">
        <v>1</v>
      </c>
    </row>
    <row r="107" spans="1:91" s="3" customFormat="1" ht="23.25" customHeight="1" x14ac:dyDescent="0.2">
      <c r="A107" s="83" t="s">
        <v>86</v>
      </c>
      <c r="B107" s="48"/>
      <c r="C107" s="9"/>
      <c r="D107" s="9"/>
      <c r="E107" s="9"/>
      <c r="F107" s="239" t="s">
        <v>83</v>
      </c>
      <c r="G107" s="239"/>
      <c r="H107" s="239"/>
      <c r="I107" s="239"/>
      <c r="J107" s="239"/>
      <c r="K107" s="9"/>
      <c r="L107" s="239" t="s">
        <v>119</v>
      </c>
      <c r="M107" s="239"/>
      <c r="N107" s="239"/>
      <c r="O107" s="239"/>
      <c r="P107" s="239"/>
      <c r="Q107" s="239"/>
      <c r="R107" s="239"/>
      <c r="S107" s="239"/>
      <c r="T107" s="239"/>
      <c r="U107" s="239"/>
      <c r="V107" s="239"/>
      <c r="W107" s="239"/>
      <c r="X107" s="239"/>
      <c r="Y107" s="239"/>
      <c r="Z107" s="239"/>
      <c r="AA107" s="239"/>
      <c r="AB107" s="239"/>
      <c r="AC107" s="239"/>
      <c r="AD107" s="239"/>
      <c r="AE107" s="239"/>
      <c r="AF107" s="239"/>
      <c r="AG107" s="202">
        <f>'1 - D1.02.40- Zdravotechn...'!J34</f>
        <v>0</v>
      </c>
      <c r="AH107" s="203"/>
      <c r="AI107" s="203"/>
      <c r="AJ107" s="203"/>
      <c r="AK107" s="203"/>
      <c r="AL107" s="203"/>
      <c r="AM107" s="203"/>
      <c r="AN107" s="202">
        <f t="shared" si="0"/>
        <v>0</v>
      </c>
      <c r="AO107" s="203"/>
      <c r="AP107" s="203"/>
      <c r="AQ107" s="84" t="s">
        <v>89</v>
      </c>
      <c r="AR107" s="48"/>
      <c r="AS107" s="85">
        <v>0</v>
      </c>
      <c r="AT107" s="86">
        <f t="shared" si="1"/>
        <v>0</v>
      </c>
      <c r="AU107" s="87">
        <f>'1 - D1.02.40- Zdravotechn...'!P137</f>
        <v>0</v>
      </c>
      <c r="AV107" s="86">
        <f>'1 - D1.02.40- Zdravotechn...'!J37</f>
        <v>0</v>
      </c>
      <c r="AW107" s="86">
        <f>'1 - D1.02.40- Zdravotechn...'!J38</f>
        <v>0</v>
      </c>
      <c r="AX107" s="86">
        <f>'1 - D1.02.40- Zdravotechn...'!J39</f>
        <v>0</v>
      </c>
      <c r="AY107" s="86">
        <f>'1 - D1.02.40- Zdravotechn...'!J40</f>
        <v>0</v>
      </c>
      <c r="AZ107" s="86">
        <f>'1 - D1.02.40- Zdravotechn...'!F37</f>
        <v>0</v>
      </c>
      <c r="BA107" s="86">
        <f>'1 - D1.02.40- Zdravotechn...'!F38</f>
        <v>0</v>
      </c>
      <c r="BB107" s="86">
        <f>'1 - D1.02.40- Zdravotechn...'!F39</f>
        <v>0</v>
      </c>
      <c r="BC107" s="86">
        <f>'1 - D1.02.40- Zdravotechn...'!F40</f>
        <v>0</v>
      </c>
      <c r="BD107" s="88">
        <f>'1 - D1.02.40- Zdravotechn...'!F41</f>
        <v>0</v>
      </c>
      <c r="BT107" s="25" t="s">
        <v>99</v>
      </c>
      <c r="BV107" s="25" t="s">
        <v>78</v>
      </c>
      <c r="BW107" s="25" t="s">
        <v>120</v>
      </c>
      <c r="BX107" s="25" t="s">
        <v>118</v>
      </c>
      <c r="CL107" s="25" t="s">
        <v>1</v>
      </c>
    </row>
    <row r="108" spans="1:91" s="3" customFormat="1" ht="35.25" customHeight="1" x14ac:dyDescent="0.2">
      <c r="A108" s="83" t="s">
        <v>86</v>
      </c>
      <c r="B108" s="48"/>
      <c r="C108" s="9"/>
      <c r="D108" s="9"/>
      <c r="E108" s="9"/>
      <c r="F108" s="239" t="s">
        <v>85</v>
      </c>
      <c r="G108" s="239"/>
      <c r="H108" s="239"/>
      <c r="I108" s="239"/>
      <c r="J108" s="239"/>
      <c r="K108" s="9"/>
      <c r="L108" s="239" t="s">
        <v>121</v>
      </c>
      <c r="M108" s="239"/>
      <c r="N108" s="239"/>
      <c r="O108" s="239"/>
      <c r="P108" s="239"/>
      <c r="Q108" s="239"/>
      <c r="R108" s="239"/>
      <c r="S108" s="239"/>
      <c r="T108" s="239"/>
      <c r="U108" s="239"/>
      <c r="V108" s="239"/>
      <c r="W108" s="239"/>
      <c r="X108" s="239"/>
      <c r="Y108" s="239"/>
      <c r="Z108" s="239"/>
      <c r="AA108" s="239"/>
      <c r="AB108" s="239"/>
      <c r="AC108" s="239"/>
      <c r="AD108" s="239"/>
      <c r="AE108" s="239"/>
      <c r="AF108" s="239"/>
      <c r="AG108" s="202">
        <f>'2 - D1.02.40- Zdravotechn...'!J34</f>
        <v>0</v>
      </c>
      <c r="AH108" s="203"/>
      <c r="AI108" s="203"/>
      <c r="AJ108" s="203"/>
      <c r="AK108" s="203"/>
      <c r="AL108" s="203"/>
      <c r="AM108" s="203"/>
      <c r="AN108" s="202">
        <f t="shared" si="0"/>
        <v>0</v>
      </c>
      <c r="AO108" s="203"/>
      <c r="AP108" s="203"/>
      <c r="AQ108" s="84" t="s">
        <v>89</v>
      </c>
      <c r="AR108" s="48"/>
      <c r="AS108" s="85">
        <v>0</v>
      </c>
      <c r="AT108" s="86">
        <f t="shared" si="1"/>
        <v>0</v>
      </c>
      <c r="AU108" s="87">
        <f>'2 - D1.02.40- Zdravotechn...'!P129</f>
        <v>0</v>
      </c>
      <c r="AV108" s="86">
        <f>'2 - D1.02.40- Zdravotechn...'!J37</f>
        <v>0</v>
      </c>
      <c r="AW108" s="86">
        <f>'2 - D1.02.40- Zdravotechn...'!J38</f>
        <v>0</v>
      </c>
      <c r="AX108" s="86">
        <f>'2 - D1.02.40- Zdravotechn...'!J39</f>
        <v>0</v>
      </c>
      <c r="AY108" s="86">
        <f>'2 - D1.02.40- Zdravotechn...'!J40</f>
        <v>0</v>
      </c>
      <c r="AZ108" s="86">
        <f>'2 - D1.02.40- Zdravotechn...'!F37</f>
        <v>0</v>
      </c>
      <c r="BA108" s="86">
        <f>'2 - D1.02.40- Zdravotechn...'!F38</f>
        <v>0</v>
      </c>
      <c r="BB108" s="86">
        <f>'2 - D1.02.40- Zdravotechn...'!F39</f>
        <v>0</v>
      </c>
      <c r="BC108" s="86">
        <f>'2 - D1.02.40- Zdravotechn...'!F40</f>
        <v>0</v>
      </c>
      <c r="BD108" s="88">
        <f>'2 - D1.02.40- Zdravotechn...'!F41</f>
        <v>0</v>
      </c>
      <c r="BT108" s="25" t="s">
        <v>99</v>
      </c>
      <c r="BV108" s="25" t="s">
        <v>78</v>
      </c>
      <c r="BW108" s="25" t="s">
        <v>122</v>
      </c>
      <c r="BX108" s="25" t="s">
        <v>118</v>
      </c>
      <c r="CL108" s="25" t="s">
        <v>1</v>
      </c>
    </row>
    <row r="109" spans="1:91" s="3" customFormat="1" ht="16.5" customHeight="1" x14ac:dyDescent="0.2">
      <c r="A109" s="83" t="s">
        <v>86</v>
      </c>
      <c r="B109" s="48"/>
      <c r="C109" s="9"/>
      <c r="D109" s="9"/>
      <c r="E109" s="239" t="s">
        <v>123</v>
      </c>
      <c r="F109" s="239"/>
      <c r="G109" s="239"/>
      <c r="H109" s="239"/>
      <c r="I109" s="239"/>
      <c r="J109" s="9"/>
      <c r="K109" s="239" t="s">
        <v>124</v>
      </c>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02">
        <f>'D1.02.41 - Vytápění'!J32</f>
        <v>0</v>
      </c>
      <c r="AH109" s="203"/>
      <c r="AI109" s="203"/>
      <c r="AJ109" s="203"/>
      <c r="AK109" s="203"/>
      <c r="AL109" s="203"/>
      <c r="AM109" s="203"/>
      <c r="AN109" s="202">
        <f t="shared" si="0"/>
        <v>0</v>
      </c>
      <c r="AO109" s="203"/>
      <c r="AP109" s="203"/>
      <c r="AQ109" s="84" t="s">
        <v>89</v>
      </c>
      <c r="AR109" s="48"/>
      <c r="AS109" s="85">
        <v>0</v>
      </c>
      <c r="AT109" s="86">
        <f t="shared" si="1"/>
        <v>0</v>
      </c>
      <c r="AU109" s="87">
        <f>'D1.02.41 - Vytápění'!P125</f>
        <v>0</v>
      </c>
      <c r="AV109" s="86">
        <f>'D1.02.41 - Vytápění'!J35</f>
        <v>0</v>
      </c>
      <c r="AW109" s="86">
        <f>'D1.02.41 - Vytápění'!J36</f>
        <v>0</v>
      </c>
      <c r="AX109" s="86">
        <f>'D1.02.41 - Vytápění'!J37</f>
        <v>0</v>
      </c>
      <c r="AY109" s="86">
        <f>'D1.02.41 - Vytápění'!J38</f>
        <v>0</v>
      </c>
      <c r="AZ109" s="86">
        <f>'D1.02.41 - Vytápění'!F35</f>
        <v>0</v>
      </c>
      <c r="BA109" s="86">
        <f>'D1.02.41 - Vytápění'!F36</f>
        <v>0</v>
      </c>
      <c r="BB109" s="86">
        <f>'D1.02.41 - Vytápění'!F37</f>
        <v>0</v>
      </c>
      <c r="BC109" s="86">
        <f>'D1.02.41 - Vytápění'!F38</f>
        <v>0</v>
      </c>
      <c r="BD109" s="88">
        <f>'D1.02.41 - Vytápění'!F39</f>
        <v>0</v>
      </c>
      <c r="BT109" s="25" t="s">
        <v>85</v>
      </c>
      <c r="BV109" s="25" t="s">
        <v>78</v>
      </c>
      <c r="BW109" s="25" t="s">
        <v>125</v>
      </c>
      <c r="BX109" s="25" t="s">
        <v>113</v>
      </c>
      <c r="CL109" s="25" t="s">
        <v>1</v>
      </c>
    </row>
    <row r="110" spans="1:91" s="3" customFormat="1" ht="16.5" customHeight="1" x14ac:dyDescent="0.2">
      <c r="A110" s="83" t="s">
        <v>86</v>
      </c>
      <c r="B110" s="48"/>
      <c r="C110" s="9"/>
      <c r="D110" s="9"/>
      <c r="E110" s="239" t="s">
        <v>126</v>
      </c>
      <c r="F110" s="239"/>
      <c r="G110" s="239"/>
      <c r="H110" s="239"/>
      <c r="I110" s="239"/>
      <c r="J110" s="9"/>
      <c r="K110" s="239" t="s">
        <v>127</v>
      </c>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02">
        <f>'D1.02.42 - Vzduchotechnika'!J32</f>
        <v>0</v>
      </c>
      <c r="AH110" s="203"/>
      <c r="AI110" s="203"/>
      <c r="AJ110" s="203"/>
      <c r="AK110" s="203"/>
      <c r="AL110" s="203"/>
      <c r="AM110" s="203"/>
      <c r="AN110" s="202">
        <f t="shared" si="0"/>
        <v>0</v>
      </c>
      <c r="AO110" s="203"/>
      <c r="AP110" s="203"/>
      <c r="AQ110" s="84" t="s">
        <v>89</v>
      </c>
      <c r="AR110" s="48"/>
      <c r="AS110" s="85">
        <v>0</v>
      </c>
      <c r="AT110" s="86">
        <f t="shared" si="1"/>
        <v>0</v>
      </c>
      <c r="AU110" s="87">
        <f>'D1.02.42 - Vzduchotechnika'!P125</f>
        <v>0</v>
      </c>
      <c r="AV110" s="86">
        <f>'D1.02.42 - Vzduchotechnika'!J35</f>
        <v>0</v>
      </c>
      <c r="AW110" s="86">
        <f>'D1.02.42 - Vzduchotechnika'!J36</f>
        <v>0</v>
      </c>
      <c r="AX110" s="86">
        <f>'D1.02.42 - Vzduchotechnika'!J37</f>
        <v>0</v>
      </c>
      <c r="AY110" s="86">
        <f>'D1.02.42 - Vzduchotechnika'!J38</f>
        <v>0</v>
      </c>
      <c r="AZ110" s="86">
        <f>'D1.02.42 - Vzduchotechnika'!F35</f>
        <v>0</v>
      </c>
      <c r="BA110" s="86">
        <f>'D1.02.42 - Vzduchotechnika'!F36</f>
        <v>0</v>
      </c>
      <c r="BB110" s="86">
        <f>'D1.02.42 - Vzduchotechnika'!F37</f>
        <v>0</v>
      </c>
      <c r="BC110" s="86">
        <f>'D1.02.42 - Vzduchotechnika'!F38</f>
        <v>0</v>
      </c>
      <c r="BD110" s="88">
        <f>'D1.02.42 - Vzduchotechnika'!F39</f>
        <v>0</v>
      </c>
      <c r="BT110" s="25" t="s">
        <v>85</v>
      </c>
      <c r="BV110" s="25" t="s">
        <v>78</v>
      </c>
      <c r="BW110" s="25" t="s">
        <v>128</v>
      </c>
      <c r="BX110" s="25" t="s">
        <v>113</v>
      </c>
      <c r="CL110" s="25" t="s">
        <v>1</v>
      </c>
    </row>
    <row r="111" spans="1:91" s="3" customFormat="1" ht="23.25" customHeight="1" x14ac:dyDescent="0.2">
      <c r="A111" s="83" t="s">
        <v>86</v>
      </c>
      <c r="B111" s="48"/>
      <c r="C111" s="9"/>
      <c r="D111" s="9"/>
      <c r="E111" s="239" t="s">
        <v>129</v>
      </c>
      <c r="F111" s="239"/>
      <c r="G111" s="239"/>
      <c r="H111" s="239"/>
      <c r="I111" s="239"/>
      <c r="J111" s="9"/>
      <c r="K111" s="239" t="s">
        <v>130</v>
      </c>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02">
        <f>'D1.02.43-44 - Elektroinst...'!J32</f>
        <v>0</v>
      </c>
      <c r="AH111" s="203"/>
      <c r="AI111" s="203"/>
      <c r="AJ111" s="203"/>
      <c r="AK111" s="203"/>
      <c r="AL111" s="203"/>
      <c r="AM111" s="203"/>
      <c r="AN111" s="202">
        <f t="shared" si="0"/>
        <v>0</v>
      </c>
      <c r="AO111" s="203"/>
      <c r="AP111" s="203"/>
      <c r="AQ111" s="84" t="s">
        <v>89</v>
      </c>
      <c r="AR111" s="48"/>
      <c r="AS111" s="85">
        <v>0</v>
      </c>
      <c r="AT111" s="86">
        <f t="shared" si="1"/>
        <v>0</v>
      </c>
      <c r="AU111" s="87">
        <f>'D1.02.43-44 - Elektroinst...'!P133</f>
        <v>0</v>
      </c>
      <c r="AV111" s="86">
        <f>'D1.02.43-44 - Elektroinst...'!J35</f>
        <v>0</v>
      </c>
      <c r="AW111" s="86">
        <f>'D1.02.43-44 - Elektroinst...'!J36</f>
        <v>0</v>
      </c>
      <c r="AX111" s="86">
        <f>'D1.02.43-44 - Elektroinst...'!J37</f>
        <v>0</v>
      </c>
      <c r="AY111" s="86">
        <f>'D1.02.43-44 - Elektroinst...'!J38</f>
        <v>0</v>
      </c>
      <c r="AZ111" s="86">
        <f>'D1.02.43-44 - Elektroinst...'!F35</f>
        <v>0</v>
      </c>
      <c r="BA111" s="86">
        <f>'D1.02.43-44 - Elektroinst...'!F36</f>
        <v>0</v>
      </c>
      <c r="BB111" s="86">
        <f>'D1.02.43-44 - Elektroinst...'!F37</f>
        <v>0</v>
      </c>
      <c r="BC111" s="86">
        <f>'D1.02.43-44 - Elektroinst...'!F38</f>
        <v>0</v>
      </c>
      <c r="BD111" s="88">
        <f>'D1.02.43-44 - Elektroinst...'!F39</f>
        <v>0</v>
      </c>
      <c r="BT111" s="25" t="s">
        <v>85</v>
      </c>
      <c r="BV111" s="25" t="s">
        <v>78</v>
      </c>
      <c r="BW111" s="25" t="s">
        <v>131</v>
      </c>
      <c r="BX111" s="25" t="s">
        <v>113</v>
      </c>
      <c r="CL111" s="25" t="s">
        <v>1</v>
      </c>
    </row>
    <row r="112" spans="1:91" s="3" customFormat="1" ht="16.5" customHeight="1" x14ac:dyDescent="0.2">
      <c r="A112" s="83" t="s">
        <v>86</v>
      </c>
      <c r="B112" s="48"/>
      <c r="C112" s="9"/>
      <c r="D112" s="9"/>
      <c r="E112" s="239" t="s">
        <v>108</v>
      </c>
      <c r="F112" s="239"/>
      <c r="G112" s="239"/>
      <c r="H112" s="239"/>
      <c r="I112" s="239"/>
      <c r="J112" s="9"/>
      <c r="K112" s="239" t="s">
        <v>109</v>
      </c>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02">
        <f>'VON - Vedlejší a ostatní ..._01'!J32</f>
        <v>0</v>
      </c>
      <c r="AH112" s="203"/>
      <c r="AI112" s="203"/>
      <c r="AJ112" s="203"/>
      <c r="AK112" s="203"/>
      <c r="AL112" s="203"/>
      <c r="AM112" s="203"/>
      <c r="AN112" s="202">
        <f t="shared" si="0"/>
        <v>0</v>
      </c>
      <c r="AO112" s="203"/>
      <c r="AP112" s="203"/>
      <c r="AQ112" s="84" t="s">
        <v>89</v>
      </c>
      <c r="AR112" s="48"/>
      <c r="AS112" s="89">
        <v>0</v>
      </c>
      <c r="AT112" s="90">
        <f t="shared" si="1"/>
        <v>0</v>
      </c>
      <c r="AU112" s="91">
        <f>'VON - Vedlejší a ostatní ..._01'!P127</f>
        <v>0</v>
      </c>
      <c r="AV112" s="90">
        <f>'VON - Vedlejší a ostatní ..._01'!J35</f>
        <v>0</v>
      </c>
      <c r="AW112" s="90">
        <f>'VON - Vedlejší a ostatní ..._01'!J36</f>
        <v>0</v>
      </c>
      <c r="AX112" s="90">
        <f>'VON - Vedlejší a ostatní ..._01'!J37</f>
        <v>0</v>
      </c>
      <c r="AY112" s="90">
        <f>'VON - Vedlejší a ostatní ..._01'!J38</f>
        <v>0</v>
      </c>
      <c r="AZ112" s="90">
        <f>'VON - Vedlejší a ostatní ..._01'!F35</f>
        <v>0</v>
      </c>
      <c r="BA112" s="90">
        <f>'VON - Vedlejší a ostatní ..._01'!F36</f>
        <v>0</v>
      </c>
      <c r="BB112" s="90">
        <f>'VON - Vedlejší a ostatní ..._01'!F37</f>
        <v>0</v>
      </c>
      <c r="BC112" s="90">
        <f>'VON - Vedlejší a ostatní ..._01'!F38</f>
        <v>0</v>
      </c>
      <c r="BD112" s="92">
        <f>'VON - Vedlejší a ostatní ..._01'!F39</f>
        <v>0</v>
      </c>
      <c r="BT112" s="25" t="s">
        <v>85</v>
      </c>
      <c r="BV112" s="25" t="s">
        <v>78</v>
      </c>
      <c r="BW112" s="25" t="s">
        <v>132</v>
      </c>
      <c r="BX112" s="25" t="s">
        <v>113</v>
      </c>
      <c r="CL112" s="25" t="s">
        <v>1</v>
      </c>
    </row>
    <row r="113" spans="2:44" s="1" customFormat="1" ht="30" customHeight="1" x14ac:dyDescent="0.2">
      <c r="B113" s="32"/>
      <c r="AR113" s="32"/>
    </row>
    <row r="114" spans="2:44" s="1" customFormat="1" ht="6.95" customHeight="1" x14ac:dyDescent="0.2">
      <c r="B114" s="4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32"/>
    </row>
  </sheetData>
  <mergeCells count="110">
    <mergeCell ref="I92:AF92"/>
    <mergeCell ref="J104:AF104"/>
    <mergeCell ref="J95:AF95"/>
    <mergeCell ref="K101:AF101"/>
    <mergeCell ref="K103:AF103"/>
    <mergeCell ref="K97:AF97"/>
    <mergeCell ref="K98:AF98"/>
    <mergeCell ref="K96:AF96"/>
    <mergeCell ref="L100:AF100"/>
    <mergeCell ref="L102:AF102"/>
    <mergeCell ref="L99:AF99"/>
    <mergeCell ref="L85:AO85"/>
    <mergeCell ref="E105:I105"/>
    <mergeCell ref="K105:AF105"/>
    <mergeCell ref="E106:I106"/>
    <mergeCell ref="K106:AF106"/>
    <mergeCell ref="F107:J107"/>
    <mergeCell ref="L107:AF107"/>
    <mergeCell ref="F108:J108"/>
    <mergeCell ref="L108:AF108"/>
    <mergeCell ref="AN104:AP104"/>
    <mergeCell ref="AN98:AP98"/>
    <mergeCell ref="AN95:AP95"/>
    <mergeCell ref="AN96:AP96"/>
    <mergeCell ref="C92:G92"/>
    <mergeCell ref="D95:H95"/>
    <mergeCell ref="D104:H104"/>
    <mergeCell ref="E103:I103"/>
    <mergeCell ref="E97:I97"/>
    <mergeCell ref="E101:I101"/>
    <mergeCell ref="E96:I96"/>
    <mergeCell ref="E98:I98"/>
    <mergeCell ref="F102:J102"/>
    <mergeCell ref="F100:J100"/>
    <mergeCell ref="F99:J99"/>
    <mergeCell ref="E109:I109"/>
    <mergeCell ref="K109:AF109"/>
    <mergeCell ref="E110:I110"/>
    <mergeCell ref="K110:AF110"/>
    <mergeCell ref="E111:I111"/>
    <mergeCell ref="K111:AF111"/>
    <mergeCell ref="E112:I112"/>
    <mergeCell ref="K112:AF112"/>
    <mergeCell ref="AG94:AM94"/>
    <mergeCell ref="BE5:BE34"/>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95:AM95"/>
    <mergeCell ref="AG104:AM104"/>
    <mergeCell ref="AG98:AM98"/>
    <mergeCell ref="AG103:AM103"/>
    <mergeCell ref="AG99:AM99"/>
    <mergeCell ref="AG102:AM102"/>
    <mergeCell ref="AG92:AM92"/>
    <mergeCell ref="AG100:AM100"/>
    <mergeCell ref="AG96:AM96"/>
    <mergeCell ref="AG97:AM97"/>
    <mergeCell ref="AG101:AM101"/>
    <mergeCell ref="AM87:AN87"/>
    <mergeCell ref="AM89:AP89"/>
    <mergeCell ref="AM90:AP90"/>
    <mergeCell ref="AN101:AP101"/>
    <mergeCell ref="AN92:AP92"/>
    <mergeCell ref="AN102:AP102"/>
    <mergeCell ref="AN100:AP100"/>
    <mergeCell ref="AN97:AP97"/>
    <mergeCell ref="AN99:AP99"/>
    <mergeCell ref="AN103:AP103"/>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94:AP94"/>
  </mergeCells>
  <hyperlinks>
    <hyperlink ref="A96" location="'D.01.10 - Architektonicko...'!C2" display="/" xr:uid="{00000000-0004-0000-0000-000000000000}"/>
    <hyperlink ref="A97" location="'D.01.41 - Zdravotně techn...'!C2" display="/" xr:uid="{00000000-0004-0000-0000-000001000000}"/>
    <hyperlink ref="A99" location="'01 - Silnoproudá elektrot...'!C2" display="/" xr:uid="{00000000-0004-0000-0000-000002000000}"/>
    <hyperlink ref="A100" location="'02 - Silnoproudá elektrot...'!C2" display="/" xr:uid="{00000000-0004-0000-0000-000003000000}"/>
    <hyperlink ref="A102" location="'01 - Slaboproudá elektrot...'!C2" display="/" xr:uid="{00000000-0004-0000-0000-000004000000}"/>
    <hyperlink ref="A103" location="'VON - Vedlejší a ostatní ...'!C2" display="/" xr:uid="{00000000-0004-0000-0000-000005000000}"/>
    <hyperlink ref="A105" location="'D1.02.10 - Architektonick...'!C2" display="/" xr:uid="{00000000-0004-0000-0000-000006000000}"/>
    <hyperlink ref="A107" location="'1 - D1.02.40- Zdravotechn...'!C2" display="/" xr:uid="{00000000-0004-0000-0000-000007000000}"/>
    <hyperlink ref="A108" location="'2 - D1.02.40- Zdravotechn...'!C2" display="/" xr:uid="{00000000-0004-0000-0000-000008000000}"/>
    <hyperlink ref="A109" location="'D1.02.41 - Vytápění'!C2" display="/" xr:uid="{00000000-0004-0000-0000-000009000000}"/>
    <hyperlink ref="A110" location="'D1.02.42 - Vzduchotechnika'!C2" display="/" xr:uid="{00000000-0004-0000-0000-00000A000000}"/>
    <hyperlink ref="A111" location="'D1.02.43-44 - Elektroinst...'!C2" display="/" xr:uid="{00000000-0004-0000-0000-00000B000000}"/>
    <hyperlink ref="A112" location="'VON - Vedlejší a ostatní ..._01'!C2" display="/" xr:uid="{00000000-0004-0000-0000-00000C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94"/>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122</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75" x14ac:dyDescent="0.2">
      <c r="B8" s="20"/>
      <c r="D8" s="27" t="s">
        <v>134</v>
      </c>
      <c r="L8" s="20"/>
    </row>
    <row r="9" spans="2:46" ht="16.5" customHeight="1" x14ac:dyDescent="0.2">
      <c r="B9" s="20"/>
      <c r="E9" s="247" t="s">
        <v>1769</v>
      </c>
      <c r="F9" s="215"/>
      <c r="G9" s="215"/>
      <c r="H9" s="215"/>
      <c r="L9" s="20"/>
    </row>
    <row r="10" spans="2:46" ht="12" customHeight="1" x14ac:dyDescent="0.2">
      <c r="B10" s="20"/>
      <c r="D10" s="27" t="s">
        <v>136</v>
      </c>
      <c r="L10" s="20"/>
    </row>
    <row r="11" spans="2:46" s="1" customFormat="1" ht="16.5" customHeight="1" x14ac:dyDescent="0.2">
      <c r="B11" s="32"/>
      <c r="E11" s="208" t="s">
        <v>2066</v>
      </c>
      <c r="F11" s="246"/>
      <c r="G11" s="246"/>
      <c r="H11" s="246"/>
      <c r="L11" s="32"/>
    </row>
    <row r="12" spans="2:46" s="1" customFormat="1" ht="12" customHeight="1" x14ac:dyDescent="0.2">
      <c r="B12" s="32"/>
      <c r="D12" s="27" t="s">
        <v>975</v>
      </c>
      <c r="L12" s="32"/>
    </row>
    <row r="13" spans="2:46" s="1" customFormat="1" ht="30" customHeight="1" x14ac:dyDescent="0.2">
      <c r="B13" s="32"/>
      <c r="E13" s="241" t="s">
        <v>2538</v>
      </c>
      <c r="F13" s="246"/>
      <c r="G13" s="246"/>
      <c r="H13" s="246"/>
      <c r="L13" s="32"/>
    </row>
    <row r="14" spans="2:46" s="1" customFormat="1" x14ac:dyDescent="0.2">
      <c r="B14" s="32"/>
      <c r="L14" s="32"/>
    </row>
    <row r="15" spans="2:46" s="1" customFormat="1" ht="12" customHeight="1" x14ac:dyDescent="0.2">
      <c r="B15" s="32"/>
      <c r="D15" s="27" t="s">
        <v>18</v>
      </c>
      <c r="F15" s="25" t="s">
        <v>1</v>
      </c>
      <c r="I15" s="27" t="s">
        <v>19</v>
      </c>
      <c r="J15" s="25" t="s">
        <v>1</v>
      </c>
      <c r="L15" s="32"/>
    </row>
    <row r="16" spans="2:46" s="1" customFormat="1" ht="12" customHeight="1" x14ac:dyDescent="0.2">
      <c r="B16" s="32"/>
      <c r="D16" s="27" t="s">
        <v>20</v>
      </c>
      <c r="F16" s="25" t="s">
        <v>883</v>
      </c>
      <c r="I16" s="27" t="s">
        <v>22</v>
      </c>
      <c r="J16" s="52" t="str">
        <f>'Rekapitulace stavby'!AN8</f>
        <v>24. 2. 2024</v>
      </c>
      <c r="L16" s="32"/>
    </row>
    <row r="17" spans="2:12" s="1" customFormat="1" ht="10.7" customHeight="1" x14ac:dyDescent="0.2">
      <c r="B17" s="32"/>
      <c r="L17" s="32"/>
    </row>
    <row r="18" spans="2:12" s="1" customFormat="1" ht="12" customHeight="1" x14ac:dyDescent="0.2">
      <c r="B18" s="32"/>
      <c r="D18" s="27" t="s">
        <v>24</v>
      </c>
      <c r="I18" s="27" t="s">
        <v>25</v>
      </c>
      <c r="J18" s="25" t="str">
        <f>IF('Rekapitulace stavby'!AN10="","",'Rekapitulace stavby'!AN10)</f>
        <v/>
      </c>
      <c r="L18" s="32"/>
    </row>
    <row r="19" spans="2:12" s="1" customFormat="1" ht="18" customHeight="1" x14ac:dyDescent="0.2">
      <c r="B19" s="32"/>
      <c r="E19" s="25" t="str">
        <f>IF('Rekapitulace stavby'!E11="","",'Rekapitulace stavby'!E11)</f>
        <v>Vysoká škola bánská – Technická univerzita Ostrava</v>
      </c>
      <c r="I19" s="27" t="s">
        <v>27</v>
      </c>
      <c r="J19" s="25" t="str">
        <f>IF('Rekapitulace stavby'!AN11="","",'Rekapitulace stavby'!AN11)</f>
        <v/>
      </c>
      <c r="L19" s="32"/>
    </row>
    <row r="20" spans="2:12" s="1" customFormat="1" ht="6.95" customHeight="1" x14ac:dyDescent="0.2">
      <c r="B20" s="32"/>
      <c r="L20" s="32"/>
    </row>
    <row r="21" spans="2:12" s="1" customFormat="1" ht="12" customHeight="1" x14ac:dyDescent="0.2">
      <c r="B21" s="32"/>
      <c r="D21" s="27" t="s">
        <v>28</v>
      </c>
      <c r="I21" s="27" t="s">
        <v>25</v>
      </c>
      <c r="J21" s="28" t="str">
        <f>'Rekapitulace stavby'!AN13</f>
        <v>Vyplň údaj</v>
      </c>
      <c r="L21" s="32"/>
    </row>
    <row r="22" spans="2:12" s="1" customFormat="1" ht="18" customHeight="1" x14ac:dyDescent="0.2">
      <c r="B22" s="32"/>
      <c r="E22" s="249" t="str">
        <f>'Rekapitulace stavby'!E14</f>
        <v>Vyplň údaj</v>
      </c>
      <c r="F22" s="228"/>
      <c r="G22" s="228"/>
      <c r="H22" s="228"/>
      <c r="I22" s="27" t="s">
        <v>27</v>
      </c>
      <c r="J22" s="28" t="str">
        <f>'Rekapitulace stavby'!AN14</f>
        <v>Vyplň údaj</v>
      </c>
      <c r="L22" s="32"/>
    </row>
    <row r="23" spans="2:12" s="1" customFormat="1" ht="6.95" customHeight="1" x14ac:dyDescent="0.2">
      <c r="B23" s="32"/>
      <c r="L23" s="32"/>
    </row>
    <row r="24" spans="2:12" s="1" customFormat="1" ht="12" customHeight="1" x14ac:dyDescent="0.2">
      <c r="B24" s="32"/>
      <c r="D24" s="27" t="s">
        <v>30</v>
      </c>
      <c r="I24" s="27" t="s">
        <v>25</v>
      </c>
      <c r="J24" s="25" t="s">
        <v>1</v>
      </c>
      <c r="L24" s="32"/>
    </row>
    <row r="25" spans="2:12" s="1" customFormat="1" ht="18" customHeight="1" x14ac:dyDescent="0.2">
      <c r="B25" s="32"/>
      <c r="E25" s="25" t="s">
        <v>884</v>
      </c>
      <c r="I25" s="27" t="s">
        <v>27</v>
      </c>
      <c r="J25" s="25" t="s">
        <v>1</v>
      </c>
      <c r="L25" s="32"/>
    </row>
    <row r="26" spans="2:12" s="1" customFormat="1" ht="6.95" customHeight="1" x14ac:dyDescent="0.2">
      <c r="B26" s="32"/>
      <c r="L26" s="32"/>
    </row>
    <row r="27" spans="2:12" s="1" customFormat="1" ht="12" customHeight="1" x14ac:dyDescent="0.2">
      <c r="B27" s="32"/>
      <c r="D27" s="27" t="s">
        <v>33</v>
      </c>
      <c r="I27" s="27" t="s">
        <v>25</v>
      </c>
      <c r="J27" s="25" t="s">
        <v>1</v>
      </c>
      <c r="L27" s="32"/>
    </row>
    <row r="28" spans="2:12" s="1" customFormat="1" ht="18" customHeight="1" x14ac:dyDescent="0.2">
      <c r="B28" s="32"/>
      <c r="E28" s="25" t="s">
        <v>885</v>
      </c>
      <c r="I28" s="27" t="s">
        <v>27</v>
      </c>
      <c r="J28" s="25" t="s">
        <v>1</v>
      </c>
      <c r="L28" s="32"/>
    </row>
    <row r="29" spans="2:12" s="1" customFormat="1" ht="6.95" customHeight="1" x14ac:dyDescent="0.2">
      <c r="B29" s="32"/>
      <c r="L29" s="32"/>
    </row>
    <row r="30" spans="2:12" s="1" customFormat="1" ht="12" customHeight="1" x14ac:dyDescent="0.2">
      <c r="B30" s="32"/>
      <c r="D30" s="27" t="s">
        <v>34</v>
      </c>
      <c r="L30" s="32"/>
    </row>
    <row r="31" spans="2:12" s="7" customFormat="1" ht="16.5" customHeight="1" x14ac:dyDescent="0.2">
      <c r="B31" s="94"/>
      <c r="E31" s="232" t="s">
        <v>1</v>
      </c>
      <c r="F31" s="232"/>
      <c r="G31" s="232"/>
      <c r="H31" s="232"/>
      <c r="L31" s="94"/>
    </row>
    <row r="32" spans="2:12" s="1" customFormat="1" ht="6.95" customHeight="1" x14ac:dyDescent="0.2">
      <c r="B32" s="32"/>
      <c r="L32" s="32"/>
    </row>
    <row r="33" spans="2:12" s="1" customFormat="1" ht="6.95" customHeight="1" x14ac:dyDescent="0.2">
      <c r="B33" s="32"/>
      <c r="D33" s="53"/>
      <c r="E33" s="53"/>
      <c r="F33" s="53"/>
      <c r="G33" s="53"/>
      <c r="H33" s="53"/>
      <c r="I33" s="53"/>
      <c r="J33" s="53"/>
      <c r="K33" s="53"/>
      <c r="L33" s="32"/>
    </row>
    <row r="34" spans="2:12" s="1" customFormat="1" ht="25.35" customHeight="1" x14ac:dyDescent="0.2">
      <c r="B34" s="32"/>
      <c r="D34" s="95" t="s">
        <v>36</v>
      </c>
      <c r="J34" s="66">
        <f>ROUND(J129, 2)</f>
        <v>0</v>
      </c>
      <c r="L34" s="32"/>
    </row>
    <row r="35" spans="2:12" s="1" customFormat="1" ht="6.95" customHeight="1" x14ac:dyDescent="0.2">
      <c r="B35" s="32"/>
      <c r="D35" s="53"/>
      <c r="E35" s="53"/>
      <c r="F35" s="53"/>
      <c r="G35" s="53"/>
      <c r="H35" s="53"/>
      <c r="I35" s="53"/>
      <c r="J35" s="53"/>
      <c r="K35" s="53"/>
      <c r="L35" s="32"/>
    </row>
    <row r="36" spans="2:12" s="1" customFormat="1" ht="14.45" customHeight="1" x14ac:dyDescent="0.2">
      <c r="B36" s="32"/>
      <c r="F36" s="35" t="s">
        <v>38</v>
      </c>
      <c r="I36" s="35" t="s">
        <v>37</v>
      </c>
      <c r="J36" s="35" t="s">
        <v>39</v>
      </c>
      <c r="L36" s="32"/>
    </row>
    <row r="37" spans="2:12" s="1" customFormat="1" ht="14.45" customHeight="1" x14ac:dyDescent="0.2">
      <c r="B37" s="32"/>
      <c r="D37" s="55" t="s">
        <v>40</v>
      </c>
      <c r="E37" s="27" t="s">
        <v>41</v>
      </c>
      <c r="F37" s="86">
        <f>ROUND((SUM(BE129:BE193)),  2)</f>
        <v>0</v>
      </c>
      <c r="I37" s="96">
        <v>0.21</v>
      </c>
      <c r="J37" s="86">
        <f>ROUND(((SUM(BE129:BE193))*I37),  2)</f>
        <v>0</v>
      </c>
      <c r="L37" s="32"/>
    </row>
    <row r="38" spans="2:12" s="1" customFormat="1" ht="14.45" customHeight="1" x14ac:dyDescent="0.2">
      <c r="B38" s="32"/>
      <c r="E38" s="27" t="s">
        <v>42</v>
      </c>
      <c r="F38" s="86">
        <f>ROUND((SUM(BF129:BF193)),  2)</f>
        <v>0</v>
      </c>
      <c r="I38" s="96">
        <v>0.12</v>
      </c>
      <c r="J38" s="86">
        <f>ROUND(((SUM(BF129:BF193))*I38),  2)</f>
        <v>0</v>
      </c>
      <c r="L38" s="32"/>
    </row>
    <row r="39" spans="2:12" s="1" customFormat="1" ht="14.45" hidden="1" customHeight="1" x14ac:dyDescent="0.2">
      <c r="B39" s="32"/>
      <c r="E39" s="27" t="s">
        <v>43</v>
      </c>
      <c r="F39" s="86">
        <f>ROUND((SUM(BG129:BG193)),  2)</f>
        <v>0</v>
      </c>
      <c r="I39" s="96">
        <v>0.21</v>
      </c>
      <c r="J39" s="86">
        <f>0</f>
        <v>0</v>
      </c>
      <c r="L39" s="32"/>
    </row>
    <row r="40" spans="2:12" s="1" customFormat="1" ht="14.45" hidden="1" customHeight="1" x14ac:dyDescent="0.2">
      <c r="B40" s="32"/>
      <c r="E40" s="27" t="s">
        <v>44</v>
      </c>
      <c r="F40" s="86">
        <f>ROUND((SUM(BH129:BH193)),  2)</f>
        <v>0</v>
      </c>
      <c r="I40" s="96">
        <v>0.12</v>
      </c>
      <c r="J40" s="86">
        <f>0</f>
        <v>0</v>
      </c>
      <c r="L40" s="32"/>
    </row>
    <row r="41" spans="2:12" s="1" customFormat="1" ht="14.45" hidden="1" customHeight="1" x14ac:dyDescent="0.2">
      <c r="B41" s="32"/>
      <c r="E41" s="27" t="s">
        <v>45</v>
      </c>
      <c r="F41" s="86">
        <f>ROUND((SUM(BI129:BI193)),  2)</f>
        <v>0</v>
      </c>
      <c r="I41" s="96">
        <v>0</v>
      </c>
      <c r="J41" s="86">
        <f>0</f>
        <v>0</v>
      </c>
      <c r="L41" s="32"/>
    </row>
    <row r="42" spans="2:12" s="1" customFormat="1" ht="6.95" customHeight="1" x14ac:dyDescent="0.2">
      <c r="B42" s="32"/>
      <c r="L42" s="32"/>
    </row>
    <row r="43" spans="2:12" s="1" customFormat="1" ht="25.35" customHeight="1" x14ac:dyDescent="0.2">
      <c r="B43" s="32"/>
      <c r="C43" s="97"/>
      <c r="D43" s="98" t="s">
        <v>46</v>
      </c>
      <c r="E43" s="57"/>
      <c r="F43" s="57"/>
      <c r="G43" s="99" t="s">
        <v>47</v>
      </c>
      <c r="H43" s="100" t="s">
        <v>48</v>
      </c>
      <c r="I43" s="57"/>
      <c r="J43" s="101">
        <f>SUM(J34:J41)</f>
        <v>0</v>
      </c>
      <c r="K43" s="102"/>
      <c r="L43" s="32"/>
    </row>
    <row r="44" spans="2:12" s="1" customFormat="1" ht="14.45" customHeight="1" x14ac:dyDescent="0.2">
      <c r="B44" s="32"/>
      <c r="L44" s="32"/>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ht="16.5" customHeight="1" x14ac:dyDescent="0.2">
      <c r="B87" s="20"/>
      <c r="E87" s="247" t="s">
        <v>1769</v>
      </c>
      <c r="F87" s="215"/>
      <c r="G87" s="215"/>
      <c r="H87" s="215"/>
      <c r="L87" s="20"/>
    </row>
    <row r="88" spans="2:12" ht="12" customHeight="1" x14ac:dyDescent="0.2">
      <c r="B88" s="20"/>
      <c r="C88" s="27" t="s">
        <v>136</v>
      </c>
      <c r="L88" s="20"/>
    </row>
    <row r="89" spans="2:12" s="1" customFormat="1" ht="16.5" customHeight="1" x14ac:dyDescent="0.2">
      <c r="B89" s="32"/>
      <c r="E89" s="208" t="s">
        <v>2066</v>
      </c>
      <c r="F89" s="246"/>
      <c r="G89" s="246"/>
      <c r="H89" s="246"/>
      <c r="L89" s="32"/>
    </row>
    <row r="90" spans="2:12" s="1" customFormat="1" ht="12" customHeight="1" x14ac:dyDescent="0.2">
      <c r="B90" s="32"/>
      <c r="C90" s="27" t="s">
        <v>975</v>
      </c>
      <c r="L90" s="32"/>
    </row>
    <row r="91" spans="2:12" s="1" customFormat="1" ht="30" customHeight="1" x14ac:dyDescent="0.2">
      <c r="B91" s="32"/>
      <c r="E91" s="241" t="str">
        <f>E13</f>
        <v>2 - D1.02.40- Zdravotechnika - úpravy stávajícího rozvodu vody v hygienickém uzlu 2.NP-část G</v>
      </c>
      <c r="F91" s="246"/>
      <c r="G91" s="246"/>
      <c r="H91" s="246"/>
      <c r="L91" s="32"/>
    </row>
    <row r="92" spans="2:12" s="1" customFormat="1" ht="6.95" customHeight="1" x14ac:dyDescent="0.2">
      <c r="B92" s="32"/>
      <c r="L92" s="32"/>
    </row>
    <row r="93" spans="2:12" s="1" customFormat="1" ht="12" customHeight="1" x14ac:dyDescent="0.2">
      <c r="B93" s="32"/>
      <c r="C93" s="27" t="s">
        <v>20</v>
      </c>
      <c r="F93" s="25" t="str">
        <f>F16</f>
        <v>Ostrava-Poruba</v>
      </c>
      <c r="I93" s="27" t="s">
        <v>22</v>
      </c>
      <c r="J93" s="52" t="str">
        <f>IF(J16="","",J16)</f>
        <v>24. 2. 2024</v>
      </c>
      <c r="L93" s="32"/>
    </row>
    <row r="94" spans="2:12" s="1" customFormat="1" ht="6.95" customHeight="1" x14ac:dyDescent="0.2">
      <c r="B94" s="32"/>
      <c r="L94" s="32"/>
    </row>
    <row r="95" spans="2:12" s="1" customFormat="1" ht="15.2" customHeight="1" x14ac:dyDescent="0.2">
      <c r="B95" s="32"/>
      <c r="C95" s="27" t="s">
        <v>24</v>
      </c>
      <c r="F95" s="25" t="str">
        <f>E19</f>
        <v>Vysoká škola bánská – Technická univerzita Ostrava</v>
      </c>
      <c r="I95" s="27" t="s">
        <v>30</v>
      </c>
      <c r="J95" s="30" t="str">
        <f>E25</f>
        <v>Ing.Petr Kudlík</v>
      </c>
      <c r="L95" s="32"/>
    </row>
    <row r="96" spans="2:12" s="1" customFormat="1" ht="15.2" customHeight="1" x14ac:dyDescent="0.2">
      <c r="B96" s="32"/>
      <c r="C96" s="27" t="s">
        <v>28</v>
      </c>
      <c r="F96" s="25" t="str">
        <f>IF(E22="","",E22)</f>
        <v>Vyplň údaj</v>
      </c>
      <c r="I96" s="27" t="s">
        <v>33</v>
      </c>
      <c r="J96" s="30" t="str">
        <f>E28</f>
        <v>Lenka Jugová</v>
      </c>
      <c r="L96" s="32"/>
    </row>
    <row r="97" spans="2:47" s="1" customFormat="1" ht="10.35" customHeight="1" x14ac:dyDescent="0.2">
      <c r="B97" s="32"/>
      <c r="L97" s="32"/>
    </row>
    <row r="98" spans="2:47" s="1" customFormat="1" ht="29.25" customHeight="1" x14ac:dyDescent="0.2">
      <c r="B98" s="32"/>
      <c r="C98" s="105" t="s">
        <v>139</v>
      </c>
      <c r="D98" s="97"/>
      <c r="E98" s="97"/>
      <c r="F98" s="97"/>
      <c r="G98" s="97"/>
      <c r="H98" s="97"/>
      <c r="I98" s="97"/>
      <c r="J98" s="106" t="s">
        <v>140</v>
      </c>
      <c r="K98" s="97"/>
      <c r="L98" s="32"/>
    </row>
    <row r="99" spans="2:47" s="1" customFormat="1" ht="10.35" customHeight="1" x14ac:dyDescent="0.2">
      <c r="B99" s="32"/>
      <c r="L99" s="32"/>
    </row>
    <row r="100" spans="2:47" s="1" customFormat="1" ht="22.9" customHeight="1" x14ac:dyDescent="0.2">
      <c r="B100" s="32"/>
      <c r="C100" s="107" t="s">
        <v>141</v>
      </c>
      <c r="J100" s="66">
        <f>J129</f>
        <v>0</v>
      </c>
      <c r="L100" s="32"/>
      <c r="AU100" s="17" t="s">
        <v>142</v>
      </c>
    </row>
    <row r="101" spans="2:47" s="8" customFormat="1" ht="24.95" customHeight="1" x14ac:dyDescent="0.2">
      <c r="B101" s="108"/>
      <c r="D101" s="109" t="s">
        <v>153</v>
      </c>
      <c r="E101" s="110"/>
      <c r="F101" s="110"/>
      <c r="G101" s="110"/>
      <c r="H101" s="110"/>
      <c r="I101" s="110"/>
      <c r="J101" s="111">
        <f>J130</f>
        <v>0</v>
      </c>
      <c r="L101" s="108"/>
    </row>
    <row r="102" spans="2:47" s="9" customFormat="1" ht="19.899999999999999" customHeight="1" x14ac:dyDescent="0.2">
      <c r="B102" s="112"/>
      <c r="D102" s="113" t="s">
        <v>154</v>
      </c>
      <c r="E102" s="114"/>
      <c r="F102" s="114"/>
      <c r="G102" s="114"/>
      <c r="H102" s="114"/>
      <c r="I102" s="114"/>
      <c r="J102" s="115">
        <f>J131</f>
        <v>0</v>
      </c>
      <c r="L102" s="112"/>
    </row>
    <row r="103" spans="2:47" s="9" customFormat="1" ht="19.899999999999999" customHeight="1" x14ac:dyDescent="0.2">
      <c r="B103" s="112"/>
      <c r="D103" s="113" t="s">
        <v>886</v>
      </c>
      <c r="E103" s="114"/>
      <c r="F103" s="114"/>
      <c r="G103" s="114"/>
      <c r="H103" s="114"/>
      <c r="I103" s="114"/>
      <c r="J103" s="115">
        <f>J153</f>
        <v>0</v>
      </c>
      <c r="L103" s="112"/>
    </row>
    <row r="104" spans="2:47" s="8" customFormat="1" ht="24.95" customHeight="1" x14ac:dyDescent="0.2">
      <c r="B104" s="108"/>
      <c r="D104" s="109" t="s">
        <v>2071</v>
      </c>
      <c r="E104" s="110"/>
      <c r="F104" s="110"/>
      <c r="G104" s="110"/>
      <c r="H104" s="110"/>
      <c r="I104" s="110"/>
      <c r="J104" s="111">
        <f>J189</f>
        <v>0</v>
      </c>
      <c r="L104" s="108"/>
    </row>
    <row r="105" spans="2:47" s="9" customFormat="1" ht="19.899999999999999" customHeight="1" x14ac:dyDescent="0.2">
      <c r="B105" s="112"/>
      <c r="D105" s="113" t="s">
        <v>2072</v>
      </c>
      <c r="E105" s="114"/>
      <c r="F105" s="114"/>
      <c r="G105" s="114"/>
      <c r="H105" s="114"/>
      <c r="I105" s="114"/>
      <c r="J105" s="115">
        <f>J190</f>
        <v>0</v>
      </c>
      <c r="L105" s="112"/>
    </row>
    <row r="106" spans="2:47" s="1" customFormat="1" ht="21.95" customHeight="1" x14ac:dyDescent="0.2">
      <c r="B106" s="32"/>
      <c r="L106" s="32"/>
    </row>
    <row r="107" spans="2:47" s="1" customFormat="1" ht="6.95" customHeight="1" x14ac:dyDescent="0.2">
      <c r="B107" s="44"/>
      <c r="C107" s="45"/>
      <c r="D107" s="45"/>
      <c r="E107" s="45"/>
      <c r="F107" s="45"/>
      <c r="G107" s="45"/>
      <c r="H107" s="45"/>
      <c r="I107" s="45"/>
      <c r="J107" s="45"/>
      <c r="K107" s="45"/>
      <c r="L107" s="32"/>
    </row>
    <row r="111" spans="2:47" s="1" customFormat="1" ht="6.95" customHeight="1" x14ac:dyDescent="0.2">
      <c r="B111" s="46"/>
      <c r="C111" s="47"/>
      <c r="D111" s="47"/>
      <c r="E111" s="47"/>
      <c r="F111" s="47"/>
      <c r="G111" s="47"/>
      <c r="H111" s="47"/>
      <c r="I111" s="47"/>
      <c r="J111" s="47"/>
      <c r="K111" s="47"/>
      <c r="L111" s="32"/>
    </row>
    <row r="112" spans="2:47" s="1" customFormat="1" ht="24.95" customHeight="1" x14ac:dyDescent="0.2">
      <c r="B112" s="32"/>
      <c r="C112" s="21" t="s">
        <v>166</v>
      </c>
      <c r="L112" s="32"/>
    </row>
    <row r="113" spans="2:20" s="1" customFormat="1" ht="6.95" customHeight="1" x14ac:dyDescent="0.2">
      <c r="B113" s="32"/>
      <c r="L113" s="32"/>
    </row>
    <row r="114" spans="2:20" s="1" customFormat="1" ht="12" customHeight="1" x14ac:dyDescent="0.2">
      <c r="B114" s="32"/>
      <c r="C114" s="27" t="s">
        <v>16</v>
      </c>
      <c r="L114" s="32"/>
    </row>
    <row r="115" spans="2:20" s="1" customFormat="1" ht="16.5" customHeight="1" x14ac:dyDescent="0.2">
      <c r="B115" s="32"/>
      <c r="E115" s="247" t="str">
        <f>E7</f>
        <v>Rekonstrukce spojovacích chodeb pavilonu G VŠB-TUO</v>
      </c>
      <c r="F115" s="248"/>
      <c r="G115" s="248"/>
      <c r="H115" s="248"/>
      <c r="L115" s="32"/>
    </row>
    <row r="116" spans="2:20" ht="12" customHeight="1" x14ac:dyDescent="0.2">
      <c r="B116" s="20"/>
      <c r="C116" s="27" t="s">
        <v>134</v>
      </c>
      <c r="L116" s="20"/>
    </row>
    <row r="117" spans="2:20" ht="16.5" customHeight="1" x14ac:dyDescent="0.2">
      <c r="B117" s="20"/>
      <c r="E117" s="247" t="s">
        <v>1769</v>
      </c>
      <c r="F117" s="215"/>
      <c r="G117" s="215"/>
      <c r="H117" s="215"/>
      <c r="L117" s="20"/>
    </row>
    <row r="118" spans="2:20" ht="12" customHeight="1" x14ac:dyDescent="0.2">
      <c r="B118" s="20"/>
      <c r="C118" s="27" t="s">
        <v>136</v>
      </c>
      <c r="L118" s="20"/>
    </row>
    <row r="119" spans="2:20" s="1" customFormat="1" ht="16.5" customHeight="1" x14ac:dyDescent="0.2">
      <c r="B119" s="32"/>
      <c r="E119" s="208" t="s">
        <v>2066</v>
      </c>
      <c r="F119" s="246"/>
      <c r="G119" s="246"/>
      <c r="H119" s="246"/>
      <c r="L119" s="32"/>
    </row>
    <row r="120" spans="2:20" s="1" customFormat="1" ht="12" customHeight="1" x14ac:dyDescent="0.2">
      <c r="B120" s="32"/>
      <c r="C120" s="27" t="s">
        <v>975</v>
      </c>
      <c r="L120" s="32"/>
    </row>
    <row r="121" spans="2:20" s="1" customFormat="1" ht="30" customHeight="1" x14ac:dyDescent="0.2">
      <c r="B121" s="32"/>
      <c r="E121" s="241" t="str">
        <f>E13</f>
        <v>2 - D1.02.40- Zdravotechnika - úpravy stávajícího rozvodu vody v hygienickém uzlu 2.NP-část G</v>
      </c>
      <c r="F121" s="246"/>
      <c r="G121" s="246"/>
      <c r="H121" s="246"/>
      <c r="L121" s="32"/>
    </row>
    <row r="122" spans="2:20" s="1" customFormat="1" ht="6.95" customHeight="1" x14ac:dyDescent="0.2">
      <c r="B122" s="32"/>
      <c r="L122" s="32"/>
    </row>
    <row r="123" spans="2:20" s="1" customFormat="1" ht="12" customHeight="1" x14ac:dyDescent="0.2">
      <c r="B123" s="32"/>
      <c r="C123" s="27" t="s">
        <v>20</v>
      </c>
      <c r="F123" s="25" t="str">
        <f>F16</f>
        <v>Ostrava-Poruba</v>
      </c>
      <c r="I123" s="27" t="s">
        <v>22</v>
      </c>
      <c r="J123" s="52" t="str">
        <f>IF(J16="","",J16)</f>
        <v>24. 2. 2024</v>
      </c>
      <c r="L123" s="32"/>
    </row>
    <row r="124" spans="2:20" s="1" customFormat="1" ht="6.95" customHeight="1" x14ac:dyDescent="0.2">
      <c r="B124" s="32"/>
      <c r="L124" s="32"/>
    </row>
    <row r="125" spans="2:20" s="1" customFormat="1" ht="15.2" customHeight="1" x14ac:dyDescent="0.2">
      <c r="B125" s="32"/>
      <c r="C125" s="27" t="s">
        <v>24</v>
      </c>
      <c r="F125" s="25" t="str">
        <f>E19</f>
        <v>Vysoká škola bánská – Technická univerzita Ostrava</v>
      </c>
      <c r="I125" s="27" t="s">
        <v>30</v>
      </c>
      <c r="J125" s="30" t="str">
        <f>E25</f>
        <v>Ing.Petr Kudlík</v>
      </c>
      <c r="L125" s="32"/>
    </row>
    <row r="126" spans="2:20" s="1" customFormat="1" ht="15.2" customHeight="1" x14ac:dyDescent="0.2">
      <c r="B126" s="32"/>
      <c r="C126" s="27" t="s">
        <v>28</v>
      </c>
      <c r="F126" s="25" t="str">
        <f>IF(E22="","",E22)</f>
        <v>Vyplň údaj</v>
      </c>
      <c r="I126" s="27" t="s">
        <v>33</v>
      </c>
      <c r="J126" s="30" t="str">
        <f>E28</f>
        <v>Lenka Jugová</v>
      </c>
      <c r="L126" s="32"/>
    </row>
    <row r="127" spans="2:20" s="1" customFormat="1" ht="10.35" customHeight="1" x14ac:dyDescent="0.2">
      <c r="B127" s="32"/>
      <c r="L127" s="32"/>
    </row>
    <row r="128" spans="2:20" s="10" customFormat="1" ht="29.25" customHeight="1" x14ac:dyDescent="0.2">
      <c r="B128" s="116"/>
      <c r="C128" s="117" t="s">
        <v>167</v>
      </c>
      <c r="D128" s="118" t="s">
        <v>61</v>
      </c>
      <c r="E128" s="118" t="s">
        <v>57</v>
      </c>
      <c r="F128" s="118" t="s">
        <v>58</v>
      </c>
      <c r="G128" s="118" t="s">
        <v>168</v>
      </c>
      <c r="H128" s="118" t="s">
        <v>169</v>
      </c>
      <c r="I128" s="118" t="s">
        <v>170</v>
      </c>
      <c r="J128" s="118" t="s">
        <v>140</v>
      </c>
      <c r="K128" s="119" t="s">
        <v>171</v>
      </c>
      <c r="L128" s="116"/>
      <c r="M128" s="59" t="s">
        <v>1</v>
      </c>
      <c r="N128" s="60" t="s">
        <v>40</v>
      </c>
      <c r="O128" s="60" t="s">
        <v>172</v>
      </c>
      <c r="P128" s="60" t="s">
        <v>173</v>
      </c>
      <c r="Q128" s="60" t="s">
        <v>174</v>
      </c>
      <c r="R128" s="60" t="s">
        <v>175</v>
      </c>
      <c r="S128" s="60" t="s">
        <v>176</v>
      </c>
      <c r="T128" s="61" t="s">
        <v>177</v>
      </c>
    </row>
    <row r="129" spans="2:65" s="1" customFormat="1" ht="22.9" customHeight="1" x14ac:dyDescent="0.25">
      <c r="B129" s="32"/>
      <c r="C129" s="64" t="s">
        <v>178</v>
      </c>
      <c r="J129" s="120">
        <f>BK129</f>
        <v>0</v>
      </c>
      <c r="L129" s="32"/>
      <c r="M129" s="62"/>
      <c r="N129" s="53"/>
      <c r="O129" s="53"/>
      <c r="P129" s="121">
        <f>P130+P189</f>
        <v>0</v>
      </c>
      <c r="Q129" s="53"/>
      <c r="R129" s="121">
        <f>R130+R189</f>
        <v>6.1581760499999999E-2</v>
      </c>
      <c r="S129" s="53"/>
      <c r="T129" s="122">
        <f>T130+T189</f>
        <v>9.4689999999999996E-2</v>
      </c>
      <c r="AT129" s="17" t="s">
        <v>75</v>
      </c>
      <c r="AU129" s="17" t="s">
        <v>142</v>
      </c>
      <c r="BK129" s="123">
        <f>BK130+BK189</f>
        <v>0</v>
      </c>
    </row>
    <row r="130" spans="2:65" s="11" customFormat="1" ht="25.9" customHeight="1" x14ac:dyDescent="0.2">
      <c r="B130" s="124"/>
      <c r="D130" s="125" t="s">
        <v>75</v>
      </c>
      <c r="E130" s="126" t="s">
        <v>425</v>
      </c>
      <c r="F130" s="126" t="s">
        <v>426</v>
      </c>
      <c r="I130" s="127"/>
      <c r="J130" s="128">
        <f>BK130</f>
        <v>0</v>
      </c>
      <c r="L130" s="124"/>
      <c r="M130" s="129"/>
      <c r="P130" s="130">
        <f>P131+P153</f>
        <v>0</v>
      </c>
      <c r="R130" s="130">
        <f>R131+R153</f>
        <v>6.1581760499999999E-2</v>
      </c>
      <c r="T130" s="131">
        <f>T131+T153</f>
        <v>9.4689999999999996E-2</v>
      </c>
      <c r="AR130" s="125" t="s">
        <v>85</v>
      </c>
      <c r="AT130" s="132" t="s">
        <v>75</v>
      </c>
      <c r="AU130" s="132" t="s">
        <v>76</v>
      </c>
      <c r="AY130" s="125" t="s">
        <v>181</v>
      </c>
      <c r="BK130" s="133">
        <f>BK131+BK153</f>
        <v>0</v>
      </c>
    </row>
    <row r="131" spans="2:65" s="11" customFormat="1" ht="22.9" customHeight="1" x14ac:dyDescent="0.2">
      <c r="B131" s="124"/>
      <c r="D131" s="125" t="s">
        <v>75</v>
      </c>
      <c r="E131" s="134" t="s">
        <v>427</v>
      </c>
      <c r="F131" s="134" t="s">
        <v>428</v>
      </c>
      <c r="I131" s="127"/>
      <c r="J131" s="135">
        <f>BK131</f>
        <v>0</v>
      </c>
      <c r="L131" s="124"/>
      <c r="M131" s="129"/>
      <c r="P131" s="130">
        <f>SUM(P132:P152)</f>
        <v>0</v>
      </c>
      <c r="R131" s="130">
        <f>SUM(R132:R152)</f>
        <v>1.1730000000000001E-2</v>
      </c>
      <c r="T131" s="131">
        <f>SUM(T132:T152)</f>
        <v>1.0199999999999999E-2</v>
      </c>
      <c r="AR131" s="125" t="s">
        <v>85</v>
      </c>
      <c r="AT131" s="132" t="s">
        <v>75</v>
      </c>
      <c r="AU131" s="132" t="s">
        <v>83</v>
      </c>
      <c r="AY131" s="125" t="s">
        <v>181</v>
      </c>
      <c r="BK131" s="133">
        <f>SUM(BK132:BK152)</f>
        <v>0</v>
      </c>
    </row>
    <row r="132" spans="2:65" s="1" customFormat="1" ht="16.5" customHeight="1" x14ac:dyDescent="0.2">
      <c r="B132" s="136"/>
      <c r="C132" s="137" t="s">
        <v>83</v>
      </c>
      <c r="D132" s="137" t="s">
        <v>183</v>
      </c>
      <c r="E132" s="138" t="s">
        <v>2076</v>
      </c>
      <c r="F132" s="139" t="s">
        <v>2077</v>
      </c>
      <c r="G132" s="140" t="s">
        <v>243</v>
      </c>
      <c r="H132" s="141">
        <v>17</v>
      </c>
      <c r="I132" s="142"/>
      <c r="J132" s="143">
        <f>ROUND(I132*H132,2)</f>
        <v>0</v>
      </c>
      <c r="K132" s="139" t="s">
        <v>187</v>
      </c>
      <c r="L132" s="32"/>
      <c r="M132" s="144" t="s">
        <v>1</v>
      </c>
      <c r="N132" s="145" t="s">
        <v>41</v>
      </c>
      <c r="P132" s="146">
        <f>O132*H132</f>
        <v>0</v>
      </c>
      <c r="Q132" s="146">
        <v>0</v>
      </c>
      <c r="R132" s="146">
        <f>Q132*H132</f>
        <v>0</v>
      </c>
      <c r="S132" s="146">
        <v>5.9999999999999995E-4</v>
      </c>
      <c r="T132" s="147">
        <f>S132*H132</f>
        <v>1.0199999999999999E-2</v>
      </c>
      <c r="AR132" s="148" t="s">
        <v>262</v>
      </c>
      <c r="AT132" s="148" t="s">
        <v>183</v>
      </c>
      <c r="AU132" s="148" t="s">
        <v>85</v>
      </c>
      <c r="AY132" s="17" t="s">
        <v>181</v>
      </c>
      <c r="BE132" s="149">
        <f>IF(N132="základní",J132,0)</f>
        <v>0</v>
      </c>
      <c r="BF132" s="149">
        <f>IF(N132="snížená",J132,0)</f>
        <v>0</v>
      </c>
      <c r="BG132" s="149">
        <f>IF(N132="zákl. přenesená",J132,0)</f>
        <v>0</v>
      </c>
      <c r="BH132" s="149">
        <f>IF(N132="sníž. přenesená",J132,0)</f>
        <v>0</v>
      </c>
      <c r="BI132" s="149">
        <f>IF(N132="nulová",J132,0)</f>
        <v>0</v>
      </c>
      <c r="BJ132" s="17" t="s">
        <v>83</v>
      </c>
      <c r="BK132" s="149">
        <f>ROUND(I132*H132,2)</f>
        <v>0</v>
      </c>
      <c r="BL132" s="17" t="s">
        <v>262</v>
      </c>
      <c r="BM132" s="148" t="s">
        <v>2539</v>
      </c>
    </row>
    <row r="133" spans="2:65" s="1" customFormat="1" ht="16.5" customHeight="1" x14ac:dyDescent="0.2">
      <c r="B133" s="136"/>
      <c r="C133" s="137" t="s">
        <v>85</v>
      </c>
      <c r="D133" s="137" t="s">
        <v>183</v>
      </c>
      <c r="E133" s="138" t="s">
        <v>888</v>
      </c>
      <c r="F133" s="139" t="s">
        <v>889</v>
      </c>
      <c r="G133" s="140" t="s">
        <v>243</v>
      </c>
      <c r="H133" s="141">
        <v>17</v>
      </c>
      <c r="I133" s="142"/>
      <c r="J133" s="143">
        <f>ROUND(I133*H133,2)</f>
        <v>0</v>
      </c>
      <c r="K133" s="139" t="s">
        <v>187</v>
      </c>
      <c r="L133" s="32"/>
      <c r="M133" s="144" t="s">
        <v>1</v>
      </c>
      <c r="N133" s="145" t="s">
        <v>41</v>
      </c>
      <c r="P133" s="146">
        <f>O133*H133</f>
        <v>0</v>
      </c>
      <c r="Q133" s="146">
        <v>0</v>
      </c>
      <c r="R133" s="146">
        <f>Q133*H133</f>
        <v>0</v>
      </c>
      <c r="S133" s="146">
        <v>0</v>
      </c>
      <c r="T133" s="147">
        <f>S133*H133</f>
        <v>0</v>
      </c>
      <c r="AR133" s="148" t="s">
        <v>262</v>
      </c>
      <c r="AT133" s="148" t="s">
        <v>183</v>
      </c>
      <c r="AU133" s="148" t="s">
        <v>85</v>
      </c>
      <c r="AY133" s="17" t="s">
        <v>181</v>
      </c>
      <c r="BE133" s="149">
        <f>IF(N133="základní",J133,0)</f>
        <v>0</v>
      </c>
      <c r="BF133" s="149">
        <f>IF(N133="snížená",J133,0)</f>
        <v>0</v>
      </c>
      <c r="BG133" s="149">
        <f>IF(N133="zákl. přenesená",J133,0)</f>
        <v>0</v>
      </c>
      <c r="BH133" s="149">
        <f>IF(N133="sníž. přenesená",J133,0)</f>
        <v>0</v>
      </c>
      <c r="BI133" s="149">
        <f>IF(N133="nulová",J133,0)</f>
        <v>0</v>
      </c>
      <c r="BJ133" s="17" t="s">
        <v>83</v>
      </c>
      <c r="BK133" s="149">
        <f>ROUND(I133*H133,2)</f>
        <v>0</v>
      </c>
      <c r="BL133" s="17" t="s">
        <v>262</v>
      </c>
      <c r="BM133" s="148" t="s">
        <v>2540</v>
      </c>
    </row>
    <row r="134" spans="2:65" s="12" customFormat="1" x14ac:dyDescent="0.2">
      <c r="B134" s="150"/>
      <c r="D134" s="151" t="s">
        <v>190</v>
      </c>
      <c r="E134" s="152" t="s">
        <v>1</v>
      </c>
      <c r="F134" s="153" t="s">
        <v>2541</v>
      </c>
      <c r="H134" s="154">
        <v>17</v>
      </c>
      <c r="I134" s="155"/>
      <c r="L134" s="150"/>
      <c r="M134" s="156"/>
      <c r="T134" s="157"/>
      <c r="AT134" s="152" t="s">
        <v>190</v>
      </c>
      <c r="AU134" s="152" t="s">
        <v>85</v>
      </c>
      <c r="AV134" s="12" t="s">
        <v>85</v>
      </c>
      <c r="AW134" s="12" t="s">
        <v>32</v>
      </c>
      <c r="AX134" s="12" t="s">
        <v>83</v>
      </c>
      <c r="AY134" s="152" t="s">
        <v>181</v>
      </c>
    </row>
    <row r="135" spans="2:65" s="1" customFormat="1" ht="16.5" customHeight="1" x14ac:dyDescent="0.2">
      <c r="B135" s="136"/>
      <c r="C135" s="171" t="s">
        <v>99</v>
      </c>
      <c r="D135" s="171" t="s">
        <v>198</v>
      </c>
      <c r="E135" s="172" t="s">
        <v>892</v>
      </c>
      <c r="F135" s="173" t="s">
        <v>893</v>
      </c>
      <c r="G135" s="174" t="s">
        <v>243</v>
      </c>
      <c r="H135" s="175">
        <v>17</v>
      </c>
      <c r="I135" s="176"/>
      <c r="J135" s="177">
        <f>ROUND(I135*H135,2)</f>
        <v>0</v>
      </c>
      <c r="K135" s="173" t="s">
        <v>187</v>
      </c>
      <c r="L135" s="178"/>
      <c r="M135" s="179" t="s">
        <v>1</v>
      </c>
      <c r="N135" s="180" t="s">
        <v>41</v>
      </c>
      <c r="P135" s="146">
        <f>O135*H135</f>
        <v>0</v>
      </c>
      <c r="Q135" s="146">
        <v>0</v>
      </c>
      <c r="R135" s="146">
        <f>Q135*H135</f>
        <v>0</v>
      </c>
      <c r="S135" s="146">
        <v>0</v>
      </c>
      <c r="T135" s="147">
        <f>S135*H135</f>
        <v>0</v>
      </c>
      <c r="AR135" s="148" t="s">
        <v>352</v>
      </c>
      <c r="AT135" s="148" t="s">
        <v>198</v>
      </c>
      <c r="AU135" s="148" t="s">
        <v>85</v>
      </c>
      <c r="AY135" s="17" t="s">
        <v>181</v>
      </c>
      <c r="BE135" s="149">
        <f>IF(N135="základní",J135,0)</f>
        <v>0</v>
      </c>
      <c r="BF135" s="149">
        <f>IF(N135="snížená",J135,0)</f>
        <v>0</v>
      </c>
      <c r="BG135" s="149">
        <f>IF(N135="zákl. přenesená",J135,0)</f>
        <v>0</v>
      </c>
      <c r="BH135" s="149">
        <f>IF(N135="sníž. přenesená",J135,0)</f>
        <v>0</v>
      </c>
      <c r="BI135" s="149">
        <f>IF(N135="nulová",J135,0)</f>
        <v>0</v>
      </c>
      <c r="BJ135" s="17" t="s">
        <v>83</v>
      </c>
      <c r="BK135" s="149">
        <f>ROUND(I135*H135,2)</f>
        <v>0</v>
      </c>
      <c r="BL135" s="17" t="s">
        <v>262</v>
      </c>
      <c r="BM135" s="148" t="s">
        <v>2542</v>
      </c>
    </row>
    <row r="136" spans="2:65" s="1" customFormat="1" ht="16.5" customHeight="1" x14ac:dyDescent="0.2">
      <c r="B136" s="136"/>
      <c r="C136" s="171" t="s">
        <v>188</v>
      </c>
      <c r="D136" s="171" t="s">
        <v>198</v>
      </c>
      <c r="E136" s="172" t="s">
        <v>2099</v>
      </c>
      <c r="F136" s="173" t="s">
        <v>2100</v>
      </c>
      <c r="G136" s="174" t="s">
        <v>243</v>
      </c>
      <c r="H136" s="175">
        <v>8.5</v>
      </c>
      <c r="I136" s="176"/>
      <c r="J136" s="177">
        <f>ROUND(I136*H136,2)</f>
        <v>0</v>
      </c>
      <c r="K136" s="173" t="s">
        <v>187</v>
      </c>
      <c r="L136" s="178"/>
      <c r="M136" s="179" t="s">
        <v>1</v>
      </c>
      <c r="N136" s="180" t="s">
        <v>41</v>
      </c>
      <c r="P136" s="146">
        <f>O136*H136</f>
        <v>0</v>
      </c>
      <c r="Q136" s="146">
        <v>3.6999999999999999E-4</v>
      </c>
      <c r="R136" s="146">
        <f>Q136*H136</f>
        <v>3.1449999999999998E-3</v>
      </c>
      <c r="S136" s="146">
        <v>0</v>
      </c>
      <c r="T136" s="147">
        <f>S136*H136</f>
        <v>0</v>
      </c>
      <c r="AR136" s="148" t="s">
        <v>352</v>
      </c>
      <c r="AT136" s="148" t="s">
        <v>198</v>
      </c>
      <c r="AU136" s="148" t="s">
        <v>85</v>
      </c>
      <c r="AY136" s="17" t="s">
        <v>181</v>
      </c>
      <c r="BE136" s="149">
        <f>IF(N136="základní",J136,0)</f>
        <v>0</v>
      </c>
      <c r="BF136" s="149">
        <f>IF(N136="snížená",J136,0)</f>
        <v>0</v>
      </c>
      <c r="BG136" s="149">
        <f>IF(N136="zákl. přenesená",J136,0)</f>
        <v>0</v>
      </c>
      <c r="BH136" s="149">
        <f>IF(N136="sníž. přenesená",J136,0)</f>
        <v>0</v>
      </c>
      <c r="BI136" s="149">
        <f>IF(N136="nulová",J136,0)</f>
        <v>0</v>
      </c>
      <c r="BJ136" s="17" t="s">
        <v>83</v>
      </c>
      <c r="BK136" s="149">
        <f>ROUND(I136*H136,2)</f>
        <v>0</v>
      </c>
      <c r="BL136" s="17" t="s">
        <v>262</v>
      </c>
      <c r="BM136" s="148" t="s">
        <v>2543</v>
      </c>
    </row>
    <row r="137" spans="2:65" s="13" customFormat="1" x14ac:dyDescent="0.2">
      <c r="B137" s="158"/>
      <c r="D137" s="151" t="s">
        <v>190</v>
      </c>
      <c r="E137" s="159" t="s">
        <v>1</v>
      </c>
      <c r="F137" s="160" t="s">
        <v>2091</v>
      </c>
      <c r="H137" s="159" t="s">
        <v>1</v>
      </c>
      <c r="I137" s="161"/>
      <c r="L137" s="158"/>
      <c r="M137" s="162"/>
      <c r="T137" s="163"/>
      <c r="AT137" s="159" t="s">
        <v>190</v>
      </c>
      <c r="AU137" s="159" t="s">
        <v>85</v>
      </c>
      <c r="AV137" s="13" t="s">
        <v>83</v>
      </c>
      <c r="AW137" s="13" t="s">
        <v>32</v>
      </c>
      <c r="AX137" s="13" t="s">
        <v>76</v>
      </c>
      <c r="AY137" s="159" t="s">
        <v>181</v>
      </c>
    </row>
    <row r="138" spans="2:65" s="13" customFormat="1" x14ac:dyDescent="0.2">
      <c r="B138" s="158"/>
      <c r="D138" s="151" t="s">
        <v>190</v>
      </c>
      <c r="E138" s="159" t="s">
        <v>1</v>
      </c>
      <c r="F138" s="160" t="s">
        <v>2086</v>
      </c>
      <c r="H138" s="159" t="s">
        <v>1</v>
      </c>
      <c r="I138" s="161"/>
      <c r="L138" s="158"/>
      <c r="M138" s="162"/>
      <c r="T138" s="163"/>
      <c r="AT138" s="159" t="s">
        <v>190</v>
      </c>
      <c r="AU138" s="159" t="s">
        <v>85</v>
      </c>
      <c r="AV138" s="13" t="s">
        <v>83</v>
      </c>
      <c r="AW138" s="13" t="s">
        <v>32</v>
      </c>
      <c r="AX138" s="13" t="s">
        <v>76</v>
      </c>
      <c r="AY138" s="159" t="s">
        <v>181</v>
      </c>
    </row>
    <row r="139" spans="2:65" s="12" customFormat="1" x14ac:dyDescent="0.2">
      <c r="B139" s="150"/>
      <c r="D139" s="151" t="s">
        <v>190</v>
      </c>
      <c r="E139" s="152" t="s">
        <v>1</v>
      </c>
      <c r="F139" s="153" t="s">
        <v>2544</v>
      </c>
      <c r="H139" s="154">
        <v>8.4</v>
      </c>
      <c r="I139" s="155"/>
      <c r="L139" s="150"/>
      <c r="M139" s="156"/>
      <c r="T139" s="157"/>
      <c r="AT139" s="152" t="s">
        <v>190</v>
      </c>
      <c r="AU139" s="152" t="s">
        <v>85</v>
      </c>
      <c r="AV139" s="12" t="s">
        <v>85</v>
      </c>
      <c r="AW139" s="12" t="s">
        <v>32</v>
      </c>
      <c r="AX139" s="12" t="s">
        <v>76</v>
      </c>
      <c r="AY139" s="152" t="s">
        <v>181</v>
      </c>
    </row>
    <row r="140" spans="2:65" s="14" customFormat="1" x14ac:dyDescent="0.2">
      <c r="B140" s="164"/>
      <c r="D140" s="151" t="s">
        <v>190</v>
      </c>
      <c r="E140" s="165" t="s">
        <v>1</v>
      </c>
      <c r="F140" s="166" t="s">
        <v>193</v>
      </c>
      <c r="H140" s="167">
        <v>8.4</v>
      </c>
      <c r="I140" s="168"/>
      <c r="L140" s="164"/>
      <c r="M140" s="169"/>
      <c r="T140" s="170"/>
      <c r="AT140" s="165" t="s">
        <v>190</v>
      </c>
      <c r="AU140" s="165" t="s">
        <v>85</v>
      </c>
      <c r="AV140" s="14" t="s">
        <v>188</v>
      </c>
      <c r="AW140" s="14" t="s">
        <v>32</v>
      </c>
      <c r="AX140" s="14" t="s">
        <v>76</v>
      </c>
      <c r="AY140" s="165" t="s">
        <v>181</v>
      </c>
    </row>
    <row r="141" spans="2:65" s="12" customFormat="1" x14ac:dyDescent="0.2">
      <c r="B141" s="150"/>
      <c r="D141" s="151" t="s">
        <v>190</v>
      </c>
      <c r="E141" s="152" t="s">
        <v>1</v>
      </c>
      <c r="F141" s="153" t="s">
        <v>2545</v>
      </c>
      <c r="H141" s="154">
        <v>8.5</v>
      </c>
      <c r="I141" s="155"/>
      <c r="L141" s="150"/>
      <c r="M141" s="156"/>
      <c r="T141" s="157"/>
      <c r="AT141" s="152" t="s">
        <v>190</v>
      </c>
      <c r="AU141" s="152" t="s">
        <v>85</v>
      </c>
      <c r="AV141" s="12" t="s">
        <v>85</v>
      </c>
      <c r="AW141" s="12" t="s">
        <v>32</v>
      </c>
      <c r="AX141" s="12" t="s">
        <v>76</v>
      </c>
      <c r="AY141" s="152" t="s">
        <v>181</v>
      </c>
    </row>
    <row r="142" spans="2:65" s="14" customFormat="1" x14ac:dyDescent="0.2">
      <c r="B142" s="164"/>
      <c r="D142" s="151" t="s">
        <v>190</v>
      </c>
      <c r="E142" s="165" t="s">
        <v>1</v>
      </c>
      <c r="F142" s="166" t="s">
        <v>193</v>
      </c>
      <c r="H142" s="167">
        <v>8.5</v>
      </c>
      <c r="I142" s="168"/>
      <c r="L142" s="164"/>
      <c r="M142" s="169"/>
      <c r="T142" s="170"/>
      <c r="AT142" s="165" t="s">
        <v>190</v>
      </c>
      <c r="AU142" s="165" t="s">
        <v>85</v>
      </c>
      <c r="AV142" s="14" t="s">
        <v>188</v>
      </c>
      <c r="AW142" s="14" t="s">
        <v>32</v>
      </c>
      <c r="AX142" s="14" t="s">
        <v>83</v>
      </c>
      <c r="AY142" s="165" t="s">
        <v>181</v>
      </c>
    </row>
    <row r="143" spans="2:65" s="1" customFormat="1" ht="16.5" customHeight="1" x14ac:dyDescent="0.2">
      <c r="B143" s="136"/>
      <c r="C143" s="171" t="s">
        <v>209</v>
      </c>
      <c r="D143" s="171" t="s">
        <v>198</v>
      </c>
      <c r="E143" s="172" t="s">
        <v>2103</v>
      </c>
      <c r="F143" s="173" t="s">
        <v>2104</v>
      </c>
      <c r="G143" s="174" t="s">
        <v>243</v>
      </c>
      <c r="H143" s="175">
        <v>8.5</v>
      </c>
      <c r="I143" s="176"/>
      <c r="J143" s="177">
        <f>ROUND(I143*H143,2)</f>
        <v>0</v>
      </c>
      <c r="K143" s="173" t="s">
        <v>187</v>
      </c>
      <c r="L143" s="178"/>
      <c r="M143" s="179" t="s">
        <v>1</v>
      </c>
      <c r="N143" s="180" t="s">
        <v>41</v>
      </c>
      <c r="P143" s="146">
        <f>O143*H143</f>
        <v>0</v>
      </c>
      <c r="Q143" s="146">
        <v>1.01E-3</v>
      </c>
      <c r="R143" s="146">
        <f>Q143*H143</f>
        <v>8.5850000000000006E-3</v>
      </c>
      <c r="S143" s="146">
        <v>0</v>
      </c>
      <c r="T143" s="147">
        <f>S143*H143</f>
        <v>0</v>
      </c>
      <c r="AR143" s="148" t="s">
        <v>352</v>
      </c>
      <c r="AT143" s="148" t="s">
        <v>198</v>
      </c>
      <c r="AU143" s="148" t="s">
        <v>85</v>
      </c>
      <c r="AY143" s="17" t="s">
        <v>181</v>
      </c>
      <c r="BE143" s="149">
        <f>IF(N143="základní",J143,0)</f>
        <v>0</v>
      </c>
      <c r="BF143" s="149">
        <f>IF(N143="snížená",J143,0)</f>
        <v>0</v>
      </c>
      <c r="BG143" s="149">
        <f>IF(N143="zákl. přenesená",J143,0)</f>
        <v>0</v>
      </c>
      <c r="BH143" s="149">
        <f>IF(N143="sníž. přenesená",J143,0)</f>
        <v>0</v>
      </c>
      <c r="BI143" s="149">
        <f>IF(N143="nulová",J143,0)</f>
        <v>0</v>
      </c>
      <c r="BJ143" s="17" t="s">
        <v>83</v>
      </c>
      <c r="BK143" s="149">
        <f>ROUND(I143*H143,2)</f>
        <v>0</v>
      </c>
      <c r="BL143" s="17" t="s">
        <v>262</v>
      </c>
      <c r="BM143" s="148" t="s">
        <v>2546</v>
      </c>
    </row>
    <row r="144" spans="2:65" s="13" customFormat="1" x14ac:dyDescent="0.2">
      <c r="B144" s="158"/>
      <c r="D144" s="151" t="s">
        <v>190</v>
      </c>
      <c r="E144" s="159" t="s">
        <v>1</v>
      </c>
      <c r="F144" s="160" t="s">
        <v>2085</v>
      </c>
      <c r="H144" s="159" t="s">
        <v>1</v>
      </c>
      <c r="I144" s="161"/>
      <c r="L144" s="158"/>
      <c r="M144" s="162"/>
      <c r="T144" s="163"/>
      <c r="AT144" s="159" t="s">
        <v>190</v>
      </c>
      <c r="AU144" s="159" t="s">
        <v>85</v>
      </c>
      <c r="AV144" s="13" t="s">
        <v>83</v>
      </c>
      <c r="AW144" s="13" t="s">
        <v>32</v>
      </c>
      <c r="AX144" s="13" t="s">
        <v>76</v>
      </c>
      <c r="AY144" s="159" t="s">
        <v>181</v>
      </c>
    </row>
    <row r="145" spans="2:65" s="13" customFormat="1" x14ac:dyDescent="0.2">
      <c r="B145" s="158"/>
      <c r="D145" s="151" t="s">
        <v>190</v>
      </c>
      <c r="E145" s="159" t="s">
        <v>1</v>
      </c>
      <c r="F145" s="160" t="s">
        <v>2086</v>
      </c>
      <c r="H145" s="159" t="s">
        <v>1</v>
      </c>
      <c r="I145" s="161"/>
      <c r="L145" s="158"/>
      <c r="M145" s="162"/>
      <c r="T145" s="163"/>
      <c r="AT145" s="159" t="s">
        <v>190</v>
      </c>
      <c r="AU145" s="159" t="s">
        <v>85</v>
      </c>
      <c r="AV145" s="13" t="s">
        <v>83</v>
      </c>
      <c r="AW145" s="13" t="s">
        <v>32</v>
      </c>
      <c r="AX145" s="13" t="s">
        <v>76</v>
      </c>
      <c r="AY145" s="159" t="s">
        <v>181</v>
      </c>
    </row>
    <row r="146" spans="2:65" s="13" customFormat="1" x14ac:dyDescent="0.2">
      <c r="B146" s="158"/>
      <c r="D146" s="151" t="s">
        <v>190</v>
      </c>
      <c r="E146" s="159" t="s">
        <v>1</v>
      </c>
      <c r="F146" s="160" t="s">
        <v>2087</v>
      </c>
      <c r="H146" s="159" t="s">
        <v>1</v>
      </c>
      <c r="I146" s="161"/>
      <c r="L146" s="158"/>
      <c r="M146" s="162"/>
      <c r="T146" s="163"/>
      <c r="AT146" s="159" t="s">
        <v>190</v>
      </c>
      <c r="AU146" s="159" t="s">
        <v>85</v>
      </c>
      <c r="AV146" s="13" t="s">
        <v>83</v>
      </c>
      <c r="AW146" s="13" t="s">
        <v>32</v>
      </c>
      <c r="AX146" s="13" t="s">
        <v>76</v>
      </c>
      <c r="AY146" s="159" t="s">
        <v>181</v>
      </c>
    </row>
    <row r="147" spans="2:65" s="12" customFormat="1" x14ac:dyDescent="0.2">
      <c r="B147" s="150"/>
      <c r="D147" s="151" t="s">
        <v>190</v>
      </c>
      <c r="E147" s="152" t="s">
        <v>1</v>
      </c>
      <c r="F147" s="153" t="s">
        <v>2544</v>
      </c>
      <c r="H147" s="154">
        <v>8.4</v>
      </c>
      <c r="I147" s="155"/>
      <c r="L147" s="150"/>
      <c r="M147" s="156"/>
      <c r="T147" s="157"/>
      <c r="AT147" s="152" t="s">
        <v>190</v>
      </c>
      <c r="AU147" s="152" t="s">
        <v>85</v>
      </c>
      <c r="AV147" s="12" t="s">
        <v>85</v>
      </c>
      <c r="AW147" s="12" t="s">
        <v>32</v>
      </c>
      <c r="AX147" s="12" t="s">
        <v>76</v>
      </c>
      <c r="AY147" s="152" t="s">
        <v>181</v>
      </c>
    </row>
    <row r="148" spans="2:65" s="14" customFormat="1" x14ac:dyDescent="0.2">
      <c r="B148" s="164"/>
      <c r="D148" s="151" t="s">
        <v>190</v>
      </c>
      <c r="E148" s="165" t="s">
        <v>1</v>
      </c>
      <c r="F148" s="166" t="s">
        <v>193</v>
      </c>
      <c r="H148" s="167">
        <v>8.4</v>
      </c>
      <c r="I148" s="168"/>
      <c r="L148" s="164"/>
      <c r="M148" s="169"/>
      <c r="T148" s="170"/>
      <c r="AT148" s="165" t="s">
        <v>190</v>
      </c>
      <c r="AU148" s="165" t="s">
        <v>85</v>
      </c>
      <c r="AV148" s="14" t="s">
        <v>188</v>
      </c>
      <c r="AW148" s="14" t="s">
        <v>32</v>
      </c>
      <c r="AX148" s="14" t="s">
        <v>76</v>
      </c>
      <c r="AY148" s="165" t="s">
        <v>181</v>
      </c>
    </row>
    <row r="149" spans="2:65" s="12" customFormat="1" x14ac:dyDescent="0.2">
      <c r="B149" s="150"/>
      <c r="D149" s="151" t="s">
        <v>190</v>
      </c>
      <c r="E149" s="152" t="s">
        <v>1</v>
      </c>
      <c r="F149" s="153" t="s">
        <v>2545</v>
      </c>
      <c r="H149" s="154">
        <v>8.5</v>
      </c>
      <c r="I149" s="155"/>
      <c r="L149" s="150"/>
      <c r="M149" s="156"/>
      <c r="T149" s="157"/>
      <c r="AT149" s="152" t="s">
        <v>190</v>
      </c>
      <c r="AU149" s="152" t="s">
        <v>85</v>
      </c>
      <c r="AV149" s="12" t="s">
        <v>85</v>
      </c>
      <c r="AW149" s="12" t="s">
        <v>32</v>
      </c>
      <c r="AX149" s="12" t="s">
        <v>76</v>
      </c>
      <c r="AY149" s="152" t="s">
        <v>181</v>
      </c>
    </row>
    <row r="150" spans="2:65" s="14" customFormat="1" x14ac:dyDescent="0.2">
      <c r="B150" s="164"/>
      <c r="D150" s="151" t="s">
        <v>190</v>
      </c>
      <c r="E150" s="165" t="s">
        <v>1</v>
      </c>
      <c r="F150" s="166" t="s">
        <v>193</v>
      </c>
      <c r="H150" s="167">
        <v>8.5</v>
      </c>
      <c r="I150" s="168"/>
      <c r="L150" s="164"/>
      <c r="M150" s="169"/>
      <c r="T150" s="170"/>
      <c r="AT150" s="165" t="s">
        <v>190</v>
      </c>
      <c r="AU150" s="165" t="s">
        <v>85</v>
      </c>
      <c r="AV150" s="14" t="s">
        <v>188</v>
      </c>
      <c r="AW150" s="14" t="s">
        <v>32</v>
      </c>
      <c r="AX150" s="14" t="s">
        <v>83</v>
      </c>
      <c r="AY150" s="165" t="s">
        <v>181</v>
      </c>
    </row>
    <row r="151" spans="2:65" s="1" customFormat="1" ht="16.5" customHeight="1" x14ac:dyDescent="0.2">
      <c r="B151" s="136"/>
      <c r="C151" s="137" t="s">
        <v>214</v>
      </c>
      <c r="D151" s="137" t="s">
        <v>183</v>
      </c>
      <c r="E151" s="138" t="s">
        <v>2113</v>
      </c>
      <c r="F151" s="139" t="s">
        <v>2114</v>
      </c>
      <c r="G151" s="140" t="s">
        <v>373</v>
      </c>
      <c r="H151" s="141">
        <v>1.2E-2</v>
      </c>
      <c r="I151" s="142"/>
      <c r="J151" s="143">
        <f>ROUND(I151*H151,2)</f>
        <v>0</v>
      </c>
      <c r="K151" s="139" t="s">
        <v>187</v>
      </c>
      <c r="L151" s="32"/>
      <c r="M151" s="144" t="s">
        <v>1</v>
      </c>
      <c r="N151" s="145" t="s">
        <v>41</v>
      </c>
      <c r="P151" s="146">
        <f>O151*H151</f>
        <v>0</v>
      </c>
      <c r="Q151" s="146">
        <v>0</v>
      </c>
      <c r="R151" s="146">
        <f>Q151*H151</f>
        <v>0</v>
      </c>
      <c r="S151" s="146">
        <v>0</v>
      </c>
      <c r="T151" s="147">
        <f>S151*H151</f>
        <v>0</v>
      </c>
      <c r="AR151" s="148" t="s">
        <v>262</v>
      </c>
      <c r="AT151" s="148" t="s">
        <v>183</v>
      </c>
      <c r="AU151" s="148" t="s">
        <v>85</v>
      </c>
      <c r="AY151" s="17" t="s">
        <v>181</v>
      </c>
      <c r="BE151" s="149">
        <f>IF(N151="základní",J151,0)</f>
        <v>0</v>
      </c>
      <c r="BF151" s="149">
        <f>IF(N151="snížená",J151,0)</f>
        <v>0</v>
      </c>
      <c r="BG151" s="149">
        <f>IF(N151="zákl. přenesená",J151,0)</f>
        <v>0</v>
      </c>
      <c r="BH151" s="149">
        <f>IF(N151="sníž. přenesená",J151,0)</f>
        <v>0</v>
      </c>
      <c r="BI151" s="149">
        <f>IF(N151="nulová",J151,0)</f>
        <v>0</v>
      </c>
      <c r="BJ151" s="17" t="s">
        <v>83</v>
      </c>
      <c r="BK151" s="149">
        <f>ROUND(I151*H151,2)</f>
        <v>0</v>
      </c>
      <c r="BL151" s="17" t="s">
        <v>262</v>
      </c>
      <c r="BM151" s="148" t="s">
        <v>2547</v>
      </c>
    </row>
    <row r="152" spans="2:65" s="1" customFormat="1" ht="16.5" customHeight="1" x14ac:dyDescent="0.2">
      <c r="B152" s="136"/>
      <c r="C152" s="137" t="s">
        <v>219</v>
      </c>
      <c r="D152" s="137" t="s">
        <v>183</v>
      </c>
      <c r="E152" s="138" t="s">
        <v>909</v>
      </c>
      <c r="F152" s="139" t="s">
        <v>910</v>
      </c>
      <c r="G152" s="140" t="s">
        <v>373</v>
      </c>
      <c r="H152" s="141">
        <v>1.2E-2</v>
      </c>
      <c r="I152" s="142"/>
      <c r="J152" s="143">
        <f>ROUND(I152*H152,2)</f>
        <v>0</v>
      </c>
      <c r="K152" s="139" t="s">
        <v>187</v>
      </c>
      <c r="L152" s="32"/>
      <c r="M152" s="144" t="s">
        <v>1</v>
      </c>
      <c r="N152" s="145" t="s">
        <v>41</v>
      </c>
      <c r="P152" s="146">
        <f>O152*H152</f>
        <v>0</v>
      </c>
      <c r="Q152" s="146">
        <v>0</v>
      </c>
      <c r="R152" s="146">
        <f>Q152*H152</f>
        <v>0</v>
      </c>
      <c r="S152" s="146">
        <v>0</v>
      </c>
      <c r="T152" s="147">
        <f>S152*H152</f>
        <v>0</v>
      </c>
      <c r="AR152" s="148" t="s">
        <v>262</v>
      </c>
      <c r="AT152" s="148" t="s">
        <v>183</v>
      </c>
      <c r="AU152" s="148" t="s">
        <v>85</v>
      </c>
      <c r="AY152" s="17" t="s">
        <v>181</v>
      </c>
      <c r="BE152" s="149">
        <f>IF(N152="základní",J152,0)</f>
        <v>0</v>
      </c>
      <c r="BF152" s="149">
        <f>IF(N152="snížená",J152,0)</f>
        <v>0</v>
      </c>
      <c r="BG152" s="149">
        <f>IF(N152="zákl. přenesená",J152,0)</f>
        <v>0</v>
      </c>
      <c r="BH152" s="149">
        <f>IF(N152="sníž. přenesená",J152,0)</f>
        <v>0</v>
      </c>
      <c r="BI152" s="149">
        <f>IF(N152="nulová",J152,0)</f>
        <v>0</v>
      </c>
      <c r="BJ152" s="17" t="s">
        <v>83</v>
      </c>
      <c r="BK152" s="149">
        <f>ROUND(I152*H152,2)</f>
        <v>0</v>
      </c>
      <c r="BL152" s="17" t="s">
        <v>262</v>
      </c>
      <c r="BM152" s="148" t="s">
        <v>2548</v>
      </c>
    </row>
    <row r="153" spans="2:65" s="11" customFormat="1" ht="22.9" customHeight="1" x14ac:dyDescent="0.2">
      <c r="B153" s="124"/>
      <c r="D153" s="125" t="s">
        <v>75</v>
      </c>
      <c r="E153" s="134" t="s">
        <v>912</v>
      </c>
      <c r="F153" s="134" t="s">
        <v>913</v>
      </c>
      <c r="I153" s="127"/>
      <c r="J153" s="135">
        <f>BK153</f>
        <v>0</v>
      </c>
      <c r="L153" s="124"/>
      <c r="M153" s="129"/>
      <c r="P153" s="130">
        <f>SUM(P154:P188)</f>
        <v>0</v>
      </c>
      <c r="R153" s="130">
        <f>SUM(R154:R188)</f>
        <v>4.9851760500000002E-2</v>
      </c>
      <c r="T153" s="131">
        <f>SUM(T154:T188)</f>
        <v>8.4489999999999996E-2</v>
      </c>
      <c r="AR153" s="125" t="s">
        <v>85</v>
      </c>
      <c r="AT153" s="132" t="s">
        <v>75</v>
      </c>
      <c r="AU153" s="132" t="s">
        <v>83</v>
      </c>
      <c r="AY153" s="125" t="s">
        <v>181</v>
      </c>
      <c r="BK153" s="133">
        <f>SUM(BK154:BK188)</f>
        <v>0</v>
      </c>
    </row>
    <row r="154" spans="2:65" s="1" customFormat="1" ht="16.5" customHeight="1" x14ac:dyDescent="0.2">
      <c r="B154" s="136"/>
      <c r="C154" s="137" t="s">
        <v>202</v>
      </c>
      <c r="D154" s="137" t="s">
        <v>183</v>
      </c>
      <c r="E154" s="138" t="s">
        <v>2199</v>
      </c>
      <c r="F154" s="139" t="s">
        <v>2200</v>
      </c>
      <c r="G154" s="140" t="s">
        <v>243</v>
      </c>
      <c r="H154" s="141">
        <v>17</v>
      </c>
      <c r="I154" s="142"/>
      <c r="J154" s="143">
        <f>ROUND(I154*H154,2)</f>
        <v>0</v>
      </c>
      <c r="K154" s="139" t="s">
        <v>187</v>
      </c>
      <c r="L154" s="32"/>
      <c r="M154" s="144" t="s">
        <v>1</v>
      </c>
      <c r="N154" s="145" t="s">
        <v>41</v>
      </c>
      <c r="P154" s="146">
        <f>O154*H154</f>
        <v>0</v>
      </c>
      <c r="Q154" s="146">
        <v>0</v>
      </c>
      <c r="R154" s="146">
        <f>Q154*H154</f>
        <v>0</v>
      </c>
      <c r="S154" s="146">
        <v>4.9699999999999996E-3</v>
      </c>
      <c r="T154" s="147">
        <f>S154*H154</f>
        <v>8.4489999999999996E-2</v>
      </c>
      <c r="AR154" s="148" t="s">
        <v>262</v>
      </c>
      <c r="AT154" s="148" t="s">
        <v>183</v>
      </c>
      <c r="AU154" s="148" t="s">
        <v>85</v>
      </c>
      <c r="AY154" s="17" t="s">
        <v>181</v>
      </c>
      <c r="BE154" s="149">
        <f>IF(N154="základní",J154,0)</f>
        <v>0</v>
      </c>
      <c r="BF154" s="149">
        <f>IF(N154="snížená",J154,0)</f>
        <v>0</v>
      </c>
      <c r="BG154" s="149">
        <f>IF(N154="zákl. přenesená",J154,0)</f>
        <v>0</v>
      </c>
      <c r="BH154" s="149">
        <f>IF(N154="sníž. přenesená",J154,0)</f>
        <v>0</v>
      </c>
      <c r="BI154" s="149">
        <f>IF(N154="nulová",J154,0)</f>
        <v>0</v>
      </c>
      <c r="BJ154" s="17" t="s">
        <v>83</v>
      </c>
      <c r="BK154" s="149">
        <f>ROUND(I154*H154,2)</f>
        <v>0</v>
      </c>
      <c r="BL154" s="17" t="s">
        <v>262</v>
      </c>
      <c r="BM154" s="148" t="s">
        <v>2549</v>
      </c>
    </row>
    <row r="155" spans="2:65" s="12" customFormat="1" x14ac:dyDescent="0.2">
      <c r="B155" s="150"/>
      <c r="D155" s="151" t="s">
        <v>190</v>
      </c>
      <c r="E155" s="152" t="s">
        <v>1</v>
      </c>
      <c r="F155" s="153" t="s">
        <v>2550</v>
      </c>
      <c r="H155" s="154">
        <v>17</v>
      </c>
      <c r="I155" s="155"/>
      <c r="L155" s="150"/>
      <c r="M155" s="156"/>
      <c r="T155" s="157"/>
      <c r="AT155" s="152" t="s">
        <v>190</v>
      </c>
      <c r="AU155" s="152" t="s">
        <v>85</v>
      </c>
      <c r="AV155" s="12" t="s">
        <v>85</v>
      </c>
      <c r="AW155" s="12" t="s">
        <v>32</v>
      </c>
      <c r="AX155" s="12" t="s">
        <v>83</v>
      </c>
      <c r="AY155" s="152" t="s">
        <v>181</v>
      </c>
    </row>
    <row r="156" spans="2:65" s="1" customFormat="1" ht="16.5" customHeight="1" x14ac:dyDescent="0.2">
      <c r="B156" s="136"/>
      <c r="C156" s="137" t="s">
        <v>229</v>
      </c>
      <c r="D156" s="137" t="s">
        <v>183</v>
      </c>
      <c r="E156" s="138" t="s">
        <v>2232</v>
      </c>
      <c r="F156" s="139" t="s">
        <v>2233</v>
      </c>
      <c r="G156" s="140" t="s">
        <v>243</v>
      </c>
      <c r="H156" s="141">
        <v>17</v>
      </c>
      <c r="I156" s="142"/>
      <c r="J156" s="143">
        <f>ROUND(I156*H156,2)</f>
        <v>0</v>
      </c>
      <c r="K156" s="139" t="s">
        <v>187</v>
      </c>
      <c r="L156" s="32"/>
      <c r="M156" s="144" t="s">
        <v>1</v>
      </c>
      <c r="N156" s="145" t="s">
        <v>41</v>
      </c>
      <c r="P156" s="146">
        <f>O156*H156</f>
        <v>0</v>
      </c>
      <c r="Q156" s="146">
        <v>2.63094E-3</v>
      </c>
      <c r="R156" s="146">
        <f>Q156*H156</f>
        <v>4.4725979999999999E-2</v>
      </c>
      <c r="S156" s="146">
        <v>0</v>
      </c>
      <c r="T156" s="147">
        <f>S156*H156</f>
        <v>0</v>
      </c>
      <c r="AR156" s="148" t="s">
        <v>262</v>
      </c>
      <c r="AT156" s="148" t="s">
        <v>183</v>
      </c>
      <c r="AU156" s="148" t="s">
        <v>85</v>
      </c>
      <c r="AY156" s="17" t="s">
        <v>181</v>
      </c>
      <c r="BE156" s="149">
        <f>IF(N156="základní",J156,0)</f>
        <v>0</v>
      </c>
      <c r="BF156" s="149">
        <f>IF(N156="snížená",J156,0)</f>
        <v>0</v>
      </c>
      <c r="BG156" s="149">
        <f>IF(N156="zákl. přenesená",J156,0)</f>
        <v>0</v>
      </c>
      <c r="BH156" s="149">
        <f>IF(N156="sníž. přenesená",J156,0)</f>
        <v>0</v>
      </c>
      <c r="BI156" s="149">
        <f>IF(N156="nulová",J156,0)</f>
        <v>0</v>
      </c>
      <c r="BJ156" s="17" t="s">
        <v>83</v>
      </c>
      <c r="BK156" s="149">
        <f>ROUND(I156*H156,2)</f>
        <v>0</v>
      </c>
      <c r="BL156" s="17" t="s">
        <v>262</v>
      </c>
      <c r="BM156" s="148" t="s">
        <v>2551</v>
      </c>
    </row>
    <row r="157" spans="2:65" s="13" customFormat="1" x14ac:dyDescent="0.2">
      <c r="B157" s="158"/>
      <c r="D157" s="151" t="s">
        <v>190</v>
      </c>
      <c r="E157" s="159" t="s">
        <v>1</v>
      </c>
      <c r="F157" s="160" t="s">
        <v>2205</v>
      </c>
      <c r="H157" s="159" t="s">
        <v>1</v>
      </c>
      <c r="I157" s="161"/>
      <c r="L157" s="158"/>
      <c r="M157" s="162"/>
      <c r="T157" s="163"/>
      <c r="AT157" s="159" t="s">
        <v>190</v>
      </c>
      <c r="AU157" s="159" t="s">
        <v>85</v>
      </c>
      <c r="AV157" s="13" t="s">
        <v>83</v>
      </c>
      <c r="AW157" s="13" t="s">
        <v>32</v>
      </c>
      <c r="AX157" s="13" t="s">
        <v>76</v>
      </c>
      <c r="AY157" s="159" t="s">
        <v>181</v>
      </c>
    </row>
    <row r="158" spans="2:65" s="13" customFormat="1" ht="22.5" x14ac:dyDescent="0.2">
      <c r="B158" s="158"/>
      <c r="D158" s="151" t="s">
        <v>190</v>
      </c>
      <c r="E158" s="159" t="s">
        <v>1</v>
      </c>
      <c r="F158" s="160" t="s">
        <v>2206</v>
      </c>
      <c r="H158" s="159" t="s">
        <v>1</v>
      </c>
      <c r="I158" s="161"/>
      <c r="L158" s="158"/>
      <c r="M158" s="162"/>
      <c r="T158" s="163"/>
      <c r="AT158" s="159" t="s">
        <v>190</v>
      </c>
      <c r="AU158" s="159" t="s">
        <v>85</v>
      </c>
      <c r="AV158" s="13" t="s">
        <v>83</v>
      </c>
      <c r="AW158" s="13" t="s">
        <v>32</v>
      </c>
      <c r="AX158" s="13" t="s">
        <v>76</v>
      </c>
      <c r="AY158" s="159" t="s">
        <v>181</v>
      </c>
    </row>
    <row r="159" spans="2:65" s="13" customFormat="1" x14ac:dyDescent="0.2">
      <c r="B159" s="158"/>
      <c r="D159" s="151" t="s">
        <v>190</v>
      </c>
      <c r="E159" s="159" t="s">
        <v>1</v>
      </c>
      <c r="F159" s="160" t="s">
        <v>2207</v>
      </c>
      <c r="H159" s="159" t="s">
        <v>1</v>
      </c>
      <c r="I159" s="161"/>
      <c r="L159" s="158"/>
      <c r="M159" s="162"/>
      <c r="T159" s="163"/>
      <c r="AT159" s="159" t="s">
        <v>190</v>
      </c>
      <c r="AU159" s="159" t="s">
        <v>85</v>
      </c>
      <c r="AV159" s="13" t="s">
        <v>83</v>
      </c>
      <c r="AW159" s="13" t="s">
        <v>32</v>
      </c>
      <c r="AX159" s="13" t="s">
        <v>76</v>
      </c>
      <c r="AY159" s="159" t="s">
        <v>181</v>
      </c>
    </row>
    <row r="160" spans="2:65" s="13" customFormat="1" x14ac:dyDescent="0.2">
      <c r="B160" s="158"/>
      <c r="D160" s="151" t="s">
        <v>190</v>
      </c>
      <c r="E160" s="159" t="s">
        <v>1</v>
      </c>
      <c r="F160" s="160" t="s">
        <v>2208</v>
      </c>
      <c r="H160" s="159" t="s">
        <v>1</v>
      </c>
      <c r="I160" s="161"/>
      <c r="L160" s="158"/>
      <c r="M160" s="162"/>
      <c r="T160" s="163"/>
      <c r="AT160" s="159" t="s">
        <v>190</v>
      </c>
      <c r="AU160" s="159" t="s">
        <v>85</v>
      </c>
      <c r="AV160" s="13" t="s">
        <v>83</v>
      </c>
      <c r="AW160" s="13" t="s">
        <v>32</v>
      </c>
      <c r="AX160" s="13" t="s">
        <v>76</v>
      </c>
      <c r="AY160" s="159" t="s">
        <v>181</v>
      </c>
    </row>
    <row r="161" spans="2:65" s="12" customFormat="1" x14ac:dyDescent="0.2">
      <c r="B161" s="150"/>
      <c r="D161" s="151" t="s">
        <v>190</v>
      </c>
      <c r="E161" s="152" t="s">
        <v>1</v>
      </c>
      <c r="F161" s="153" t="s">
        <v>219</v>
      </c>
      <c r="H161" s="154">
        <v>7</v>
      </c>
      <c r="I161" s="155"/>
      <c r="L161" s="150"/>
      <c r="M161" s="156"/>
      <c r="T161" s="157"/>
      <c r="AT161" s="152" t="s">
        <v>190</v>
      </c>
      <c r="AU161" s="152" t="s">
        <v>85</v>
      </c>
      <c r="AV161" s="12" t="s">
        <v>85</v>
      </c>
      <c r="AW161" s="12" t="s">
        <v>32</v>
      </c>
      <c r="AX161" s="12" t="s">
        <v>76</v>
      </c>
      <c r="AY161" s="152" t="s">
        <v>181</v>
      </c>
    </row>
    <row r="162" spans="2:65" s="15" customFormat="1" x14ac:dyDescent="0.2">
      <c r="B162" s="184"/>
      <c r="D162" s="151" t="s">
        <v>190</v>
      </c>
      <c r="E162" s="185" t="s">
        <v>1</v>
      </c>
      <c r="F162" s="186" t="s">
        <v>296</v>
      </c>
      <c r="H162" s="187">
        <v>7</v>
      </c>
      <c r="I162" s="188"/>
      <c r="L162" s="184"/>
      <c r="M162" s="189"/>
      <c r="T162" s="190"/>
      <c r="AT162" s="185" t="s">
        <v>190</v>
      </c>
      <c r="AU162" s="185" t="s">
        <v>85</v>
      </c>
      <c r="AV162" s="15" t="s">
        <v>99</v>
      </c>
      <c r="AW162" s="15" t="s">
        <v>32</v>
      </c>
      <c r="AX162" s="15" t="s">
        <v>76</v>
      </c>
      <c r="AY162" s="185" t="s">
        <v>181</v>
      </c>
    </row>
    <row r="163" spans="2:65" s="13" customFormat="1" x14ac:dyDescent="0.2">
      <c r="B163" s="158"/>
      <c r="D163" s="151" t="s">
        <v>190</v>
      </c>
      <c r="E163" s="159" t="s">
        <v>1</v>
      </c>
      <c r="F163" s="160" t="s">
        <v>2210</v>
      </c>
      <c r="H163" s="159" t="s">
        <v>1</v>
      </c>
      <c r="I163" s="161"/>
      <c r="L163" s="158"/>
      <c r="M163" s="162"/>
      <c r="T163" s="163"/>
      <c r="AT163" s="159" t="s">
        <v>190</v>
      </c>
      <c r="AU163" s="159" t="s">
        <v>85</v>
      </c>
      <c r="AV163" s="13" t="s">
        <v>83</v>
      </c>
      <c r="AW163" s="13" t="s">
        <v>32</v>
      </c>
      <c r="AX163" s="13" t="s">
        <v>76</v>
      </c>
      <c r="AY163" s="159" t="s">
        <v>181</v>
      </c>
    </row>
    <row r="164" spans="2:65" s="12" customFormat="1" x14ac:dyDescent="0.2">
      <c r="B164" s="150"/>
      <c r="D164" s="151" t="s">
        <v>190</v>
      </c>
      <c r="E164" s="152" t="s">
        <v>1</v>
      </c>
      <c r="F164" s="153" t="s">
        <v>219</v>
      </c>
      <c r="H164" s="154">
        <v>7</v>
      </c>
      <c r="I164" s="155"/>
      <c r="L164" s="150"/>
      <c r="M164" s="156"/>
      <c r="T164" s="157"/>
      <c r="AT164" s="152" t="s">
        <v>190</v>
      </c>
      <c r="AU164" s="152" t="s">
        <v>85</v>
      </c>
      <c r="AV164" s="12" t="s">
        <v>85</v>
      </c>
      <c r="AW164" s="12" t="s">
        <v>32</v>
      </c>
      <c r="AX164" s="12" t="s">
        <v>76</v>
      </c>
      <c r="AY164" s="152" t="s">
        <v>181</v>
      </c>
    </row>
    <row r="165" spans="2:65" s="15" customFormat="1" x14ac:dyDescent="0.2">
      <c r="B165" s="184"/>
      <c r="D165" s="151" t="s">
        <v>190</v>
      </c>
      <c r="E165" s="185" t="s">
        <v>1</v>
      </c>
      <c r="F165" s="186" t="s">
        <v>296</v>
      </c>
      <c r="H165" s="187">
        <v>7</v>
      </c>
      <c r="I165" s="188"/>
      <c r="L165" s="184"/>
      <c r="M165" s="189"/>
      <c r="T165" s="190"/>
      <c r="AT165" s="185" t="s">
        <v>190</v>
      </c>
      <c r="AU165" s="185" t="s">
        <v>85</v>
      </c>
      <c r="AV165" s="15" t="s">
        <v>99</v>
      </c>
      <c r="AW165" s="15" t="s">
        <v>32</v>
      </c>
      <c r="AX165" s="15" t="s">
        <v>76</v>
      </c>
      <c r="AY165" s="185" t="s">
        <v>181</v>
      </c>
    </row>
    <row r="166" spans="2:65" s="14" customFormat="1" x14ac:dyDescent="0.2">
      <c r="B166" s="164"/>
      <c r="D166" s="151" t="s">
        <v>190</v>
      </c>
      <c r="E166" s="165" t="s">
        <v>1</v>
      </c>
      <c r="F166" s="166" t="s">
        <v>193</v>
      </c>
      <c r="H166" s="167">
        <v>14</v>
      </c>
      <c r="I166" s="168"/>
      <c r="L166" s="164"/>
      <c r="M166" s="169"/>
      <c r="T166" s="170"/>
      <c r="AT166" s="165" t="s">
        <v>190</v>
      </c>
      <c r="AU166" s="165" t="s">
        <v>85</v>
      </c>
      <c r="AV166" s="14" t="s">
        <v>188</v>
      </c>
      <c r="AW166" s="14" t="s">
        <v>32</v>
      </c>
      <c r="AX166" s="14" t="s">
        <v>76</v>
      </c>
      <c r="AY166" s="165" t="s">
        <v>181</v>
      </c>
    </row>
    <row r="167" spans="2:65" s="12" customFormat="1" x14ac:dyDescent="0.2">
      <c r="B167" s="150"/>
      <c r="D167" s="151" t="s">
        <v>190</v>
      </c>
      <c r="E167" s="152" t="s">
        <v>1</v>
      </c>
      <c r="F167" s="153" t="s">
        <v>2107</v>
      </c>
      <c r="H167" s="154">
        <v>16.8</v>
      </c>
      <c r="I167" s="155"/>
      <c r="L167" s="150"/>
      <c r="M167" s="156"/>
      <c r="T167" s="157"/>
      <c r="AT167" s="152" t="s">
        <v>190</v>
      </c>
      <c r="AU167" s="152" t="s">
        <v>85</v>
      </c>
      <c r="AV167" s="12" t="s">
        <v>85</v>
      </c>
      <c r="AW167" s="12" t="s">
        <v>32</v>
      </c>
      <c r="AX167" s="12" t="s">
        <v>76</v>
      </c>
      <c r="AY167" s="152" t="s">
        <v>181</v>
      </c>
    </row>
    <row r="168" spans="2:65" s="14" customFormat="1" x14ac:dyDescent="0.2">
      <c r="B168" s="164"/>
      <c r="D168" s="151" t="s">
        <v>190</v>
      </c>
      <c r="E168" s="165" t="s">
        <v>1</v>
      </c>
      <c r="F168" s="166" t="s">
        <v>193</v>
      </c>
      <c r="H168" s="167">
        <v>16.8</v>
      </c>
      <c r="I168" s="168"/>
      <c r="L168" s="164"/>
      <c r="M168" s="169"/>
      <c r="T168" s="170"/>
      <c r="AT168" s="165" t="s">
        <v>190</v>
      </c>
      <c r="AU168" s="165" t="s">
        <v>85</v>
      </c>
      <c r="AV168" s="14" t="s">
        <v>188</v>
      </c>
      <c r="AW168" s="14" t="s">
        <v>32</v>
      </c>
      <c r="AX168" s="14" t="s">
        <v>76</v>
      </c>
      <c r="AY168" s="165" t="s">
        <v>181</v>
      </c>
    </row>
    <row r="169" spans="2:65" s="12" customFormat="1" x14ac:dyDescent="0.2">
      <c r="B169" s="150"/>
      <c r="D169" s="151" t="s">
        <v>190</v>
      </c>
      <c r="E169" s="152" t="s">
        <v>1</v>
      </c>
      <c r="F169" s="153" t="s">
        <v>266</v>
      </c>
      <c r="H169" s="154">
        <v>17</v>
      </c>
      <c r="I169" s="155"/>
      <c r="L169" s="150"/>
      <c r="M169" s="156"/>
      <c r="T169" s="157"/>
      <c r="AT169" s="152" t="s">
        <v>190</v>
      </c>
      <c r="AU169" s="152" t="s">
        <v>85</v>
      </c>
      <c r="AV169" s="12" t="s">
        <v>85</v>
      </c>
      <c r="AW169" s="12" t="s">
        <v>32</v>
      </c>
      <c r="AX169" s="12" t="s">
        <v>76</v>
      </c>
      <c r="AY169" s="152" t="s">
        <v>181</v>
      </c>
    </row>
    <row r="170" spans="2:65" s="14" customFormat="1" x14ac:dyDescent="0.2">
      <c r="B170" s="164"/>
      <c r="D170" s="151" t="s">
        <v>190</v>
      </c>
      <c r="E170" s="165" t="s">
        <v>1</v>
      </c>
      <c r="F170" s="166" t="s">
        <v>193</v>
      </c>
      <c r="H170" s="167">
        <v>17</v>
      </c>
      <c r="I170" s="168"/>
      <c r="L170" s="164"/>
      <c r="M170" s="169"/>
      <c r="T170" s="170"/>
      <c r="AT170" s="165" t="s">
        <v>190</v>
      </c>
      <c r="AU170" s="165" t="s">
        <v>85</v>
      </c>
      <c r="AV170" s="14" t="s">
        <v>188</v>
      </c>
      <c r="AW170" s="14" t="s">
        <v>32</v>
      </c>
      <c r="AX170" s="14" t="s">
        <v>83</v>
      </c>
      <c r="AY170" s="165" t="s">
        <v>181</v>
      </c>
    </row>
    <row r="171" spans="2:65" s="1" customFormat="1" ht="16.5" customHeight="1" x14ac:dyDescent="0.2">
      <c r="B171" s="136"/>
      <c r="C171" s="137" t="s">
        <v>233</v>
      </c>
      <c r="D171" s="137" t="s">
        <v>183</v>
      </c>
      <c r="E171" s="138" t="s">
        <v>2290</v>
      </c>
      <c r="F171" s="139" t="s">
        <v>2291</v>
      </c>
      <c r="G171" s="140" t="s">
        <v>243</v>
      </c>
      <c r="H171" s="141">
        <v>17</v>
      </c>
      <c r="I171" s="142"/>
      <c r="J171" s="143">
        <f>ROUND(I171*H171,2)</f>
        <v>0</v>
      </c>
      <c r="K171" s="139" t="s">
        <v>187</v>
      </c>
      <c r="L171" s="32"/>
      <c r="M171" s="144" t="s">
        <v>1</v>
      </c>
      <c r="N171" s="145" t="s">
        <v>41</v>
      </c>
      <c r="P171" s="146">
        <f>O171*H171</f>
        <v>0</v>
      </c>
      <c r="Q171" s="146">
        <v>2.7270000000000001E-4</v>
      </c>
      <c r="R171" s="146">
        <f>Q171*H171</f>
        <v>4.6359000000000001E-3</v>
      </c>
      <c r="S171" s="146">
        <v>0</v>
      </c>
      <c r="T171" s="147">
        <f>S171*H171</f>
        <v>0</v>
      </c>
      <c r="AR171" s="148" t="s">
        <v>262</v>
      </c>
      <c r="AT171" s="148" t="s">
        <v>183</v>
      </c>
      <c r="AU171" s="148" t="s">
        <v>85</v>
      </c>
      <c r="AY171" s="17" t="s">
        <v>181</v>
      </c>
      <c r="BE171" s="149">
        <f>IF(N171="základní",J171,0)</f>
        <v>0</v>
      </c>
      <c r="BF171" s="149">
        <f>IF(N171="snížená",J171,0)</f>
        <v>0</v>
      </c>
      <c r="BG171" s="149">
        <f>IF(N171="zákl. přenesená",J171,0)</f>
        <v>0</v>
      </c>
      <c r="BH171" s="149">
        <f>IF(N171="sníž. přenesená",J171,0)</f>
        <v>0</v>
      </c>
      <c r="BI171" s="149">
        <f>IF(N171="nulová",J171,0)</f>
        <v>0</v>
      </c>
      <c r="BJ171" s="17" t="s">
        <v>83</v>
      </c>
      <c r="BK171" s="149">
        <f>ROUND(I171*H171,2)</f>
        <v>0</v>
      </c>
      <c r="BL171" s="17" t="s">
        <v>262</v>
      </c>
      <c r="BM171" s="148" t="s">
        <v>2552</v>
      </c>
    </row>
    <row r="172" spans="2:65" s="13" customFormat="1" x14ac:dyDescent="0.2">
      <c r="B172" s="158"/>
      <c r="D172" s="151" t="s">
        <v>190</v>
      </c>
      <c r="E172" s="159" t="s">
        <v>1</v>
      </c>
      <c r="F172" s="160" t="s">
        <v>2283</v>
      </c>
      <c r="H172" s="159" t="s">
        <v>1</v>
      </c>
      <c r="I172" s="161"/>
      <c r="L172" s="158"/>
      <c r="M172" s="162"/>
      <c r="T172" s="163"/>
      <c r="AT172" s="159" t="s">
        <v>190</v>
      </c>
      <c r="AU172" s="159" t="s">
        <v>85</v>
      </c>
      <c r="AV172" s="13" t="s">
        <v>83</v>
      </c>
      <c r="AW172" s="13" t="s">
        <v>32</v>
      </c>
      <c r="AX172" s="13" t="s">
        <v>76</v>
      </c>
      <c r="AY172" s="159" t="s">
        <v>181</v>
      </c>
    </row>
    <row r="173" spans="2:65" s="12" customFormat="1" x14ac:dyDescent="0.2">
      <c r="B173" s="150"/>
      <c r="D173" s="151" t="s">
        <v>190</v>
      </c>
      <c r="E173" s="152" t="s">
        <v>1</v>
      </c>
      <c r="F173" s="153" t="s">
        <v>252</v>
      </c>
      <c r="H173" s="154">
        <v>14</v>
      </c>
      <c r="I173" s="155"/>
      <c r="L173" s="150"/>
      <c r="M173" s="156"/>
      <c r="T173" s="157"/>
      <c r="AT173" s="152" t="s">
        <v>190</v>
      </c>
      <c r="AU173" s="152" t="s">
        <v>85</v>
      </c>
      <c r="AV173" s="12" t="s">
        <v>85</v>
      </c>
      <c r="AW173" s="12" t="s">
        <v>32</v>
      </c>
      <c r="AX173" s="12" t="s">
        <v>76</v>
      </c>
      <c r="AY173" s="152" t="s">
        <v>181</v>
      </c>
    </row>
    <row r="174" spans="2:65" s="14" customFormat="1" x14ac:dyDescent="0.2">
      <c r="B174" s="164"/>
      <c r="D174" s="151" t="s">
        <v>190</v>
      </c>
      <c r="E174" s="165" t="s">
        <v>1</v>
      </c>
      <c r="F174" s="166" t="s">
        <v>193</v>
      </c>
      <c r="H174" s="167">
        <v>14</v>
      </c>
      <c r="I174" s="168"/>
      <c r="L174" s="164"/>
      <c r="M174" s="169"/>
      <c r="T174" s="170"/>
      <c r="AT174" s="165" t="s">
        <v>190</v>
      </c>
      <c r="AU174" s="165" t="s">
        <v>85</v>
      </c>
      <c r="AV174" s="14" t="s">
        <v>188</v>
      </c>
      <c r="AW174" s="14" t="s">
        <v>32</v>
      </c>
      <c r="AX174" s="14" t="s">
        <v>76</v>
      </c>
      <c r="AY174" s="165" t="s">
        <v>181</v>
      </c>
    </row>
    <row r="175" spans="2:65" s="12" customFormat="1" x14ac:dyDescent="0.2">
      <c r="B175" s="150"/>
      <c r="D175" s="151" t="s">
        <v>190</v>
      </c>
      <c r="E175" s="152" t="s">
        <v>1</v>
      </c>
      <c r="F175" s="153" t="s">
        <v>2107</v>
      </c>
      <c r="H175" s="154">
        <v>16.8</v>
      </c>
      <c r="I175" s="155"/>
      <c r="L175" s="150"/>
      <c r="M175" s="156"/>
      <c r="T175" s="157"/>
      <c r="AT175" s="152" t="s">
        <v>190</v>
      </c>
      <c r="AU175" s="152" t="s">
        <v>85</v>
      </c>
      <c r="AV175" s="12" t="s">
        <v>85</v>
      </c>
      <c r="AW175" s="12" t="s">
        <v>32</v>
      </c>
      <c r="AX175" s="12" t="s">
        <v>76</v>
      </c>
      <c r="AY175" s="152" t="s">
        <v>181</v>
      </c>
    </row>
    <row r="176" spans="2:65" s="14" customFormat="1" x14ac:dyDescent="0.2">
      <c r="B176" s="164"/>
      <c r="D176" s="151" t="s">
        <v>190</v>
      </c>
      <c r="E176" s="165" t="s">
        <v>1</v>
      </c>
      <c r="F176" s="166" t="s">
        <v>193</v>
      </c>
      <c r="H176" s="167">
        <v>16.8</v>
      </c>
      <c r="I176" s="168"/>
      <c r="L176" s="164"/>
      <c r="M176" s="169"/>
      <c r="T176" s="170"/>
      <c r="AT176" s="165" t="s">
        <v>190</v>
      </c>
      <c r="AU176" s="165" t="s">
        <v>85</v>
      </c>
      <c r="AV176" s="14" t="s">
        <v>188</v>
      </c>
      <c r="AW176" s="14" t="s">
        <v>32</v>
      </c>
      <c r="AX176" s="14" t="s">
        <v>76</v>
      </c>
      <c r="AY176" s="165" t="s">
        <v>181</v>
      </c>
    </row>
    <row r="177" spans="2:65" s="12" customFormat="1" x14ac:dyDescent="0.2">
      <c r="B177" s="150"/>
      <c r="D177" s="151" t="s">
        <v>190</v>
      </c>
      <c r="E177" s="152" t="s">
        <v>1</v>
      </c>
      <c r="F177" s="153" t="s">
        <v>266</v>
      </c>
      <c r="H177" s="154">
        <v>17</v>
      </c>
      <c r="I177" s="155"/>
      <c r="L177" s="150"/>
      <c r="M177" s="156"/>
      <c r="T177" s="157"/>
      <c r="AT177" s="152" t="s">
        <v>190</v>
      </c>
      <c r="AU177" s="152" t="s">
        <v>85</v>
      </c>
      <c r="AV177" s="12" t="s">
        <v>85</v>
      </c>
      <c r="AW177" s="12" t="s">
        <v>32</v>
      </c>
      <c r="AX177" s="12" t="s">
        <v>76</v>
      </c>
      <c r="AY177" s="152" t="s">
        <v>181</v>
      </c>
    </row>
    <row r="178" spans="2:65" s="14" customFormat="1" x14ac:dyDescent="0.2">
      <c r="B178" s="164"/>
      <c r="D178" s="151" t="s">
        <v>190</v>
      </c>
      <c r="E178" s="165" t="s">
        <v>1</v>
      </c>
      <c r="F178" s="166" t="s">
        <v>193</v>
      </c>
      <c r="H178" s="167">
        <v>17</v>
      </c>
      <c r="I178" s="168"/>
      <c r="L178" s="164"/>
      <c r="M178" s="169"/>
      <c r="T178" s="170"/>
      <c r="AT178" s="165" t="s">
        <v>190</v>
      </c>
      <c r="AU178" s="165" t="s">
        <v>85</v>
      </c>
      <c r="AV178" s="14" t="s">
        <v>188</v>
      </c>
      <c r="AW178" s="14" t="s">
        <v>32</v>
      </c>
      <c r="AX178" s="14" t="s">
        <v>83</v>
      </c>
      <c r="AY178" s="165" t="s">
        <v>181</v>
      </c>
    </row>
    <row r="179" spans="2:65" s="1" customFormat="1" ht="16.5" customHeight="1" x14ac:dyDescent="0.2">
      <c r="B179" s="136"/>
      <c r="C179" s="137" t="s">
        <v>237</v>
      </c>
      <c r="D179" s="137" t="s">
        <v>183</v>
      </c>
      <c r="E179" s="138" t="s">
        <v>945</v>
      </c>
      <c r="F179" s="139" t="s">
        <v>946</v>
      </c>
      <c r="G179" s="140" t="s">
        <v>243</v>
      </c>
      <c r="H179" s="141">
        <v>17</v>
      </c>
      <c r="I179" s="142"/>
      <c r="J179" s="143">
        <f>ROUND(I179*H179,2)</f>
        <v>0</v>
      </c>
      <c r="K179" s="139" t="s">
        <v>187</v>
      </c>
      <c r="L179" s="32"/>
      <c r="M179" s="144" t="s">
        <v>1</v>
      </c>
      <c r="N179" s="145" t="s">
        <v>41</v>
      </c>
      <c r="P179" s="146">
        <f>O179*H179</f>
        <v>0</v>
      </c>
      <c r="Q179" s="146">
        <v>1.0000000000000001E-5</v>
      </c>
      <c r="R179" s="146">
        <f>Q179*H179</f>
        <v>1.7000000000000001E-4</v>
      </c>
      <c r="S179" s="146">
        <v>0</v>
      </c>
      <c r="T179" s="147">
        <f>S179*H179</f>
        <v>0</v>
      </c>
      <c r="AR179" s="148" t="s">
        <v>262</v>
      </c>
      <c r="AT179" s="148" t="s">
        <v>183</v>
      </c>
      <c r="AU179" s="148" t="s">
        <v>85</v>
      </c>
      <c r="AY179" s="17" t="s">
        <v>181</v>
      </c>
      <c r="BE179" s="149">
        <f>IF(N179="základní",J179,0)</f>
        <v>0</v>
      </c>
      <c r="BF179" s="149">
        <f>IF(N179="snížená",J179,0)</f>
        <v>0</v>
      </c>
      <c r="BG179" s="149">
        <f>IF(N179="zákl. přenesená",J179,0)</f>
        <v>0</v>
      </c>
      <c r="BH179" s="149">
        <f>IF(N179="sníž. přenesená",J179,0)</f>
        <v>0</v>
      </c>
      <c r="BI179" s="149">
        <f>IF(N179="nulová",J179,0)</f>
        <v>0</v>
      </c>
      <c r="BJ179" s="17" t="s">
        <v>83</v>
      </c>
      <c r="BK179" s="149">
        <f>ROUND(I179*H179,2)</f>
        <v>0</v>
      </c>
      <c r="BL179" s="17" t="s">
        <v>262</v>
      </c>
      <c r="BM179" s="148" t="s">
        <v>2553</v>
      </c>
    </row>
    <row r="180" spans="2:65" s="13" customFormat="1" x14ac:dyDescent="0.2">
      <c r="B180" s="158"/>
      <c r="D180" s="151" t="s">
        <v>190</v>
      </c>
      <c r="E180" s="159" t="s">
        <v>1</v>
      </c>
      <c r="F180" s="160" t="s">
        <v>948</v>
      </c>
      <c r="H180" s="159" t="s">
        <v>1</v>
      </c>
      <c r="I180" s="161"/>
      <c r="L180" s="158"/>
      <c r="M180" s="162"/>
      <c r="T180" s="163"/>
      <c r="AT180" s="159" t="s">
        <v>190</v>
      </c>
      <c r="AU180" s="159" t="s">
        <v>85</v>
      </c>
      <c r="AV180" s="13" t="s">
        <v>83</v>
      </c>
      <c r="AW180" s="13" t="s">
        <v>32</v>
      </c>
      <c r="AX180" s="13" t="s">
        <v>76</v>
      </c>
      <c r="AY180" s="159" t="s">
        <v>181</v>
      </c>
    </row>
    <row r="181" spans="2:65" s="12" customFormat="1" x14ac:dyDescent="0.2">
      <c r="B181" s="150"/>
      <c r="D181" s="151" t="s">
        <v>190</v>
      </c>
      <c r="E181" s="152" t="s">
        <v>1</v>
      </c>
      <c r="F181" s="153" t="s">
        <v>266</v>
      </c>
      <c r="H181" s="154">
        <v>17</v>
      </c>
      <c r="I181" s="155"/>
      <c r="L181" s="150"/>
      <c r="M181" s="156"/>
      <c r="T181" s="157"/>
      <c r="AT181" s="152" t="s">
        <v>190</v>
      </c>
      <c r="AU181" s="152" t="s">
        <v>85</v>
      </c>
      <c r="AV181" s="12" t="s">
        <v>85</v>
      </c>
      <c r="AW181" s="12" t="s">
        <v>32</v>
      </c>
      <c r="AX181" s="12" t="s">
        <v>83</v>
      </c>
      <c r="AY181" s="152" t="s">
        <v>181</v>
      </c>
    </row>
    <row r="182" spans="2:65" s="1" customFormat="1" ht="16.5" customHeight="1" x14ac:dyDescent="0.2">
      <c r="B182" s="136"/>
      <c r="C182" s="137" t="s">
        <v>8</v>
      </c>
      <c r="D182" s="137" t="s">
        <v>183</v>
      </c>
      <c r="E182" s="138" t="s">
        <v>2348</v>
      </c>
      <c r="F182" s="139" t="s">
        <v>2349</v>
      </c>
      <c r="G182" s="140" t="s">
        <v>243</v>
      </c>
      <c r="H182" s="141">
        <v>17</v>
      </c>
      <c r="I182" s="142"/>
      <c r="J182" s="143">
        <f>ROUND(I182*H182,2)</f>
        <v>0</v>
      </c>
      <c r="K182" s="139" t="s">
        <v>187</v>
      </c>
      <c r="L182" s="32"/>
      <c r="M182" s="144" t="s">
        <v>1</v>
      </c>
      <c r="N182" s="145" t="s">
        <v>41</v>
      </c>
      <c r="P182" s="146">
        <f>O182*H182</f>
        <v>0</v>
      </c>
      <c r="Q182" s="146">
        <v>1.8816499999999998E-5</v>
      </c>
      <c r="R182" s="146">
        <f>Q182*H182</f>
        <v>3.1988049999999999E-4</v>
      </c>
      <c r="S182" s="146">
        <v>0</v>
      </c>
      <c r="T182" s="147">
        <f>S182*H182</f>
        <v>0</v>
      </c>
      <c r="AR182" s="148" t="s">
        <v>262</v>
      </c>
      <c r="AT182" s="148" t="s">
        <v>183</v>
      </c>
      <c r="AU182" s="148" t="s">
        <v>85</v>
      </c>
      <c r="AY182" s="17" t="s">
        <v>181</v>
      </c>
      <c r="BE182" s="149">
        <f>IF(N182="základní",J182,0)</f>
        <v>0</v>
      </c>
      <c r="BF182" s="149">
        <f>IF(N182="snížená",J182,0)</f>
        <v>0</v>
      </c>
      <c r="BG182" s="149">
        <f>IF(N182="zákl. přenesená",J182,0)</f>
        <v>0</v>
      </c>
      <c r="BH182" s="149">
        <f>IF(N182="sníž. přenesená",J182,0)</f>
        <v>0</v>
      </c>
      <c r="BI182" s="149">
        <f>IF(N182="nulová",J182,0)</f>
        <v>0</v>
      </c>
      <c r="BJ182" s="17" t="s">
        <v>83</v>
      </c>
      <c r="BK182" s="149">
        <f>ROUND(I182*H182,2)</f>
        <v>0</v>
      </c>
      <c r="BL182" s="17" t="s">
        <v>262</v>
      </c>
      <c r="BM182" s="148" t="s">
        <v>2554</v>
      </c>
    </row>
    <row r="183" spans="2:65" s="12" customFormat="1" x14ac:dyDescent="0.2">
      <c r="B183" s="150"/>
      <c r="D183" s="151" t="s">
        <v>190</v>
      </c>
      <c r="E183" s="152" t="s">
        <v>1</v>
      </c>
      <c r="F183" s="153" t="s">
        <v>266</v>
      </c>
      <c r="H183" s="154">
        <v>17</v>
      </c>
      <c r="I183" s="155"/>
      <c r="L183" s="150"/>
      <c r="M183" s="156"/>
      <c r="T183" s="157"/>
      <c r="AT183" s="152" t="s">
        <v>190</v>
      </c>
      <c r="AU183" s="152" t="s">
        <v>85</v>
      </c>
      <c r="AV183" s="12" t="s">
        <v>85</v>
      </c>
      <c r="AW183" s="12" t="s">
        <v>32</v>
      </c>
      <c r="AX183" s="12" t="s">
        <v>83</v>
      </c>
      <c r="AY183" s="152" t="s">
        <v>181</v>
      </c>
    </row>
    <row r="184" spans="2:65" s="1" customFormat="1" ht="16.5" customHeight="1" x14ac:dyDescent="0.2">
      <c r="B184" s="136"/>
      <c r="C184" s="137" t="s">
        <v>245</v>
      </c>
      <c r="D184" s="137" t="s">
        <v>183</v>
      </c>
      <c r="E184" s="138" t="s">
        <v>2351</v>
      </c>
      <c r="F184" s="139" t="s">
        <v>2352</v>
      </c>
      <c r="G184" s="140" t="s">
        <v>339</v>
      </c>
      <c r="H184" s="141">
        <v>4</v>
      </c>
      <c r="I184" s="142"/>
      <c r="J184" s="143">
        <f>ROUND(I184*H184,2)</f>
        <v>0</v>
      </c>
      <c r="K184" s="139" t="s">
        <v>1</v>
      </c>
      <c r="L184" s="32"/>
      <c r="M184" s="144" t="s">
        <v>1</v>
      </c>
      <c r="N184" s="145" t="s">
        <v>41</v>
      </c>
      <c r="P184" s="146">
        <f>O184*H184</f>
        <v>0</v>
      </c>
      <c r="Q184" s="146">
        <v>0</v>
      </c>
      <c r="R184" s="146">
        <f>Q184*H184</f>
        <v>0</v>
      </c>
      <c r="S184" s="146">
        <v>0</v>
      </c>
      <c r="T184" s="147">
        <f>S184*H184</f>
        <v>0</v>
      </c>
      <c r="AR184" s="148" t="s">
        <v>262</v>
      </c>
      <c r="AT184" s="148" t="s">
        <v>183</v>
      </c>
      <c r="AU184" s="148" t="s">
        <v>85</v>
      </c>
      <c r="AY184" s="17" t="s">
        <v>181</v>
      </c>
      <c r="BE184" s="149">
        <f>IF(N184="základní",J184,0)</f>
        <v>0</v>
      </c>
      <c r="BF184" s="149">
        <f>IF(N184="snížená",J184,0)</f>
        <v>0</v>
      </c>
      <c r="BG184" s="149">
        <f>IF(N184="zákl. přenesená",J184,0)</f>
        <v>0</v>
      </c>
      <c r="BH184" s="149">
        <f>IF(N184="sníž. přenesená",J184,0)</f>
        <v>0</v>
      </c>
      <c r="BI184" s="149">
        <f>IF(N184="nulová",J184,0)</f>
        <v>0</v>
      </c>
      <c r="BJ184" s="17" t="s">
        <v>83</v>
      </c>
      <c r="BK184" s="149">
        <f>ROUND(I184*H184,2)</f>
        <v>0</v>
      </c>
      <c r="BL184" s="17" t="s">
        <v>262</v>
      </c>
      <c r="BM184" s="148" t="s">
        <v>2555</v>
      </c>
    </row>
    <row r="185" spans="2:65" s="13" customFormat="1" x14ac:dyDescent="0.2">
      <c r="B185" s="158"/>
      <c r="D185" s="151" t="s">
        <v>190</v>
      </c>
      <c r="E185" s="159" t="s">
        <v>1</v>
      </c>
      <c r="F185" s="160" t="s">
        <v>2352</v>
      </c>
      <c r="H185" s="159" t="s">
        <v>1</v>
      </c>
      <c r="I185" s="161"/>
      <c r="L185" s="158"/>
      <c r="M185" s="162"/>
      <c r="T185" s="163"/>
      <c r="AT185" s="159" t="s">
        <v>190</v>
      </c>
      <c r="AU185" s="159" t="s">
        <v>85</v>
      </c>
      <c r="AV185" s="13" t="s">
        <v>83</v>
      </c>
      <c r="AW185" s="13" t="s">
        <v>32</v>
      </c>
      <c r="AX185" s="13" t="s">
        <v>76</v>
      </c>
      <c r="AY185" s="159" t="s">
        <v>181</v>
      </c>
    </row>
    <row r="186" spans="2:65" s="12" customFormat="1" x14ac:dyDescent="0.2">
      <c r="B186" s="150"/>
      <c r="D186" s="151" t="s">
        <v>190</v>
      </c>
      <c r="E186" s="152" t="s">
        <v>1</v>
      </c>
      <c r="F186" s="153" t="s">
        <v>188</v>
      </c>
      <c r="H186" s="154">
        <v>4</v>
      </c>
      <c r="I186" s="155"/>
      <c r="L186" s="150"/>
      <c r="M186" s="156"/>
      <c r="T186" s="157"/>
      <c r="AT186" s="152" t="s">
        <v>190</v>
      </c>
      <c r="AU186" s="152" t="s">
        <v>85</v>
      </c>
      <c r="AV186" s="12" t="s">
        <v>85</v>
      </c>
      <c r="AW186" s="12" t="s">
        <v>32</v>
      </c>
      <c r="AX186" s="12" t="s">
        <v>83</v>
      </c>
      <c r="AY186" s="152" t="s">
        <v>181</v>
      </c>
    </row>
    <row r="187" spans="2:65" s="1" customFormat="1" ht="16.5" customHeight="1" x14ac:dyDescent="0.2">
      <c r="B187" s="136"/>
      <c r="C187" s="137" t="s">
        <v>252</v>
      </c>
      <c r="D187" s="137" t="s">
        <v>183</v>
      </c>
      <c r="E187" s="138" t="s">
        <v>2354</v>
      </c>
      <c r="F187" s="139" t="s">
        <v>2355</v>
      </c>
      <c r="G187" s="140" t="s">
        <v>373</v>
      </c>
      <c r="H187" s="141">
        <v>0.05</v>
      </c>
      <c r="I187" s="142"/>
      <c r="J187" s="143">
        <f>ROUND(I187*H187,2)</f>
        <v>0</v>
      </c>
      <c r="K187" s="139" t="s">
        <v>187</v>
      </c>
      <c r="L187" s="32"/>
      <c r="M187" s="144" t="s">
        <v>1</v>
      </c>
      <c r="N187" s="145" t="s">
        <v>41</v>
      </c>
      <c r="P187" s="146">
        <f>O187*H187</f>
        <v>0</v>
      </c>
      <c r="Q187" s="146">
        <v>0</v>
      </c>
      <c r="R187" s="146">
        <f>Q187*H187</f>
        <v>0</v>
      </c>
      <c r="S187" s="146">
        <v>0</v>
      </c>
      <c r="T187" s="147">
        <f>S187*H187</f>
        <v>0</v>
      </c>
      <c r="AR187" s="148" t="s">
        <v>262</v>
      </c>
      <c r="AT187" s="148" t="s">
        <v>183</v>
      </c>
      <c r="AU187" s="148" t="s">
        <v>85</v>
      </c>
      <c r="AY187" s="17" t="s">
        <v>181</v>
      </c>
      <c r="BE187" s="149">
        <f>IF(N187="základní",J187,0)</f>
        <v>0</v>
      </c>
      <c r="BF187" s="149">
        <f>IF(N187="snížená",J187,0)</f>
        <v>0</v>
      </c>
      <c r="BG187" s="149">
        <f>IF(N187="zákl. přenesená",J187,0)</f>
        <v>0</v>
      </c>
      <c r="BH187" s="149">
        <f>IF(N187="sníž. přenesená",J187,0)</f>
        <v>0</v>
      </c>
      <c r="BI187" s="149">
        <f>IF(N187="nulová",J187,0)</f>
        <v>0</v>
      </c>
      <c r="BJ187" s="17" t="s">
        <v>83</v>
      </c>
      <c r="BK187" s="149">
        <f>ROUND(I187*H187,2)</f>
        <v>0</v>
      </c>
      <c r="BL187" s="17" t="s">
        <v>262</v>
      </c>
      <c r="BM187" s="148" t="s">
        <v>2556</v>
      </c>
    </row>
    <row r="188" spans="2:65" s="1" customFormat="1" ht="16.5" customHeight="1" x14ac:dyDescent="0.2">
      <c r="B188" s="136"/>
      <c r="C188" s="137" t="s">
        <v>258</v>
      </c>
      <c r="D188" s="137" t="s">
        <v>183</v>
      </c>
      <c r="E188" s="138" t="s">
        <v>952</v>
      </c>
      <c r="F188" s="139" t="s">
        <v>953</v>
      </c>
      <c r="G188" s="140" t="s">
        <v>373</v>
      </c>
      <c r="H188" s="141">
        <v>0.05</v>
      </c>
      <c r="I188" s="142"/>
      <c r="J188" s="143">
        <f>ROUND(I188*H188,2)</f>
        <v>0</v>
      </c>
      <c r="K188" s="139" t="s">
        <v>187</v>
      </c>
      <c r="L188" s="32"/>
      <c r="M188" s="144" t="s">
        <v>1</v>
      </c>
      <c r="N188" s="145" t="s">
        <v>41</v>
      </c>
      <c r="P188" s="146">
        <f>O188*H188</f>
        <v>0</v>
      </c>
      <c r="Q188" s="146">
        <v>0</v>
      </c>
      <c r="R188" s="146">
        <f>Q188*H188</f>
        <v>0</v>
      </c>
      <c r="S188" s="146">
        <v>0</v>
      </c>
      <c r="T188" s="147">
        <f>S188*H188</f>
        <v>0</v>
      </c>
      <c r="AR188" s="148" t="s">
        <v>262</v>
      </c>
      <c r="AT188" s="148" t="s">
        <v>183</v>
      </c>
      <c r="AU188" s="148" t="s">
        <v>85</v>
      </c>
      <c r="AY188" s="17" t="s">
        <v>181</v>
      </c>
      <c r="BE188" s="149">
        <f>IF(N188="základní",J188,0)</f>
        <v>0</v>
      </c>
      <c r="BF188" s="149">
        <f>IF(N188="snížená",J188,0)</f>
        <v>0</v>
      </c>
      <c r="BG188" s="149">
        <f>IF(N188="zákl. přenesená",J188,0)</f>
        <v>0</v>
      </c>
      <c r="BH188" s="149">
        <f>IF(N188="sníž. přenesená",J188,0)</f>
        <v>0</v>
      </c>
      <c r="BI188" s="149">
        <f>IF(N188="nulová",J188,0)</f>
        <v>0</v>
      </c>
      <c r="BJ188" s="17" t="s">
        <v>83</v>
      </c>
      <c r="BK188" s="149">
        <f>ROUND(I188*H188,2)</f>
        <v>0</v>
      </c>
      <c r="BL188" s="17" t="s">
        <v>262</v>
      </c>
      <c r="BM188" s="148" t="s">
        <v>2557</v>
      </c>
    </row>
    <row r="189" spans="2:65" s="11" customFormat="1" ht="25.9" customHeight="1" x14ac:dyDescent="0.2">
      <c r="B189" s="124"/>
      <c r="D189" s="125" t="s">
        <v>75</v>
      </c>
      <c r="E189" s="126" t="s">
        <v>2525</v>
      </c>
      <c r="F189" s="126" t="s">
        <v>2526</v>
      </c>
      <c r="I189" s="127"/>
      <c r="J189" s="128">
        <f>BK189</f>
        <v>0</v>
      </c>
      <c r="L189" s="124"/>
      <c r="M189" s="129"/>
      <c r="P189" s="130">
        <f>P190</f>
        <v>0</v>
      </c>
      <c r="R189" s="130">
        <f>R190</f>
        <v>0</v>
      </c>
      <c r="T189" s="131">
        <f>T190</f>
        <v>0</v>
      </c>
      <c r="AR189" s="125" t="s">
        <v>188</v>
      </c>
      <c r="AT189" s="132" t="s">
        <v>75</v>
      </c>
      <c r="AU189" s="132" t="s">
        <v>76</v>
      </c>
      <c r="AY189" s="125" t="s">
        <v>181</v>
      </c>
      <c r="BK189" s="133">
        <f>BK190</f>
        <v>0</v>
      </c>
    </row>
    <row r="190" spans="2:65" s="11" customFormat="1" ht="22.9" customHeight="1" x14ac:dyDescent="0.2">
      <c r="B190" s="124"/>
      <c r="D190" s="125" t="s">
        <v>75</v>
      </c>
      <c r="E190" s="134" t="s">
        <v>2527</v>
      </c>
      <c r="F190" s="134" t="s">
        <v>2528</v>
      </c>
      <c r="I190" s="127"/>
      <c r="J190" s="135">
        <f>BK190</f>
        <v>0</v>
      </c>
      <c r="L190" s="124"/>
      <c r="M190" s="129"/>
      <c r="P190" s="130">
        <f>SUM(P191:P193)</f>
        <v>0</v>
      </c>
      <c r="R190" s="130">
        <f>SUM(R191:R193)</f>
        <v>0</v>
      </c>
      <c r="T190" s="131">
        <f>SUM(T191:T193)</f>
        <v>0</v>
      </c>
      <c r="AR190" s="125" t="s">
        <v>188</v>
      </c>
      <c r="AT190" s="132" t="s">
        <v>75</v>
      </c>
      <c r="AU190" s="132" t="s">
        <v>83</v>
      </c>
      <c r="AY190" s="125" t="s">
        <v>181</v>
      </c>
      <c r="BK190" s="133">
        <f>SUM(BK191:BK193)</f>
        <v>0</v>
      </c>
    </row>
    <row r="191" spans="2:65" s="1" customFormat="1" ht="16.5" customHeight="1" x14ac:dyDescent="0.2">
      <c r="B191" s="136"/>
      <c r="C191" s="137" t="s">
        <v>262</v>
      </c>
      <c r="D191" s="137" t="s">
        <v>183</v>
      </c>
      <c r="E191" s="138" t="s">
        <v>2529</v>
      </c>
      <c r="F191" s="139" t="s">
        <v>2530</v>
      </c>
      <c r="G191" s="140" t="s">
        <v>339</v>
      </c>
      <c r="H191" s="141">
        <v>7</v>
      </c>
      <c r="I191" s="142"/>
      <c r="J191" s="143">
        <f>ROUND(I191*H191,2)</f>
        <v>0</v>
      </c>
      <c r="K191" s="139" t="s">
        <v>1</v>
      </c>
      <c r="L191" s="32"/>
      <c r="M191" s="144" t="s">
        <v>1</v>
      </c>
      <c r="N191" s="145" t="s">
        <v>41</v>
      </c>
      <c r="P191" s="146">
        <f>O191*H191</f>
        <v>0</v>
      </c>
      <c r="Q191" s="146">
        <v>0</v>
      </c>
      <c r="R191" s="146">
        <f>Q191*H191</f>
        <v>0</v>
      </c>
      <c r="S191" s="146">
        <v>0</v>
      </c>
      <c r="T191" s="147">
        <f>S191*H191</f>
        <v>0</v>
      </c>
      <c r="AR191" s="148" t="s">
        <v>966</v>
      </c>
      <c r="AT191" s="148" t="s">
        <v>183</v>
      </c>
      <c r="AU191" s="148" t="s">
        <v>85</v>
      </c>
      <c r="AY191" s="17" t="s">
        <v>181</v>
      </c>
      <c r="BE191" s="149">
        <f>IF(N191="základní",J191,0)</f>
        <v>0</v>
      </c>
      <c r="BF191" s="149">
        <f>IF(N191="snížená",J191,0)</f>
        <v>0</v>
      </c>
      <c r="BG191" s="149">
        <f>IF(N191="zákl. přenesená",J191,0)</f>
        <v>0</v>
      </c>
      <c r="BH191" s="149">
        <f>IF(N191="sníž. přenesená",J191,0)</f>
        <v>0</v>
      </c>
      <c r="BI191" s="149">
        <f>IF(N191="nulová",J191,0)</f>
        <v>0</v>
      </c>
      <c r="BJ191" s="17" t="s">
        <v>83</v>
      </c>
      <c r="BK191" s="149">
        <f>ROUND(I191*H191,2)</f>
        <v>0</v>
      </c>
      <c r="BL191" s="17" t="s">
        <v>966</v>
      </c>
      <c r="BM191" s="148" t="s">
        <v>2558</v>
      </c>
    </row>
    <row r="192" spans="2:65" s="12" customFormat="1" x14ac:dyDescent="0.2">
      <c r="B192" s="150"/>
      <c r="D192" s="151" t="s">
        <v>190</v>
      </c>
      <c r="E192" s="152" t="s">
        <v>1</v>
      </c>
      <c r="F192" s="153" t="s">
        <v>219</v>
      </c>
      <c r="H192" s="154">
        <v>7</v>
      </c>
      <c r="I192" s="155"/>
      <c r="L192" s="150"/>
      <c r="M192" s="156"/>
      <c r="T192" s="157"/>
      <c r="AT192" s="152" t="s">
        <v>190</v>
      </c>
      <c r="AU192" s="152" t="s">
        <v>85</v>
      </c>
      <c r="AV192" s="12" t="s">
        <v>85</v>
      </c>
      <c r="AW192" s="12" t="s">
        <v>32</v>
      </c>
      <c r="AX192" s="12" t="s">
        <v>83</v>
      </c>
      <c r="AY192" s="152" t="s">
        <v>181</v>
      </c>
    </row>
    <row r="193" spans="2:65" s="1" customFormat="1" ht="16.5" customHeight="1" x14ac:dyDescent="0.2">
      <c r="B193" s="136"/>
      <c r="C193" s="137" t="s">
        <v>266</v>
      </c>
      <c r="D193" s="137" t="s">
        <v>183</v>
      </c>
      <c r="E193" s="138" t="s">
        <v>2532</v>
      </c>
      <c r="F193" s="139" t="s">
        <v>2533</v>
      </c>
      <c r="G193" s="140" t="s">
        <v>339</v>
      </c>
      <c r="H193" s="141">
        <v>1</v>
      </c>
      <c r="I193" s="142"/>
      <c r="J193" s="143">
        <f>ROUND(I193*H193,2)</f>
        <v>0</v>
      </c>
      <c r="K193" s="139" t="s">
        <v>1</v>
      </c>
      <c r="L193" s="32"/>
      <c r="M193" s="195" t="s">
        <v>1</v>
      </c>
      <c r="N193" s="196" t="s">
        <v>41</v>
      </c>
      <c r="O193" s="193"/>
      <c r="P193" s="197">
        <f>O193*H193</f>
        <v>0</v>
      </c>
      <c r="Q193" s="197">
        <v>0</v>
      </c>
      <c r="R193" s="197">
        <f>Q193*H193</f>
        <v>0</v>
      </c>
      <c r="S193" s="197">
        <v>0</v>
      </c>
      <c r="T193" s="198">
        <f>S193*H193</f>
        <v>0</v>
      </c>
      <c r="AR193" s="148" t="s">
        <v>966</v>
      </c>
      <c r="AT193" s="148" t="s">
        <v>183</v>
      </c>
      <c r="AU193" s="148" t="s">
        <v>85</v>
      </c>
      <c r="AY193" s="17" t="s">
        <v>181</v>
      </c>
      <c r="BE193" s="149">
        <f>IF(N193="základní",J193,0)</f>
        <v>0</v>
      </c>
      <c r="BF193" s="149">
        <f>IF(N193="snížená",J193,0)</f>
        <v>0</v>
      </c>
      <c r="BG193" s="149">
        <f>IF(N193="zákl. přenesená",J193,0)</f>
        <v>0</v>
      </c>
      <c r="BH193" s="149">
        <f>IF(N193="sníž. přenesená",J193,0)</f>
        <v>0</v>
      </c>
      <c r="BI193" s="149">
        <f>IF(N193="nulová",J193,0)</f>
        <v>0</v>
      </c>
      <c r="BJ193" s="17" t="s">
        <v>83</v>
      </c>
      <c r="BK193" s="149">
        <f>ROUND(I193*H193,2)</f>
        <v>0</v>
      </c>
      <c r="BL193" s="17" t="s">
        <v>966</v>
      </c>
      <c r="BM193" s="148" t="s">
        <v>2559</v>
      </c>
    </row>
    <row r="194" spans="2:65" s="1" customFormat="1" ht="6.95" customHeight="1" x14ac:dyDescent="0.2">
      <c r="B194" s="44"/>
      <c r="C194" s="45"/>
      <c r="D194" s="45"/>
      <c r="E194" s="45"/>
      <c r="F194" s="45"/>
      <c r="G194" s="45"/>
      <c r="H194" s="45"/>
      <c r="I194" s="45"/>
      <c r="J194" s="45"/>
      <c r="K194" s="45"/>
      <c r="L194" s="32"/>
    </row>
  </sheetData>
  <autoFilter ref="C128:K193" xr:uid="{00000000-0009-0000-0000-000009000000}"/>
  <mergeCells count="15">
    <mergeCell ref="E115:H115"/>
    <mergeCell ref="E119:H119"/>
    <mergeCell ref="E117:H117"/>
    <mergeCell ref="E121:H121"/>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65"/>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125</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1769</v>
      </c>
      <c r="F9" s="246"/>
      <c r="G9" s="246"/>
      <c r="H9" s="246"/>
      <c r="L9" s="32"/>
    </row>
    <row r="10" spans="2:46" s="1" customFormat="1" ht="12" customHeight="1" x14ac:dyDescent="0.2">
      <c r="B10" s="32"/>
      <c r="D10" s="27" t="s">
        <v>136</v>
      </c>
      <c r="L10" s="32"/>
    </row>
    <row r="11" spans="2:46" s="1" customFormat="1" ht="16.5" customHeight="1" x14ac:dyDescent="0.2">
      <c r="B11" s="32"/>
      <c r="E11" s="241" t="s">
        <v>2560</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tr">
        <f>IF('Rekapitulace stavby'!AN10="","",'Rekapitulace stavby'!AN10)</f>
        <v/>
      </c>
      <c r="L16" s="32"/>
    </row>
    <row r="17" spans="2:12" s="1" customFormat="1" ht="18" customHeight="1" x14ac:dyDescent="0.2">
      <c r="B17" s="32"/>
      <c r="E17" s="25" t="str">
        <f>IF('Rekapitulace stavby'!E11="","",'Rekapitulace stavby'!E11)</f>
        <v>Vysoká škola bánská – Technická univerzita Ostrava</v>
      </c>
      <c r="I17" s="27" t="s">
        <v>27</v>
      </c>
      <c r="J17" s="25" t="str">
        <f>IF('Rekapitulace stavby'!AN11="","",'Rekapitulace stavby'!AN11)</f>
        <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tr">
        <f>IF('Rekapitulace stavby'!AN16="","",'Rekapitulace stavby'!AN16)</f>
        <v/>
      </c>
      <c r="L22" s="32"/>
    </row>
    <row r="23" spans="2:12" s="1" customFormat="1" ht="18" customHeight="1" x14ac:dyDescent="0.2">
      <c r="B23" s="32"/>
      <c r="E23" s="25" t="str">
        <f>IF('Rekapitulace stavby'!E17="","",'Rekapitulace stavby'!E17)</f>
        <v>CHVÁLEK ATELIÉR s.r.o.</v>
      </c>
      <c r="I23" s="27" t="s">
        <v>27</v>
      </c>
      <c r="J23" s="25" t="str">
        <f>IF('Rekapitulace stavby'!AN17="","",'Rekapitulace stavby'!AN17)</f>
        <v/>
      </c>
      <c r="L23" s="32"/>
    </row>
    <row r="24" spans="2:12" s="1" customFormat="1" ht="6.95" customHeight="1" x14ac:dyDescent="0.2">
      <c r="B24" s="32"/>
      <c r="L24" s="32"/>
    </row>
    <row r="25" spans="2:12" s="1" customFormat="1" ht="12" customHeight="1" x14ac:dyDescent="0.2">
      <c r="B25" s="32"/>
      <c r="D25" s="27" t="s">
        <v>33</v>
      </c>
      <c r="I25" s="27" t="s">
        <v>25</v>
      </c>
      <c r="J25" s="25" t="str">
        <f>IF('Rekapitulace stavby'!AN19="","",'Rekapitulace stavby'!AN19)</f>
        <v/>
      </c>
      <c r="L25" s="32"/>
    </row>
    <row r="26" spans="2:12" s="1" customFormat="1" ht="18" customHeight="1" x14ac:dyDescent="0.2">
      <c r="B26" s="32"/>
      <c r="E26" s="25" t="str">
        <f>IF('Rekapitulace stavby'!E20="","",'Rekapitulace stavby'!E20)</f>
        <v xml:space="preserve"> </v>
      </c>
      <c r="I26" s="27" t="s">
        <v>27</v>
      </c>
      <c r="J26" s="25" t="str">
        <f>IF('Rekapitulace stavby'!AN20="","",'Rekapitulace stavby'!AN20)</f>
        <v/>
      </c>
      <c r="L26" s="32"/>
    </row>
    <row r="27" spans="2:12" s="1" customFormat="1" ht="6.95" customHeight="1" x14ac:dyDescent="0.2">
      <c r="B27" s="32"/>
      <c r="L27" s="32"/>
    </row>
    <row r="28" spans="2:12" s="1" customFormat="1" ht="12" customHeight="1" x14ac:dyDescent="0.2">
      <c r="B28" s="32"/>
      <c r="D28" s="27" t="s">
        <v>34</v>
      </c>
      <c r="L28" s="32"/>
    </row>
    <row r="29" spans="2:12" s="7" customFormat="1" ht="16.5" customHeight="1" x14ac:dyDescent="0.2">
      <c r="B29" s="94"/>
      <c r="E29" s="232" t="s">
        <v>1</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ROUND(J125,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ROUND((SUM(BE125:BE164)),  2)</f>
        <v>0</v>
      </c>
      <c r="I35" s="96">
        <v>0.21</v>
      </c>
      <c r="J35" s="86">
        <f>ROUND(((SUM(BE125:BE164))*I35),  2)</f>
        <v>0</v>
      </c>
      <c r="L35" s="32"/>
    </row>
    <row r="36" spans="2:12" s="1" customFormat="1" ht="14.45" customHeight="1" x14ac:dyDescent="0.2">
      <c r="B36" s="32"/>
      <c r="E36" s="27" t="s">
        <v>42</v>
      </c>
      <c r="F36" s="86">
        <f>ROUND((SUM(BF125:BF164)),  2)</f>
        <v>0</v>
      </c>
      <c r="I36" s="96">
        <v>0.12</v>
      </c>
      <c r="J36" s="86">
        <f>ROUND(((SUM(BF125:BF164))*I36),  2)</f>
        <v>0</v>
      </c>
      <c r="L36" s="32"/>
    </row>
    <row r="37" spans="2:12" s="1" customFormat="1" ht="14.45" hidden="1" customHeight="1" x14ac:dyDescent="0.2">
      <c r="B37" s="32"/>
      <c r="E37" s="27" t="s">
        <v>43</v>
      </c>
      <c r="F37" s="86">
        <f>ROUND((SUM(BG125:BG164)),  2)</f>
        <v>0</v>
      </c>
      <c r="I37" s="96">
        <v>0.21</v>
      </c>
      <c r="J37" s="86">
        <f>0</f>
        <v>0</v>
      </c>
      <c r="L37" s="32"/>
    </row>
    <row r="38" spans="2:12" s="1" customFormat="1" ht="14.45" hidden="1" customHeight="1" x14ac:dyDescent="0.2">
      <c r="B38" s="32"/>
      <c r="E38" s="27" t="s">
        <v>44</v>
      </c>
      <c r="F38" s="86">
        <f>ROUND((SUM(BH125:BH164)),  2)</f>
        <v>0</v>
      </c>
      <c r="I38" s="96">
        <v>0.12</v>
      </c>
      <c r="J38" s="86">
        <f>0</f>
        <v>0</v>
      </c>
      <c r="L38" s="32"/>
    </row>
    <row r="39" spans="2:12" s="1" customFormat="1" ht="14.45" hidden="1" customHeight="1" x14ac:dyDescent="0.2">
      <c r="B39" s="32"/>
      <c r="E39" s="27" t="s">
        <v>45</v>
      </c>
      <c r="F39" s="86">
        <f>ROUND((SUM(BI125:BI164)),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1769</v>
      </c>
      <c r="F87" s="246"/>
      <c r="G87" s="246"/>
      <c r="H87" s="246"/>
      <c r="L87" s="32"/>
    </row>
    <row r="88" spans="2:12" s="1" customFormat="1" ht="12" customHeight="1" x14ac:dyDescent="0.2">
      <c r="B88" s="32"/>
      <c r="C88" s="27" t="s">
        <v>136</v>
      </c>
      <c r="L88" s="32"/>
    </row>
    <row r="89" spans="2:12" s="1" customFormat="1" ht="16.5" customHeight="1" x14ac:dyDescent="0.2">
      <c r="B89" s="32"/>
      <c r="E89" s="241" t="str">
        <f>E11</f>
        <v>D1.02.41 - Vytápění</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25.7" customHeight="1" x14ac:dyDescent="0.2">
      <c r="B93" s="32"/>
      <c r="C93" s="27" t="s">
        <v>24</v>
      </c>
      <c r="F93" s="25" t="str">
        <f>E17</f>
        <v>Vysoká škola bánská – Technická univerzita Ostrava</v>
      </c>
      <c r="I93" s="27" t="s">
        <v>30</v>
      </c>
      <c r="J93" s="30" t="str">
        <f>E23</f>
        <v>CHVÁLEK ATELIÉR s.r.o.</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J125</f>
        <v>0</v>
      </c>
      <c r="L98" s="32"/>
      <c r="AU98" s="17" t="s">
        <v>142</v>
      </c>
    </row>
    <row r="99" spans="2:47" s="8" customFormat="1" ht="24.95" customHeight="1" x14ac:dyDescent="0.2">
      <c r="B99" s="108"/>
      <c r="D99" s="109" t="s">
        <v>2561</v>
      </c>
      <c r="E99" s="110"/>
      <c r="F99" s="110"/>
      <c r="G99" s="110"/>
      <c r="H99" s="110"/>
      <c r="I99" s="110"/>
      <c r="J99" s="111">
        <f>J126</f>
        <v>0</v>
      </c>
      <c r="L99" s="108"/>
    </row>
    <row r="100" spans="2:47" s="8" customFormat="1" ht="24.95" customHeight="1" x14ac:dyDescent="0.2">
      <c r="B100" s="108"/>
      <c r="D100" s="109" t="s">
        <v>2562</v>
      </c>
      <c r="E100" s="110"/>
      <c r="F100" s="110"/>
      <c r="G100" s="110"/>
      <c r="H100" s="110"/>
      <c r="I100" s="110"/>
      <c r="J100" s="111">
        <f>J130</f>
        <v>0</v>
      </c>
      <c r="L100" s="108"/>
    </row>
    <row r="101" spans="2:47" s="8" customFormat="1" ht="24.95" customHeight="1" x14ac:dyDescent="0.2">
      <c r="B101" s="108"/>
      <c r="D101" s="109" t="s">
        <v>2563</v>
      </c>
      <c r="E101" s="110"/>
      <c r="F101" s="110"/>
      <c r="G101" s="110"/>
      <c r="H101" s="110"/>
      <c r="I101" s="110"/>
      <c r="J101" s="111">
        <f>J135</f>
        <v>0</v>
      </c>
      <c r="L101" s="108"/>
    </row>
    <row r="102" spans="2:47" s="8" customFormat="1" ht="24.95" customHeight="1" x14ac:dyDescent="0.2">
      <c r="B102" s="108"/>
      <c r="D102" s="109" t="s">
        <v>2564</v>
      </c>
      <c r="E102" s="110"/>
      <c r="F102" s="110"/>
      <c r="G102" s="110"/>
      <c r="H102" s="110"/>
      <c r="I102" s="110"/>
      <c r="J102" s="111">
        <f>J145</f>
        <v>0</v>
      </c>
      <c r="L102" s="108"/>
    </row>
    <row r="103" spans="2:47" s="8" customFormat="1" ht="24.95" customHeight="1" x14ac:dyDescent="0.2">
      <c r="B103" s="108"/>
      <c r="D103" s="109" t="s">
        <v>2565</v>
      </c>
      <c r="E103" s="110"/>
      <c r="F103" s="110"/>
      <c r="G103" s="110"/>
      <c r="H103" s="110"/>
      <c r="I103" s="110"/>
      <c r="J103" s="111">
        <f>J153</f>
        <v>0</v>
      </c>
      <c r="L103" s="108"/>
    </row>
    <row r="104" spans="2:47" s="1" customFormat="1" ht="21.95" customHeight="1" x14ac:dyDescent="0.2">
      <c r="B104" s="32"/>
      <c r="L104" s="32"/>
    </row>
    <row r="105" spans="2:47" s="1" customFormat="1" ht="6.95" customHeight="1" x14ac:dyDescent="0.2">
      <c r="B105" s="44"/>
      <c r="C105" s="45"/>
      <c r="D105" s="45"/>
      <c r="E105" s="45"/>
      <c r="F105" s="45"/>
      <c r="G105" s="45"/>
      <c r="H105" s="45"/>
      <c r="I105" s="45"/>
      <c r="J105" s="45"/>
      <c r="K105" s="45"/>
      <c r="L105" s="32"/>
    </row>
    <row r="109" spans="2:47" s="1" customFormat="1" ht="6.95" customHeight="1" x14ac:dyDescent="0.2">
      <c r="B109" s="46"/>
      <c r="C109" s="47"/>
      <c r="D109" s="47"/>
      <c r="E109" s="47"/>
      <c r="F109" s="47"/>
      <c r="G109" s="47"/>
      <c r="H109" s="47"/>
      <c r="I109" s="47"/>
      <c r="J109" s="47"/>
      <c r="K109" s="47"/>
      <c r="L109" s="32"/>
    </row>
    <row r="110" spans="2:47" s="1" customFormat="1" ht="24.95" customHeight="1" x14ac:dyDescent="0.2">
      <c r="B110" s="32"/>
      <c r="C110" s="21" t="s">
        <v>166</v>
      </c>
      <c r="L110" s="32"/>
    </row>
    <row r="111" spans="2:47" s="1" customFormat="1" ht="6.95" customHeight="1" x14ac:dyDescent="0.2">
      <c r="B111" s="32"/>
      <c r="L111" s="32"/>
    </row>
    <row r="112" spans="2:47" s="1" customFormat="1" ht="12" customHeight="1" x14ac:dyDescent="0.2">
      <c r="B112" s="32"/>
      <c r="C112" s="27" t="s">
        <v>16</v>
      </c>
      <c r="L112" s="32"/>
    </row>
    <row r="113" spans="2:65" s="1" customFormat="1" ht="16.5" customHeight="1" x14ac:dyDescent="0.2">
      <c r="B113" s="32"/>
      <c r="E113" s="247" t="str">
        <f>E7</f>
        <v>Rekonstrukce spojovacích chodeb pavilonu G VŠB-TUO</v>
      </c>
      <c r="F113" s="248"/>
      <c r="G113" s="248"/>
      <c r="H113" s="248"/>
      <c r="L113" s="32"/>
    </row>
    <row r="114" spans="2:65" ht="12" customHeight="1" x14ac:dyDescent="0.2">
      <c r="B114" s="20"/>
      <c r="C114" s="27" t="s">
        <v>134</v>
      </c>
      <c r="L114" s="20"/>
    </row>
    <row r="115" spans="2:65" s="1" customFormat="1" ht="16.5" customHeight="1" x14ac:dyDescent="0.2">
      <c r="B115" s="32"/>
      <c r="E115" s="247" t="s">
        <v>1769</v>
      </c>
      <c r="F115" s="246"/>
      <c r="G115" s="246"/>
      <c r="H115" s="246"/>
      <c r="L115" s="32"/>
    </row>
    <row r="116" spans="2:65" s="1" customFormat="1" ht="12" customHeight="1" x14ac:dyDescent="0.2">
      <c r="B116" s="32"/>
      <c r="C116" s="27" t="s">
        <v>136</v>
      </c>
      <c r="L116" s="32"/>
    </row>
    <row r="117" spans="2:65" s="1" customFormat="1" ht="16.5" customHeight="1" x14ac:dyDescent="0.2">
      <c r="B117" s="32"/>
      <c r="E117" s="241" t="str">
        <f>E11</f>
        <v>D1.02.41 - Vytápění</v>
      </c>
      <c r="F117" s="246"/>
      <c r="G117" s="246"/>
      <c r="H117" s="246"/>
      <c r="L117" s="32"/>
    </row>
    <row r="118" spans="2:65" s="1" customFormat="1" ht="6.95" customHeight="1" x14ac:dyDescent="0.2">
      <c r="B118" s="32"/>
      <c r="L118" s="32"/>
    </row>
    <row r="119" spans="2:65" s="1" customFormat="1" ht="12" customHeight="1" x14ac:dyDescent="0.2">
      <c r="B119" s="32"/>
      <c r="C119" s="27" t="s">
        <v>20</v>
      </c>
      <c r="F119" s="25" t="str">
        <f>F14</f>
        <v xml:space="preserve"> </v>
      </c>
      <c r="I119" s="27" t="s">
        <v>22</v>
      </c>
      <c r="J119" s="52" t="str">
        <f>IF(J14="","",J14)</f>
        <v>24. 2. 2024</v>
      </c>
      <c r="L119" s="32"/>
    </row>
    <row r="120" spans="2:65" s="1" customFormat="1" ht="6.95" customHeight="1" x14ac:dyDescent="0.2">
      <c r="B120" s="32"/>
      <c r="L120" s="32"/>
    </row>
    <row r="121" spans="2:65" s="1" customFormat="1" ht="25.7" customHeight="1" x14ac:dyDescent="0.2">
      <c r="B121" s="32"/>
      <c r="C121" s="27" t="s">
        <v>24</v>
      </c>
      <c r="F121" s="25" t="str">
        <f>E17</f>
        <v>Vysoká škola bánská – Technická univerzita Ostrava</v>
      </c>
      <c r="I121" s="27" t="s">
        <v>30</v>
      </c>
      <c r="J121" s="30" t="str">
        <f>E23</f>
        <v>CHVÁLEK ATELIÉR s.r.o.</v>
      </c>
      <c r="L121" s="32"/>
    </row>
    <row r="122" spans="2:65" s="1" customFormat="1" ht="15.2" customHeight="1" x14ac:dyDescent="0.2">
      <c r="B122" s="32"/>
      <c r="C122" s="27" t="s">
        <v>28</v>
      </c>
      <c r="F122" s="25" t="str">
        <f>IF(E20="","",E20)</f>
        <v>Vyplň údaj</v>
      </c>
      <c r="I122" s="27" t="s">
        <v>33</v>
      </c>
      <c r="J122" s="30" t="str">
        <f>E26</f>
        <v xml:space="preserve"> </v>
      </c>
      <c r="L122" s="32"/>
    </row>
    <row r="123" spans="2:65" s="1" customFormat="1" ht="10.35" customHeight="1" x14ac:dyDescent="0.2">
      <c r="B123" s="32"/>
      <c r="L123" s="32"/>
    </row>
    <row r="124" spans="2:65" s="10" customFormat="1" ht="29.25" customHeight="1" x14ac:dyDescent="0.2">
      <c r="B124" s="116"/>
      <c r="C124" s="117" t="s">
        <v>167</v>
      </c>
      <c r="D124" s="118" t="s">
        <v>61</v>
      </c>
      <c r="E124" s="118" t="s">
        <v>57</v>
      </c>
      <c r="F124" s="118" t="s">
        <v>58</v>
      </c>
      <c r="G124" s="118" t="s">
        <v>168</v>
      </c>
      <c r="H124" s="118" t="s">
        <v>169</v>
      </c>
      <c r="I124" s="118" t="s">
        <v>170</v>
      </c>
      <c r="J124" s="118" t="s">
        <v>140</v>
      </c>
      <c r="K124" s="119" t="s">
        <v>171</v>
      </c>
      <c r="L124" s="116"/>
      <c r="M124" s="59" t="s">
        <v>1</v>
      </c>
      <c r="N124" s="60" t="s">
        <v>40</v>
      </c>
      <c r="O124" s="60" t="s">
        <v>172</v>
      </c>
      <c r="P124" s="60" t="s">
        <v>173</v>
      </c>
      <c r="Q124" s="60" t="s">
        <v>174</v>
      </c>
      <c r="R124" s="60" t="s">
        <v>175</v>
      </c>
      <c r="S124" s="60" t="s">
        <v>176</v>
      </c>
      <c r="T124" s="61" t="s">
        <v>177</v>
      </c>
    </row>
    <row r="125" spans="2:65" s="1" customFormat="1" ht="22.9" customHeight="1" x14ac:dyDescent="0.25">
      <c r="B125" s="32"/>
      <c r="C125" s="64" t="s">
        <v>178</v>
      </c>
      <c r="J125" s="120">
        <f>BK125</f>
        <v>0</v>
      </c>
      <c r="L125" s="32"/>
      <c r="M125" s="62"/>
      <c r="N125" s="53"/>
      <c r="O125" s="53"/>
      <c r="P125" s="121">
        <f>P126+P130+P135+P145+P153</f>
        <v>0</v>
      </c>
      <c r="Q125" s="53"/>
      <c r="R125" s="121">
        <f>R126+R130+R135+R145+R153</f>
        <v>0</v>
      </c>
      <c r="S125" s="53"/>
      <c r="T125" s="122">
        <f>T126+T130+T135+T145+T153</f>
        <v>0</v>
      </c>
      <c r="AT125" s="17" t="s">
        <v>75</v>
      </c>
      <c r="AU125" s="17" t="s">
        <v>142</v>
      </c>
      <c r="BK125" s="123">
        <f>BK126+BK130+BK135+BK145+BK153</f>
        <v>0</v>
      </c>
    </row>
    <row r="126" spans="2:65" s="11" customFormat="1" ht="25.9" customHeight="1" x14ac:dyDescent="0.2">
      <c r="B126" s="124"/>
      <c r="D126" s="125" t="s">
        <v>75</v>
      </c>
      <c r="E126" s="126" t="s">
        <v>2566</v>
      </c>
      <c r="F126" s="126" t="s">
        <v>2567</v>
      </c>
      <c r="I126" s="127"/>
      <c r="J126" s="128">
        <f>BK126</f>
        <v>0</v>
      </c>
      <c r="L126" s="124"/>
      <c r="M126" s="129"/>
      <c r="P126" s="130">
        <f>SUM(P127:P129)</f>
        <v>0</v>
      </c>
      <c r="R126" s="130">
        <f>SUM(R127:R129)</f>
        <v>0</v>
      </c>
      <c r="T126" s="131">
        <f>SUM(T127:T129)</f>
        <v>0</v>
      </c>
      <c r="AR126" s="125" t="s">
        <v>83</v>
      </c>
      <c r="AT126" s="132" t="s">
        <v>75</v>
      </c>
      <c r="AU126" s="132" t="s">
        <v>76</v>
      </c>
      <c r="AY126" s="125" t="s">
        <v>181</v>
      </c>
      <c r="BK126" s="133">
        <f>SUM(BK127:BK129)</f>
        <v>0</v>
      </c>
    </row>
    <row r="127" spans="2:65" s="1" customFormat="1" ht="16.5" customHeight="1" x14ac:dyDescent="0.2">
      <c r="B127" s="136"/>
      <c r="C127" s="137" t="s">
        <v>83</v>
      </c>
      <c r="D127" s="137" t="s">
        <v>183</v>
      </c>
      <c r="E127" s="138" t="s">
        <v>2568</v>
      </c>
      <c r="F127" s="139" t="s">
        <v>2569</v>
      </c>
      <c r="G127" s="140" t="s">
        <v>2570</v>
      </c>
      <c r="H127" s="141">
        <v>24</v>
      </c>
      <c r="I127" s="142"/>
      <c r="J127" s="143">
        <f>ROUND(I127*H127,2)</f>
        <v>0</v>
      </c>
      <c r="K127" s="139" t="s">
        <v>1</v>
      </c>
      <c r="L127" s="32"/>
      <c r="M127" s="144" t="s">
        <v>1</v>
      </c>
      <c r="N127" s="145" t="s">
        <v>41</v>
      </c>
      <c r="P127" s="146">
        <f>O127*H127</f>
        <v>0</v>
      </c>
      <c r="Q127" s="146">
        <v>0</v>
      </c>
      <c r="R127" s="146">
        <f>Q127*H127</f>
        <v>0</v>
      </c>
      <c r="S127" s="146">
        <v>0</v>
      </c>
      <c r="T127" s="147">
        <f>S127*H127</f>
        <v>0</v>
      </c>
      <c r="AR127" s="148" t="s">
        <v>188</v>
      </c>
      <c r="AT127" s="148" t="s">
        <v>183</v>
      </c>
      <c r="AU127" s="148" t="s">
        <v>83</v>
      </c>
      <c r="AY127" s="17" t="s">
        <v>181</v>
      </c>
      <c r="BE127" s="149">
        <f>IF(N127="základní",J127,0)</f>
        <v>0</v>
      </c>
      <c r="BF127" s="149">
        <f>IF(N127="snížená",J127,0)</f>
        <v>0</v>
      </c>
      <c r="BG127" s="149">
        <f>IF(N127="zákl. přenesená",J127,0)</f>
        <v>0</v>
      </c>
      <c r="BH127" s="149">
        <f>IF(N127="sníž. přenesená",J127,0)</f>
        <v>0</v>
      </c>
      <c r="BI127" s="149">
        <f>IF(N127="nulová",J127,0)</f>
        <v>0</v>
      </c>
      <c r="BJ127" s="17" t="s">
        <v>83</v>
      </c>
      <c r="BK127" s="149">
        <f>ROUND(I127*H127,2)</f>
        <v>0</v>
      </c>
      <c r="BL127" s="17" t="s">
        <v>188</v>
      </c>
      <c r="BM127" s="148" t="s">
        <v>85</v>
      </c>
    </row>
    <row r="128" spans="2:65" s="1" customFormat="1" ht="16.5" customHeight="1" x14ac:dyDescent="0.2">
      <c r="B128" s="136"/>
      <c r="C128" s="137" t="s">
        <v>85</v>
      </c>
      <c r="D128" s="137" t="s">
        <v>183</v>
      </c>
      <c r="E128" s="138" t="s">
        <v>2571</v>
      </c>
      <c r="F128" s="139" t="s">
        <v>2572</v>
      </c>
      <c r="G128" s="140" t="s">
        <v>2570</v>
      </c>
      <c r="H128" s="141">
        <v>16</v>
      </c>
      <c r="I128" s="142"/>
      <c r="J128" s="143">
        <f>ROUND(I128*H128,2)</f>
        <v>0</v>
      </c>
      <c r="K128" s="139" t="s">
        <v>1</v>
      </c>
      <c r="L128" s="32"/>
      <c r="M128" s="144" t="s">
        <v>1</v>
      </c>
      <c r="N128" s="145" t="s">
        <v>41</v>
      </c>
      <c r="P128" s="146">
        <f>O128*H128</f>
        <v>0</v>
      </c>
      <c r="Q128" s="146">
        <v>0</v>
      </c>
      <c r="R128" s="146">
        <f>Q128*H128</f>
        <v>0</v>
      </c>
      <c r="S128" s="146">
        <v>0</v>
      </c>
      <c r="T128" s="147">
        <f>S128*H128</f>
        <v>0</v>
      </c>
      <c r="AR128" s="148" t="s">
        <v>188</v>
      </c>
      <c r="AT128" s="148" t="s">
        <v>183</v>
      </c>
      <c r="AU128" s="148" t="s">
        <v>83</v>
      </c>
      <c r="AY128" s="17" t="s">
        <v>181</v>
      </c>
      <c r="BE128" s="149">
        <f>IF(N128="základní",J128,0)</f>
        <v>0</v>
      </c>
      <c r="BF128" s="149">
        <f>IF(N128="snížená",J128,0)</f>
        <v>0</v>
      </c>
      <c r="BG128" s="149">
        <f>IF(N128="zákl. přenesená",J128,0)</f>
        <v>0</v>
      </c>
      <c r="BH128" s="149">
        <f>IF(N128="sníž. přenesená",J128,0)</f>
        <v>0</v>
      </c>
      <c r="BI128" s="149">
        <f>IF(N128="nulová",J128,0)</f>
        <v>0</v>
      </c>
      <c r="BJ128" s="17" t="s">
        <v>83</v>
      </c>
      <c r="BK128" s="149">
        <f>ROUND(I128*H128,2)</f>
        <v>0</v>
      </c>
      <c r="BL128" s="17" t="s">
        <v>188</v>
      </c>
      <c r="BM128" s="148" t="s">
        <v>188</v>
      </c>
    </row>
    <row r="129" spans="2:65" s="1" customFormat="1" ht="16.5" customHeight="1" x14ac:dyDescent="0.2">
      <c r="B129" s="136"/>
      <c r="C129" s="137" t="s">
        <v>99</v>
      </c>
      <c r="D129" s="137" t="s">
        <v>183</v>
      </c>
      <c r="E129" s="138" t="s">
        <v>2573</v>
      </c>
      <c r="F129" s="139" t="s">
        <v>2574</v>
      </c>
      <c r="G129" s="140" t="s">
        <v>2570</v>
      </c>
      <c r="H129" s="141">
        <v>16</v>
      </c>
      <c r="I129" s="142"/>
      <c r="J129" s="143">
        <f>ROUND(I129*H129,2)</f>
        <v>0</v>
      </c>
      <c r="K129" s="139" t="s">
        <v>1</v>
      </c>
      <c r="L129" s="32"/>
      <c r="M129" s="144" t="s">
        <v>1</v>
      </c>
      <c r="N129" s="145" t="s">
        <v>41</v>
      </c>
      <c r="P129" s="146">
        <f>O129*H129</f>
        <v>0</v>
      </c>
      <c r="Q129" s="146">
        <v>0</v>
      </c>
      <c r="R129" s="146">
        <f>Q129*H129</f>
        <v>0</v>
      </c>
      <c r="S129" s="146">
        <v>0</v>
      </c>
      <c r="T129" s="147">
        <f>S129*H129</f>
        <v>0</v>
      </c>
      <c r="AR129" s="148" t="s">
        <v>188</v>
      </c>
      <c r="AT129" s="148" t="s">
        <v>183</v>
      </c>
      <c r="AU129" s="148" t="s">
        <v>83</v>
      </c>
      <c r="AY129" s="17" t="s">
        <v>181</v>
      </c>
      <c r="BE129" s="149">
        <f>IF(N129="základní",J129,0)</f>
        <v>0</v>
      </c>
      <c r="BF129" s="149">
        <f>IF(N129="snížená",J129,0)</f>
        <v>0</v>
      </c>
      <c r="BG129" s="149">
        <f>IF(N129="zákl. přenesená",J129,0)</f>
        <v>0</v>
      </c>
      <c r="BH129" s="149">
        <f>IF(N129="sníž. přenesená",J129,0)</f>
        <v>0</v>
      </c>
      <c r="BI129" s="149">
        <f>IF(N129="nulová",J129,0)</f>
        <v>0</v>
      </c>
      <c r="BJ129" s="17" t="s">
        <v>83</v>
      </c>
      <c r="BK129" s="149">
        <f>ROUND(I129*H129,2)</f>
        <v>0</v>
      </c>
      <c r="BL129" s="17" t="s">
        <v>188</v>
      </c>
      <c r="BM129" s="148" t="s">
        <v>214</v>
      </c>
    </row>
    <row r="130" spans="2:65" s="11" customFormat="1" ht="25.9" customHeight="1" x14ac:dyDescent="0.2">
      <c r="B130" s="124"/>
      <c r="D130" s="125" t="s">
        <v>75</v>
      </c>
      <c r="E130" s="126" t="s">
        <v>2575</v>
      </c>
      <c r="F130" s="126" t="s">
        <v>2576</v>
      </c>
      <c r="I130" s="127"/>
      <c r="J130" s="128">
        <f>BK130</f>
        <v>0</v>
      </c>
      <c r="L130" s="124"/>
      <c r="M130" s="129"/>
      <c r="P130" s="130">
        <f>SUM(P131:P134)</f>
        <v>0</v>
      </c>
      <c r="R130" s="130">
        <f>SUM(R131:R134)</f>
        <v>0</v>
      </c>
      <c r="T130" s="131">
        <f>SUM(T131:T134)</f>
        <v>0</v>
      </c>
      <c r="AR130" s="125" t="s">
        <v>83</v>
      </c>
      <c r="AT130" s="132" t="s">
        <v>75</v>
      </c>
      <c r="AU130" s="132" t="s">
        <v>76</v>
      </c>
      <c r="AY130" s="125" t="s">
        <v>181</v>
      </c>
      <c r="BK130" s="133">
        <f>SUM(BK131:BK134)</f>
        <v>0</v>
      </c>
    </row>
    <row r="131" spans="2:65" s="1" customFormat="1" ht="16.5" customHeight="1" x14ac:dyDescent="0.2">
      <c r="B131" s="136"/>
      <c r="C131" s="137" t="s">
        <v>188</v>
      </c>
      <c r="D131" s="137" t="s">
        <v>183</v>
      </c>
      <c r="E131" s="138" t="s">
        <v>2577</v>
      </c>
      <c r="F131" s="139" t="s">
        <v>2578</v>
      </c>
      <c r="G131" s="140" t="s">
        <v>198</v>
      </c>
      <c r="H131" s="141">
        <v>45</v>
      </c>
      <c r="I131" s="142"/>
      <c r="J131" s="143">
        <f>ROUND(I131*H131,2)</f>
        <v>0</v>
      </c>
      <c r="K131" s="139" t="s">
        <v>1</v>
      </c>
      <c r="L131" s="32"/>
      <c r="M131" s="144" t="s">
        <v>1</v>
      </c>
      <c r="N131" s="145" t="s">
        <v>41</v>
      </c>
      <c r="P131" s="146">
        <f>O131*H131</f>
        <v>0</v>
      </c>
      <c r="Q131" s="146">
        <v>0</v>
      </c>
      <c r="R131" s="146">
        <f>Q131*H131</f>
        <v>0</v>
      </c>
      <c r="S131" s="146">
        <v>0</v>
      </c>
      <c r="T131" s="147">
        <f>S131*H131</f>
        <v>0</v>
      </c>
      <c r="AR131" s="148" t="s">
        <v>188</v>
      </c>
      <c r="AT131" s="148" t="s">
        <v>183</v>
      </c>
      <c r="AU131" s="148" t="s">
        <v>83</v>
      </c>
      <c r="AY131" s="17" t="s">
        <v>181</v>
      </c>
      <c r="BE131" s="149">
        <f>IF(N131="základní",J131,0)</f>
        <v>0</v>
      </c>
      <c r="BF131" s="149">
        <f>IF(N131="snížená",J131,0)</f>
        <v>0</v>
      </c>
      <c r="BG131" s="149">
        <f>IF(N131="zákl. přenesená",J131,0)</f>
        <v>0</v>
      </c>
      <c r="BH131" s="149">
        <f>IF(N131="sníž. přenesená",J131,0)</f>
        <v>0</v>
      </c>
      <c r="BI131" s="149">
        <f>IF(N131="nulová",J131,0)</f>
        <v>0</v>
      </c>
      <c r="BJ131" s="17" t="s">
        <v>83</v>
      </c>
      <c r="BK131" s="149">
        <f>ROUND(I131*H131,2)</f>
        <v>0</v>
      </c>
      <c r="BL131" s="17" t="s">
        <v>188</v>
      </c>
      <c r="BM131" s="148" t="s">
        <v>202</v>
      </c>
    </row>
    <row r="132" spans="2:65" s="1" customFormat="1" ht="16.5" customHeight="1" x14ac:dyDescent="0.2">
      <c r="B132" s="136"/>
      <c r="C132" s="137" t="s">
        <v>209</v>
      </c>
      <c r="D132" s="137" t="s">
        <v>183</v>
      </c>
      <c r="E132" s="138" t="s">
        <v>2579</v>
      </c>
      <c r="F132" s="139" t="s">
        <v>2580</v>
      </c>
      <c r="G132" s="140" t="s">
        <v>198</v>
      </c>
      <c r="H132" s="141">
        <v>30</v>
      </c>
      <c r="I132" s="142"/>
      <c r="J132" s="143">
        <f>ROUND(I132*H132,2)</f>
        <v>0</v>
      </c>
      <c r="K132" s="139" t="s">
        <v>1</v>
      </c>
      <c r="L132" s="32"/>
      <c r="M132" s="144" t="s">
        <v>1</v>
      </c>
      <c r="N132" s="145" t="s">
        <v>41</v>
      </c>
      <c r="P132" s="146">
        <f>O132*H132</f>
        <v>0</v>
      </c>
      <c r="Q132" s="146">
        <v>0</v>
      </c>
      <c r="R132" s="146">
        <f>Q132*H132</f>
        <v>0</v>
      </c>
      <c r="S132" s="146">
        <v>0</v>
      </c>
      <c r="T132" s="147">
        <f>S132*H132</f>
        <v>0</v>
      </c>
      <c r="AR132" s="148" t="s">
        <v>188</v>
      </c>
      <c r="AT132" s="148" t="s">
        <v>183</v>
      </c>
      <c r="AU132" s="148" t="s">
        <v>83</v>
      </c>
      <c r="AY132" s="17" t="s">
        <v>181</v>
      </c>
      <c r="BE132" s="149">
        <f>IF(N132="základní",J132,0)</f>
        <v>0</v>
      </c>
      <c r="BF132" s="149">
        <f>IF(N132="snížená",J132,0)</f>
        <v>0</v>
      </c>
      <c r="BG132" s="149">
        <f>IF(N132="zákl. přenesená",J132,0)</f>
        <v>0</v>
      </c>
      <c r="BH132" s="149">
        <f>IF(N132="sníž. přenesená",J132,0)</f>
        <v>0</v>
      </c>
      <c r="BI132" s="149">
        <f>IF(N132="nulová",J132,0)</f>
        <v>0</v>
      </c>
      <c r="BJ132" s="17" t="s">
        <v>83</v>
      </c>
      <c r="BK132" s="149">
        <f>ROUND(I132*H132,2)</f>
        <v>0</v>
      </c>
      <c r="BL132" s="17" t="s">
        <v>188</v>
      </c>
      <c r="BM132" s="148" t="s">
        <v>233</v>
      </c>
    </row>
    <row r="133" spans="2:65" s="1" customFormat="1" ht="16.5" customHeight="1" x14ac:dyDescent="0.2">
      <c r="B133" s="136"/>
      <c r="C133" s="137" t="s">
        <v>214</v>
      </c>
      <c r="D133" s="137" t="s">
        <v>183</v>
      </c>
      <c r="E133" s="138" t="s">
        <v>2581</v>
      </c>
      <c r="F133" s="139" t="s">
        <v>2582</v>
      </c>
      <c r="G133" s="140" t="s">
        <v>198</v>
      </c>
      <c r="H133" s="141">
        <v>10</v>
      </c>
      <c r="I133" s="142"/>
      <c r="J133" s="143">
        <f>ROUND(I133*H133,2)</f>
        <v>0</v>
      </c>
      <c r="K133" s="139" t="s">
        <v>1</v>
      </c>
      <c r="L133" s="32"/>
      <c r="M133" s="144" t="s">
        <v>1</v>
      </c>
      <c r="N133" s="145" t="s">
        <v>41</v>
      </c>
      <c r="P133" s="146">
        <f>O133*H133</f>
        <v>0</v>
      </c>
      <c r="Q133" s="146">
        <v>0</v>
      </c>
      <c r="R133" s="146">
        <f>Q133*H133</f>
        <v>0</v>
      </c>
      <c r="S133" s="146">
        <v>0</v>
      </c>
      <c r="T133" s="147">
        <f>S133*H133</f>
        <v>0</v>
      </c>
      <c r="AR133" s="148" t="s">
        <v>188</v>
      </c>
      <c r="AT133" s="148" t="s">
        <v>183</v>
      </c>
      <c r="AU133" s="148" t="s">
        <v>83</v>
      </c>
      <c r="AY133" s="17" t="s">
        <v>181</v>
      </c>
      <c r="BE133" s="149">
        <f>IF(N133="základní",J133,0)</f>
        <v>0</v>
      </c>
      <c r="BF133" s="149">
        <f>IF(N133="snížená",J133,0)</f>
        <v>0</v>
      </c>
      <c r="BG133" s="149">
        <f>IF(N133="zákl. přenesená",J133,0)</f>
        <v>0</v>
      </c>
      <c r="BH133" s="149">
        <f>IF(N133="sníž. přenesená",J133,0)</f>
        <v>0</v>
      </c>
      <c r="BI133" s="149">
        <f>IF(N133="nulová",J133,0)</f>
        <v>0</v>
      </c>
      <c r="BJ133" s="17" t="s">
        <v>83</v>
      </c>
      <c r="BK133" s="149">
        <f>ROUND(I133*H133,2)</f>
        <v>0</v>
      </c>
      <c r="BL133" s="17" t="s">
        <v>188</v>
      </c>
      <c r="BM133" s="148" t="s">
        <v>8</v>
      </c>
    </row>
    <row r="134" spans="2:65" s="1" customFormat="1" ht="16.5" customHeight="1" x14ac:dyDescent="0.2">
      <c r="B134" s="136"/>
      <c r="C134" s="137" t="s">
        <v>219</v>
      </c>
      <c r="D134" s="137" t="s">
        <v>183</v>
      </c>
      <c r="E134" s="138" t="s">
        <v>2583</v>
      </c>
      <c r="F134" s="139" t="s">
        <v>2584</v>
      </c>
      <c r="G134" s="140" t="s">
        <v>198</v>
      </c>
      <c r="H134" s="141">
        <v>5</v>
      </c>
      <c r="I134" s="142"/>
      <c r="J134" s="143">
        <f>ROUND(I134*H134,2)</f>
        <v>0</v>
      </c>
      <c r="K134" s="139" t="s">
        <v>1</v>
      </c>
      <c r="L134" s="32"/>
      <c r="M134" s="144" t="s">
        <v>1</v>
      </c>
      <c r="N134" s="145" t="s">
        <v>41</v>
      </c>
      <c r="P134" s="146">
        <f>O134*H134</f>
        <v>0</v>
      </c>
      <c r="Q134" s="146">
        <v>0</v>
      </c>
      <c r="R134" s="146">
        <f>Q134*H134</f>
        <v>0</v>
      </c>
      <c r="S134" s="146">
        <v>0</v>
      </c>
      <c r="T134" s="147">
        <f>S134*H134</f>
        <v>0</v>
      </c>
      <c r="AR134" s="148" t="s">
        <v>188</v>
      </c>
      <c r="AT134" s="148" t="s">
        <v>183</v>
      </c>
      <c r="AU134" s="148" t="s">
        <v>83</v>
      </c>
      <c r="AY134" s="17" t="s">
        <v>181</v>
      </c>
      <c r="BE134" s="149">
        <f>IF(N134="základní",J134,0)</f>
        <v>0</v>
      </c>
      <c r="BF134" s="149">
        <f>IF(N134="snížená",J134,0)</f>
        <v>0</v>
      </c>
      <c r="BG134" s="149">
        <f>IF(N134="zákl. přenesená",J134,0)</f>
        <v>0</v>
      </c>
      <c r="BH134" s="149">
        <f>IF(N134="sníž. přenesená",J134,0)</f>
        <v>0</v>
      </c>
      <c r="BI134" s="149">
        <f>IF(N134="nulová",J134,0)</f>
        <v>0</v>
      </c>
      <c r="BJ134" s="17" t="s">
        <v>83</v>
      </c>
      <c r="BK134" s="149">
        <f>ROUND(I134*H134,2)</f>
        <v>0</v>
      </c>
      <c r="BL134" s="17" t="s">
        <v>188</v>
      </c>
      <c r="BM134" s="148" t="s">
        <v>252</v>
      </c>
    </row>
    <row r="135" spans="2:65" s="11" customFormat="1" ht="25.9" customHeight="1" x14ac:dyDescent="0.2">
      <c r="B135" s="124"/>
      <c r="D135" s="125" t="s">
        <v>75</v>
      </c>
      <c r="E135" s="126" t="s">
        <v>2585</v>
      </c>
      <c r="F135" s="126" t="s">
        <v>2586</v>
      </c>
      <c r="I135" s="127"/>
      <c r="J135" s="128">
        <f>BK135</f>
        <v>0</v>
      </c>
      <c r="L135" s="124"/>
      <c r="M135" s="129"/>
      <c r="P135" s="130">
        <f>SUM(P136:P144)</f>
        <v>0</v>
      </c>
      <c r="R135" s="130">
        <f>SUM(R136:R144)</f>
        <v>0</v>
      </c>
      <c r="T135" s="131">
        <f>SUM(T136:T144)</f>
        <v>0</v>
      </c>
      <c r="AR135" s="125" t="s">
        <v>83</v>
      </c>
      <c r="AT135" s="132" t="s">
        <v>75</v>
      </c>
      <c r="AU135" s="132" t="s">
        <v>76</v>
      </c>
      <c r="AY135" s="125" t="s">
        <v>181</v>
      </c>
      <c r="BK135" s="133">
        <f>SUM(BK136:BK144)</f>
        <v>0</v>
      </c>
    </row>
    <row r="136" spans="2:65" s="1" customFormat="1" ht="16.5" customHeight="1" x14ac:dyDescent="0.2">
      <c r="B136" s="136"/>
      <c r="C136" s="137" t="s">
        <v>202</v>
      </c>
      <c r="D136" s="137" t="s">
        <v>183</v>
      </c>
      <c r="E136" s="138" t="s">
        <v>2587</v>
      </c>
      <c r="F136" s="139" t="s">
        <v>2588</v>
      </c>
      <c r="G136" s="140" t="s">
        <v>198</v>
      </c>
      <c r="H136" s="141">
        <v>90</v>
      </c>
      <c r="I136" s="142"/>
      <c r="J136" s="143">
        <f t="shared" ref="J136:J144" si="0">ROUND(I136*H136,2)</f>
        <v>0</v>
      </c>
      <c r="K136" s="139" t="s">
        <v>1</v>
      </c>
      <c r="L136" s="32"/>
      <c r="M136" s="144" t="s">
        <v>1</v>
      </c>
      <c r="N136" s="145" t="s">
        <v>41</v>
      </c>
      <c r="P136" s="146">
        <f t="shared" ref="P136:P144" si="1">O136*H136</f>
        <v>0</v>
      </c>
      <c r="Q136" s="146">
        <v>0</v>
      </c>
      <c r="R136" s="146">
        <f t="shared" ref="R136:R144" si="2">Q136*H136</f>
        <v>0</v>
      </c>
      <c r="S136" s="146">
        <v>0</v>
      </c>
      <c r="T136" s="147">
        <f t="shared" ref="T136:T144" si="3">S136*H136</f>
        <v>0</v>
      </c>
      <c r="AR136" s="148" t="s">
        <v>188</v>
      </c>
      <c r="AT136" s="148" t="s">
        <v>183</v>
      </c>
      <c r="AU136" s="148" t="s">
        <v>83</v>
      </c>
      <c r="AY136" s="17" t="s">
        <v>181</v>
      </c>
      <c r="BE136" s="149">
        <f t="shared" ref="BE136:BE144" si="4">IF(N136="základní",J136,0)</f>
        <v>0</v>
      </c>
      <c r="BF136" s="149">
        <f t="shared" ref="BF136:BF144" si="5">IF(N136="snížená",J136,0)</f>
        <v>0</v>
      </c>
      <c r="BG136" s="149">
        <f t="shared" ref="BG136:BG144" si="6">IF(N136="zákl. přenesená",J136,0)</f>
        <v>0</v>
      </c>
      <c r="BH136" s="149">
        <f t="shared" ref="BH136:BH144" si="7">IF(N136="sníž. přenesená",J136,0)</f>
        <v>0</v>
      </c>
      <c r="BI136" s="149">
        <f t="shared" ref="BI136:BI144" si="8">IF(N136="nulová",J136,0)</f>
        <v>0</v>
      </c>
      <c r="BJ136" s="17" t="s">
        <v>83</v>
      </c>
      <c r="BK136" s="149">
        <f t="shared" ref="BK136:BK144" si="9">ROUND(I136*H136,2)</f>
        <v>0</v>
      </c>
      <c r="BL136" s="17" t="s">
        <v>188</v>
      </c>
      <c r="BM136" s="148" t="s">
        <v>262</v>
      </c>
    </row>
    <row r="137" spans="2:65" s="1" customFormat="1" ht="16.5" customHeight="1" x14ac:dyDescent="0.2">
      <c r="B137" s="136"/>
      <c r="C137" s="137" t="s">
        <v>229</v>
      </c>
      <c r="D137" s="137" t="s">
        <v>183</v>
      </c>
      <c r="E137" s="138" t="s">
        <v>2589</v>
      </c>
      <c r="F137" s="139" t="s">
        <v>2590</v>
      </c>
      <c r="G137" s="140" t="s">
        <v>2591</v>
      </c>
      <c r="H137" s="141">
        <v>60</v>
      </c>
      <c r="I137" s="142"/>
      <c r="J137" s="143">
        <f t="shared" si="0"/>
        <v>0</v>
      </c>
      <c r="K137" s="139" t="s">
        <v>1</v>
      </c>
      <c r="L137" s="32"/>
      <c r="M137" s="144" t="s">
        <v>1</v>
      </c>
      <c r="N137" s="145" t="s">
        <v>41</v>
      </c>
      <c r="P137" s="146">
        <f t="shared" si="1"/>
        <v>0</v>
      </c>
      <c r="Q137" s="146">
        <v>0</v>
      </c>
      <c r="R137" s="146">
        <f t="shared" si="2"/>
        <v>0</v>
      </c>
      <c r="S137" s="146">
        <v>0</v>
      </c>
      <c r="T137" s="147">
        <f t="shared" si="3"/>
        <v>0</v>
      </c>
      <c r="AR137" s="148" t="s">
        <v>188</v>
      </c>
      <c r="AT137" s="148" t="s">
        <v>183</v>
      </c>
      <c r="AU137" s="148" t="s">
        <v>83</v>
      </c>
      <c r="AY137" s="17" t="s">
        <v>181</v>
      </c>
      <c r="BE137" s="149">
        <f t="shared" si="4"/>
        <v>0</v>
      </c>
      <c r="BF137" s="149">
        <f t="shared" si="5"/>
        <v>0</v>
      </c>
      <c r="BG137" s="149">
        <f t="shared" si="6"/>
        <v>0</v>
      </c>
      <c r="BH137" s="149">
        <f t="shared" si="7"/>
        <v>0</v>
      </c>
      <c r="BI137" s="149">
        <f t="shared" si="8"/>
        <v>0</v>
      </c>
      <c r="BJ137" s="17" t="s">
        <v>83</v>
      </c>
      <c r="BK137" s="149">
        <f t="shared" si="9"/>
        <v>0</v>
      </c>
      <c r="BL137" s="17" t="s">
        <v>188</v>
      </c>
      <c r="BM137" s="148" t="s">
        <v>272</v>
      </c>
    </row>
    <row r="138" spans="2:65" s="1" customFormat="1" ht="16.5" customHeight="1" x14ac:dyDescent="0.2">
      <c r="B138" s="136"/>
      <c r="C138" s="137" t="s">
        <v>233</v>
      </c>
      <c r="D138" s="137" t="s">
        <v>183</v>
      </c>
      <c r="E138" s="138" t="s">
        <v>2592</v>
      </c>
      <c r="F138" s="139" t="s">
        <v>2593</v>
      </c>
      <c r="G138" s="140" t="s">
        <v>2591</v>
      </c>
      <c r="H138" s="141">
        <v>2</v>
      </c>
      <c r="I138" s="142"/>
      <c r="J138" s="143">
        <f t="shared" si="0"/>
        <v>0</v>
      </c>
      <c r="K138" s="139" t="s">
        <v>1</v>
      </c>
      <c r="L138" s="32"/>
      <c r="M138" s="144" t="s">
        <v>1</v>
      </c>
      <c r="N138" s="145" t="s">
        <v>41</v>
      </c>
      <c r="P138" s="146">
        <f t="shared" si="1"/>
        <v>0</v>
      </c>
      <c r="Q138" s="146">
        <v>0</v>
      </c>
      <c r="R138" s="146">
        <f t="shared" si="2"/>
        <v>0</v>
      </c>
      <c r="S138" s="146">
        <v>0</v>
      </c>
      <c r="T138" s="147">
        <f t="shared" si="3"/>
        <v>0</v>
      </c>
      <c r="AR138" s="148" t="s">
        <v>188</v>
      </c>
      <c r="AT138" s="148" t="s">
        <v>183</v>
      </c>
      <c r="AU138" s="148" t="s">
        <v>83</v>
      </c>
      <c r="AY138" s="17" t="s">
        <v>181</v>
      </c>
      <c r="BE138" s="149">
        <f t="shared" si="4"/>
        <v>0</v>
      </c>
      <c r="BF138" s="149">
        <f t="shared" si="5"/>
        <v>0</v>
      </c>
      <c r="BG138" s="149">
        <f t="shared" si="6"/>
        <v>0</v>
      </c>
      <c r="BH138" s="149">
        <f t="shared" si="7"/>
        <v>0</v>
      </c>
      <c r="BI138" s="149">
        <f t="shared" si="8"/>
        <v>0</v>
      </c>
      <c r="BJ138" s="17" t="s">
        <v>83</v>
      </c>
      <c r="BK138" s="149">
        <f t="shared" si="9"/>
        <v>0</v>
      </c>
      <c r="BL138" s="17" t="s">
        <v>188</v>
      </c>
      <c r="BM138" s="148" t="s">
        <v>282</v>
      </c>
    </row>
    <row r="139" spans="2:65" s="1" customFormat="1" ht="16.5" customHeight="1" x14ac:dyDescent="0.2">
      <c r="B139" s="136"/>
      <c r="C139" s="137" t="s">
        <v>237</v>
      </c>
      <c r="D139" s="137" t="s">
        <v>183</v>
      </c>
      <c r="E139" s="138" t="s">
        <v>2594</v>
      </c>
      <c r="F139" s="139" t="s">
        <v>2595</v>
      </c>
      <c r="G139" s="140" t="s">
        <v>198</v>
      </c>
      <c r="H139" s="141">
        <v>65</v>
      </c>
      <c r="I139" s="142"/>
      <c r="J139" s="143">
        <f t="shared" si="0"/>
        <v>0</v>
      </c>
      <c r="K139" s="139" t="s">
        <v>1</v>
      </c>
      <c r="L139" s="32"/>
      <c r="M139" s="144" t="s">
        <v>1</v>
      </c>
      <c r="N139" s="145" t="s">
        <v>41</v>
      </c>
      <c r="P139" s="146">
        <f t="shared" si="1"/>
        <v>0</v>
      </c>
      <c r="Q139" s="146">
        <v>0</v>
      </c>
      <c r="R139" s="146">
        <f t="shared" si="2"/>
        <v>0</v>
      </c>
      <c r="S139" s="146">
        <v>0</v>
      </c>
      <c r="T139" s="147">
        <f t="shared" si="3"/>
        <v>0</v>
      </c>
      <c r="AR139" s="148" t="s">
        <v>188</v>
      </c>
      <c r="AT139" s="148" t="s">
        <v>183</v>
      </c>
      <c r="AU139" s="148" t="s">
        <v>83</v>
      </c>
      <c r="AY139" s="17" t="s">
        <v>181</v>
      </c>
      <c r="BE139" s="149">
        <f t="shared" si="4"/>
        <v>0</v>
      </c>
      <c r="BF139" s="149">
        <f t="shared" si="5"/>
        <v>0</v>
      </c>
      <c r="BG139" s="149">
        <f t="shared" si="6"/>
        <v>0</v>
      </c>
      <c r="BH139" s="149">
        <f t="shared" si="7"/>
        <v>0</v>
      </c>
      <c r="BI139" s="149">
        <f t="shared" si="8"/>
        <v>0</v>
      </c>
      <c r="BJ139" s="17" t="s">
        <v>83</v>
      </c>
      <c r="BK139" s="149">
        <f t="shared" si="9"/>
        <v>0</v>
      </c>
      <c r="BL139" s="17" t="s">
        <v>188</v>
      </c>
      <c r="BM139" s="148" t="s">
        <v>291</v>
      </c>
    </row>
    <row r="140" spans="2:65" s="1" customFormat="1" ht="16.5" customHeight="1" x14ac:dyDescent="0.2">
      <c r="B140" s="136"/>
      <c r="C140" s="137" t="s">
        <v>8</v>
      </c>
      <c r="D140" s="137" t="s">
        <v>183</v>
      </c>
      <c r="E140" s="138" t="s">
        <v>2596</v>
      </c>
      <c r="F140" s="139" t="s">
        <v>2597</v>
      </c>
      <c r="G140" s="140" t="s">
        <v>198</v>
      </c>
      <c r="H140" s="141">
        <v>15</v>
      </c>
      <c r="I140" s="142"/>
      <c r="J140" s="143">
        <f t="shared" si="0"/>
        <v>0</v>
      </c>
      <c r="K140" s="139" t="s">
        <v>1</v>
      </c>
      <c r="L140" s="32"/>
      <c r="M140" s="144" t="s">
        <v>1</v>
      </c>
      <c r="N140" s="145" t="s">
        <v>41</v>
      </c>
      <c r="P140" s="146">
        <f t="shared" si="1"/>
        <v>0</v>
      </c>
      <c r="Q140" s="146">
        <v>0</v>
      </c>
      <c r="R140" s="146">
        <f t="shared" si="2"/>
        <v>0</v>
      </c>
      <c r="S140" s="146">
        <v>0</v>
      </c>
      <c r="T140" s="147">
        <f t="shared" si="3"/>
        <v>0</v>
      </c>
      <c r="AR140" s="148" t="s">
        <v>188</v>
      </c>
      <c r="AT140" s="148" t="s">
        <v>183</v>
      </c>
      <c r="AU140" s="148" t="s">
        <v>83</v>
      </c>
      <c r="AY140" s="17" t="s">
        <v>181</v>
      </c>
      <c r="BE140" s="149">
        <f t="shared" si="4"/>
        <v>0</v>
      </c>
      <c r="BF140" s="149">
        <f t="shared" si="5"/>
        <v>0</v>
      </c>
      <c r="BG140" s="149">
        <f t="shared" si="6"/>
        <v>0</v>
      </c>
      <c r="BH140" s="149">
        <f t="shared" si="7"/>
        <v>0</v>
      </c>
      <c r="BI140" s="149">
        <f t="shared" si="8"/>
        <v>0</v>
      </c>
      <c r="BJ140" s="17" t="s">
        <v>83</v>
      </c>
      <c r="BK140" s="149">
        <f t="shared" si="9"/>
        <v>0</v>
      </c>
      <c r="BL140" s="17" t="s">
        <v>188</v>
      </c>
      <c r="BM140" s="148" t="s">
        <v>308</v>
      </c>
    </row>
    <row r="141" spans="2:65" s="1" customFormat="1" ht="16.5" customHeight="1" x14ac:dyDescent="0.2">
      <c r="B141" s="136"/>
      <c r="C141" s="137" t="s">
        <v>245</v>
      </c>
      <c r="D141" s="137" t="s">
        <v>183</v>
      </c>
      <c r="E141" s="138" t="s">
        <v>2598</v>
      </c>
      <c r="F141" s="139" t="s">
        <v>2599</v>
      </c>
      <c r="G141" s="140" t="s">
        <v>198</v>
      </c>
      <c r="H141" s="141">
        <v>5</v>
      </c>
      <c r="I141" s="142"/>
      <c r="J141" s="143">
        <f t="shared" si="0"/>
        <v>0</v>
      </c>
      <c r="K141" s="139" t="s">
        <v>1</v>
      </c>
      <c r="L141" s="32"/>
      <c r="M141" s="144" t="s">
        <v>1</v>
      </c>
      <c r="N141" s="145" t="s">
        <v>41</v>
      </c>
      <c r="P141" s="146">
        <f t="shared" si="1"/>
        <v>0</v>
      </c>
      <c r="Q141" s="146">
        <v>0</v>
      </c>
      <c r="R141" s="146">
        <f t="shared" si="2"/>
        <v>0</v>
      </c>
      <c r="S141" s="146">
        <v>0</v>
      </c>
      <c r="T141" s="147">
        <f t="shared" si="3"/>
        <v>0</v>
      </c>
      <c r="AR141" s="148" t="s">
        <v>188</v>
      </c>
      <c r="AT141" s="148" t="s">
        <v>183</v>
      </c>
      <c r="AU141" s="148" t="s">
        <v>83</v>
      </c>
      <c r="AY141" s="17" t="s">
        <v>181</v>
      </c>
      <c r="BE141" s="149">
        <f t="shared" si="4"/>
        <v>0</v>
      </c>
      <c r="BF141" s="149">
        <f t="shared" si="5"/>
        <v>0</v>
      </c>
      <c r="BG141" s="149">
        <f t="shared" si="6"/>
        <v>0</v>
      </c>
      <c r="BH141" s="149">
        <f t="shared" si="7"/>
        <v>0</v>
      </c>
      <c r="BI141" s="149">
        <f t="shared" si="8"/>
        <v>0</v>
      </c>
      <c r="BJ141" s="17" t="s">
        <v>83</v>
      </c>
      <c r="BK141" s="149">
        <f t="shared" si="9"/>
        <v>0</v>
      </c>
      <c r="BL141" s="17" t="s">
        <v>188</v>
      </c>
      <c r="BM141" s="148" t="s">
        <v>318</v>
      </c>
    </row>
    <row r="142" spans="2:65" s="1" customFormat="1" ht="16.5" customHeight="1" x14ac:dyDescent="0.2">
      <c r="B142" s="136"/>
      <c r="C142" s="137" t="s">
        <v>252</v>
      </c>
      <c r="D142" s="137" t="s">
        <v>183</v>
      </c>
      <c r="E142" s="138" t="s">
        <v>2600</v>
      </c>
      <c r="F142" s="139" t="s">
        <v>2601</v>
      </c>
      <c r="G142" s="140" t="s">
        <v>198</v>
      </c>
      <c r="H142" s="141">
        <v>30</v>
      </c>
      <c r="I142" s="142"/>
      <c r="J142" s="143">
        <f t="shared" si="0"/>
        <v>0</v>
      </c>
      <c r="K142" s="139" t="s">
        <v>1</v>
      </c>
      <c r="L142" s="32"/>
      <c r="M142" s="144" t="s">
        <v>1</v>
      </c>
      <c r="N142" s="145" t="s">
        <v>41</v>
      </c>
      <c r="P142" s="146">
        <f t="shared" si="1"/>
        <v>0</v>
      </c>
      <c r="Q142" s="146">
        <v>0</v>
      </c>
      <c r="R142" s="146">
        <f t="shared" si="2"/>
        <v>0</v>
      </c>
      <c r="S142" s="146">
        <v>0</v>
      </c>
      <c r="T142" s="147">
        <f t="shared" si="3"/>
        <v>0</v>
      </c>
      <c r="AR142" s="148" t="s">
        <v>188</v>
      </c>
      <c r="AT142" s="148" t="s">
        <v>183</v>
      </c>
      <c r="AU142" s="148" t="s">
        <v>83</v>
      </c>
      <c r="AY142" s="17" t="s">
        <v>181</v>
      </c>
      <c r="BE142" s="149">
        <f t="shared" si="4"/>
        <v>0</v>
      </c>
      <c r="BF142" s="149">
        <f t="shared" si="5"/>
        <v>0</v>
      </c>
      <c r="BG142" s="149">
        <f t="shared" si="6"/>
        <v>0</v>
      </c>
      <c r="BH142" s="149">
        <f t="shared" si="7"/>
        <v>0</v>
      </c>
      <c r="BI142" s="149">
        <f t="shared" si="8"/>
        <v>0</v>
      </c>
      <c r="BJ142" s="17" t="s">
        <v>83</v>
      </c>
      <c r="BK142" s="149">
        <f t="shared" si="9"/>
        <v>0</v>
      </c>
      <c r="BL142" s="17" t="s">
        <v>188</v>
      </c>
      <c r="BM142" s="148" t="s">
        <v>330</v>
      </c>
    </row>
    <row r="143" spans="2:65" s="1" customFormat="1" ht="16.5" customHeight="1" x14ac:dyDescent="0.2">
      <c r="B143" s="136"/>
      <c r="C143" s="137" t="s">
        <v>258</v>
      </c>
      <c r="D143" s="137" t="s">
        <v>183</v>
      </c>
      <c r="E143" s="138" t="s">
        <v>2602</v>
      </c>
      <c r="F143" s="139" t="s">
        <v>2603</v>
      </c>
      <c r="G143" s="140" t="s">
        <v>198</v>
      </c>
      <c r="H143" s="141">
        <v>85</v>
      </c>
      <c r="I143" s="142"/>
      <c r="J143" s="143">
        <f t="shared" si="0"/>
        <v>0</v>
      </c>
      <c r="K143" s="139" t="s">
        <v>1</v>
      </c>
      <c r="L143" s="32"/>
      <c r="M143" s="144" t="s">
        <v>1</v>
      </c>
      <c r="N143" s="145" t="s">
        <v>41</v>
      </c>
      <c r="P143" s="146">
        <f t="shared" si="1"/>
        <v>0</v>
      </c>
      <c r="Q143" s="146">
        <v>0</v>
      </c>
      <c r="R143" s="146">
        <f t="shared" si="2"/>
        <v>0</v>
      </c>
      <c r="S143" s="146">
        <v>0</v>
      </c>
      <c r="T143" s="147">
        <f t="shared" si="3"/>
        <v>0</v>
      </c>
      <c r="AR143" s="148" t="s">
        <v>188</v>
      </c>
      <c r="AT143" s="148" t="s">
        <v>183</v>
      </c>
      <c r="AU143" s="148" t="s">
        <v>83</v>
      </c>
      <c r="AY143" s="17" t="s">
        <v>181</v>
      </c>
      <c r="BE143" s="149">
        <f t="shared" si="4"/>
        <v>0</v>
      </c>
      <c r="BF143" s="149">
        <f t="shared" si="5"/>
        <v>0</v>
      </c>
      <c r="BG143" s="149">
        <f t="shared" si="6"/>
        <v>0</v>
      </c>
      <c r="BH143" s="149">
        <f t="shared" si="7"/>
        <v>0</v>
      </c>
      <c r="BI143" s="149">
        <f t="shared" si="8"/>
        <v>0</v>
      </c>
      <c r="BJ143" s="17" t="s">
        <v>83</v>
      </c>
      <c r="BK143" s="149">
        <f t="shared" si="9"/>
        <v>0</v>
      </c>
      <c r="BL143" s="17" t="s">
        <v>188</v>
      </c>
      <c r="BM143" s="148" t="s">
        <v>341</v>
      </c>
    </row>
    <row r="144" spans="2:65" s="1" customFormat="1" ht="16.5" customHeight="1" x14ac:dyDescent="0.2">
      <c r="B144" s="136"/>
      <c r="C144" s="137" t="s">
        <v>262</v>
      </c>
      <c r="D144" s="137" t="s">
        <v>183</v>
      </c>
      <c r="E144" s="138" t="s">
        <v>2604</v>
      </c>
      <c r="F144" s="139" t="s">
        <v>2605</v>
      </c>
      <c r="G144" s="140" t="s">
        <v>2606</v>
      </c>
      <c r="H144" s="141">
        <v>0.191</v>
      </c>
      <c r="I144" s="142"/>
      <c r="J144" s="143">
        <f t="shared" si="0"/>
        <v>0</v>
      </c>
      <c r="K144" s="139" t="s">
        <v>1</v>
      </c>
      <c r="L144" s="32"/>
      <c r="M144" s="144" t="s">
        <v>1</v>
      </c>
      <c r="N144" s="145" t="s">
        <v>41</v>
      </c>
      <c r="P144" s="146">
        <f t="shared" si="1"/>
        <v>0</v>
      </c>
      <c r="Q144" s="146">
        <v>0</v>
      </c>
      <c r="R144" s="146">
        <f t="shared" si="2"/>
        <v>0</v>
      </c>
      <c r="S144" s="146">
        <v>0</v>
      </c>
      <c r="T144" s="147">
        <f t="shared" si="3"/>
        <v>0</v>
      </c>
      <c r="AR144" s="148" t="s">
        <v>188</v>
      </c>
      <c r="AT144" s="148" t="s">
        <v>183</v>
      </c>
      <c r="AU144" s="148" t="s">
        <v>83</v>
      </c>
      <c r="AY144" s="17" t="s">
        <v>181</v>
      </c>
      <c r="BE144" s="149">
        <f t="shared" si="4"/>
        <v>0</v>
      </c>
      <c r="BF144" s="149">
        <f t="shared" si="5"/>
        <v>0</v>
      </c>
      <c r="BG144" s="149">
        <f t="shared" si="6"/>
        <v>0</v>
      </c>
      <c r="BH144" s="149">
        <f t="shared" si="7"/>
        <v>0</v>
      </c>
      <c r="BI144" s="149">
        <f t="shared" si="8"/>
        <v>0</v>
      </c>
      <c r="BJ144" s="17" t="s">
        <v>83</v>
      </c>
      <c r="BK144" s="149">
        <f t="shared" si="9"/>
        <v>0</v>
      </c>
      <c r="BL144" s="17" t="s">
        <v>188</v>
      </c>
      <c r="BM144" s="148" t="s">
        <v>352</v>
      </c>
    </row>
    <row r="145" spans="2:65" s="11" customFormat="1" ht="25.9" customHeight="1" x14ac:dyDescent="0.2">
      <c r="B145" s="124"/>
      <c r="D145" s="125" t="s">
        <v>75</v>
      </c>
      <c r="E145" s="126" t="s">
        <v>2607</v>
      </c>
      <c r="F145" s="126" t="s">
        <v>2608</v>
      </c>
      <c r="I145" s="127"/>
      <c r="J145" s="128">
        <f>BK145</f>
        <v>0</v>
      </c>
      <c r="L145" s="124"/>
      <c r="M145" s="129"/>
      <c r="P145" s="130">
        <f>SUM(P146:P152)</f>
        <v>0</v>
      </c>
      <c r="R145" s="130">
        <f>SUM(R146:R152)</f>
        <v>0</v>
      </c>
      <c r="T145" s="131">
        <f>SUM(T146:T152)</f>
        <v>0</v>
      </c>
      <c r="AR145" s="125" t="s">
        <v>83</v>
      </c>
      <c r="AT145" s="132" t="s">
        <v>75</v>
      </c>
      <c r="AU145" s="132" t="s">
        <v>76</v>
      </c>
      <c r="AY145" s="125" t="s">
        <v>181</v>
      </c>
      <c r="BK145" s="133">
        <f>SUM(BK146:BK152)</f>
        <v>0</v>
      </c>
    </row>
    <row r="146" spans="2:65" s="1" customFormat="1" ht="16.5" customHeight="1" x14ac:dyDescent="0.2">
      <c r="B146" s="136"/>
      <c r="C146" s="137" t="s">
        <v>266</v>
      </c>
      <c r="D146" s="137" t="s">
        <v>183</v>
      </c>
      <c r="E146" s="138" t="s">
        <v>2609</v>
      </c>
      <c r="F146" s="139" t="s">
        <v>2610</v>
      </c>
      <c r="G146" s="140" t="s">
        <v>2591</v>
      </c>
      <c r="H146" s="141">
        <v>18</v>
      </c>
      <c r="I146" s="142"/>
      <c r="J146" s="143">
        <f t="shared" ref="J146:J152" si="10">ROUND(I146*H146,2)</f>
        <v>0</v>
      </c>
      <c r="K146" s="139" t="s">
        <v>1</v>
      </c>
      <c r="L146" s="32"/>
      <c r="M146" s="144" t="s">
        <v>1</v>
      </c>
      <c r="N146" s="145" t="s">
        <v>41</v>
      </c>
      <c r="P146" s="146">
        <f t="shared" ref="P146:P152" si="11">O146*H146</f>
        <v>0</v>
      </c>
      <c r="Q146" s="146">
        <v>0</v>
      </c>
      <c r="R146" s="146">
        <f t="shared" ref="R146:R152" si="12">Q146*H146</f>
        <v>0</v>
      </c>
      <c r="S146" s="146">
        <v>0</v>
      </c>
      <c r="T146" s="147">
        <f t="shared" ref="T146:T152" si="13">S146*H146</f>
        <v>0</v>
      </c>
      <c r="AR146" s="148" t="s">
        <v>188</v>
      </c>
      <c r="AT146" s="148" t="s">
        <v>183</v>
      </c>
      <c r="AU146" s="148" t="s">
        <v>83</v>
      </c>
      <c r="AY146" s="17" t="s">
        <v>181</v>
      </c>
      <c r="BE146" s="149">
        <f t="shared" ref="BE146:BE152" si="14">IF(N146="základní",J146,0)</f>
        <v>0</v>
      </c>
      <c r="BF146" s="149">
        <f t="shared" ref="BF146:BF152" si="15">IF(N146="snížená",J146,0)</f>
        <v>0</v>
      </c>
      <c r="BG146" s="149">
        <f t="shared" ref="BG146:BG152" si="16">IF(N146="zákl. přenesená",J146,0)</f>
        <v>0</v>
      </c>
      <c r="BH146" s="149">
        <f t="shared" ref="BH146:BH152" si="17">IF(N146="sníž. přenesená",J146,0)</f>
        <v>0</v>
      </c>
      <c r="BI146" s="149">
        <f t="shared" ref="BI146:BI152" si="18">IF(N146="nulová",J146,0)</f>
        <v>0</v>
      </c>
      <c r="BJ146" s="17" t="s">
        <v>83</v>
      </c>
      <c r="BK146" s="149">
        <f t="shared" ref="BK146:BK152" si="19">ROUND(I146*H146,2)</f>
        <v>0</v>
      </c>
      <c r="BL146" s="17" t="s">
        <v>188</v>
      </c>
      <c r="BM146" s="148" t="s">
        <v>363</v>
      </c>
    </row>
    <row r="147" spans="2:65" s="1" customFormat="1" ht="16.5" customHeight="1" x14ac:dyDescent="0.2">
      <c r="B147" s="136"/>
      <c r="C147" s="137" t="s">
        <v>272</v>
      </c>
      <c r="D147" s="137" t="s">
        <v>183</v>
      </c>
      <c r="E147" s="138" t="s">
        <v>2611</v>
      </c>
      <c r="F147" s="139" t="s">
        <v>2612</v>
      </c>
      <c r="G147" s="140" t="s">
        <v>2613</v>
      </c>
      <c r="H147" s="141">
        <v>9</v>
      </c>
      <c r="I147" s="142"/>
      <c r="J147" s="143">
        <f t="shared" si="10"/>
        <v>0</v>
      </c>
      <c r="K147" s="139" t="s">
        <v>1</v>
      </c>
      <c r="L147" s="32"/>
      <c r="M147" s="144" t="s">
        <v>1</v>
      </c>
      <c r="N147" s="145" t="s">
        <v>41</v>
      </c>
      <c r="P147" s="146">
        <f t="shared" si="11"/>
        <v>0</v>
      </c>
      <c r="Q147" s="146">
        <v>0</v>
      </c>
      <c r="R147" s="146">
        <f t="shared" si="12"/>
        <v>0</v>
      </c>
      <c r="S147" s="146">
        <v>0</v>
      </c>
      <c r="T147" s="147">
        <f t="shared" si="13"/>
        <v>0</v>
      </c>
      <c r="AR147" s="148" t="s">
        <v>188</v>
      </c>
      <c r="AT147" s="148" t="s">
        <v>183</v>
      </c>
      <c r="AU147" s="148" t="s">
        <v>83</v>
      </c>
      <c r="AY147" s="17" t="s">
        <v>181</v>
      </c>
      <c r="BE147" s="149">
        <f t="shared" si="14"/>
        <v>0</v>
      </c>
      <c r="BF147" s="149">
        <f t="shared" si="15"/>
        <v>0</v>
      </c>
      <c r="BG147" s="149">
        <f t="shared" si="16"/>
        <v>0</v>
      </c>
      <c r="BH147" s="149">
        <f t="shared" si="17"/>
        <v>0</v>
      </c>
      <c r="BI147" s="149">
        <f t="shared" si="18"/>
        <v>0</v>
      </c>
      <c r="BJ147" s="17" t="s">
        <v>83</v>
      </c>
      <c r="BK147" s="149">
        <f t="shared" si="19"/>
        <v>0</v>
      </c>
      <c r="BL147" s="17" t="s">
        <v>188</v>
      </c>
      <c r="BM147" s="148" t="s">
        <v>376</v>
      </c>
    </row>
    <row r="148" spans="2:65" s="1" customFormat="1" ht="16.5" customHeight="1" x14ac:dyDescent="0.2">
      <c r="B148" s="136"/>
      <c r="C148" s="137" t="s">
        <v>278</v>
      </c>
      <c r="D148" s="137" t="s">
        <v>183</v>
      </c>
      <c r="E148" s="138" t="s">
        <v>2614</v>
      </c>
      <c r="F148" s="139" t="s">
        <v>2615</v>
      </c>
      <c r="G148" s="140" t="s">
        <v>2591</v>
      </c>
      <c r="H148" s="141">
        <v>16</v>
      </c>
      <c r="I148" s="142"/>
      <c r="J148" s="143">
        <f t="shared" si="10"/>
        <v>0</v>
      </c>
      <c r="K148" s="139" t="s">
        <v>1</v>
      </c>
      <c r="L148" s="32"/>
      <c r="M148" s="144" t="s">
        <v>1</v>
      </c>
      <c r="N148" s="145" t="s">
        <v>41</v>
      </c>
      <c r="P148" s="146">
        <f t="shared" si="11"/>
        <v>0</v>
      </c>
      <c r="Q148" s="146">
        <v>0</v>
      </c>
      <c r="R148" s="146">
        <f t="shared" si="12"/>
        <v>0</v>
      </c>
      <c r="S148" s="146">
        <v>0</v>
      </c>
      <c r="T148" s="147">
        <f t="shared" si="13"/>
        <v>0</v>
      </c>
      <c r="AR148" s="148" t="s">
        <v>188</v>
      </c>
      <c r="AT148" s="148" t="s">
        <v>183</v>
      </c>
      <c r="AU148" s="148" t="s">
        <v>83</v>
      </c>
      <c r="AY148" s="17" t="s">
        <v>181</v>
      </c>
      <c r="BE148" s="149">
        <f t="shared" si="14"/>
        <v>0</v>
      </c>
      <c r="BF148" s="149">
        <f t="shared" si="15"/>
        <v>0</v>
      </c>
      <c r="BG148" s="149">
        <f t="shared" si="16"/>
        <v>0</v>
      </c>
      <c r="BH148" s="149">
        <f t="shared" si="17"/>
        <v>0</v>
      </c>
      <c r="BI148" s="149">
        <f t="shared" si="18"/>
        <v>0</v>
      </c>
      <c r="BJ148" s="17" t="s">
        <v>83</v>
      </c>
      <c r="BK148" s="149">
        <f t="shared" si="19"/>
        <v>0</v>
      </c>
      <c r="BL148" s="17" t="s">
        <v>188</v>
      </c>
      <c r="BM148" s="148" t="s">
        <v>386</v>
      </c>
    </row>
    <row r="149" spans="2:65" s="1" customFormat="1" ht="16.5" customHeight="1" x14ac:dyDescent="0.2">
      <c r="B149" s="136"/>
      <c r="C149" s="137" t="s">
        <v>282</v>
      </c>
      <c r="D149" s="137" t="s">
        <v>183</v>
      </c>
      <c r="E149" s="138" t="s">
        <v>2616</v>
      </c>
      <c r="F149" s="139" t="s">
        <v>2617</v>
      </c>
      <c r="G149" s="140" t="s">
        <v>2613</v>
      </c>
      <c r="H149" s="141">
        <v>8</v>
      </c>
      <c r="I149" s="142"/>
      <c r="J149" s="143">
        <f t="shared" si="10"/>
        <v>0</v>
      </c>
      <c r="K149" s="139" t="s">
        <v>1</v>
      </c>
      <c r="L149" s="32"/>
      <c r="M149" s="144" t="s">
        <v>1</v>
      </c>
      <c r="N149" s="145" t="s">
        <v>41</v>
      </c>
      <c r="P149" s="146">
        <f t="shared" si="11"/>
        <v>0</v>
      </c>
      <c r="Q149" s="146">
        <v>0</v>
      </c>
      <c r="R149" s="146">
        <f t="shared" si="12"/>
        <v>0</v>
      </c>
      <c r="S149" s="146">
        <v>0</v>
      </c>
      <c r="T149" s="147">
        <f t="shared" si="13"/>
        <v>0</v>
      </c>
      <c r="AR149" s="148" t="s">
        <v>188</v>
      </c>
      <c r="AT149" s="148" t="s">
        <v>183</v>
      </c>
      <c r="AU149" s="148" t="s">
        <v>83</v>
      </c>
      <c r="AY149" s="17" t="s">
        <v>181</v>
      </c>
      <c r="BE149" s="149">
        <f t="shared" si="14"/>
        <v>0</v>
      </c>
      <c r="BF149" s="149">
        <f t="shared" si="15"/>
        <v>0</v>
      </c>
      <c r="BG149" s="149">
        <f t="shared" si="16"/>
        <v>0</v>
      </c>
      <c r="BH149" s="149">
        <f t="shared" si="17"/>
        <v>0</v>
      </c>
      <c r="BI149" s="149">
        <f t="shared" si="18"/>
        <v>0</v>
      </c>
      <c r="BJ149" s="17" t="s">
        <v>83</v>
      </c>
      <c r="BK149" s="149">
        <f t="shared" si="19"/>
        <v>0</v>
      </c>
      <c r="BL149" s="17" t="s">
        <v>188</v>
      </c>
      <c r="BM149" s="148" t="s">
        <v>395</v>
      </c>
    </row>
    <row r="150" spans="2:65" s="1" customFormat="1" ht="16.5" customHeight="1" x14ac:dyDescent="0.2">
      <c r="B150" s="136"/>
      <c r="C150" s="137" t="s">
        <v>7</v>
      </c>
      <c r="D150" s="137" t="s">
        <v>183</v>
      </c>
      <c r="E150" s="138" t="s">
        <v>2618</v>
      </c>
      <c r="F150" s="139" t="s">
        <v>2619</v>
      </c>
      <c r="G150" s="140" t="s">
        <v>2613</v>
      </c>
      <c r="H150" s="141">
        <v>8</v>
      </c>
      <c r="I150" s="142"/>
      <c r="J150" s="143">
        <f t="shared" si="10"/>
        <v>0</v>
      </c>
      <c r="K150" s="139" t="s">
        <v>1</v>
      </c>
      <c r="L150" s="32"/>
      <c r="M150" s="144" t="s">
        <v>1</v>
      </c>
      <c r="N150" s="145" t="s">
        <v>41</v>
      </c>
      <c r="P150" s="146">
        <f t="shared" si="11"/>
        <v>0</v>
      </c>
      <c r="Q150" s="146">
        <v>0</v>
      </c>
      <c r="R150" s="146">
        <f t="shared" si="12"/>
        <v>0</v>
      </c>
      <c r="S150" s="146">
        <v>0</v>
      </c>
      <c r="T150" s="147">
        <f t="shared" si="13"/>
        <v>0</v>
      </c>
      <c r="AR150" s="148" t="s">
        <v>188</v>
      </c>
      <c r="AT150" s="148" t="s">
        <v>183</v>
      </c>
      <c r="AU150" s="148" t="s">
        <v>83</v>
      </c>
      <c r="AY150" s="17" t="s">
        <v>181</v>
      </c>
      <c r="BE150" s="149">
        <f t="shared" si="14"/>
        <v>0</v>
      </c>
      <c r="BF150" s="149">
        <f t="shared" si="15"/>
        <v>0</v>
      </c>
      <c r="BG150" s="149">
        <f t="shared" si="16"/>
        <v>0</v>
      </c>
      <c r="BH150" s="149">
        <f t="shared" si="17"/>
        <v>0</v>
      </c>
      <c r="BI150" s="149">
        <f t="shared" si="18"/>
        <v>0</v>
      </c>
      <c r="BJ150" s="17" t="s">
        <v>83</v>
      </c>
      <c r="BK150" s="149">
        <f t="shared" si="19"/>
        <v>0</v>
      </c>
      <c r="BL150" s="17" t="s">
        <v>188</v>
      </c>
      <c r="BM150" s="148" t="s">
        <v>404</v>
      </c>
    </row>
    <row r="151" spans="2:65" s="1" customFormat="1" ht="16.5" customHeight="1" x14ac:dyDescent="0.2">
      <c r="B151" s="136"/>
      <c r="C151" s="137" t="s">
        <v>291</v>
      </c>
      <c r="D151" s="137" t="s">
        <v>183</v>
      </c>
      <c r="E151" s="138" t="s">
        <v>2620</v>
      </c>
      <c r="F151" s="139" t="s">
        <v>2621</v>
      </c>
      <c r="G151" s="140" t="s">
        <v>2613</v>
      </c>
      <c r="H151" s="141">
        <v>8</v>
      </c>
      <c r="I151" s="142"/>
      <c r="J151" s="143">
        <f t="shared" si="10"/>
        <v>0</v>
      </c>
      <c r="K151" s="139" t="s">
        <v>1</v>
      </c>
      <c r="L151" s="32"/>
      <c r="M151" s="144" t="s">
        <v>1</v>
      </c>
      <c r="N151" s="145" t="s">
        <v>41</v>
      </c>
      <c r="P151" s="146">
        <f t="shared" si="11"/>
        <v>0</v>
      </c>
      <c r="Q151" s="146">
        <v>0</v>
      </c>
      <c r="R151" s="146">
        <f t="shared" si="12"/>
        <v>0</v>
      </c>
      <c r="S151" s="146">
        <v>0</v>
      </c>
      <c r="T151" s="147">
        <f t="shared" si="13"/>
        <v>0</v>
      </c>
      <c r="AR151" s="148" t="s">
        <v>188</v>
      </c>
      <c r="AT151" s="148" t="s">
        <v>183</v>
      </c>
      <c r="AU151" s="148" t="s">
        <v>83</v>
      </c>
      <c r="AY151" s="17" t="s">
        <v>181</v>
      </c>
      <c r="BE151" s="149">
        <f t="shared" si="14"/>
        <v>0</v>
      </c>
      <c r="BF151" s="149">
        <f t="shared" si="15"/>
        <v>0</v>
      </c>
      <c r="BG151" s="149">
        <f t="shared" si="16"/>
        <v>0</v>
      </c>
      <c r="BH151" s="149">
        <f t="shared" si="17"/>
        <v>0</v>
      </c>
      <c r="BI151" s="149">
        <f t="shared" si="18"/>
        <v>0</v>
      </c>
      <c r="BJ151" s="17" t="s">
        <v>83</v>
      </c>
      <c r="BK151" s="149">
        <f t="shared" si="19"/>
        <v>0</v>
      </c>
      <c r="BL151" s="17" t="s">
        <v>188</v>
      </c>
      <c r="BM151" s="148" t="s">
        <v>415</v>
      </c>
    </row>
    <row r="152" spans="2:65" s="1" customFormat="1" ht="16.5" customHeight="1" x14ac:dyDescent="0.2">
      <c r="B152" s="136"/>
      <c r="C152" s="137" t="s">
        <v>304</v>
      </c>
      <c r="D152" s="137" t="s">
        <v>183</v>
      </c>
      <c r="E152" s="138" t="s">
        <v>2622</v>
      </c>
      <c r="F152" s="139" t="s">
        <v>2623</v>
      </c>
      <c r="G152" s="140" t="s">
        <v>2613</v>
      </c>
      <c r="H152" s="141">
        <v>8</v>
      </c>
      <c r="I152" s="142"/>
      <c r="J152" s="143">
        <f t="shared" si="10"/>
        <v>0</v>
      </c>
      <c r="K152" s="139" t="s">
        <v>1</v>
      </c>
      <c r="L152" s="32"/>
      <c r="M152" s="144" t="s">
        <v>1</v>
      </c>
      <c r="N152" s="145" t="s">
        <v>41</v>
      </c>
      <c r="P152" s="146">
        <f t="shared" si="11"/>
        <v>0</v>
      </c>
      <c r="Q152" s="146">
        <v>0</v>
      </c>
      <c r="R152" s="146">
        <f t="shared" si="12"/>
        <v>0</v>
      </c>
      <c r="S152" s="146">
        <v>0</v>
      </c>
      <c r="T152" s="147">
        <f t="shared" si="13"/>
        <v>0</v>
      </c>
      <c r="AR152" s="148" t="s">
        <v>188</v>
      </c>
      <c r="AT152" s="148" t="s">
        <v>183</v>
      </c>
      <c r="AU152" s="148" t="s">
        <v>83</v>
      </c>
      <c r="AY152" s="17" t="s">
        <v>181</v>
      </c>
      <c r="BE152" s="149">
        <f t="shared" si="14"/>
        <v>0</v>
      </c>
      <c r="BF152" s="149">
        <f t="shared" si="15"/>
        <v>0</v>
      </c>
      <c r="BG152" s="149">
        <f t="shared" si="16"/>
        <v>0</v>
      </c>
      <c r="BH152" s="149">
        <f t="shared" si="17"/>
        <v>0</v>
      </c>
      <c r="BI152" s="149">
        <f t="shared" si="18"/>
        <v>0</v>
      </c>
      <c r="BJ152" s="17" t="s">
        <v>83</v>
      </c>
      <c r="BK152" s="149">
        <f t="shared" si="19"/>
        <v>0</v>
      </c>
      <c r="BL152" s="17" t="s">
        <v>188</v>
      </c>
      <c r="BM152" s="148" t="s">
        <v>429</v>
      </c>
    </row>
    <row r="153" spans="2:65" s="11" customFormat="1" ht="25.9" customHeight="1" x14ac:dyDescent="0.2">
      <c r="B153" s="124"/>
      <c r="D153" s="125" t="s">
        <v>75</v>
      </c>
      <c r="E153" s="126" t="s">
        <v>2624</v>
      </c>
      <c r="F153" s="126" t="s">
        <v>2625</v>
      </c>
      <c r="I153" s="127"/>
      <c r="J153" s="128">
        <f>BK153</f>
        <v>0</v>
      </c>
      <c r="L153" s="124"/>
      <c r="M153" s="129"/>
      <c r="P153" s="130">
        <f>SUM(P154:P164)</f>
        <v>0</v>
      </c>
      <c r="R153" s="130">
        <f>SUM(R154:R164)</f>
        <v>0</v>
      </c>
      <c r="T153" s="131">
        <f>SUM(T154:T164)</f>
        <v>0</v>
      </c>
      <c r="AR153" s="125" t="s">
        <v>83</v>
      </c>
      <c r="AT153" s="132" t="s">
        <v>75</v>
      </c>
      <c r="AU153" s="132" t="s">
        <v>76</v>
      </c>
      <c r="AY153" s="125" t="s">
        <v>181</v>
      </c>
      <c r="BK153" s="133">
        <f>SUM(BK154:BK164)</f>
        <v>0</v>
      </c>
    </row>
    <row r="154" spans="2:65" s="1" customFormat="1" ht="16.5" customHeight="1" x14ac:dyDescent="0.2">
      <c r="B154" s="136"/>
      <c r="C154" s="137" t="s">
        <v>308</v>
      </c>
      <c r="D154" s="137" t="s">
        <v>183</v>
      </c>
      <c r="E154" s="138" t="s">
        <v>2626</v>
      </c>
      <c r="F154" s="139" t="s">
        <v>2627</v>
      </c>
      <c r="G154" s="140" t="s">
        <v>2628</v>
      </c>
      <c r="H154" s="141">
        <v>28</v>
      </c>
      <c r="I154" s="142"/>
      <c r="J154" s="143">
        <f t="shared" ref="J154:J164" si="20">ROUND(I154*H154,2)</f>
        <v>0</v>
      </c>
      <c r="K154" s="139" t="s">
        <v>1</v>
      </c>
      <c r="L154" s="32"/>
      <c r="M154" s="144" t="s">
        <v>1</v>
      </c>
      <c r="N154" s="145" t="s">
        <v>41</v>
      </c>
      <c r="P154" s="146">
        <f t="shared" ref="P154:P164" si="21">O154*H154</f>
        <v>0</v>
      </c>
      <c r="Q154" s="146">
        <v>0</v>
      </c>
      <c r="R154" s="146">
        <f t="shared" ref="R154:R164" si="22">Q154*H154</f>
        <v>0</v>
      </c>
      <c r="S154" s="146">
        <v>0</v>
      </c>
      <c r="T154" s="147">
        <f t="shared" ref="T154:T164" si="23">S154*H154</f>
        <v>0</v>
      </c>
      <c r="AR154" s="148" t="s">
        <v>188</v>
      </c>
      <c r="AT154" s="148" t="s">
        <v>183</v>
      </c>
      <c r="AU154" s="148" t="s">
        <v>83</v>
      </c>
      <c r="AY154" s="17" t="s">
        <v>181</v>
      </c>
      <c r="BE154" s="149">
        <f t="shared" ref="BE154:BE164" si="24">IF(N154="základní",J154,0)</f>
        <v>0</v>
      </c>
      <c r="BF154" s="149">
        <f t="shared" ref="BF154:BF164" si="25">IF(N154="snížená",J154,0)</f>
        <v>0</v>
      </c>
      <c r="BG154" s="149">
        <f t="shared" ref="BG154:BG164" si="26">IF(N154="zákl. přenesená",J154,0)</f>
        <v>0</v>
      </c>
      <c r="BH154" s="149">
        <f t="shared" ref="BH154:BH164" si="27">IF(N154="sníž. přenesená",J154,0)</f>
        <v>0</v>
      </c>
      <c r="BI154" s="149">
        <f t="shared" ref="BI154:BI164" si="28">IF(N154="nulová",J154,0)</f>
        <v>0</v>
      </c>
      <c r="BJ154" s="17" t="s">
        <v>83</v>
      </c>
      <c r="BK154" s="149">
        <f t="shared" ref="BK154:BK164" si="29">ROUND(I154*H154,2)</f>
        <v>0</v>
      </c>
      <c r="BL154" s="17" t="s">
        <v>188</v>
      </c>
      <c r="BM154" s="148" t="s">
        <v>438</v>
      </c>
    </row>
    <row r="155" spans="2:65" s="1" customFormat="1" ht="16.5" customHeight="1" x14ac:dyDescent="0.2">
      <c r="B155" s="136"/>
      <c r="C155" s="137" t="s">
        <v>312</v>
      </c>
      <c r="D155" s="137" t="s">
        <v>183</v>
      </c>
      <c r="E155" s="138" t="s">
        <v>2629</v>
      </c>
      <c r="F155" s="139" t="s">
        <v>2630</v>
      </c>
      <c r="G155" s="140" t="s">
        <v>2591</v>
      </c>
      <c r="H155" s="141">
        <v>4</v>
      </c>
      <c r="I155" s="142"/>
      <c r="J155" s="143">
        <f t="shared" si="20"/>
        <v>0</v>
      </c>
      <c r="K155" s="139" t="s">
        <v>1</v>
      </c>
      <c r="L155" s="32"/>
      <c r="M155" s="144" t="s">
        <v>1</v>
      </c>
      <c r="N155" s="145" t="s">
        <v>41</v>
      </c>
      <c r="P155" s="146">
        <f t="shared" si="21"/>
        <v>0</v>
      </c>
      <c r="Q155" s="146">
        <v>0</v>
      </c>
      <c r="R155" s="146">
        <f t="shared" si="22"/>
        <v>0</v>
      </c>
      <c r="S155" s="146">
        <v>0</v>
      </c>
      <c r="T155" s="147">
        <f t="shared" si="23"/>
        <v>0</v>
      </c>
      <c r="AR155" s="148" t="s">
        <v>188</v>
      </c>
      <c r="AT155" s="148" t="s">
        <v>183</v>
      </c>
      <c r="AU155" s="148" t="s">
        <v>83</v>
      </c>
      <c r="AY155" s="17" t="s">
        <v>181</v>
      </c>
      <c r="BE155" s="149">
        <f t="shared" si="24"/>
        <v>0</v>
      </c>
      <c r="BF155" s="149">
        <f t="shared" si="25"/>
        <v>0</v>
      </c>
      <c r="BG155" s="149">
        <f t="shared" si="26"/>
        <v>0</v>
      </c>
      <c r="BH155" s="149">
        <f t="shared" si="27"/>
        <v>0</v>
      </c>
      <c r="BI155" s="149">
        <f t="shared" si="28"/>
        <v>0</v>
      </c>
      <c r="BJ155" s="17" t="s">
        <v>83</v>
      </c>
      <c r="BK155" s="149">
        <f t="shared" si="29"/>
        <v>0</v>
      </c>
      <c r="BL155" s="17" t="s">
        <v>188</v>
      </c>
      <c r="BM155" s="148" t="s">
        <v>448</v>
      </c>
    </row>
    <row r="156" spans="2:65" s="1" customFormat="1" ht="16.5" customHeight="1" x14ac:dyDescent="0.2">
      <c r="B156" s="136"/>
      <c r="C156" s="137" t="s">
        <v>318</v>
      </c>
      <c r="D156" s="137" t="s">
        <v>183</v>
      </c>
      <c r="E156" s="138" t="s">
        <v>2631</v>
      </c>
      <c r="F156" s="139" t="s">
        <v>2632</v>
      </c>
      <c r="G156" s="140" t="s">
        <v>2591</v>
      </c>
      <c r="H156" s="141">
        <v>3</v>
      </c>
      <c r="I156" s="142"/>
      <c r="J156" s="143">
        <f t="shared" si="20"/>
        <v>0</v>
      </c>
      <c r="K156" s="139" t="s">
        <v>1</v>
      </c>
      <c r="L156" s="32"/>
      <c r="M156" s="144" t="s">
        <v>1</v>
      </c>
      <c r="N156" s="145" t="s">
        <v>41</v>
      </c>
      <c r="P156" s="146">
        <f t="shared" si="21"/>
        <v>0</v>
      </c>
      <c r="Q156" s="146">
        <v>0</v>
      </c>
      <c r="R156" s="146">
        <f t="shared" si="22"/>
        <v>0</v>
      </c>
      <c r="S156" s="146">
        <v>0</v>
      </c>
      <c r="T156" s="147">
        <f t="shared" si="23"/>
        <v>0</v>
      </c>
      <c r="AR156" s="148" t="s">
        <v>188</v>
      </c>
      <c r="AT156" s="148" t="s">
        <v>183</v>
      </c>
      <c r="AU156" s="148" t="s">
        <v>83</v>
      </c>
      <c r="AY156" s="17" t="s">
        <v>181</v>
      </c>
      <c r="BE156" s="149">
        <f t="shared" si="24"/>
        <v>0</v>
      </c>
      <c r="BF156" s="149">
        <f t="shared" si="25"/>
        <v>0</v>
      </c>
      <c r="BG156" s="149">
        <f t="shared" si="26"/>
        <v>0</v>
      </c>
      <c r="BH156" s="149">
        <f t="shared" si="27"/>
        <v>0</v>
      </c>
      <c r="BI156" s="149">
        <f t="shared" si="28"/>
        <v>0</v>
      </c>
      <c r="BJ156" s="17" t="s">
        <v>83</v>
      </c>
      <c r="BK156" s="149">
        <f t="shared" si="29"/>
        <v>0</v>
      </c>
      <c r="BL156" s="17" t="s">
        <v>188</v>
      </c>
      <c r="BM156" s="148" t="s">
        <v>461</v>
      </c>
    </row>
    <row r="157" spans="2:65" s="1" customFormat="1" ht="16.5" customHeight="1" x14ac:dyDescent="0.2">
      <c r="B157" s="136"/>
      <c r="C157" s="137" t="s">
        <v>324</v>
      </c>
      <c r="D157" s="137" t="s">
        <v>183</v>
      </c>
      <c r="E157" s="138" t="s">
        <v>2633</v>
      </c>
      <c r="F157" s="139" t="s">
        <v>2634</v>
      </c>
      <c r="G157" s="140" t="s">
        <v>2613</v>
      </c>
      <c r="H157" s="141">
        <v>3</v>
      </c>
      <c r="I157" s="142"/>
      <c r="J157" s="143">
        <f t="shared" si="20"/>
        <v>0</v>
      </c>
      <c r="K157" s="139" t="s">
        <v>1</v>
      </c>
      <c r="L157" s="32"/>
      <c r="M157" s="144" t="s">
        <v>1</v>
      </c>
      <c r="N157" s="145" t="s">
        <v>41</v>
      </c>
      <c r="P157" s="146">
        <f t="shared" si="21"/>
        <v>0</v>
      </c>
      <c r="Q157" s="146">
        <v>0</v>
      </c>
      <c r="R157" s="146">
        <f t="shared" si="22"/>
        <v>0</v>
      </c>
      <c r="S157" s="146">
        <v>0</v>
      </c>
      <c r="T157" s="147">
        <f t="shared" si="23"/>
        <v>0</v>
      </c>
      <c r="AR157" s="148" t="s">
        <v>188</v>
      </c>
      <c r="AT157" s="148" t="s">
        <v>183</v>
      </c>
      <c r="AU157" s="148" t="s">
        <v>83</v>
      </c>
      <c r="AY157" s="17" t="s">
        <v>181</v>
      </c>
      <c r="BE157" s="149">
        <f t="shared" si="24"/>
        <v>0</v>
      </c>
      <c r="BF157" s="149">
        <f t="shared" si="25"/>
        <v>0</v>
      </c>
      <c r="BG157" s="149">
        <f t="shared" si="26"/>
        <v>0</v>
      </c>
      <c r="BH157" s="149">
        <f t="shared" si="27"/>
        <v>0</v>
      </c>
      <c r="BI157" s="149">
        <f t="shared" si="28"/>
        <v>0</v>
      </c>
      <c r="BJ157" s="17" t="s">
        <v>83</v>
      </c>
      <c r="BK157" s="149">
        <f t="shared" si="29"/>
        <v>0</v>
      </c>
      <c r="BL157" s="17" t="s">
        <v>188</v>
      </c>
      <c r="BM157" s="148" t="s">
        <v>470</v>
      </c>
    </row>
    <row r="158" spans="2:65" s="1" customFormat="1" ht="16.5" customHeight="1" x14ac:dyDescent="0.2">
      <c r="B158" s="136"/>
      <c r="C158" s="137" t="s">
        <v>330</v>
      </c>
      <c r="D158" s="137" t="s">
        <v>183</v>
      </c>
      <c r="E158" s="138" t="s">
        <v>2635</v>
      </c>
      <c r="F158" s="139" t="s">
        <v>2636</v>
      </c>
      <c r="G158" s="140" t="s">
        <v>2591</v>
      </c>
      <c r="H158" s="141">
        <v>1</v>
      </c>
      <c r="I158" s="142"/>
      <c r="J158" s="143">
        <f t="shared" si="20"/>
        <v>0</v>
      </c>
      <c r="K158" s="139" t="s">
        <v>1</v>
      </c>
      <c r="L158" s="32"/>
      <c r="M158" s="144" t="s">
        <v>1</v>
      </c>
      <c r="N158" s="145" t="s">
        <v>41</v>
      </c>
      <c r="P158" s="146">
        <f t="shared" si="21"/>
        <v>0</v>
      </c>
      <c r="Q158" s="146">
        <v>0</v>
      </c>
      <c r="R158" s="146">
        <f t="shared" si="22"/>
        <v>0</v>
      </c>
      <c r="S158" s="146">
        <v>0</v>
      </c>
      <c r="T158" s="147">
        <f t="shared" si="23"/>
        <v>0</v>
      </c>
      <c r="AR158" s="148" t="s">
        <v>188</v>
      </c>
      <c r="AT158" s="148" t="s">
        <v>183</v>
      </c>
      <c r="AU158" s="148" t="s">
        <v>83</v>
      </c>
      <c r="AY158" s="17" t="s">
        <v>181</v>
      </c>
      <c r="BE158" s="149">
        <f t="shared" si="24"/>
        <v>0</v>
      </c>
      <c r="BF158" s="149">
        <f t="shared" si="25"/>
        <v>0</v>
      </c>
      <c r="BG158" s="149">
        <f t="shared" si="26"/>
        <v>0</v>
      </c>
      <c r="BH158" s="149">
        <f t="shared" si="27"/>
        <v>0</v>
      </c>
      <c r="BI158" s="149">
        <f t="shared" si="28"/>
        <v>0</v>
      </c>
      <c r="BJ158" s="17" t="s">
        <v>83</v>
      </c>
      <c r="BK158" s="149">
        <f t="shared" si="29"/>
        <v>0</v>
      </c>
      <c r="BL158" s="17" t="s">
        <v>188</v>
      </c>
      <c r="BM158" s="148" t="s">
        <v>479</v>
      </c>
    </row>
    <row r="159" spans="2:65" s="1" customFormat="1" ht="16.5" customHeight="1" x14ac:dyDescent="0.2">
      <c r="B159" s="136"/>
      <c r="C159" s="137" t="s">
        <v>336</v>
      </c>
      <c r="D159" s="137" t="s">
        <v>183</v>
      </c>
      <c r="E159" s="138" t="s">
        <v>2637</v>
      </c>
      <c r="F159" s="139" t="s">
        <v>2638</v>
      </c>
      <c r="G159" s="140" t="s">
        <v>2613</v>
      </c>
      <c r="H159" s="141">
        <v>1</v>
      </c>
      <c r="I159" s="142"/>
      <c r="J159" s="143">
        <f t="shared" si="20"/>
        <v>0</v>
      </c>
      <c r="K159" s="139" t="s">
        <v>1</v>
      </c>
      <c r="L159" s="32"/>
      <c r="M159" s="144" t="s">
        <v>1</v>
      </c>
      <c r="N159" s="145" t="s">
        <v>41</v>
      </c>
      <c r="P159" s="146">
        <f t="shared" si="21"/>
        <v>0</v>
      </c>
      <c r="Q159" s="146">
        <v>0</v>
      </c>
      <c r="R159" s="146">
        <f t="shared" si="22"/>
        <v>0</v>
      </c>
      <c r="S159" s="146">
        <v>0</v>
      </c>
      <c r="T159" s="147">
        <f t="shared" si="23"/>
        <v>0</v>
      </c>
      <c r="AR159" s="148" t="s">
        <v>188</v>
      </c>
      <c r="AT159" s="148" t="s">
        <v>183</v>
      </c>
      <c r="AU159" s="148" t="s">
        <v>83</v>
      </c>
      <c r="AY159" s="17" t="s">
        <v>181</v>
      </c>
      <c r="BE159" s="149">
        <f t="shared" si="24"/>
        <v>0</v>
      </c>
      <c r="BF159" s="149">
        <f t="shared" si="25"/>
        <v>0</v>
      </c>
      <c r="BG159" s="149">
        <f t="shared" si="26"/>
        <v>0</v>
      </c>
      <c r="BH159" s="149">
        <f t="shared" si="27"/>
        <v>0</v>
      </c>
      <c r="BI159" s="149">
        <f t="shared" si="28"/>
        <v>0</v>
      </c>
      <c r="BJ159" s="17" t="s">
        <v>83</v>
      </c>
      <c r="BK159" s="149">
        <f t="shared" si="29"/>
        <v>0</v>
      </c>
      <c r="BL159" s="17" t="s">
        <v>188</v>
      </c>
      <c r="BM159" s="148" t="s">
        <v>488</v>
      </c>
    </row>
    <row r="160" spans="2:65" s="1" customFormat="1" ht="16.5" customHeight="1" x14ac:dyDescent="0.2">
      <c r="B160" s="136"/>
      <c r="C160" s="137" t="s">
        <v>341</v>
      </c>
      <c r="D160" s="137" t="s">
        <v>183</v>
      </c>
      <c r="E160" s="138" t="s">
        <v>2639</v>
      </c>
      <c r="F160" s="139" t="s">
        <v>2640</v>
      </c>
      <c r="G160" s="140" t="s">
        <v>2591</v>
      </c>
      <c r="H160" s="141">
        <v>2</v>
      </c>
      <c r="I160" s="142"/>
      <c r="J160" s="143">
        <f t="shared" si="20"/>
        <v>0</v>
      </c>
      <c r="K160" s="139" t="s">
        <v>1</v>
      </c>
      <c r="L160" s="32"/>
      <c r="M160" s="144" t="s">
        <v>1</v>
      </c>
      <c r="N160" s="145" t="s">
        <v>41</v>
      </c>
      <c r="P160" s="146">
        <f t="shared" si="21"/>
        <v>0</v>
      </c>
      <c r="Q160" s="146">
        <v>0</v>
      </c>
      <c r="R160" s="146">
        <f t="shared" si="22"/>
        <v>0</v>
      </c>
      <c r="S160" s="146">
        <v>0</v>
      </c>
      <c r="T160" s="147">
        <f t="shared" si="23"/>
        <v>0</v>
      </c>
      <c r="AR160" s="148" t="s">
        <v>188</v>
      </c>
      <c r="AT160" s="148" t="s">
        <v>183</v>
      </c>
      <c r="AU160" s="148" t="s">
        <v>83</v>
      </c>
      <c r="AY160" s="17" t="s">
        <v>181</v>
      </c>
      <c r="BE160" s="149">
        <f t="shared" si="24"/>
        <v>0</v>
      </c>
      <c r="BF160" s="149">
        <f t="shared" si="25"/>
        <v>0</v>
      </c>
      <c r="BG160" s="149">
        <f t="shared" si="26"/>
        <v>0</v>
      </c>
      <c r="BH160" s="149">
        <f t="shared" si="27"/>
        <v>0</v>
      </c>
      <c r="BI160" s="149">
        <f t="shared" si="28"/>
        <v>0</v>
      </c>
      <c r="BJ160" s="17" t="s">
        <v>83</v>
      </c>
      <c r="BK160" s="149">
        <f t="shared" si="29"/>
        <v>0</v>
      </c>
      <c r="BL160" s="17" t="s">
        <v>188</v>
      </c>
      <c r="BM160" s="148" t="s">
        <v>497</v>
      </c>
    </row>
    <row r="161" spans="2:65" s="1" customFormat="1" ht="16.5" customHeight="1" x14ac:dyDescent="0.2">
      <c r="B161" s="136"/>
      <c r="C161" s="137" t="s">
        <v>347</v>
      </c>
      <c r="D161" s="137" t="s">
        <v>183</v>
      </c>
      <c r="E161" s="138" t="s">
        <v>2641</v>
      </c>
      <c r="F161" s="139" t="s">
        <v>2642</v>
      </c>
      <c r="G161" s="140" t="s">
        <v>2613</v>
      </c>
      <c r="H161" s="141">
        <v>2</v>
      </c>
      <c r="I161" s="142"/>
      <c r="J161" s="143">
        <f t="shared" si="20"/>
        <v>0</v>
      </c>
      <c r="K161" s="139" t="s">
        <v>1</v>
      </c>
      <c r="L161" s="32"/>
      <c r="M161" s="144" t="s">
        <v>1</v>
      </c>
      <c r="N161" s="145" t="s">
        <v>41</v>
      </c>
      <c r="P161" s="146">
        <f t="shared" si="21"/>
        <v>0</v>
      </c>
      <c r="Q161" s="146">
        <v>0</v>
      </c>
      <c r="R161" s="146">
        <f t="shared" si="22"/>
        <v>0</v>
      </c>
      <c r="S161" s="146">
        <v>0</v>
      </c>
      <c r="T161" s="147">
        <f t="shared" si="23"/>
        <v>0</v>
      </c>
      <c r="AR161" s="148" t="s">
        <v>188</v>
      </c>
      <c r="AT161" s="148" t="s">
        <v>183</v>
      </c>
      <c r="AU161" s="148" t="s">
        <v>83</v>
      </c>
      <c r="AY161" s="17" t="s">
        <v>181</v>
      </c>
      <c r="BE161" s="149">
        <f t="shared" si="24"/>
        <v>0</v>
      </c>
      <c r="BF161" s="149">
        <f t="shared" si="25"/>
        <v>0</v>
      </c>
      <c r="BG161" s="149">
        <f t="shared" si="26"/>
        <v>0</v>
      </c>
      <c r="BH161" s="149">
        <f t="shared" si="27"/>
        <v>0</v>
      </c>
      <c r="BI161" s="149">
        <f t="shared" si="28"/>
        <v>0</v>
      </c>
      <c r="BJ161" s="17" t="s">
        <v>83</v>
      </c>
      <c r="BK161" s="149">
        <f t="shared" si="29"/>
        <v>0</v>
      </c>
      <c r="BL161" s="17" t="s">
        <v>188</v>
      </c>
      <c r="BM161" s="148" t="s">
        <v>509</v>
      </c>
    </row>
    <row r="162" spans="2:65" s="1" customFormat="1" ht="16.5" customHeight="1" x14ac:dyDescent="0.2">
      <c r="B162" s="136"/>
      <c r="C162" s="137" t="s">
        <v>352</v>
      </c>
      <c r="D162" s="137" t="s">
        <v>183</v>
      </c>
      <c r="E162" s="138" t="s">
        <v>2643</v>
      </c>
      <c r="F162" s="139" t="s">
        <v>2644</v>
      </c>
      <c r="G162" s="140" t="s">
        <v>2591</v>
      </c>
      <c r="H162" s="141">
        <v>2</v>
      </c>
      <c r="I162" s="142"/>
      <c r="J162" s="143">
        <f t="shared" si="20"/>
        <v>0</v>
      </c>
      <c r="K162" s="139" t="s">
        <v>1</v>
      </c>
      <c r="L162" s="32"/>
      <c r="M162" s="144" t="s">
        <v>1</v>
      </c>
      <c r="N162" s="145" t="s">
        <v>41</v>
      </c>
      <c r="P162" s="146">
        <f t="shared" si="21"/>
        <v>0</v>
      </c>
      <c r="Q162" s="146">
        <v>0</v>
      </c>
      <c r="R162" s="146">
        <f t="shared" si="22"/>
        <v>0</v>
      </c>
      <c r="S162" s="146">
        <v>0</v>
      </c>
      <c r="T162" s="147">
        <f t="shared" si="23"/>
        <v>0</v>
      </c>
      <c r="AR162" s="148" t="s">
        <v>188</v>
      </c>
      <c r="AT162" s="148" t="s">
        <v>183</v>
      </c>
      <c r="AU162" s="148" t="s">
        <v>83</v>
      </c>
      <c r="AY162" s="17" t="s">
        <v>181</v>
      </c>
      <c r="BE162" s="149">
        <f t="shared" si="24"/>
        <v>0</v>
      </c>
      <c r="BF162" s="149">
        <f t="shared" si="25"/>
        <v>0</v>
      </c>
      <c r="BG162" s="149">
        <f t="shared" si="26"/>
        <v>0</v>
      </c>
      <c r="BH162" s="149">
        <f t="shared" si="27"/>
        <v>0</v>
      </c>
      <c r="BI162" s="149">
        <f t="shared" si="28"/>
        <v>0</v>
      </c>
      <c r="BJ162" s="17" t="s">
        <v>83</v>
      </c>
      <c r="BK162" s="149">
        <f t="shared" si="29"/>
        <v>0</v>
      </c>
      <c r="BL162" s="17" t="s">
        <v>188</v>
      </c>
      <c r="BM162" s="148" t="s">
        <v>518</v>
      </c>
    </row>
    <row r="163" spans="2:65" s="1" customFormat="1" ht="16.5" customHeight="1" x14ac:dyDescent="0.2">
      <c r="B163" s="136"/>
      <c r="C163" s="137" t="s">
        <v>359</v>
      </c>
      <c r="D163" s="137" t="s">
        <v>183</v>
      </c>
      <c r="E163" s="138" t="s">
        <v>2645</v>
      </c>
      <c r="F163" s="139" t="s">
        <v>2646</v>
      </c>
      <c r="G163" s="140" t="s">
        <v>2613</v>
      </c>
      <c r="H163" s="141">
        <v>2</v>
      </c>
      <c r="I163" s="142"/>
      <c r="J163" s="143">
        <f t="shared" si="20"/>
        <v>0</v>
      </c>
      <c r="K163" s="139" t="s">
        <v>1</v>
      </c>
      <c r="L163" s="32"/>
      <c r="M163" s="144" t="s">
        <v>1</v>
      </c>
      <c r="N163" s="145" t="s">
        <v>41</v>
      </c>
      <c r="P163" s="146">
        <f t="shared" si="21"/>
        <v>0</v>
      </c>
      <c r="Q163" s="146">
        <v>0</v>
      </c>
      <c r="R163" s="146">
        <f t="shared" si="22"/>
        <v>0</v>
      </c>
      <c r="S163" s="146">
        <v>0</v>
      </c>
      <c r="T163" s="147">
        <f t="shared" si="23"/>
        <v>0</v>
      </c>
      <c r="AR163" s="148" t="s">
        <v>188</v>
      </c>
      <c r="AT163" s="148" t="s">
        <v>183</v>
      </c>
      <c r="AU163" s="148" t="s">
        <v>83</v>
      </c>
      <c r="AY163" s="17" t="s">
        <v>181</v>
      </c>
      <c r="BE163" s="149">
        <f t="shared" si="24"/>
        <v>0</v>
      </c>
      <c r="BF163" s="149">
        <f t="shared" si="25"/>
        <v>0</v>
      </c>
      <c r="BG163" s="149">
        <f t="shared" si="26"/>
        <v>0</v>
      </c>
      <c r="BH163" s="149">
        <f t="shared" si="27"/>
        <v>0</v>
      </c>
      <c r="BI163" s="149">
        <f t="shared" si="28"/>
        <v>0</v>
      </c>
      <c r="BJ163" s="17" t="s">
        <v>83</v>
      </c>
      <c r="BK163" s="149">
        <f t="shared" si="29"/>
        <v>0</v>
      </c>
      <c r="BL163" s="17" t="s">
        <v>188</v>
      </c>
      <c r="BM163" s="148" t="s">
        <v>528</v>
      </c>
    </row>
    <row r="164" spans="2:65" s="1" customFormat="1" ht="16.5" customHeight="1" x14ac:dyDescent="0.2">
      <c r="B164" s="136"/>
      <c r="C164" s="137" t="s">
        <v>363</v>
      </c>
      <c r="D164" s="137" t="s">
        <v>183</v>
      </c>
      <c r="E164" s="138" t="s">
        <v>2647</v>
      </c>
      <c r="F164" s="139" t="s">
        <v>2648</v>
      </c>
      <c r="G164" s="140" t="s">
        <v>2606</v>
      </c>
      <c r="H164" s="141">
        <v>0.95799999999999996</v>
      </c>
      <c r="I164" s="142"/>
      <c r="J164" s="143">
        <f t="shared" si="20"/>
        <v>0</v>
      </c>
      <c r="K164" s="139" t="s">
        <v>1</v>
      </c>
      <c r="L164" s="32"/>
      <c r="M164" s="195" t="s">
        <v>1</v>
      </c>
      <c r="N164" s="196" t="s">
        <v>41</v>
      </c>
      <c r="O164" s="193"/>
      <c r="P164" s="197">
        <f t="shared" si="21"/>
        <v>0</v>
      </c>
      <c r="Q164" s="197">
        <v>0</v>
      </c>
      <c r="R164" s="197">
        <f t="shared" si="22"/>
        <v>0</v>
      </c>
      <c r="S164" s="197">
        <v>0</v>
      </c>
      <c r="T164" s="198">
        <f t="shared" si="23"/>
        <v>0</v>
      </c>
      <c r="AR164" s="148" t="s">
        <v>188</v>
      </c>
      <c r="AT164" s="148" t="s">
        <v>183</v>
      </c>
      <c r="AU164" s="148" t="s">
        <v>83</v>
      </c>
      <c r="AY164" s="17" t="s">
        <v>181</v>
      </c>
      <c r="BE164" s="149">
        <f t="shared" si="24"/>
        <v>0</v>
      </c>
      <c r="BF164" s="149">
        <f t="shared" si="25"/>
        <v>0</v>
      </c>
      <c r="BG164" s="149">
        <f t="shared" si="26"/>
        <v>0</v>
      </c>
      <c r="BH164" s="149">
        <f t="shared" si="27"/>
        <v>0</v>
      </c>
      <c r="BI164" s="149">
        <f t="shared" si="28"/>
        <v>0</v>
      </c>
      <c r="BJ164" s="17" t="s">
        <v>83</v>
      </c>
      <c r="BK164" s="149">
        <f t="shared" si="29"/>
        <v>0</v>
      </c>
      <c r="BL164" s="17" t="s">
        <v>188</v>
      </c>
      <c r="BM164" s="148" t="s">
        <v>538</v>
      </c>
    </row>
    <row r="165" spans="2:65" s="1" customFormat="1" ht="6.95" customHeight="1" x14ac:dyDescent="0.2">
      <c r="B165" s="44"/>
      <c r="C165" s="45"/>
      <c r="D165" s="45"/>
      <c r="E165" s="45"/>
      <c r="F165" s="45"/>
      <c r="G165" s="45"/>
      <c r="H165" s="45"/>
      <c r="I165" s="45"/>
      <c r="J165" s="45"/>
      <c r="K165" s="45"/>
      <c r="L165" s="32"/>
    </row>
  </sheetData>
  <autoFilter ref="C124:K164" xr:uid="{00000000-0009-0000-0000-00000A000000}"/>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56"/>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128</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1769</v>
      </c>
      <c r="F9" s="246"/>
      <c r="G9" s="246"/>
      <c r="H9" s="246"/>
      <c r="L9" s="32"/>
    </row>
    <row r="10" spans="2:46" s="1" customFormat="1" ht="12" customHeight="1" x14ac:dyDescent="0.2">
      <c r="B10" s="32"/>
      <c r="D10" s="27" t="s">
        <v>136</v>
      </c>
      <c r="L10" s="32"/>
    </row>
    <row r="11" spans="2:46" s="1" customFormat="1" ht="16.5" customHeight="1" x14ac:dyDescent="0.2">
      <c r="B11" s="32"/>
      <c r="E11" s="241" t="s">
        <v>2649</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tr">
        <f>IF('Rekapitulace stavby'!AN10="","",'Rekapitulace stavby'!AN10)</f>
        <v/>
      </c>
      <c r="L16" s="32"/>
    </row>
    <row r="17" spans="2:12" s="1" customFormat="1" ht="18" customHeight="1" x14ac:dyDescent="0.2">
      <c r="B17" s="32"/>
      <c r="E17" s="25" t="str">
        <f>IF('Rekapitulace stavby'!E11="","",'Rekapitulace stavby'!E11)</f>
        <v>Vysoká škola bánská – Technická univerzita Ostrava</v>
      </c>
      <c r="I17" s="27" t="s">
        <v>27</v>
      </c>
      <c r="J17" s="25" t="str">
        <f>IF('Rekapitulace stavby'!AN11="","",'Rekapitulace stavby'!AN11)</f>
        <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tr">
        <f>IF('Rekapitulace stavby'!AN16="","",'Rekapitulace stavby'!AN16)</f>
        <v/>
      </c>
      <c r="L22" s="32"/>
    </row>
    <row r="23" spans="2:12" s="1" customFormat="1" ht="18" customHeight="1" x14ac:dyDescent="0.2">
      <c r="B23" s="32"/>
      <c r="E23" s="25" t="str">
        <f>IF('Rekapitulace stavby'!E17="","",'Rekapitulace stavby'!E17)</f>
        <v>CHVÁLEK ATELIÉR s.r.o.</v>
      </c>
      <c r="I23" s="27" t="s">
        <v>27</v>
      </c>
      <c r="J23" s="25" t="str">
        <f>IF('Rekapitulace stavby'!AN17="","",'Rekapitulace stavby'!AN17)</f>
        <v/>
      </c>
      <c r="L23" s="32"/>
    </row>
    <row r="24" spans="2:12" s="1" customFormat="1" ht="6.95" customHeight="1" x14ac:dyDescent="0.2">
      <c r="B24" s="32"/>
      <c r="L24" s="32"/>
    </row>
    <row r="25" spans="2:12" s="1" customFormat="1" ht="12" customHeight="1" x14ac:dyDescent="0.2">
      <c r="B25" s="32"/>
      <c r="D25" s="27" t="s">
        <v>33</v>
      </c>
      <c r="I25" s="27" t="s">
        <v>25</v>
      </c>
      <c r="J25" s="25" t="str">
        <f>IF('Rekapitulace stavby'!AN19="","",'Rekapitulace stavby'!AN19)</f>
        <v/>
      </c>
      <c r="L25" s="32"/>
    </row>
    <row r="26" spans="2:12" s="1" customFormat="1" ht="18" customHeight="1" x14ac:dyDescent="0.2">
      <c r="B26" s="32"/>
      <c r="E26" s="25" t="str">
        <f>IF('Rekapitulace stavby'!E20="","",'Rekapitulace stavby'!E20)</f>
        <v xml:space="preserve"> </v>
      </c>
      <c r="I26" s="27" t="s">
        <v>27</v>
      </c>
      <c r="J26" s="25" t="str">
        <f>IF('Rekapitulace stavby'!AN20="","",'Rekapitulace stavby'!AN20)</f>
        <v/>
      </c>
      <c r="L26" s="32"/>
    </row>
    <row r="27" spans="2:12" s="1" customFormat="1" ht="6.95" customHeight="1" x14ac:dyDescent="0.2">
      <c r="B27" s="32"/>
      <c r="L27" s="32"/>
    </row>
    <row r="28" spans="2:12" s="1" customFormat="1" ht="12" customHeight="1" x14ac:dyDescent="0.2">
      <c r="B28" s="32"/>
      <c r="D28" s="27" t="s">
        <v>34</v>
      </c>
      <c r="L28" s="32"/>
    </row>
    <row r="29" spans="2:12" s="7" customFormat="1" ht="16.5" customHeight="1" x14ac:dyDescent="0.2">
      <c r="B29" s="94"/>
      <c r="E29" s="232" t="s">
        <v>1</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ROUND(J125,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ROUND((SUM(BE125:BE155)),  2)</f>
        <v>0</v>
      </c>
      <c r="I35" s="96">
        <v>0.21</v>
      </c>
      <c r="J35" s="86">
        <f>ROUND(((SUM(BE125:BE155))*I35),  2)</f>
        <v>0</v>
      </c>
      <c r="L35" s="32"/>
    </row>
    <row r="36" spans="2:12" s="1" customFormat="1" ht="14.45" customHeight="1" x14ac:dyDescent="0.2">
      <c r="B36" s="32"/>
      <c r="E36" s="27" t="s">
        <v>42</v>
      </c>
      <c r="F36" s="86">
        <f>ROUND((SUM(BF125:BF155)),  2)</f>
        <v>0</v>
      </c>
      <c r="I36" s="96">
        <v>0.12</v>
      </c>
      <c r="J36" s="86">
        <f>ROUND(((SUM(BF125:BF155))*I36),  2)</f>
        <v>0</v>
      </c>
      <c r="L36" s="32"/>
    </row>
    <row r="37" spans="2:12" s="1" customFormat="1" ht="14.45" hidden="1" customHeight="1" x14ac:dyDescent="0.2">
      <c r="B37" s="32"/>
      <c r="E37" s="27" t="s">
        <v>43</v>
      </c>
      <c r="F37" s="86">
        <f>ROUND((SUM(BG125:BG155)),  2)</f>
        <v>0</v>
      </c>
      <c r="I37" s="96">
        <v>0.21</v>
      </c>
      <c r="J37" s="86">
        <f>0</f>
        <v>0</v>
      </c>
      <c r="L37" s="32"/>
    </row>
    <row r="38" spans="2:12" s="1" customFormat="1" ht="14.45" hidden="1" customHeight="1" x14ac:dyDescent="0.2">
      <c r="B38" s="32"/>
      <c r="E38" s="27" t="s">
        <v>44</v>
      </c>
      <c r="F38" s="86">
        <f>ROUND((SUM(BH125:BH155)),  2)</f>
        <v>0</v>
      </c>
      <c r="I38" s="96">
        <v>0.12</v>
      </c>
      <c r="J38" s="86">
        <f>0</f>
        <v>0</v>
      </c>
      <c r="L38" s="32"/>
    </row>
    <row r="39" spans="2:12" s="1" customFormat="1" ht="14.45" hidden="1" customHeight="1" x14ac:dyDescent="0.2">
      <c r="B39" s="32"/>
      <c r="E39" s="27" t="s">
        <v>45</v>
      </c>
      <c r="F39" s="86">
        <f>ROUND((SUM(BI125:BI155)),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1769</v>
      </c>
      <c r="F87" s="246"/>
      <c r="G87" s="246"/>
      <c r="H87" s="246"/>
      <c r="L87" s="32"/>
    </row>
    <row r="88" spans="2:12" s="1" customFormat="1" ht="12" customHeight="1" x14ac:dyDescent="0.2">
      <c r="B88" s="32"/>
      <c r="C88" s="27" t="s">
        <v>136</v>
      </c>
      <c r="L88" s="32"/>
    </row>
    <row r="89" spans="2:12" s="1" customFormat="1" ht="16.5" customHeight="1" x14ac:dyDescent="0.2">
      <c r="B89" s="32"/>
      <c r="E89" s="241" t="str">
        <f>E11</f>
        <v>D1.02.42 - Vzduchotechnika</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25.7" customHeight="1" x14ac:dyDescent="0.2">
      <c r="B93" s="32"/>
      <c r="C93" s="27" t="s">
        <v>24</v>
      </c>
      <c r="F93" s="25" t="str">
        <f>E17</f>
        <v>Vysoká škola bánská – Technická univerzita Ostrava</v>
      </c>
      <c r="I93" s="27" t="s">
        <v>30</v>
      </c>
      <c r="J93" s="30" t="str">
        <f>E23</f>
        <v>CHVÁLEK ATELIÉR s.r.o.</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J125</f>
        <v>0</v>
      </c>
      <c r="L98" s="32"/>
      <c r="AU98" s="17" t="s">
        <v>142</v>
      </c>
    </row>
    <row r="99" spans="2:47" s="8" customFormat="1" ht="24.95" customHeight="1" x14ac:dyDescent="0.2">
      <c r="B99" s="108"/>
      <c r="D99" s="109" t="s">
        <v>2650</v>
      </c>
      <c r="E99" s="110"/>
      <c r="F99" s="110"/>
      <c r="G99" s="110"/>
      <c r="H99" s="110"/>
      <c r="I99" s="110"/>
      <c r="J99" s="111">
        <f>J126</f>
        <v>0</v>
      </c>
      <c r="L99" s="108"/>
    </row>
    <row r="100" spans="2:47" s="8" customFormat="1" ht="24.95" customHeight="1" x14ac:dyDescent="0.2">
      <c r="B100" s="108"/>
      <c r="D100" s="109" t="s">
        <v>2651</v>
      </c>
      <c r="E100" s="110"/>
      <c r="F100" s="110"/>
      <c r="G100" s="110"/>
      <c r="H100" s="110"/>
      <c r="I100" s="110"/>
      <c r="J100" s="111">
        <f>J144</f>
        <v>0</v>
      </c>
      <c r="L100" s="108"/>
    </row>
    <row r="101" spans="2:47" s="8" customFormat="1" ht="24.95" customHeight="1" x14ac:dyDescent="0.2">
      <c r="B101" s="108"/>
      <c r="D101" s="109" t="s">
        <v>2652</v>
      </c>
      <c r="E101" s="110"/>
      <c r="F101" s="110"/>
      <c r="G101" s="110"/>
      <c r="H101" s="110"/>
      <c r="I101" s="110"/>
      <c r="J101" s="111">
        <f>J146</f>
        <v>0</v>
      </c>
      <c r="L101" s="108"/>
    </row>
    <row r="102" spans="2:47" s="8" customFormat="1" ht="24.95" customHeight="1" x14ac:dyDescent="0.2">
      <c r="B102" s="108"/>
      <c r="D102" s="109" t="s">
        <v>2653</v>
      </c>
      <c r="E102" s="110"/>
      <c r="F102" s="110"/>
      <c r="G102" s="110"/>
      <c r="H102" s="110"/>
      <c r="I102" s="110"/>
      <c r="J102" s="111">
        <f>J149</f>
        <v>0</v>
      </c>
      <c r="L102" s="108"/>
    </row>
    <row r="103" spans="2:47" s="8" customFormat="1" ht="24.95" customHeight="1" x14ac:dyDescent="0.2">
      <c r="B103" s="108"/>
      <c r="D103" s="109" t="s">
        <v>2654</v>
      </c>
      <c r="E103" s="110"/>
      <c r="F103" s="110"/>
      <c r="G103" s="110"/>
      <c r="H103" s="110"/>
      <c r="I103" s="110"/>
      <c r="J103" s="111">
        <f>J154</f>
        <v>0</v>
      </c>
      <c r="L103" s="108"/>
    </row>
    <row r="104" spans="2:47" s="1" customFormat="1" ht="21.95" customHeight="1" x14ac:dyDescent="0.2">
      <c r="B104" s="32"/>
      <c r="L104" s="32"/>
    </row>
    <row r="105" spans="2:47" s="1" customFormat="1" ht="6.95" customHeight="1" x14ac:dyDescent="0.2">
      <c r="B105" s="44"/>
      <c r="C105" s="45"/>
      <c r="D105" s="45"/>
      <c r="E105" s="45"/>
      <c r="F105" s="45"/>
      <c r="G105" s="45"/>
      <c r="H105" s="45"/>
      <c r="I105" s="45"/>
      <c r="J105" s="45"/>
      <c r="K105" s="45"/>
      <c r="L105" s="32"/>
    </row>
    <row r="109" spans="2:47" s="1" customFormat="1" ht="6.95" customHeight="1" x14ac:dyDescent="0.2">
      <c r="B109" s="46"/>
      <c r="C109" s="47"/>
      <c r="D109" s="47"/>
      <c r="E109" s="47"/>
      <c r="F109" s="47"/>
      <c r="G109" s="47"/>
      <c r="H109" s="47"/>
      <c r="I109" s="47"/>
      <c r="J109" s="47"/>
      <c r="K109" s="47"/>
      <c r="L109" s="32"/>
    </row>
    <row r="110" spans="2:47" s="1" customFormat="1" ht="24.95" customHeight="1" x14ac:dyDescent="0.2">
      <c r="B110" s="32"/>
      <c r="C110" s="21" t="s">
        <v>166</v>
      </c>
      <c r="L110" s="32"/>
    </row>
    <row r="111" spans="2:47" s="1" customFormat="1" ht="6.95" customHeight="1" x14ac:dyDescent="0.2">
      <c r="B111" s="32"/>
      <c r="L111" s="32"/>
    </row>
    <row r="112" spans="2:47" s="1" customFormat="1" ht="12" customHeight="1" x14ac:dyDescent="0.2">
      <c r="B112" s="32"/>
      <c r="C112" s="27" t="s">
        <v>16</v>
      </c>
      <c r="L112" s="32"/>
    </row>
    <row r="113" spans="2:65" s="1" customFormat="1" ht="16.5" customHeight="1" x14ac:dyDescent="0.2">
      <c r="B113" s="32"/>
      <c r="E113" s="247" t="str">
        <f>E7</f>
        <v>Rekonstrukce spojovacích chodeb pavilonu G VŠB-TUO</v>
      </c>
      <c r="F113" s="248"/>
      <c r="G113" s="248"/>
      <c r="H113" s="248"/>
      <c r="L113" s="32"/>
    </row>
    <row r="114" spans="2:65" ht="12" customHeight="1" x14ac:dyDescent="0.2">
      <c r="B114" s="20"/>
      <c r="C114" s="27" t="s">
        <v>134</v>
      </c>
      <c r="L114" s="20"/>
    </row>
    <row r="115" spans="2:65" s="1" customFormat="1" ht="16.5" customHeight="1" x14ac:dyDescent="0.2">
      <c r="B115" s="32"/>
      <c r="E115" s="247" t="s">
        <v>1769</v>
      </c>
      <c r="F115" s="246"/>
      <c r="G115" s="246"/>
      <c r="H115" s="246"/>
      <c r="L115" s="32"/>
    </row>
    <row r="116" spans="2:65" s="1" customFormat="1" ht="12" customHeight="1" x14ac:dyDescent="0.2">
      <c r="B116" s="32"/>
      <c r="C116" s="27" t="s">
        <v>136</v>
      </c>
      <c r="L116" s="32"/>
    </row>
    <row r="117" spans="2:65" s="1" customFormat="1" ht="16.5" customHeight="1" x14ac:dyDescent="0.2">
      <c r="B117" s="32"/>
      <c r="E117" s="241" t="str">
        <f>E11</f>
        <v>D1.02.42 - Vzduchotechnika</v>
      </c>
      <c r="F117" s="246"/>
      <c r="G117" s="246"/>
      <c r="H117" s="246"/>
      <c r="L117" s="32"/>
    </row>
    <row r="118" spans="2:65" s="1" customFormat="1" ht="6.95" customHeight="1" x14ac:dyDescent="0.2">
      <c r="B118" s="32"/>
      <c r="L118" s="32"/>
    </row>
    <row r="119" spans="2:65" s="1" customFormat="1" ht="12" customHeight="1" x14ac:dyDescent="0.2">
      <c r="B119" s="32"/>
      <c r="C119" s="27" t="s">
        <v>20</v>
      </c>
      <c r="F119" s="25" t="str">
        <f>F14</f>
        <v xml:space="preserve"> </v>
      </c>
      <c r="I119" s="27" t="s">
        <v>22</v>
      </c>
      <c r="J119" s="52" t="str">
        <f>IF(J14="","",J14)</f>
        <v>24. 2. 2024</v>
      </c>
      <c r="L119" s="32"/>
    </row>
    <row r="120" spans="2:65" s="1" customFormat="1" ht="6.95" customHeight="1" x14ac:dyDescent="0.2">
      <c r="B120" s="32"/>
      <c r="L120" s="32"/>
    </row>
    <row r="121" spans="2:65" s="1" customFormat="1" ht="25.7" customHeight="1" x14ac:dyDescent="0.2">
      <c r="B121" s="32"/>
      <c r="C121" s="27" t="s">
        <v>24</v>
      </c>
      <c r="F121" s="25" t="str">
        <f>E17</f>
        <v>Vysoká škola bánská – Technická univerzita Ostrava</v>
      </c>
      <c r="I121" s="27" t="s">
        <v>30</v>
      </c>
      <c r="J121" s="30" t="str">
        <f>E23</f>
        <v>CHVÁLEK ATELIÉR s.r.o.</v>
      </c>
      <c r="L121" s="32"/>
    </row>
    <row r="122" spans="2:65" s="1" customFormat="1" ht="15.2" customHeight="1" x14ac:dyDescent="0.2">
      <c r="B122" s="32"/>
      <c r="C122" s="27" t="s">
        <v>28</v>
      </c>
      <c r="F122" s="25" t="str">
        <f>IF(E20="","",E20)</f>
        <v>Vyplň údaj</v>
      </c>
      <c r="I122" s="27" t="s">
        <v>33</v>
      </c>
      <c r="J122" s="30" t="str">
        <f>E26</f>
        <v xml:space="preserve"> </v>
      </c>
      <c r="L122" s="32"/>
    </row>
    <row r="123" spans="2:65" s="1" customFormat="1" ht="10.35" customHeight="1" x14ac:dyDescent="0.2">
      <c r="B123" s="32"/>
      <c r="L123" s="32"/>
    </row>
    <row r="124" spans="2:65" s="10" customFormat="1" ht="29.25" customHeight="1" x14ac:dyDescent="0.2">
      <c r="B124" s="116"/>
      <c r="C124" s="117" t="s">
        <v>167</v>
      </c>
      <c r="D124" s="118" t="s">
        <v>61</v>
      </c>
      <c r="E124" s="118" t="s">
        <v>57</v>
      </c>
      <c r="F124" s="118" t="s">
        <v>58</v>
      </c>
      <c r="G124" s="118" t="s">
        <v>168</v>
      </c>
      <c r="H124" s="118" t="s">
        <v>169</v>
      </c>
      <c r="I124" s="118" t="s">
        <v>170</v>
      </c>
      <c r="J124" s="118" t="s">
        <v>140</v>
      </c>
      <c r="K124" s="119" t="s">
        <v>171</v>
      </c>
      <c r="L124" s="116"/>
      <c r="M124" s="59" t="s">
        <v>1</v>
      </c>
      <c r="N124" s="60" t="s">
        <v>40</v>
      </c>
      <c r="O124" s="60" t="s">
        <v>172</v>
      </c>
      <c r="P124" s="60" t="s">
        <v>173</v>
      </c>
      <c r="Q124" s="60" t="s">
        <v>174</v>
      </c>
      <c r="R124" s="60" t="s">
        <v>175</v>
      </c>
      <c r="S124" s="60" t="s">
        <v>176</v>
      </c>
      <c r="T124" s="61" t="s">
        <v>177</v>
      </c>
    </row>
    <row r="125" spans="2:65" s="1" customFormat="1" ht="22.9" customHeight="1" x14ac:dyDescent="0.25">
      <c r="B125" s="32"/>
      <c r="C125" s="64" t="s">
        <v>178</v>
      </c>
      <c r="J125" s="120">
        <f>BK125</f>
        <v>0</v>
      </c>
      <c r="L125" s="32"/>
      <c r="M125" s="62"/>
      <c r="N125" s="53"/>
      <c r="O125" s="53"/>
      <c r="P125" s="121">
        <f>P126+P144+P146+P149+P154</f>
        <v>0</v>
      </c>
      <c r="Q125" s="53"/>
      <c r="R125" s="121">
        <f>R126+R144+R146+R149+R154</f>
        <v>0</v>
      </c>
      <c r="S125" s="53"/>
      <c r="T125" s="122">
        <f>T126+T144+T146+T149+T154</f>
        <v>0</v>
      </c>
      <c r="AT125" s="17" t="s">
        <v>75</v>
      </c>
      <c r="AU125" s="17" t="s">
        <v>142</v>
      </c>
      <c r="BK125" s="123">
        <f>BK126+BK144+BK146+BK149+BK154</f>
        <v>0</v>
      </c>
    </row>
    <row r="126" spans="2:65" s="11" customFormat="1" ht="25.9" customHeight="1" x14ac:dyDescent="0.2">
      <c r="B126" s="124"/>
      <c r="D126" s="125" t="s">
        <v>75</v>
      </c>
      <c r="E126" s="126" t="s">
        <v>1447</v>
      </c>
      <c r="F126" s="126" t="s">
        <v>2655</v>
      </c>
      <c r="I126" s="127"/>
      <c r="J126" s="128">
        <f>BK126</f>
        <v>0</v>
      </c>
      <c r="L126" s="124"/>
      <c r="M126" s="129"/>
      <c r="P126" s="130">
        <f>SUM(P127:P143)</f>
        <v>0</v>
      </c>
      <c r="R126" s="130">
        <f>SUM(R127:R143)</f>
        <v>0</v>
      </c>
      <c r="T126" s="131">
        <f>SUM(T127:T143)</f>
        <v>0</v>
      </c>
      <c r="AR126" s="125" t="s">
        <v>83</v>
      </c>
      <c r="AT126" s="132" t="s">
        <v>75</v>
      </c>
      <c r="AU126" s="132" t="s">
        <v>76</v>
      </c>
      <c r="AY126" s="125" t="s">
        <v>181</v>
      </c>
      <c r="BK126" s="133">
        <f>SUM(BK127:BK143)</f>
        <v>0</v>
      </c>
    </row>
    <row r="127" spans="2:65" s="1" customFormat="1" ht="24.2" customHeight="1" x14ac:dyDescent="0.2">
      <c r="B127" s="136"/>
      <c r="C127" s="137" t="s">
        <v>83</v>
      </c>
      <c r="D127" s="137" t="s">
        <v>183</v>
      </c>
      <c r="E127" s="138" t="s">
        <v>1710</v>
      </c>
      <c r="F127" s="139" t="s">
        <v>2656</v>
      </c>
      <c r="G127" s="140" t="s">
        <v>541</v>
      </c>
      <c r="H127" s="141">
        <v>8</v>
      </c>
      <c r="I127" s="142"/>
      <c r="J127" s="143">
        <f t="shared" ref="J127:J143" si="0">ROUND(I127*H127,2)</f>
        <v>0</v>
      </c>
      <c r="K127" s="139" t="s">
        <v>1</v>
      </c>
      <c r="L127" s="32"/>
      <c r="M127" s="144" t="s">
        <v>1</v>
      </c>
      <c r="N127" s="145" t="s">
        <v>41</v>
      </c>
      <c r="P127" s="146">
        <f t="shared" ref="P127:P143" si="1">O127*H127</f>
        <v>0</v>
      </c>
      <c r="Q127" s="146">
        <v>0</v>
      </c>
      <c r="R127" s="146">
        <f t="shared" ref="R127:R143" si="2">Q127*H127</f>
        <v>0</v>
      </c>
      <c r="S127" s="146">
        <v>0</v>
      </c>
      <c r="T127" s="147">
        <f t="shared" ref="T127:T143" si="3">S127*H127</f>
        <v>0</v>
      </c>
      <c r="AR127" s="148" t="s">
        <v>188</v>
      </c>
      <c r="AT127" s="148" t="s">
        <v>183</v>
      </c>
      <c r="AU127" s="148" t="s">
        <v>83</v>
      </c>
      <c r="AY127" s="17" t="s">
        <v>181</v>
      </c>
      <c r="BE127" s="149">
        <f t="shared" ref="BE127:BE143" si="4">IF(N127="základní",J127,0)</f>
        <v>0</v>
      </c>
      <c r="BF127" s="149">
        <f t="shared" ref="BF127:BF143" si="5">IF(N127="snížená",J127,0)</f>
        <v>0</v>
      </c>
      <c r="BG127" s="149">
        <f t="shared" ref="BG127:BG143" si="6">IF(N127="zákl. přenesená",J127,0)</f>
        <v>0</v>
      </c>
      <c r="BH127" s="149">
        <f t="shared" ref="BH127:BH143" si="7">IF(N127="sníž. přenesená",J127,0)</f>
        <v>0</v>
      </c>
      <c r="BI127" s="149">
        <f t="shared" ref="BI127:BI143" si="8">IF(N127="nulová",J127,0)</f>
        <v>0</v>
      </c>
      <c r="BJ127" s="17" t="s">
        <v>83</v>
      </c>
      <c r="BK127" s="149">
        <f t="shared" ref="BK127:BK143" si="9">ROUND(I127*H127,2)</f>
        <v>0</v>
      </c>
      <c r="BL127" s="17" t="s">
        <v>188</v>
      </c>
      <c r="BM127" s="148" t="s">
        <v>85</v>
      </c>
    </row>
    <row r="128" spans="2:65" s="1" customFormat="1" ht="24.2" customHeight="1" x14ac:dyDescent="0.2">
      <c r="B128" s="136"/>
      <c r="C128" s="137" t="s">
        <v>85</v>
      </c>
      <c r="D128" s="137" t="s">
        <v>183</v>
      </c>
      <c r="E128" s="138" t="s">
        <v>1713</v>
      </c>
      <c r="F128" s="139" t="s">
        <v>2657</v>
      </c>
      <c r="G128" s="140" t="s">
        <v>541</v>
      </c>
      <c r="H128" s="141">
        <v>8</v>
      </c>
      <c r="I128" s="142"/>
      <c r="J128" s="143">
        <f t="shared" si="0"/>
        <v>0</v>
      </c>
      <c r="K128" s="139" t="s">
        <v>1</v>
      </c>
      <c r="L128" s="32"/>
      <c r="M128" s="144" t="s">
        <v>1</v>
      </c>
      <c r="N128" s="145" t="s">
        <v>41</v>
      </c>
      <c r="P128" s="146">
        <f t="shared" si="1"/>
        <v>0</v>
      </c>
      <c r="Q128" s="146">
        <v>0</v>
      </c>
      <c r="R128" s="146">
        <f t="shared" si="2"/>
        <v>0</v>
      </c>
      <c r="S128" s="146">
        <v>0</v>
      </c>
      <c r="T128" s="147">
        <f t="shared" si="3"/>
        <v>0</v>
      </c>
      <c r="AR128" s="148" t="s">
        <v>188</v>
      </c>
      <c r="AT128" s="148" t="s">
        <v>183</v>
      </c>
      <c r="AU128" s="148" t="s">
        <v>83</v>
      </c>
      <c r="AY128" s="17" t="s">
        <v>181</v>
      </c>
      <c r="BE128" s="149">
        <f t="shared" si="4"/>
        <v>0</v>
      </c>
      <c r="BF128" s="149">
        <f t="shared" si="5"/>
        <v>0</v>
      </c>
      <c r="BG128" s="149">
        <f t="shared" si="6"/>
        <v>0</v>
      </c>
      <c r="BH128" s="149">
        <f t="shared" si="7"/>
        <v>0</v>
      </c>
      <c r="BI128" s="149">
        <f t="shared" si="8"/>
        <v>0</v>
      </c>
      <c r="BJ128" s="17" t="s">
        <v>83</v>
      </c>
      <c r="BK128" s="149">
        <f t="shared" si="9"/>
        <v>0</v>
      </c>
      <c r="BL128" s="17" t="s">
        <v>188</v>
      </c>
      <c r="BM128" s="148" t="s">
        <v>188</v>
      </c>
    </row>
    <row r="129" spans="2:65" s="1" customFormat="1" ht="16.5" customHeight="1" x14ac:dyDescent="0.2">
      <c r="B129" s="136"/>
      <c r="C129" s="137" t="s">
        <v>99</v>
      </c>
      <c r="D129" s="137" t="s">
        <v>183</v>
      </c>
      <c r="E129" s="138" t="s">
        <v>2658</v>
      </c>
      <c r="F129" s="139" t="s">
        <v>2659</v>
      </c>
      <c r="G129" s="140" t="s">
        <v>541</v>
      </c>
      <c r="H129" s="141">
        <v>8</v>
      </c>
      <c r="I129" s="142"/>
      <c r="J129" s="143">
        <f t="shared" si="0"/>
        <v>0</v>
      </c>
      <c r="K129" s="139" t="s">
        <v>1</v>
      </c>
      <c r="L129" s="32"/>
      <c r="M129" s="144" t="s">
        <v>1</v>
      </c>
      <c r="N129" s="145" t="s">
        <v>41</v>
      </c>
      <c r="P129" s="146">
        <f t="shared" si="1"/>
        <v>0</v>
      </c>
      <c r="Q129" s="146">
        <v>0</v>
      </c>
      <c r="R129" s="146">
        <f t="shared" si="2"/>
        <v>0</v>
      </c>
      <c r="S129" s="146">
        <v>0</v>
      </c>
      <c r="T129" s="147">
        <f t="shared" si="3"/>
        <v>0</v>
      </c>
      <c r="AR129" s="148" t="s">
        <v>188</v>
      </c>
      <c r="AT129" s="148" t="s">
        <v>183</v>
      </c>
      <c r="AU129" s="148" t="s">
        <v>83</v>
      </c>
      <c r="AY129" s="17" t="s">
        <v>181</v>
      </c>
      <c r="BE129" s="149">
        <f t="shared" si="4"/>
        <v>0</v>
      </c>
      <c r="BF129" s="149">
        <f t="shared" si="5"/>
        <v>0</v>
      </c>
      <c r="BG129" s="149">
        <f t="shared" si="6"/>
        <v>0</v>
      </c>
      <c r="BH129" s="149">
        <f t="shared" si="7"/>
        <v>0</v>
      </c>
      <c r="BI129" s="149">
        <f t="shared" si="8"/>
        <v>0</v>
      </c>
      <c r="BJ129" s="17" t="s">
        <v>83</v>
      </c>
      <c r="BK129" s="149">
        <f t="shared" si="9"/>
        <v>0</v>
      </c>
      <c r="BL129" s="17" t="s">
        <v>188</v>
      </c>
      <c r="BM129" s="148" t="s">
        <v>214</v>
      </c>
    </row>
    <row r="130" spans="2:65" s="1" customFormat="1" ht="16.5" customHeight="1" x14ac:dyDescent="0.2">
      <c r="B130" s="136"/>
      <c r="C130" s="137" t="s">
        <v>188</v>
      </c>
      <c r="D130" s="137" t="s">
        <v>183</v>
      </c>
      <c r="E130" s="138" t="s">
        <v>2660</v>
      </c>
      <c r="F130" s="139" t="s">
        <v>2661</v>
      </c>
      <c r="G130" s="140" t="s">
        <v>830</v>
      </c>
      <c r="H130" s="141">
        <v>24</v>
      </c>
      <c r="I130" s="142"/>
      <c r="J130" s="143">
        <f t="shared" si="0"/>
        <v>0</v>
      </c>
      <c r="K130" s="139" t="s">
        <v>1</v>
      </c>
      <c r="L130" s="32"/>
      <c r="M130" s="144" t="s">
        <v>1</v>
      </c>
      <c r="N130" s="145" t="s">
        <v>41</v>
      </c>
      <c r="P130" s="146">
        <f t="shared" si="1"/>
        <v>0</v>
      </c>
      <c r="Q130" s="146">
        <v>0</v>
      </c>
      <c r="R130" s="146">
        <f t="shared" si="2"/>
        <v>0</v>
      </c>
      <c r="S130" s="146">
        <v>0</v>
      </c>
      <c r="T130" s="147">
        <f t="shared" si="3"/>
        <v>0</v>
      </c>
      <c r="AR130" s="148" t="s">
        <v>188</v>
      </c>
      <c r="AT130" s="148" t="s">
        <v>183</v>
      </c>
      <c r="AU130" s="148" t="s">
        <v>83</v>
      </c>
      <c r="AY130" s="17" t="s">
        <v>181</v>
      </c>
      <c r="BE130" s="149">
        <f t="shared" si="4"/>
        <v>0</v>
      </c>
      <c r="BF130" s="149">
        <f t="shared" si="5"/>
        <v>0</v>
      </c>
      <c r="BG130" s="149">
        <f t="shared" si="6"/>
        <v>0</v>
      </c>
      <c r="BH130" s="149">
        <f t="shared" si="7"/>
        <v>0</v>
      </c>
      <c r="BI130" s="149">
        <f t="shared" si="8"/>
        <v>0</v>
      </c>
      <c r="BJ130" s="17" t="s">
        <v>83</v>
      </c>
      <c r="BK130" s="149">
        <f t="shared" si="9"/>
        <v>0</v>
      </c>
      <c r="BL130" s="17" t="s">
        <v>188</v>
      </c>
      <c r="BM130" s="148" t="s">
        <v>202</v>
      </c>
    </row>
    <row r="131" spans="2:65" s="1" customFormat="1" ht="16.5" customHeight="1" x14ac:dyDescent="0.2">
      <c r="B131" s="136"/>
      <c r="C131" s="137" t="s">
        <v>209</v>
      </c>
      <c r="D131" s="137" t="s">
        <v>183</v>
      </c>
      <c r="E131" s="138" t="s">
        <v>2662</v>
      </c>
      <c r="F131" s="139" t="s">
        <v>2663</v>
      </c>
      <c r="G131" s="140" t="s">
        <v>541</v>
      </c>
      <c r="H131" s="141">
        <v>8</v>
      </c>
      <c r="I131" s="142"/>
      <c r="J131" s="143">
        <f t="shared" si="0"/>
        <v>0</v>
      </c>
      <c r="K131" s="139" t="s">
        <v>1</v>
      </c>
      <c r="L131" s="32"/>
      <c r="M131" s="144" t="s">
        <v>1</v>
      </c>
      <c r="N131" s="145" t="s">
        <v>41</v>
      </c>
      <c r="P131" s="146">
        <f t="shared" si="1"/>
        <v>0</v>
      </c>
      <c r="Q131" s="146">
        <v>0</v>
      </c>
      <c r="R131" s="146">
        <f t="shared" si="2"/>
        <v>0</v>
      </c>
      <c r="S131" s="146">
        <v>0</v>
      </c>
      <c r="T131" s="147">
        <f t="shared" si="3"/>
        <v>0</v>
      </c>
      <c r="AR131" s="148" t="s">
        <v>188</v>
      </c>
      <c r="AT131" s="148" t="s">
        <v>183</v>
      </c>
      <c r="AU131" s="148" t="s">
        <v>83</v>
      </c>
      <c r="AY131" s="17" t="s">
        <v>181</v>
      </c>
      <c r="BE131" s="149">
        <f t="shared" si="4"/>
        <v>0</v>
      </c>
      <c r="BF131" s="149">
        <f t="shared" si="5"/>
        <v>0</v>
      </c>
      <c r="BG131" s="149">
        <f t="shared" si="6"/>
        <v>0</v>
      </c>
      <c r="BH131" s="149">
        <f t="shared" si="7"/>
        <v>0</v>
      </c>
      <c r="BI131" s="149">
        <f t="shared" si="8"/>
        <v>0</v>
      </c>
      <c r="BJ131" s="17" t="s">
        <v>83</v>
      </c>
      <c r="BK131" s="149">
        <f t="shared" si="9"/>
        <v>0</v>
      </c>
      <c r="BL131" s="17" t="s">
        <v>188</v>
      </c>
      <c r="BM131" s="148" t="s">
        <v>233</v>
      </c>
    </row>
    <row r="132" spans="2:65" s="1" customFormat="1" ht="16.5" customHeight="1" x14ac:dyDescent="0.2">
      <c r="B132" s="136"/>
      <c r="C132" s="137" t="s">
        <v>214</v>
      </c>
      <c r="D132" s="137" t="s">
        <v>183</v>
      </c>
      <c r="E132" s="138" t="s">
        <v>2664</v>
      </c>
      <c r="F132" s="139" t="s">
        <v>2665</v>
      </c>
      <c r="G132" s="140" t="s">
        <v>541</v>
      </c>
      <c r="H132" s="141">
        <v>8</v>
      </c>
      <c r="I132" s="142"/>
      <c r="J132" s="143">
        <f t="shared" si="0"/>
        <v>0</v>
      </c>
      <c r="K132" s="139" t="s">
        <v>1</v>
      </c>
      <c r="L132" s="32"/>
      <c r="M132" s="144" t="s">
        <v>1</v>
      </c>
      <c r="N132" s="145" t="s">
        <v>41</v>
      </c>
      <c r="P132" s="146">
        <f t="shared" si="1"/>
        <v>0</v>
      </c>
      <c r="Q132" s="146">
        <v>0</v>
      </c>
      <c r="R132" s="146">
        <f t="shared" si="2"/>
        <v>0</v>
      </c>
      <c r="S132" s="146">
        <v>0</v>
      </c>
      <c r="T132" s="147">
        <f t="shared" si="3"/>
        <v>0</v>
      </c>
      <c r="AR132" s="148" t="s">
        <v>188</v>
      </c>
      <c r="AT132" s="148" t="s">
        <v>183</v>
      </c>
      <c r="AU132" s="148" t="s">
        <v>83</v>
      </c>
      <c r="AY132" s="17" t="s">
        <v>181</v>
      </c>
      <c r="BE132" s="149">
        <f t="shared" si="4"/>
        <v>0</v>
      </c>
      <c r="BF132" s="149">
        <f t="shared" si="5"/>
        <v>0</v>
      </c>
      <c r="BG132" s="149">
        <f t="shared" si="6"/>
        <v>0</v>
      </c>
      <c r="BH132" s="149">
        <f t="shared" si="7"/>
        <v>0</v>
      </c>
      <c r="BI132" s="149">
        <f t="shared" si="8"/>
        <v>0</v>
      </c>
      <c r="BJ132" s="17" t="s">
        <v>83</v>
      </c>
      <c r="BK132" s="149">
        <f t="shared" si="9"/>
        <v>0</v>
      </c>
      <c r="BL132" s="17" t="s">
        <v>188</v>
      </c>
      <c r="BM132" s="148" t="s">
        <v>8</v>
      </c>
    </row>
    <row r="133" spans="2:65" s="1" customFormat="1" ht="16.5" customHeight="1" x14ac:dyDescent="0.2">
      <c r="B133" s="136"/>
      <c r="C133" s="137" t="s">
        <v>219</v>
      </c>
      <c r="D133" s="137" t="s">
        <v>183</v>
      </c>
      <c r="E133" s="138" t="s">
        <v>2666</v>
      </c>
      <c r="F133" s="139" t="s">
        <v>2667</v>
      </c>
      <c r="G133" s="140" t="s">
        <v>541</v>
      </c>
      <c r="H133" s="141">
        <v>4</v>
      </c>
      <c r="I133" s="142"/>
      <c r="J133" s="143">
        <f t="shared" si="0"/>
        <v>0</v>
      </c>
      <c r="K133" s="139" t="s">
        <v>1</v>
      </c>
      <c r="L133" s="32"/>
      <c r="M133" s="144" t="s">
        <v>1</v>
      </c>
      <c r="N133" s="145" t="s">
        <v>41</v>
      </c>
      <c r="P133" s="146">
        <f t="shared" si="1"/>
        <v>0</v>
      </c>
      <c r="Q133" s="146">
        <v>0</v>
      </c>
      <c r="R133" s="146">
        <f t="shared" si="2"/>
        <v>0</v>
      </c>
      <c r="S133" s="146">
        <v>0</v>
      </c>
      <c r="T133" s="147">
        <f t="shared" si="3"/>
        <v>0</v>
      </c>
      <c r="AR133" s="148" t="s">
        <v>188</v>
      </c>
      <c r="AT133" s="148" t="s">
        <v>183</v>
      </c>
      <c r="AU133" s="148" t="s">
        <v>83</v>
      </c>
      <c r="AY133" s="17" t="s">
        <v>181</v>
      </c>
      <c r="BE133" s="149">
        <f t="shared" si="4"/>
        <v>0</v>
      </c>
      <c r="BF133" s="149">
        <f t="shared" si="5"/>
        <v>0</v>
      </c>
      <c r="BG133" s="149">
        <f t="shared" si="6"/>
        <v>0</v>
      </c>
      <c r="BH133" s="149">
        <f t="shared" si="7"/>
        <v>0</v>
      </c>
      <c r="BI133" s="149">
        <f t="shared" si="8"/>
        <v>0</v>
      </c>
      <c r="BJ133" s="17" t="s">
        <v>83</v>
      </c>
      <c r="BK133" s="149">
        <f t="shared" si="9"/>
        <v>0</v>
      </c>
      <c r="BL133" s="17" t="s">
        <v>188</v>
      </c>
      <c r="BM133" s="148" t="s">
        <v>252</v>
      </c>
    </row>
    <row r="134" spans="2:65" s="1" customFormat="1" ht="16.5" customHeight="1" x14ac:dyDescent="0.2">
      <c r="B134" s="136"/>
      <c r="C134" s="137" t="s">
        <v>202</v>
      </c>
      <c r="D134" s="137" t="s">
        <v>183</v>
      </c>
      <c r="E134" s="138" t="s">
        <v>2668</v>
      </c>
      <c r="F134" s="139" t="s">
        <v>2669</v>
      </c>
      <c r="G134" s="140" t="s">
        <v>830</v>
      </c>
      <c r="H134" s="141">
        <v>4</v>
      </c>
      <c r="I134" s="142"/>
      <c r="J134" s="143">
        <f t="shared" si="0"/>
        <v>0</v>
      </c>
      <c r="K134" s="139" t="s">
        <v>1</v>
      </c>
      <c r="L134" s="32"/>
      <c r="M134" s="144" t="s">
        <v>1</v>
      </c>
      <c r="N134" s="145" t="s">
        <v>41</v>
      </c>
      <c r="P134" s="146">
        <f t="shared" si="1"/>
        <v>0</v>
      </c>
      <c r="Q134" s="146">
        <v>0</v>
      </c>
      <c r="R134" s="146">
        <f t="shared" si="2"/>
        <v>0</v>
      </c>
      <c r="S134" s="146">
        <v>0</v>
      </c>
      <c r="T134" s="147">
        <f t="shared" si="3"/>
        <v>0</v>
      </c>
      <c r="AR134" s="148" t="s">
        <v>188</v>
      </c>
      <c r="AT134" s="148" t="s">
        <v>183</v>
      </c>
      <c r="AU134" s="148" t="s">
        <v>83</v>
      </c>
      <c r="AY134" s="17" t="s">
        <v>181</v>
      </c>
      <c r="BE134" s="149">
        <f t="shared" si="4"/>
        <v>0</v>
      </c>
      <c r="BF134" s="149">
        <f t="shared" si="5"/>
        <v>0</v>
      </c>
      <c r="BG134" s="149">
        <f t="shared" si="6"/>
        <v>0</v>
      </c>
      <c r="BH134" s="149">
        <f t="shared" si="7"/>
        <v>0</v>
      </c>
      <c r="BI134" s="149">
        <f t="shared" si="8"/>
        <v>0</v>
      </c>
      <c r="BJ134" s="17" t="s">
        <v>83</v>
      </c>
      <c r="BK134" s="149">
        <f t="shared" si="9"/>
        <v>0</v>
      </c>
      <c r="BL134" s="17" t="s">
        <v>188</v>
      </c>
      <c r="BM134" s="148" t="s">
        <v>262</v>
      </c>
    </row>
    <row r="135" spans="2:65" s="1" customFormat="1" ht="16.5" customHeight="1" x14ac:dyDescent="0.2">
      <c r="B135" s="136"/>
      <c r="C135" s="137" t="s">
        <v>229</v>
      </c>
      <c r="D135" s="137" t="s">
        <v>183</v>
      </c>
      <c r="E135" s="138" t="s">
        <v>2670</v>
      </c>
      <c r="F135" s="139" t="s">
        <v>2671</v>
      </c>
      <c r="G135" s="140" t="s">
        <v>541</v>
      </c>
      <c r="H135" s="141">
        <v>4</v>
      </c>
      <c r="I135" s="142"/>
      <c r="J135" s="143">
        <f t="shared" si="0"/>
        <v>0</v>
      </c>
      <c r="K135" s="139" t="s">
        <v>1</v>
      </c>
      <c r="L135" s="32"/>
      <c r="M135" s="144" t="s">
        <v>1</v>
      </c>
      <c r="N135" s="145" t="s">
        <v>41</v>
      </c>
      <c r="P135" s="146">
        <f t="shared" si="1"/>
        <v>0</v>
      </c>
      <c r="Q135" s="146">
        <v>0</v>
      </c>
      <c r="R135" s="146">
        <f t="shared" si="2"/>
        <v>0</v>
      </c>
      <c r="S135" s="146">
        <v>0</v>
      </c>
      <c r="T135" s="147">
        <f t="shared" si="3"/>
        <v>0</v>
      </c>
      <c r="AR135" s="148" t="s">
        <v>188</v>
      </c>
      <c r="AT135" s="148" t="s">
        <v>183</v>
      </c>
      <c r="AU135" s="148" t="s">
        <v>83</v>
      </c>
      <c r="AY135" s="17" t="s">
        <v>181</v>
      </c>
      <c r="BE135" s="149">
        <f t="shared" si="4"/>
        <v>0</v>
      </c>
      <c r="BF135" s="149">
        <f t="shared" si="5"/>
        <v>0</v>
      </c>
      <c r="BG135" s="149">
        <f t="shared" si="6"/>
        <v>0</v>
      </c>
      <c r="BH135" s="149">
        <f t="shared" si="7"/>
        <v>0</v>
      </c>
      <c r="BI135" s="149">
        <f t="shared" si="8"/>
        <v>0</v>
      </c>
      <c r="BJ135" s="17" t="s">
        <v>83</v>
      </c>
      <c r="BK135" s="149">
        <f t="shared" si="9"/>
        <v>0</v>
      </c>
      <c r="BL135" s="17" t="s">
        <v>188</v>
      </c>
      <c r="BM135" s="148" t="s">
        <v>272</v>
      </c>
    </row>
    <row r="136" spans="2:65" s="1" customFormat="1" ht="16.5" customHeight="1" x14ac:dyDescent="0.2">
      <c r="B136" s="136"/>
      <c r="C136" s="137" t="s">
        <v>233</v>
      </c>
      <c r="D136" s="137" t="s">
        <v>183</v>
      </c>
      <c r="E136" s="138" t="s">
        <v>2672</v>
      </c>
      <c r="F136" s="139" t="s">
        <v>2673</v>
      </c>
      <c r="G136" s="140" t="s">
        <v>541</v>
      </c>
      <c r="H136" s="141">
        <v>12</v>
      </c>
      <c r="I136" s="142"/>
      <c r="J136" s="143">
        <f t="shared" si="0"/>
        <v>0</v>
      </c>
      <c r="K136" s="139" t="s">
        <v>1</v>
      </c>
      <c r="L136" s="32"/>
      <c r="M136" s="144" t="s">
        <v>1</v>
      </c>
      <c r="N136" s="145" t="s">
        <v>41</v>
      </c>
      <c r="P136" s="146">
        <f t="shared" si="1"/>
        <v>0</v>
      </c>
      <c r="Q136" s="146">
        <v>0</v>
      </c>
      <c r="R136" s="146">
        <f t="shared" si="2"/>
        <v>0</v>
      </c>
      <c r="S136" s="146">
        <v>0</v>
      </c>
      <c r="T136" s="147">
        <f t="shared" si="3"/>
        <v>0</v>
      </c>
      <c r="AR136" s="148" t="s">
        <v>188</v>
      </c>
      <c r="AT136" s="148" t="s">
        <v>183</v>
      </c>
      <c r="AU136" s="148" t="s">
        <v>83</v>
      </c>
      <c r="AY136" s="17" t="s">
        <v>181</v>
      </c>
      <c r="BE136" s="149">
        <f t="shared" si="4"/>
        <v>0</v>
      </c>
      <c r="BF136" s="149">
        <f t="shared" si="5"/>
        <v>0</v>
      </c>
      <c r="BG136" s="149">
        <f t="shared" si="6"/>
        <v>0</v>
      </c>
      <c r="BH136" s="149">
        <f t="shared" si="7"/>
        <v>0</v>
      </c>
      <c r="BI136" s="149">
        <f t="shared" si="8"/>
        <v>0</v>
      </c>
      <c r="BJ136" s="17" t="s">
        <v>83</v>
      </c>
      <c r="BK136" s="149">
        <f t="shared" si="9"/>
        <v>0</v>
      </c>
      <c r="BL136" s="17" t="s">
        <v>188</v>
      </c>
      <c r="BM136" s="148" t="s">
        <v>282</v>
      </c>
    </row>
    <row r="137" spans="2:65" s="1" customFormat="1" ht="16.5" customHeight="1" x14ac:dyDescent="0.2">
      <c r="B137" s="136"/>
      <c r="C137" s="137" t="s">
        <v>237</v>
      </c>
      <c r="D137" s="137" t="s">
        <v>183</v>
      </c>
      <c r="E137" s="138" t="s">
        <v>2674</v>
      </c>
      <c r="F137" s="139" t="s">
        <v>2675</v>
      </c>
      <c r="G137" s="140" t="s">
        <v>830</v>
      </c>
      <c r="H137" s="141">
        <v>12</v>
      </c>
      <c r="I137" s="142"/>
      <c r="J137" s="143">
        <f t="shared" si="0"/>
        <v>0</v>
      </c>
      <c r="K137" s="139" t="s">
        <v>1</v>
      </c>
      <c r="L137" s="32"/>
      <c r="M137" s="144" t="s">
        <v>1</v>
      </c>
      <c r="N137" s="145" t="s">
        <v>41</v>
      </c>
      <c r="P137" s="146">
        <f t="shared" si="1"/>
        <v>0</v>
      </c>
      <c r="Q137" s="146">
        <v>0</v>
      </c>
      <c r="R137" s="146">
        <f t="shared" si="2"/>
        <v>0</v>
      </c>
      <c r="S137" s="146">
        <v>0</v>
      </c>
      <c r="T137" s="147">
        <f t="shared" si="3"/>
        <v>0</v>
      </c>
      <c r="AR137" s="148" t="s">
        <v>188</v>
      </c>
      <c r="AT137" s="148" t="s">
        <v>183</v>
      </c>
      <c r="AU137" s="148" t="s">
        <v>83</v>
      </c>
      <c r="AY137" s="17" t="s">
        <v>181</v>
      </c>
      <c r="BE137" s="149">
        <f t="shared" si="4"/>
        <v>0</v>
      </c>
      <c r="BF137" s="149">
        <f t="shared" si="5"/>
        <v>0</v>
      </c>
      <c r="BG137" s="149">
        <f t="shared" si="6"/>
        <v>0</v>
      </c>
      <c r="BH137" s="149">
        <f t="shared" si="7"/>
        <v>0</v>
      </c>
      <c r="BI137" s="149">
        <f t="shared" si="8"/>
        <v>0</v>
      </c>
      <c r="BJ137" s="17" t="s">
        <v>83</v>
      </c>
      <c r="BK137" s="149">
        <f t="shared" si="9"/>
        <v>0</v>
      </c>
      <c r="BL137" s="17" t="s">
        <v>188</v>
      </c>
      <c r="BM137" s="148" t="s">
        <v>291</v>
      </c>
    </row>
    <row r="138" spans="2:65" s="1" customFormat="1" ht="16.5" customHeight="1" x14ac:dyDescent="0.2">
      <c r="B138" s="136"/>
      <c r="C138" s="137" t="s">
        <v>8</v>
      </c>
      <c r="D138" s="137" t="s">
        <v>183</v>
      </c>
      <c r="E138" s="138" t="s">
        <v>2676</v>
      </c>
      <c r="F138" s="139" t="s">
        <v>2677</v>
      </c>
      <c r="G138" s="140" t="s">
        <v>541</v>
      </c>
      <c r="H138" s="141">
        <v>12</v>
      </c>
      <c r="I138" s="142"/>
      <c r="J138" s="143">
        <f t="shared" si="0"/>
        <v>0</v>
      </c>
      <c r="K138" s="139" t="s">
        <v>1</v>
      </c>
      <c r="L138" s="32"/>
      <c r="M138" s="144" t="s">
        <v>1</v>
      </c>
      <c r="N138" s="145" t="s">
        <v>41</v>
      </c>
      <c r="P138" s="146">
        <f t="shared" si="1"/>
        <v>0</v>
      </c>
      <c r="Q138" s="146">
        <v>0</v>
      </c>
      <c r="R138" s="146">
        <f t="shared" si="2"/>
        <v>0</v>
      </c>
      <c r="S138" s="146">
        <v>0</v>
      </c>
      <c r="T138" s="147">
        <f t="shared" si="3"/>
        <v>0</v>
      </c>
      <c r="AR138" s="148" t="s">
        <v>188</v>
      </c>
      <c r="AT138" s="148" t="s">
        <v>183</v>
      </c>
      <c r="AU138" s="148" t="s">
        <v>83</v>
      </c>
      <c r="AY138" s="17" t="s">
        <v>181</v>
      </c>
      <c r="BE138" s="149">
        <f t="shared" si="4"/>
        <v>0</v>
      </c>
      <c r="BF138" s="149">
        <f t="shared" si="5"/>
        <v>0</v>
      </c>
      <c r="BG138" s="149">
        <f t="shared" si="6"/>
        <v>0</v>
      </c>
      <c r="BH138" s="149">
        <f t="shared" si="7"/>
        <v>0</v>
      </c>
      <c r="BI138" s="149">
        <f t="shared" si="8"/>
        <v>0</v>
      </c>
      <c r="BJ138" s="17" t="s">
        <v>83</v>
      </c>
      <c r="BK138" s="149">
        <f t="shared" si="9"/>
        <v>0</v>
      </c>
      <c r="BL138" s="17" t="s">
        <v>188</v>
      </c>
      <c r="BM138" s="148" t="s">
        <v>308</v>
      </c>
    </row>
    <row r="139" spans="2:65" s="1" customFormat="1" ht="16.5" customHeight="1" x14ac:dyDescent="0.2">
      <c r="B139" s="136"/>
      <c r="C139" s="137" t="s">
        <v>245</v>
      </c>
      <c r="D139" s="137" t="s">
        <v>183</v>
      </c>
      <c r="E139" s="138" t="s">
        <v>2678</v>
      </c>
      <c r="F139" s="139" t="s">
        <v>2679</v>
      </c>
      <c r="G139" s="140" t="s">
        <v>541</v>
      </c>
      <c r="H139" s="141">
        <v>1</v>
      </c>
      <c r="I139" s="142"/>
      <c r="J139" s="143">
        <f t="shared" si="0"/>
        <v>0</v>
      </c>
      <c r="K139" s="139" t="s">
        <v>1</v>
      </c>
      <c r="L139" s="32"/>
      <c r="M139" s="144" t="s">
        <v>1</v>
      </c>
      <c r="N139" s="145" t="s">
        <v>41</v>
      </c>
      <c r="P139" s="146">
        <f t="shared" si="1"/>
        <v>0</v>
      </c>
      <c r="Q139" s="146">
        <v>0</v>
      </c>
      <c r="R139" s="146">
        <f t="shared" si="2"/>
        <v>0</v>
      </c>
      <c r="S139" s="146">
        <v>0</v>
      </c>
      <c r="T139" s="147">
        <f t="shared" si="3"/>
        <v>0</v>
      </c>
      <c r="AR139" s="148" t="s">
        <v>188</v>
      </c>
      <c r="AT139" s="148" t="s">
        <v>183</v>
      </c>
      <c r="AU139" s="148" t="s">
        <v>83</v>
      </c>
      <c r="AY139" s="17" t="s">
        <v>181</v>
      </c>
      <c r="BE139" s="149">
        <f t="shared" si="4"/>
        <v>0</v>
      </c>
      <c r="BF139" s="149">
        <f t="shared" si="5"/>
        <v>0</v>
      </c>
      <c r="BG139" s="149">
        <f t="shared" si="6"/>
        <v>0</v>
      </c>
      <c r="BH139" s="149">
        <f t="shared" si="7"/>
        <v>0</v>
      </c>
      <c r="BI139" s="149">
        <f t="shared" si="8"/>
        <v>0</v>
      </c>
      <c r="BJ139" s="17" t="s">
        <v>83</v>
      </c>
      <c r="BK139" s="149">
        <f t="shared" si="9"/>
        <v>0</v>
      </c>
      <c r="BL139" s="17" t="s">
        <v>188</v>
      </c>
      <c r="BM139" s="148" t="s">
        <v>318</v>
      </c>
    </row>
    <row r="140" spans="2:65" s="1" customFormat="1" ht="16.5" customHeight="1" x14ac:dyDescent="0.2">
      <c r="B140" s="136"/>
      <c r="C140" s="137" t="s">
        <v>252</v>
      </c>
      <c r="D140" s="137" t="s">
        <v>183</v>
      </c>
      <c r="E140" s="138" t="s">
        <v>2680</v>
      </c>
      <c r="F140" s="139" t="s">
        <v>2681</v>
      </c>
      <c r="G140" s="140" t="s">
        <v>830</v>
      </c>
      <c r="H140" s="141">
        <v>25</v>
      </c>
      <c r="I140" s="142"/>
      <c r="J140" s="143">
        <f t="shared" si="0"/>
        <v>0</v>
      </c>
      <c r="K140" s="139" t="s">
        <v>1</v>
      </c>
      <c r="L140" s="32"/>
      <c r="M140" s="144" t="s">
        <v>1</v>
      </c>
      <c r="N140" s="145" t="s">
        <v>41</v>
      </c>
      <c r="P140" s="146">
        <f t="shared" si="1"/>
        <v>0</v>
      </c>
      <c r="Q140" s="146">
        <v>0</v>
      </c>
      <c r="R140" s="146">
        <f t="shared" si="2"/>
        <v>0</v>
      </c>
      <c r="S140" s="146">
        <v>0</v>
      </c>
      <c r="T140" s="147">
        <f t="shared" si="3"/>
        <v>0</v>
      </c>
      <c r="AR140" s="148" t="s">
        <v>188</v>
      </c>
      <c r="AT140" s="148" t="s">
        <v>183</v>
      </c>
      <c r="AU140" s="148" t="s">
        <v>83</v>
      </c>
      <c r="AY140" s="17" t="s">
        <v>181</v>
      </c>
      <c r="BE140" s="149">
        <f t="shared" si="4"/>
        <v>0</v>
      </c>
      <c r="BF140" s="149">
        <f t="shared" si="5"/>
        <v>0</v>
      </c>
      <c r="BG140" s="149">
        <f t="shared" si="6"/>
        <v>0</v>
      </c>
      <c r="BH140" s="149">
        <f t="shared" si="7"/>
        <v>0</v>
      </c>
      <c r="BI140" s="149">
        <f t="shared" si="8"/>
        <v>0</v>
      </c>
      <c r="BJ140" s="17" t="s">
        <v>83</v>
      </c>
      <c r="BK140" s="149">
        <f t="shared" si="9"/>
        <v>0</v>
      </c>
      <c r="BL140" s="17" t="s">
        <v>188</v>
      </c>
      <c r="BM140" s="148" t="s">
        <v>330</v>
      </c>
    </row>
    <row r="141" spans="2:65" s="1" customFormat="1" ht="16.5" customHeight="1" x14ac:dyDescent="0.2">
      <c r="B141" s="136"/>
      <c r="C141" s="137" t="s">
        <v>258</v>
      </c>
      <c r="D141" s="137" t="s">
        <v>183</v>
      </c>
      <c r="E141" s="138" t="s">
        <v>2682</v>
      </c>
      <c r="F141" s="139" t="s">
        <v>2683</v>
      </c>
      <c r="G141" s="140" t="s">
        <v>830</v>
      </c>
      <c r="H141" s="141">
        <v>35</v>
      </c>
      <c r="I141" s="142"/>
      <c r="J141" s="143">
        <f t="shared" si="0"/>
        <v>0</v>
      </c>
      <c r="K141" s="139" t="s">
        <v>1</v>
      </c>
      <c r="L141" s="32"/>
      <c r="M141" s="144" t="s">
        <v>1</v>
      </c>
      <c r="N141" s="145" t="s">
        <v>41</v>
      </c>
      <c r="P141" s="146">
        <f t="shared" si="1"/>
        <v>0</v>
      </c>
      <c r="Q141" s="146">
        <v>0</v>
      </c>
      <c r="R141" s="146">
        <f t="shared" si="2"/>
        <v>0</v>
      </c>
      <c r="S141" s="146">
        <v>0</v>
      </c>
      <c r="T141" s="147">
        <f t="shared" si="3"/>
        <v>0</v>
      </c>
      <c r="AR141" s="148" t="s">
        <v>188</v>
      </c>
      <c r="AT141" s="148" t="s">
        <v>183</v>
      </c>
      <c r="AU141" s="148" t="s">
        <v>83</v>
      </c>
      <c r="AY141" s="17" t="s">
        <v>181</v>
      </c>
      <c r="BE141" s="149">
        <f t="shared" si="4"/>
        <v>0</v>
      </c>
      <c r="BF141" s="149">
        <f t="shared" si="5"/>
        <v>0</v>
      </c>
      <c r="BG141" s="149">
        <f t="shared" si="6"/>
        <v>0</v>
      </c>
      <c r="BH141" s="149">
        <f t="shared" si="7"/>
        <v>0</v>
      </c>
      <c r="BI141" s="149">
        <f t="shared" si="8"/>
        <v>0</v>
      </c>
      <c r="BJ141" s="17" t="s">
        <v>83</v>
      </c>
      <c r="BK141" s="149">
        <f t="shared" si="9"/>
        <v>0</v>
      </c>
      <c r="BL141" s="17" t="s">
        <v>188</v>
      </c>
      <c r="BM141" s="148" t="s">
        <v>341</v>
      </c>
    </row>
    <row r="142" spans="2:65" s="1" customFormat="1" ht="16.5" customHeight="1" x14ac:dyDescent="0.2">
      <c r="B142" s="136"/>
      <c r="C142" s="137" t="s">
        <v>262</v>
      </c>
      <c r="D142" s="137" t="s">
        <v>183</v>
      </c>
      <c r="E142" s="138" t="s">
        <v>2684</v>
      </c>
      <c r="F142" s="139" t="s">
        <v>2685</v>
      </c>
      <c r="G142" s="140" t="s">
        <v>2686</v>
      </c>
      <c r="H142" s="141">
        <v>15</v>
      </c>
      <c r="I142" s="142"/>
      <c r="J142" s="143">
        <f t="shared" si="0"/>
        <v>0</v>
      </c>
      <c r="K142" s="139" t="s">
        <v>1</v>
      </c>
      <c r="L142" s="32"/>
      <c r="M142" s="144" t="s">
        <v>1</v>
      </c>
      <c r="N142" s="145" t="s">
        <v>41</v>
      </c>
      <c r="P142" s="146">
        <f t="shared" si="1"/>
        <v>0</v>
      </c>
      <c r="Q142" s="146">
        <v>0</v>
      </c>
      <c r="R142" s="146">
        <f t="shared" si="2"/>
        <v>0</v>
      </c>
      <c r="S142" s="146">
        <v>0</v>
      </c>
      <c r="T142" s="147">
        <f t="shared" si="3"/>
        <v>0</v>
      </c>
      <c r="AR142" s="148" t="s">
        <v>188</v>
      </c>
      <c r="AT142" s="148" t="s">
        <v>183</v>
      </c>
      <c r="AU142" s="148" t="s">
        <v>83</v>
      </c>
      <c r="AY142" s="17" t="s">
        <v>181</v>
      </c>
      <c r="BE142" s="149">
        <f t="shared" si="4"/>
        <v>0</v>
      </c>
      <c r="BF142" s="149">
        <f t="shared" si="5"/>
        <v>0</v>
      </c>
      <c r="BG142" s="149">
        <f t="shared" si="6"/>
        <v>0</v>
      </c>
      <c r="BH142" s="149">
        <f t="shared" si="7"/>
        <v>0</v>
      </c>
      <c r="BI142" s="149">
        <f t="shared" si="8"/>
        <v>0</v>
      </c>
      <c r="BJ142" s="17" t="s">
        <v>83</v>
      </c>
      <c r="BK142" s="149">
        <f t="shared" si="9"/>
        <v>0</v>
      </c>
      <c r="BL142" s="17" t="s">
        <v>188</v>
      </c>
      <c r="BM142" s="148" t="s">
        <v>352</v>
      </c>
    </row>
    <row r="143" spans="2:65" s="1" customFormat="1" ht="21.75" customHeight="1" x14ac:dyDescent="0.2">
      <c r="B143" s="136"/>
      <c r="C143" s="137" t="s">
        <v>266</v>
      </c>
      <c r="D143" s="137" t="s">
        <v>183</v>
      </c>
      <c r="E143" s="138" t="s">
        <v>2687</v>
      </c>
      <c r="F143" s="139" t="s">
        <v>2688</v>
      </c>
      <c r="G143" s="140" t="s">
        <v>2686</v>
      </c>
      <c r="H143" s="141">
        <v>10</v>
      </c>
      <c r="I143" s="142"/>
      <c r="J143" s="143">
        <f t="shared" si="0"/>
        <v>0</v>
      </c>
      <c r="K143" s="139" t="s">
        <v>1</v>
      </c>
      <c r="L143" s="32"/>
      <c r="M143" s="144" t="s">
        <v>1</v>
      </c>
      <c r="N143" s="145" t="s">
        <v>41</v>
      </c>
      <c r="P143" s="146">
        <f t="shared" si="1"/>
        <v>0</v>
      </c>
      <c r="Q143" s="146">
        <v>0</v>
      </c>
      <c r="R143" s="146">
        <f t="shared" si="2"/>
        <v>0</v>
      </c>
      <c r="S143" s="146">
        <v>0</v>
      </c>
      <c r="T143" s="147">
        <f t="shared" si="3"/>
        <v>0</v>
      </c>
      <c r="AR143" s="148" t="s">
        <v>188</v>
      </c>
      <c r="AT143" s="148" t="s">
        <v>183</v>
      </c>
      <c r="AU143" s="148" t="s">
        <v>83</v>
      </c>
      <c r="AY143" s="17" t="s">
        <v>181</v>
      </c>
      <c r="BE143" s="149">
        <f t="shared" si="4"/>
        <v>0</v>
      </c>
      <c r="BF143" s="149">
        <f t="shared" si="5"/>
        <v>0</v>
      </c>
      <c r="BG143" s="149">
        <f t="shared" si="6"/>
        <v>0</v>
      </c>
      <c r="BH143" s="149">
        <f t="shared" si="7"/>
        <v>0</v>
      </c>
      <c r="BI143" s="149">
        <f t="shared" si="8"/>
        <v>0</v>
      </c>
      <c r="BJ143" s="17" t="s">
        <v>83</v>
      </c>
      <c r="BK143" s="149">
        <f t="shared" si="9"/>
        <v>0</v>
      </c>
      <c r="BL143" s="17" t="s">
        <v>188</v>
      </c>
      <c r="BM143" s="148" t="s">
        <v>363</v>
      </c>
    </row>
    <row r="144" spans="2:65" s="11" customFormat="1" ht="25.9" customHeight="1" x14ac:dyDescent="0.2">
      <c r="B144" s="124"/>
      <c r="D144" s="125" t="s">
        <v>75</v>
      </c>
      <c r="E144" s="126" t="s">
        <v>1464</v>
      </c>
      <c r="F144" s="126" t="s">
        <v>428</v>
      </c>
      <c r="I144" s="127"/>
      <c r="J144" s="128">
        <f>BK144</f>
        <v>0</v>
      </c>
      <c r="L144" s="124"/>
      <c r="M144" s="129"/>
      <c r="P144" s="130">
        <f>P145</f>
        <v>0</v>
      </c>
      <c r="R144" s="130">
        <f>R145</f>
        <v>0</v>
      </c>
      <c r="T144" s="131">
        <f>T145</f>
        <v>0</v>
      </c>
      <c r="AR144" s="125" t="s">
        <v>83</v>
      </c>
      <c r="AT144" s="132" t="s">
        <v>75</v>
      </c>
      <c r="AU144" s="132" t="s">
        <v>76</v>
      </c>
      <c r="AY144" s="125" t="s">
        <v>181</v>
      </c>
      <c r="BK144" s="133">
        <f>BK145</f>
        <v>0</v>
      </c>
    </row>
    <row r="145" spans="2:65" s="1" customFormat="1" ht="24.2" customHeight="1" x14ac:dyDescent="0.2">
      <c r="B145" s="136"/>
      <c r="C145" s="137" t="s">
        <v>272</v>
      </c>
      <c r="D145" s="137" t="s">
        <v>183</v>
      </c>
      <c r="E145" s="138" t="s">
        <v>2689</v>
      </c>
      <c r="F145" s="139" t="s">
        <v>2690</v>
      </c>
      <c r="G145" s="140" t="s">
        <v>186</v>
      </c>
      <c r="H145" s="141">
        <v>5</v>
      </c>
      <c r="I145" s="142"/>
      <c r="J145" s="143">
        <f>ROUND(I145*H145,2)</f>
        <v>0</v>
      </c>
      <c r="K145" s="139" t="s">
        <v>1</v>
      </c>
      <c r="L145" s="32"/>
      <c r="M145" s="144" t="s">
        <v>1</v>
      </c>
      <c r="N145" s="145" t="s">
        <v>41</v>
      </c>
      <c r="P145" s="146">
        <f>O145*H145</f>
        <v>0</v>
      </c>
      <c r="Q145" s="146">
        <v>0</v>
      </c>
      <c r="R145" s="146">
        <f>Q145*H145</f>
        <v>0</v>
      </c>
      <c r="S145" s="146">
        <v>0</v>
      </c>
      <c r="T145" s="147">
        <f>S145*H145</f>
        <v>0</v>
      </c>
      <c r="AR145" s="148" t="s">
        <v>188</v>
      </c>
      <c r="AT145" s="148" t="s">
        <v>183</v>
      </c>
      <c r="AU145" s="148" t="s">
        <v>83</v>
      </c>
      <c r="AY145" s="17" t="s">
        <v>181</v>
      </c>
      <c r="BE145" s="149">
        <f>IF(N145="základní",J145,0)</f>
        <v>0</v>
      </c>
      <c r="BF145" s="149">
        <f>IF(N145="snížená",J145,0)</f>
        <v>0</v>
      </c>
      <c r="BG145" s="149">
        <f>IF(N145="zákl. přenesená",J145,0)</f>
        <v>0</v>
      </c>
      <c r="BH145" s="149">
        <f>IF(N145="sníž. přenesená",J145,0)</f>
        <v>0</v>
      </c>
      <c r="BI145" s="149">
        <f>IF(N145="nulová",J145,0)</f>
        <v>0</v>
      </c>
      <c r="BJ145" s="17" t="s">
        <v>83</v>
      </c>
      <c r="BK145" s="149">
        <f>ROUND(I145*H145,2)</f>
        <v>0</v>
      </c>
      <c r="BL145" s="17" t="s">
        <v>188</v>
      </c>
      <c r="BM145" s="148" t="s">
        <v>376</v>
      </c>
    </row>
    <row r="146" spans="2:65" s="11" customFormat="1" ht="25.9" customHeight="1" x14ac:dyDescent="0.2">
      <c r="B146" s="124"/>
      <c r="D146" s="125" t="s">
        <v>75</v>
      </c>
      <c r="E146" s="126" t="s">
        <v>1519</v>
      </c>
      <c r="F146" s="126" t="s">
        <v>2691</v>
      </c>
      <c r="I146" s="127"/>
      <c r="J146" s="128">
        <f>BK146</f>
        <v>0</v>
      </c>
      <c r="L146" s="124"/>
      <c r="M146" s="129"/>
      <c r="P146" s="130">
        <f>SUM(P147:P148)</f>
        <v>0</v>
      </c>
      <c r="R146" s="130">
        <f>SUM(R147:R148)</f>
        <v>0</v>
      </c>
      <c r="T146" s="131">
        <f>SUM(T147:T148)</f>
        <v>0</v>
      </c>
      <c r="AR146" s="125" t="s">
        <v>83</v>
      </c>
      <c r="AT146" s="132" t="s">
        <v>75</v>
      </c>
      <c r="AU146" s="132" t="s">
        <v>76</v>
      </c>
      <c r="AY146" s="125" t="s">
        <v>181</v>
      </c>
      <c r="BK146" s="133">
        <f>SUM(BK147:BK148)</f>
        <v>0</v>
      </c>
    </row>
    <row r="147" spans="2:65" s="1" customFormat="1" ht="16.5" customHeight="1" x14ac:dyDescent="0.2">
      <c r="B147" s="136"/>
      <c r="C147" s="137" t="s">
        <v>278</v>
      </c>
      <c r="D147" s="137" t="s">
        <v>183</v>
      </c>
      <c r="E147" s="138" t="s">
        <v>2692</v>
      </c>
      <c r="F147" s="139" t="s">
        <v>2693</v>
      </c>
      <c r="G147" s="140" t="s">
        <v>186</v>
      </c>
      <c r="H147" s="141">
        <v>10</v>
      </c>
      <c r="I147" s="142"/>
      <c r="J147" s="143">
        <f>ROUND(I147*H147,2)</f>
        <v>0</v>
      </c>
      <c r="K147" s="139" t="s">
        <v>1</v>
      </c>
      <c r="L147" s="32"/>
      <c r="M147" s="144" t="s">
        <v>1</v>
      </c>
      <c r="N147" s="145" t="s">
        <v>41</v>
      </c>
      <c r="P147" s="146">
        <f>O147*H147</f>
        <v>0</v>
      </c>
      <c r="Q147" s="146">
        <v>0</v>
      </c>
      <c r="R147" s="146">
        <f>Q147*H147</f>
        <v>0</v>
      </c>
      <c r="S147" s="146">
        <v>0</v>
      </c>
      <c r="T147" s="147">
        <f>S147*H147</f>
        <v>0</v>
      </c>
      <c r="AR147" s="148" t="s">
        <v>188</v>
      </c>
      <c r="AT147" s="148" t="s">
        <v>183</v>
      </c>
      <c r="AU147" s="148" t="s">
        <v>83</v>
      </c>
      <c r="AY147" s="17" t="s">
        <v>181</v>
      </c>
      <c r="BE147" s="149">
        <f>IF(N147="základní",J147,0)</f>
        <v>0</v>
      </c>
      <c r="BF147" s="149">
        <f>IF(N147="snížená",J147,0)</f>
        <v>0</v>
      </c>
      <c r="BG147" s="149">
        <f>IF(N147="zákl. přenesená",J147,0)</f>
        <v>0</v>
      </c>
      <c r="BH147" s="149">
        <f>IF(N147="sníž. přenesená",J147,0)</f>
        <v>0</v>
      </c>
      <c r="BI147" s="149">
        <f>IF(N147="nulová",J147,0)</f>
        <v>0</v>
      </c>
      <c r="BJ147" s="17" t="s">
        <v>83</v>
      </c>
      <c r="BK147" s="149">
        <f>ROUND(I147*H147,2)</f>
        <v>0</v>
      </c>
      <c r="BL147" s="17" t="s">
        <v>188</v>
      </c>
      <c r="BM147" s="148" t="s">
        <v>386</v>
      </c>
    </row>
    <row r="148" spans="2:65" s="1" customFormat="1" ht="24.2" customHeight="1" x14ac:dyDescent="0.2">
      <c r="B148" s="136"/>
      <c r="C148" s="137" t="s">
        <v>282</v>
      </c>
      <c r="D148" s="137" t="s">
        <v>183</v>
      </c>
      <c r="E148" s="138" t="s">
        <v>2694</v>
      </c>
      <c r="F148" s="139" t="s">
        <v>2695</v>
      </c>
      <c r="G148" s="140" t="s">
        <v>186</v>
      </c>
      <c r="H148" s="141">
        <v>8</v>
      </c>
      <c r="I148" s="142"/>
      <c r="J148" s="143">
        <f>ROUND(I148*H148,2)</f>
        <v>0</v>
      </c>
      <c r="K148" s="139" t="s">
        <v>1</v>
      </c>
      <c r="L148" s="32"/>
      <c r="M148" s="144" t="s">
        <v>1</v>
      </c>
      <c r="N148" s="145" t="s">
        <v>41</v>
      </c>
      <c r="P148" s="146">
        <f>O148*H148</f>
        <v>0</v>
      </c>
      <c r="Q148" s="146">
        <v>0</v>
      </c>
      <c r="R148" s="146">
        <f>Q148*H148</f>
        <v>0</v>
      </c>
      <c r="S148" s="146">
        <v>0</v>
      </c>
      <c r="T148" s="147">
        <f>S148*H148</f>
        <v>0</v>
      </c>
      <c r="AR148" s="148" t="s">
        <v>188</v>
      </c>
      <c r="AT148" s="148" t="s">
        <v>183</v>
      </c>
      <c r="AU148" s="148" t="s">
        <v>83</v>
      </c>
      <c r="AY148" s="17" t="s">
        <v>181</v>
      </c>
      <c r="BE148" s="149">
        <f>IF(N148="základní",J148,0)</f>
        <v>0</v>
      </c>
      <c r="BF148" s="149">
        <f>IF(N148="snížená",J148,0)</f>
        <v>0</v>
      </c>
      <c r="BG148" s="149">
        <f>IF(N148="zákl. přenesená",J148,0)</f>
        <v>0</v>
      </c>
      <c r="BH148" s="149">
        <f>IF(N148="sníž. přenesená",J148,0)</f>
        <v>0</v>
      </c>
      <c r="BI148" s="149">
        <f>IF(N148="nulová",J148,0)</f>
        <v>0</v>
      </c>
      <c r="BJ148" s="17" t="s">
        <v>83</v>
      </c>
      <c r="BK148" s="149">
        <f>ROUND(I148*H148,2)</f>
        <v>0</v>
      </c>
      <c r="BL148" s="17" t="s">
        <v>188</v>
      </c>
      <c r="BM148" s="148" t="s">
        <v>395</v>
      </c>
    </row>
    <row r="149" spans="2:65" s="11" customFormat="1" ht="25.9" customHeight="1" x14ac:dyDescent="0.2">
      <c r="B149" s="124"/>
      <c r="D149" s="125" t="s">
        <v>75</v>
      </c>
      <c r="E149" s="126" t="s">
        <v>1534</v>
      </c>
      <c r="F149" s="126" t="s">
        <v>962</v>
      </c>
      <c r="I149" s="127"/>
      <c r="J149" s="128">
        <f>BK149</f>
        <v>0</v>
      </c>
      <c r="L149" s="124"/>
      <c r="M149" s="129"/>
      <c r="P149" s="130">
        <f>SUM(P150:P153)</f>
        <v>0</v>
      </c>
      <c r="R149" s="130">
        <f>SUM(R150:R153)</f>
        <v>0</v>
      </c>
      <c r="T149" s="131">
        <f>SUM(T150:T153)</f>
        <v>0</v>
      </c>
      <c r="AR149" s="125" t="s">
        <v>83</v>
      </c>
      <c r="AT149" s="132" t="s">
        <v>75</v>
      </c>
      <c r="AU149" s="132" t="s">
        <v>76</v>
      </c>
      <c r="AY149" s="125" t="s">
        <v>181</v>
      </c>
      <c r="BK149" s="133">
        <f>SUM(BK150:BK153)</f>
        <v>0</v>
      </c>
    </row>
    <row r="150" spans="2:65" s="1" customFormat="1" ht="21.75" customHeight="1" x14ac:dyDescent="0.2">
      <c r="B150" s="136"/>
      <c r="C150" s="137" t="s">
        <v>7</v>
      </c>
      <c r="D150" s="137" t="s">
        <v>183</v>
      </c>
      <c r="E150" s="138" t="s">
        <v>2696</v>
      </c>
      <c r="F150" s="139" t="s">
        <v>2697</v>
      </c>
      <c r="G150" s="140" t="s">
        <v>965</v>
      </c>
      <c r="H150" s="141">
        <v>16</v>
      </c>
      <c r="I150" s="142"/>
      <c r="J150" s="143">
        <f>ROUND(I150*H150,2)</f>
        <v>0</v>
      </c>
      <c r="K150" s="139" t="s">
        <v>1</v>
      </c>
      <c r="L150" s="32"/>
      <c r="M150" s="144" t="s">
        <v>1</v>
      </c>
      <c r="N150" s="145" t="s">
        <v>41</v>
      </c>
      <c r="P150" s="146">
        <f>O150*H150</f>
        <v>0</v>
      </c>
      <c r="Q150" s="146">
        <v>0</v>
      </c>
      <c r="R150" s="146">
        <f>Q150*H150</f>
        <v>0</v>
      </c>
      <c r="S150" s="146">
        <v>0</v>
      </c>
      <c r="T150" s="147">
        <f>S150*H150</f>
        <v>0</v>
      </c>
      <c r="AR150" s="148" t="s">
        <v>188</v>
      </c>
      <c r="AT150" s="148" t="s">
        <v>183</v>
      </c>
      <c r="AU150" s="148" t="s">
        <v>83</v>
      </c>
      <c r="AY150" s="17" t="s">
        <v>181</v>
      </c>
      <c r="BE150" s="149">
        <f>IF(N150="základní",J150,0)</f>
        <v>0</v>
      </c>
      <c r="BF150" s="149">
        <f>IF(N150="snížená",J150,0)</f>
        <v>0</v>
      </c>
      <c r="BG150" s="149">
        <f>IF(N150="zákl. přenesená",J150,0)</f>
        <v>0</v>
      </c>
      <c r="BH150" s="149">
        <f>IF(N150="sníž. přenesená",J150,0)</f>
        <v>0</v>
      </c>
      <c r="BI150" s="149">
        <f>IF(N150="nulová",J150,0)</f>
        <v>0</v>
      </c>
      <c r="BJ150" s="17" t="s">
        <v>83</v>
      </c>
      <c r="BK150" s="149">
        <f>ROUND(I150*H150,2)</f>
        <v>0</v>
      </c>
      <c r="BL150" s="17" t="s">
        <v>188</v>
      </c>
      <c r="BM150" s="148" t="s">
        <v>404</v>
      </c>
    </row>
    <row r="151" spans="2:65" s="1" customFormat="1" ht="16.5" customHeight="1" x14ac:dyDescent="0.2">
      <c r="B151" s="136"/>
      <c r="C151" s="137" t="s">
        <v>291</v>
      </c>
      <c r="D151" s="137" t="s">
        <v>183</v>
      </c>
      <c r="E151" s="138" t="s">
        <v>2698</v>
      </c>
      <c r="F151" s="139" t="s">
        <v>2699</v>
      </c>
      <c r="G151" s="140" t="s">
        <v>965</v>
      </c>
      <c r="H151" s="141">
        <v>12</v>
      </c>
      <c r="I151" s="142"/>
      <c r="J151" s="143">
        <f>ROUND(I151*H151,2)</f>
        <v>0</v>
      </c>
      <c r="K151" s="139" t="s">
        <v>1</v>
      </c>
      <c r="L151" s="32"/>
      <c r="M151" s="144" t="s">
        <v>1</v>
      </c>
      <c r="N151" s="145" t="s">
        <v>41</v>
      </c>
      <c r="P151" s="146">
        <f>O151*H151</f>
        <v>0</v>
      </c>
      <c r="Q151" s="146">
        <v>0</v>
      </c>
      <c r="R151" s="146">
        <f>Q151*H151</f>
        <v>0</v>
      </c>
      <c r="S151" s="146">
        <v>0</v>
      </c>
      <c r="T151" s="147">
        <f>S151*H151</f>
        <v>0</v>
      </c>
      <c r="AR151" s="148" t="s">
        <v>188</v>
      </c>
      <c r="AT151" s="148" t="s">
        <v>183</v>
      </c>
      <c r="AU151" s="148" t="s">
        <v>83</v>
      </c>
      <c r="AY151" s="17" t="s">
        <v>181</v>
      </c>
      <c r="BE151" s="149">
        <f>IF(N151="základní",J151,0)</f>
        <v>0</v>
      </c>
      <c r="BF151" s="149">
        <f>IF(N151="snížená",J151,0)</f>
        <v>0</v>
      </c>
      <c r="BG151" s="149">
        <f>IF(N151="zákl. přenesená",J151,0)</f>
        <v>0</v>
      </c>
      <c r="BH151" s="149">
        <f>IF(N151="sníž. přenesená",J151,0)</f>
        <v>0</v>
      </c>
      <c r="BI151" s="149">
        <f>IF(N151="nulová",J151,0)</f>
        <v>0</v>
      </c>
      <c r="BJ151" s="17" t="s">
        <v>83</v>
      </c>
      <c r="BK151" s="149">
        <f>ROUND(I151*H151,2)</f>
        <v>0</v>
      </c>
      <c r="BL151" s="17" t="s">
        <v>188</v>
      </c>
      <c r="BM151" s="148" t="s">
        <v>415</v>
      </c>
    </row>
    <row r="152" spans="2:65" s="1" customFormat="1" ht="16.5" customHeight="1" x14ac:dyDescent="0.2">
      <c r="B152" s="136"/>
      <c r="C152" s="137" t="s">
        <v>304</v>
      </c>
      <c r="D152" s="137" t="s">
        <v>183</v>
      </c>
      <c r="E152" s="138" t="s">
        <v>2700</v>
      </c>
      <c r="F152" s="139" t="s">
        <v>2701</v>
      </c>
      <c r="G152" s="140" t="s">
        <v>965</v>
      </c>
      <c r="H152" s="141">
        <v>24</v>
      </c>
      <c r="I152" s="142"/>
      <c r="J152" s="143">
        <f>ROUND(I152*H152,2)</f>
        <v>0</v>
      </c>
      <c r="K152" s="139" t="s">
        <v>1</v>
      </c>
      <c r="L152" s="32"/>
      <c r="M152" s="144" t="s">
        <v>1</v>
      </c>
      <c r="N152" s="145" t="s">
        <v>41</v>
      </c>
      <c r="P152" s="146">
        <f>O152*H152</f>
        <v>0</v>
      </c>
      <c r="Q152" s="146">
        <v>0</v>
      </c>
      <c r="R152" s="146">
        <f>Q152*H152</f>
        <v>0</v>
      </c>
      <c r="S152" s="146">
        <v>0</v>
      </c>
      <c r="T152" s="147">
        <f>S152*H152</f>
        <v>0</v>
      </c>
      <c r="AR152" s="148" t="s">
        <v>188</v>
      </c>
      <c r="AT152" s="148" t="s">
        <v>183</v>
      </c>
      <c r="AU152" s="148" t="s">
        <v>83</v>
      </c>
      <c r="AY152" s="17" t="s">
        <v>181</v>
      </c>
      <c r="BE152" s="149">
        <f>IF(N152="základní",J152,0)</f>
        <v>0</v>
      </c>
      <c r="BF152" s="149">
        <f>IF(N152="snížená",J152,0)</f>
        <v>0</v>
      </c>
      <c r="BG152" s="149">
        <f>IF(N152="zákl. přenesená",J152,0)</f>
        <v>0</v>
      </c>
      <c r="BH152" s="149">
        <f>IF(N152="sníž. přenesená",J152,0)</f>
        <v>0</v>
      </c>
      <c r="BI152" s="149">
        <f>IF(N152="nulová",J152,0)</f>
        <v>0</v>
      </c>
      <c r="BJ152" s="17" t="s">
        <v>83</v>
      </c>
      <c r="BK152" s="149">
        <f>ROUND(I152*H152,2)</f>
        <v>0</v>
      </c>
      <c r="BL152" s="17" t="s">
        <v>188</v>
      </c>
      <c r="BM152" s="148" t="s">
        <v>429</v>
      </c>
    </row>
    <row r="153" spans="2:65" s="1" customFormat="1" ht="16.5" customHeight="1" x14ac:dyDescent="0.2">
      <c r="B153" s="136"/>
      <c r="C153" s="137" t="s">
        <v>308</v>
      </c>
      <c r="D153" s="137" t="s">
        <v>183</v>
      </c>
      <c r="E153" s="138" t="s">
        <v>2702</v>
      </c>
      <c r="F153" s="139" t="s">
        <v>2703</v>
      </c>
      <c r="G153" s="140" t="s">
        <v>965</v>
      </c>
      <c r="H153" s="141">
        <v>16</v>
      </c>
      <c r="I153" s="142"/>
      <c r="J153" s="143">
        <f>ROUND(I153*H153,2)</f>
        <v>0</v>
      </c>
      <c r="K153" s="139" t="s">
        <v>1</v>
      </c>
      <c r="L153" s="32"/>
      <c r="M153" s="144" t="s">
        <v>1</v>
      </c>
      <c r="N153" s="145" t="s">
        <v>41</v>
      </c>
      <c r="P153" s="146">
        <f>O153*H153</f>
        <v>0</v>
      </c>
      <c r="Q153" s="146">
        <v>0</v>
      </c>
      <c r="R153" s="146">
        <f>Q153*H153</f>
        <v>0</v>
      </c>
      <c r="S153" s="146">
        <v>0</v>
      </c>
      <c r="T153" s="147">
        <f>S153*H153</f>
        <v>0</v>
      </c>
      <c r="AR153" s="148" t="s">
        <v>188</v>
      </c>
      <c r="AT153" s="148" t="s">
        <v>183</v>
      </c>
      <c r="AU153" s="148" t="s">
        <v>83</v>
      </c>
      <c r="AY153" s="17" t="s">
        <v>181</v>
      </c>
      <c r="BE153" s="149">
        <f>IF(N153="základní",J153,0)</f>
        <v>0</v>
      </c>
      <c r="BF153" s="149">
        <f>IF(N153="snížená",J153,0)</f>
        <v>0</v>
      </c>
      <c r="BG153" s="149">
        <f>IF(N153="zákl. přenesená",J153,0)</f>
        <v>0</v>
      </c>
      <c r="BH153" s="149">
        <f>IF(N153="sníž. přenesená",J153,0)</f>
        <v>0</v>
      </c>
      <c r="BI153" s="149">
        <f>IF(N153="nulová",J153,0)</f>
        <v>0</v>
      </c>
      <c r="BJ153" s="17" t="s">
        <v>83</v>
      </c>
      <c r="BK153" s="149">
        <f>ROUND(I153*H153,2)</f>
        <v>0</v>
      </c>
      <c r="BL153" s="17" t="s">
        <v>188</v>
      </c>
      <c r="BM153" s="148" t="s">
        <v>438</v>
      </c>
    </row>
    <row r="154" spans="2:65" s="11" customFormat="1" ht="25.9" customHeight="1" x14ac:dyDescent="0.2">
      <c r="B154" s="124"/>
      <c r="D154" s="125" t="s">
        <v>75</v>
      </c>
      <c r="E154" s="126" t="s">
        <v>2704</v>
      </c>
      <c r="F154" s="126" t="s">
        <v>2705</v>
      </c>
      <c r="I154" s="127"/>
      <c r="J154" s="128">
        <f>BK154</f>
        <v>0</v>
      </c>
      <c r="L154" s="124"/>
      <c r="M154" s="129"/>
      <c r="P154" s="130">
        <f>P155</f>
        <v>0</v>
      </c>
      <c r="R154" s="130">
        <f>R155</f>
        <v>0</v>
      </c>
      <c r="T154" s="131">
        <f>T155</f>
        <v>0</v>
      </c>
      <c r="AR154" s="125" t="s">
        <v>188</v>
      </c>
      <c r="AT154" s="132" t="s">
        <v>75</v>
      </c>
      <c r="AU154" s="132" t="s">
        <v>76</v>
      </c>
      <c r="AY154" s="125" t="s">
        <v>181</v>
      </c>
      <c r="BK154" s="133">
        <f>BK155</f>
        <v>0</v>
      </c>
    </row>
    <row r="155" spans="2:65" s="1" customFormat="1" ht="16.5" customHeight="1" x14ac:dyDescent="0.2">
      <c r="B155" s="136"/>
      <c r="C155" s="137" t="s">
        <v>312</v>
      </c>
      <c r="D155" s="137" t="s">
        <v>183</v>
      </c>
      <c r="E155" s="138" t="s">
        <v>2706</v>
      </c>
      <c r="F155" s="139" t="s">
        <v>2707</v>
      </c>
      <c r="G155" s="140" t="s">
        <v>339</v>
      </c>
      <c r="H155" s="141">
        <v>1</v>
      </c>
      <c r="I155" s="142"/>
      <c r="J155" s="143">
        <f>ROUND(I155*H155,2)</f>
        <v>0</v>
      </c>
      <c r="K155" s="139" t="s">
        <v>1</v>
      </c>
      <c r="L155" s="32"/>
      <c r="M155" s="195" t="s">
        <v>1</v>
      </c>
      <c r="N155" s="196" t="s">
        <v>41</v>
      </c>
      <c r="O155" s="193"/>
      <c r="P155" s="197">
        <f>O155*H155</f>
        <v>0</v>
      </c>
      <c r="Q155" s="197">
        <v>0</v>
      </c>
      <c r="R155" s="197">
        <f>Q155*H155</f>
        <v>0</v>
      </c>
      <c r="S155" s="197">
        <v>0</v>
      </c>
      <c r="T155" s="198">
        <f>S155*H155</f>
        <v>0</v>
      </c>
      <c r="AR155" s="148" t="s">
        <v>966</v>
      </c>
      <c r="AT155" s="148" t="s">
        <v>183</v>
      </c>
      <c r="AU155" s="148" t="s">
        <v>83</v>
      </c>
      <c r="AY155" s="17" t="s">
        <v>181</v>
      </c>
      <c r="BE155" s="149">
        <f>IF(N155="základní",J155,0)</f>
        <v>0</v>
      </c>
      <c r="BF155" s="149">
        <f>IF(N155="snížená",J155,0)</f>
        <v>0</v>
      </c>
      <c r="BG155" s="149">
        <f>IF(N155="zákl. přenesená",J155,0)</f>
        <v>0</v>
      </c>
      <c r="BH155" s="149">
        <f>IF(N155="sníž. přenesená",J155,0)</f>
        <v>0</v>
      </c>
      <c r="BI155" s="149">
        <f>IF(N155="nulová",J155,0)</f>
        <v>0</v>
      </c>
      <c r="BJ155" s="17" t="s">
        <v>83</v>
      </c>
      <c r="BK155" s="149">
        <f>ROUND(I155*H155,2)</f>
        <v>0</v>
      </c>
      <c r="BL155" s="17" t="s">
        <v>966</v>
      </c>
      <c r="BM155" s="148" t="s">
        <v>2708</v>
      </c>
    </row>
    <row r="156" spans="2:65" s="1" customFormat="1" ht="6.95" customHeight="1" x14ac:dyDescent="0.2">
      <c r="B156" s="44"/>
      <c r="C156" s="45"/>
      <c r="D156" s="45"/>
      <c r="E156" s="45"/>
      <c r="F156" s="45"/>
      <c r="G156" s="45"/>
      <c r="H156" s="45"/>
      <c r="I156" s="45"/>
      <c r="J156" s="45"/>
      <c r="K156" s="45"/>
      <c r="L156" s="32"/>
    </row>
  </sheetData>
  <autoFilter ref="C124:K155" xr:uid="{00000000-0009-0000-0000-00000B000000}"/>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235"/>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131</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1769</v>
      </c>
      <c r="F9" s="246"/>
      <c r="G9" s="246"/>
      <c r="H9" s="246"/>
      <c r="L9" s="32"/>
    </row>
    <row r="10" spans="2:46" s="1" customFormat="1" ht="12" customHeight="1" x14ac:dyDescent="0.2">
      <c r="B10" s="32"/>
      <c r="D10" s="27" t="s">
        <v>136</v>
      </c>
      <c r="L10" s="32"/>
    </row>
    <row r="11" spans="2:46" s="1" customFormat="1" ht="16.5" customHeight="1" x14ac:dyDescent="0.2">
      <c r="B11" s="32"/>
      <c r="E11" s="241" t="s">
        <v>2709</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
        <v>1</v>
      </c>
      <c r="L16" s="32"/>
    </row>
    <row r="17" spans="2:12" s="1" customFormat="1" ht="18" customHeight="1" x14ac:dyDescent="0.2">
      <c r="B17" s="32"/>
      <c r="E17" s="25" t="s">
        <v>21</v>
      </c>
      <c r="I17" s="27" t="s">
        <v>27</v>
      </c>
      <c r="J17" s="25" t="s">
        <v>1</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
        <v>1</v>
      </c>
      <c r="L22" s="32"/>
    </row>
    <row r="23" spans="2:12" s="1" customFormat="1" ht="18" customHeight="1" x14ac:dyDescent="0.2">
      <c r="B23" s="32"/>
      <c r="E23" s="25" t="s">
        <v>21</v>
      </c>
      <c r="I23" s="27" t="s">
        <v>27</v>
      </c>
      <c r="J23" s="25" t="s">
        <v>1</v>
      </c>
      <c r="L23" s="32"/>
    </row>
    <row r="24" spans="2:12" s="1" customFormat="1" ht="6.95" customHeight="1" x14ac:dyDescent="0.2">
      <c r="B24" s="32"/>
      <c r="L24" s="32"/>
    </row>
    <row r="25" spans="2:12" s="1" customFormat="1" ht="12" customHeight="1" x14ac:dyDescent="0.2">
      <c r="B25" s="32"/>
      <c r="D25" s="27" t="s">
        <v>33</v>
      </c>
      <c r="I25" s="27" t="s">
        <v>25</v>
      </c>
      <c r="J25" s="25" t="s">
        <v>1</v>
      </c>
      <c r="L25" s="32"/>
    </row>
    <row r="26" spans="2:12" s="1" customFormat="1" ht="18" customHeight="1" x14ac:dyDescent="0.2">
      <c r="B26" s="32"/>
      <c r="E26" s="25" t="s">
        <v>21</v>
      </c>
      <c r="I26" s="27" t="s">
        <v>27</v>
      </c>
      <c r="J26" s="25" t="s">
        <v>1</v>
      </c>
      <c r="L26" s="32"/>
    </row>
    <row r="27" spans="2:12" s="1" customFormat="1" ht="6.95" customHeight="1" x14ac:dyDescent="0.2">
      <c r="B27" s="32"/>
      <c r="L27" s="32"/>
    </row>
    <row r="28" spans="2:12" s="1" customFormat="1" ht="12" customHeight="1" x14ac:dyDescent="0.2">
      <c r="B28" s="32"/>
      <c r="D28" s="27" t="s">
        <v>34</v>
      </c>
      <c r="L28" s="32"/>
    </row>
    <row r="29" spans="2:12" s="7" customFormat="1" ht="16.5" customHeight="1" x14ac:dyDescent="0.2">
      <c r="B29" s="94"/>
      <c r="E29" s="232" t="s">
        <v>1</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ROUND(J133,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ROUND((SUM(BE133:BE234)),  2)</f>
        <v>0</v>
      </c>
      <c r="I35" s="96">
        <v>0.21</v>
      </c>
      <c r="J35" s="86">
        <f>ROUND(((SUM(BE133:BE234))*I35),  2)</f>
        <v>0</v>
      </c>
      <c r="L35" s="32"/>
    </row>
    <row r="36" spans="2:12" s="1" customFormat="1" ht="14.45" customHeight="1" x14ac:dyDescent="0.2">
      <c r="B36" s="32"/>
      <c r="E36" s="27" t="s">
        <v>42</v>
      </c>
      <c r="F36" s="86">
        <f>ROUND((SUM(BF133:BF234)),  2)</f>
        <v>0</v>
      </c>
      <c r="I36" s="96">
        <v>0.12</v>
      </c>
      <c r="J36" s="86">
        <f>ROUND(((SUM(BF133:BF234))*I36),  2)</f>
        <v>0</v>
      </c>
      <c r="L36" s="32"/>
    </row>
    <row r="37" spans="2:12" s="1" customFormat="1" ht="14.45" hidden="1" customHeight="1" x14ac:dyDescent="0.2">
      <c r="B37" s="32"/>
      <c r="E37" s="27" t="s">
        <v>43</v>
      </c>
      <c r="F37" s="86">
        <f>ROUND((SUM(BG133:BG234)),  2)</f>
        <v>0</v>
      </c>
      <c r="I37" s="96">
        <v>0.21</v>
      </c>
      <c r="J37" s="86">
        <f>0</f>
        <v>0</v>
      </c>
      <c r="L37" s="32"/>
    </row>
    <row r="38" spans="2:12" s="1" customFormat="1" ht="14.45" hidden="1" customHeight="1" x14ac:dyDescent="0.2">
      <c r="B38" s="32"/>
      <c r="E38" s="27" t="s">
        <v>44</v>
      </c>
      <c r="F38" s="86">
        <f>ROUND((SUM(BH133:BH234)),  2)</f>
        <v>0</v>
      </c>
      <c r="I38" s="96">
        <v>0.12</v>
      </c>
      <c r="J38" s="86">
        <f>0</f>
        <v>0</v>
      </c>
      <c r="L38" s="32"/>
    </row>
    <row r="39" spans="2:12" s="1" customFormat="1" ht="14.45" hidden="1" customHeight="1" x14ac:dyDescent="0.2">
      <c r="B39" s="32"/>
      <c r="E39" s="27" t="s">
        <v>45</v>
      </c>
      <c r="F39" s="86">
        <f>ROUND((SUM(BI133:BI234)),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1769</v>
      </c>
      <c r="F87" s="246"/>
      <c r="G87" s="246"/>
      <c r="H87" s="246"/>
      <c r="L87" s="32"/>
    </row>
    <row r="88" spans="2:12" s="1" customFormat="1" ht="12" customHeight="1" x14ac:dyDescent="0.2">
      <c r="B88" s="32"/>
      <c r="C88" s="27" t="s">
        <v>136</v>
      </c>
      <c r="L88" s="32"/>
    </row>
    <row r="89" spans="2:12" s="1" customFormat="1" ht="16.5" customHeight="1" x14ac:dyDescent="0.2">
      <c r="B89" s="32"/>
      <c r="E89" s="241" t="str">
        <f>E11</f>
        <v>D1.02.43-44 - Elektroinstalace</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15.2" customHeight="1" x14ac:dyDescent="0.2">
      <c r="B93" s="32"/>
      <c r="C93" s="27" t="s">
        <v>24</v>
      </c>
      <c r="F93" s="25" t="str">
        <f>E17</f>
        <v xml:space="preserve"> </v>
      </c>
      <c r="I93" s="27" t="s">
        <v>30</v>
      </c>
      <c r="J93" s="30" t="str">
        <f>E23</f>
        <v xml:space="preserve"> </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J133</f>
        <v>0</v>
      </c>
      <c r="L98" s="32"/>
      <c r="AU98" s="17" t="s">
        <v>142</v>
      </c>
    </row>
    <row r="99" spans="2:47" s="8" customFormat="1" ht="24.95" customHeight="1" x14ac:dyDescent="0.2">
      <c r="B99" s="108"/>
      <c r="D99" s="109" t="s">
        <v>143</v>
      </c>
      <c r="E99" s="110"/>
      <c r="F99" s="110"/>
      <c r="G99" s="110"/>
      <c r="H99" s="110"/>
      <c r="I99" s="110"/>
      <c r="J99" s="111">
        <f>J134</f>
        <v>0</v>
      </c>
      <c r="L99" s="108"/>
    </row>
    <row r="100" spans="2:47" s="9" customFormat="1" ht="19.899999999999999" customHeight="1" x14ac:dyDescent="0.2">
      <c r="B100" s="112"/>
      <c r="D100" s="113" t="s">
        <v>149</v>
      </c>
      <c r="E100" s="114"/>
      <c r="F100" s="114"/>
      <c r="G100" s="114"/>
      <c r="H100" s="114"/>
      <c r="I100" s="114"/>
      <c r="J100" s="115">
        <f>J135</f>
        <v>0</v>
      </c>
      <c r="L100" s="112"/>
    </row>
    <row r="101" spans="2:47" s="9" customFormat="1" ht="19.899999999999999" customHeight="1" x14ac:dyDescent="0.2">
      <c r="B101" s="112"/>
      <c r="D101" s="113" t="s">
        <v>151</v>
      </c>
      <c r="E101" s="114"/>
      <c r="F101" s="114"/>
      <c r="G101" s="114"/>
      <c r="H101" s="114"/>
      <c r="I101" s="114"/>
      <c r="J101" s="115">
        <f>J140</f>
        <v>0</v>
      </c>
      <c r="L101" s="112"/>
    </row>
    <row r="102" spans="2:47" s="8" customFormat="1" ht="24.95" customHeight="1" x14ac:dyDescent="0.2">
      <c r="B102" s="108"/>
      <c r="D102" s="109" t="s">
        <v>153</v>
      </c>
      <c r="E102" s="110"/>
      <c r="F102" s="110"/>
      <c r="G102" s="110"/>
      <c r="H102" s="110"/>
      <c r="I102" s="110"/>
      <c r="J102" s="111">
        <f>J145</f>
        <v>0</v>
      </c>
      <c r="L102" s="108"/>
    </row>
    <row r="103" spans="2:47" s="9" customFormat="1" ht="19.899999999999999" customHeight="1" x14ac:dyDescent="0.2">
      <c r="B103" s="112"/>
      <c r="D103" s="113" t="s">
        <v>977</v>
      </c>
      <c r="E103" s="114"/>
      <c r="F103" s="114"/>
      <c r="G103" s="114"/>
      <c r="H103" s="114"/>
      <c r="I103" s="114"/>
      <c r="J103" s="115">
        <f>J146</f>
        <v>0</v>
      </c>
      <c r="L103" s="112"/>
    </row>
    <row r="104" spans="2:47" s="8" customFormat="1" ht="24.95" customHeight="1" x14ac:dyDescent="0.2">
      <c r="B104" s="108"/>
      <c r="D104" s="109" t="s">
        <v>978</v>
      </c>
      <c r="E104" s="110"/>
      <c r="F104" s="110"/>
      <c r="G104" s="110"/>
      <c r="H104" s="110"/>
      <c r="I104" s="110"/>
      <c r="J104" s="111">
        <f>J212</f>
        <v>0</v>
      </c>
      <c r="L104" s="108"/>
    </row>
    <row r="105" spans="2:47" s="9" customFormat="1" ht="19.899999999999999" customHeight="1" x14ac:dyDescent="0.2">
      <c r="B105" s="112"/>
      <c r="D105" s="113" t="s">
        <v>979</v>
      </c>
      <c r="E105" s="114"/>
      <c r="F105" s="114"/>
      <c r="G105" s="114"/>
      <c r="H105" s="114"/>
      <c r="I105" s="114"/>
      <c r="J105" s="115">
        <f>J213</f>
        <v>0</v>
      </c>
      <c r="L105" s="112"/>
    </row>
    <row r="106" spans="2:47" s="9" customFormat="1" ht="19.899999999999999" customHeight="1" x14ac:dyDescent="0.2">
      <c r="B106" s="112"/>
      <c r="D106" s="113" t="s">
        <v>980</v>
      </c>
      <c r="E106" s="114"/>
      <c r="F106" s="114"/>
      <c r="G106" s="114"/>
      <c r="H106" s="114"/>
      <c r="I106" s="114"/>
      <c r="J106" s="115">
        <f>J218</f>
        <v>0</v>
      </c>
      <c r="L106" s="112"/>
    </row>
    <row r="107" spans="2:47" s="8" customFormat="1" ht="24.95" customHeight="1" x14ac:dyDescent="0.2">
      <c r="B107" s="108"/>
      <c r="D107" s="109" t="s">
        <v>887</v>
      </c>
      <c r="E107" s="110"/>
      <c r="F107" s="110"/>
      <c r="G107" s="110"/>
      <c r="H107" s="110"/>
      <c r="I107" s="110"/>
      <c r="J107" s="111">
        <f>J224</f>
        <v>0</v>
      </c>
      <c r="L107" s="108"/>
    </row>
    <row r="108" spans="2:47" s="8" customFormat="1" ht="24.95" customHeight="1" x14ac:dyDescent="0.2">
      <c r="B108" s="108"/>
      <c r="D108" s="109" t="s">
        <v>981</v>
      </c>
      <c r="E108" s="110"/>
      <c r="F108" s="110"/>
      <c r="G108" s="110"/>
      <c r="H108" s="110"/>
      <c r="I108" s="110"/>
      <c r="J108" s="111">
        <f>J227</f>
        <v>0</v>
      </c>
      <c r="L108" s="108"/>
    </row>
    <row r="109" spans="2:47" s="9" customFormat="1" ht="19.899999999999999" customHeight="1" x14ac:dyDescent="0.2">
      <c r="B109" s="112"/>
      <c r="D109" s="113" t="s">
        <v>982</v>
      </c>
      <c r="E109" s="114"/>
      <c r="F109" s="114"/>
      <c r="G109" s="114"/>
      <c r="H109" s="114"/>
      <c r="I109" s="114"/>
      <c r="J109" s="115">
        <f>J228</f>
        <v>0</v>
      </c>
      <c r="L109" s="112"/>
    </row>
    <row r="110" spans="2:47" s="9" customFormat="1" ht="19.899999999999999" customHeight="1" x14ac:dyDescent="0.2">
      <c r="B110" s="112"/>
      <c r="D110" s="113" t="s">
        <v>983</v>
      </c>
      <c r="E110" s="114"/>
      <c r="F110" s="114"/>
      <c r="G110" s="114"/>
      <c r="H110" s="114"/>
      <c r="I110" s="114"/>
      <c r="J110" s="115">
        <f>J231</f>
        <v>0</v>
      </c>
      <c r="L110" s="112"/>
    </row>
    <row r="111" spans="2:47" s="9" customFormat="1" ht="19.899999999999999" customHeight="1" x14ac:dyDescent="0.2">
      <c r="B111" s="112"/>
      <c r="D111" s="113" t="s">
        <v>984</v>
      </c>
      <c r="E111" s="114"/>
      <c r="F111" s="114"/>
      <c r="G111" s="114"/>
      <c r="H111" s="114"/>
      <c r="I111" s="114"/>
      <c r="J111" s="115">
        <f>J233</f>
        <v>0</v>
      </c>
      <c r="L111" s="112"/>
    </row>
    <row r="112" spans="2:47" s="1" customFormat="1" ht="21.95" customHeight="1" x14ac:dyDescent="0.2">
      <c r="B112" s="32"/>
      <c r="L112" s="32"/>
    </row>
    <row r="113" spans="2:12" s="1" customFormat="1" ht="6.95" customHeight="1" x14ac:dyDescent="0.2">
      <c r="B113" s="44"/>
      <c r="C113" s="45"/>
      <c r="D113" s="45"/>
      <c r="E113" s="45"/>
      <c r="F113" s="45"/>
      <c r="G113" s="45"/>
      <c r="H113" s="45"/>
      <c r="I113" s="45"/>
      <c r="J113" s="45"/>
      <c r="K113" s="45"/>
      <c r="L113" s="32"/>
    </row>
    <row r="117" spans="2:12" s="1" customFormat="1" ht="6.95" customHeight="1" x14ac:dyDescent="0.2">
      <c r="B117" s="46"/>
      <c r="C117" s="47"/>
      <c r="D117" s="47"/>
      <c r="E117" s="47"/>
      <c r="F117" s="47"/>
      <c r="G117" s="47"/>
      <c r="H117" s="47"/>
      <c r="I117" s="47"/>
      <c r="J117" s="47"/>
      <c r="K117" s="47"/>
      <c r="L117" s="32"/>
    </row>
    <row r="118" spans="2:12" s="1" customFormat="1" ht="24.95" customHeight="1" x14ac:dyDescent="0.2">
      <c r="B118" s="32"/>
      <c r="C118" s="21" t="s">
        <v>166</v>
      </c>
      <c r="L118" s="32"/>
    </row>
    <row r="119" spans="2:12" s="1" customFormat="1" ht="6.95" customHeight="1" x14ac:dyDescent="0.2">
      <c r="B119" s="32"/>
      <c r="L119" s="32"/>
    </row>
    <row r="120" spans="2:12" s="1" customFormat="1" ht="12" customHeight="1" x14ac:dyDescent="0.2">
      <c r="B120" s="32"/>
      <c r="C120" s="27" t="s">
        <v>16</v>
      </c>
      <c r="L120" s="32"/>
    </row>
    <row r="121" spans="2:12" s="1" customFormat="1" ht="16.5" customHeight="1" x14ac:dyDescent="0.2">
      <c r="B121" s="32"/>
      <c r="E121" s="247" t="str">
        <f>E7</f>
        <v>Rekonstrukce spojovacích chodeb pavilonu G VŠB-TUO</v>
      </c>
      <c r="F121" s="248"/>
      <c r="G121" s="248"/>
      <c r="H121" s="248"/>
      <c r="L121" s="32"/>
    </row>
    <row r="122" spans="2:12" ht="12" customHeight="1" x14ac:dyDescent="0.2">
      <c r="B122" s="20"/>
      <c r="C122" s="27" t="s">
        <v>134</v>
      </c>
      <c r="L122" s="20"/>
    </row>
    <row r="123" spans="2:12" s="1" customFormat="1" ht="16.5" customHeight="1" x14ac:dyDescent="0.2">
      <c r="B123" s="32"/>
      <c r="E123" s="247" t="s">
        <v>1769</v>
      </c>
      <c r="F123" s="246"/>
      <c r="G123" s="246"/>
      <c r="H123" s="246"/>
      <c r="L123" s="32"/>
    </row>
    <row r="124" spans="2:12" s="1" customFormat="1" ht="12" customHeight="1" x14ac:dyDescent="0.2">
      <c r="B124" s="32"/>
      <c r="C124" s="27" t="s">
        <v>136</v>
      </c>
      <c r="L124" s="32"/>
    </row>
    <row r="125" spans="2:12" s="1" customFormat="1" ht="16.5" customHeight="1" x14ac:dyDescent="0.2">
      <c r="B125" s="32"/>
      <c r="E125" s="241" t="str">
        <f>E11</f>
        <v>D1.02.43-44 - Elektroinstalace</v>
      </c>
      <c r="F125" s="246"/>
      <c r="G125" s="246"/>
      <c r="H125" s="246"/>
      <c r="L125" s="32"/>
    </row>
    <row r="126" spans="2:12" s="1" customFormat="1" ht="6.95" customHeight="1" x14ac:dyDescent="0.2">
      <c r="B126" s="32"/>
      <c r="L126" s="32"/>
    </row>
    <row r="127" spans="2:12" s="1" customFormat="1" ht="12" customHeight="1" x14ac:dyDescent="0.2">
      <c r="B127" s="32"/>
      <c r="C127" s="27" t="s">
        <v>20</v>
      </c>
      <c r="F127" s="25" t="str">
        <f>F14</f>
        <v xml:space="preserve"> </v>
      </c>
      <c r="I127" s="27" t="s">
        <v>22</v>
      </c>
      <c r="J127" s="52" t="str">
        <f>IF(J14="","",J14)</f>
        <v>24. 2. 2024</v>
      </c>
      <c r="L127" s="32"/>
    </row>
    <row r="128" spans="2:12" s="1" customFormat="1" ht="6.95" customHeight="1" x14ac:dyDescent="0.2">
      <c r="B128" s="32"/>
      <c r="L128" s="32"/>
    </row>
    <row r="129" spans="2:65" s="1" customFormat="1" ht="15.2" customHeight="1" x14ac:dyDescent="0.2">
      <c r="B129" s="32"/>
      <c r="C129" s="27" t="s">
        <v>24</v>
      </c>
      <c r="F129" s="25" t="str">
        <f>E17</f>
        <v xml:space="preserve"> </v>
      </c>
      <c r="I129" s="27" t="s">
        <v>30</v>
      </c>
      <c r="J129" s="30" t="str">
        <f>E23</f>
        <v xml:space="preserve"> </v>
      </c>
      <c r="L129" s="32"/>
    </row>
    <row r="130" spans="2:65" s="1" customFormat="1" ht="15.2" customHeight="1" x14ac:dyDescent="0.2">
      <c r="B130" s="32"/>
      <c r="C130" s="27" t="s">
        <v>28</v>
      </c>
      <c r="F130" s="25" t="str">
        <f>IF(E20="","",E20)</f>
        <v>Vyplň údaj</v>
      </c>
      <c r="I130" s="27" t="s">
        <v>33</v>
      </c>
      <c r="J130" s="30" t="str">
        <f>E26</f>
        <v xml:space="preserve"> </v>
      </c>
      <c r="L130" s="32"/>
    </row>
    <row r="131" spans="2:65" s="1" customFormat="1" ht="10.35" customHeight="1" x14ac:dyDescent="0.2">
      <c r="B131" s="32"/>
      <c r="L131" s="32"/>
    </row>
    <row r="132" spans="2:65" s="10" customFormat="1" ht="29.25" customHeight="1" x14ac:dyDescent="0.2">
      <c r="B132" s="116"/>
      <c r="C132" s="117" t="s">
        <v>167</v>
      </c>
      <c r="D132" s="118" t="s">
        <v>61</v>
      </c>
      <c r="E132" s="118" t="s">
        <v>57</v>
      </c>
      <c r="F132" s="118" t="s">
        <v>58</v>
      </c>
      <c r="G132" s="118" t="s">
        <v>168</v>
      </c>
      <c r="H132" s="118" t="s">
        <v>169</v>
      </c>
      <c r="I132" s="118" t="s">
        <v>170</v>
      </c>
      <c r="J132" s="118" t="s">
        <v>140</v>
      </c>
      <c r="K132" s="119" t="s">
        <v>171</v>
      </c>
      <c r="L132" s="116"/>
      <c r="M132" s="59" t="s">
        <v>1</v>
      </c>
      <c r="N132" s="60" t="s">
        <v>40</v>
      </c>
      <c r="O132" s="60" t="s">
        <v>172</v>
      </c>
      <c r="P132" s="60" t="s">
        <v>173</v>
      </c>
      <c r="Q132" s="60" t="s">
        <v>174</v>
      </c>
      <c r="R132" s="60" t="s">
        <v>175</v>
      </c>
      <c r="S132" s="60" t="s">
        <v>176</v>
      </c>
      <c r="T132" s="61" t="s">
        <v>177</v>
      </c>
    </row>
    <row r="133" spans="2:65" s="1" customFormat="1" ht="22.9" customHeight="1" x14ac:dyDescent="0.25">
      <c r="B133" s="32"/>
      <c r="C133" s="64" t="s">
        <v>178</v>
      </c>
      <c r="J133" s="120">
        <f>BK133</f>
        <v>0</v>
      </c>
      <c r="L133" s="32"/>
      <c r="M133" s="62"/>
      <c r="N133" s="53"/>
      <c r="O133" s="53"/>
      <c r="P133" s="121">
        <f>P134+P145+P212+P224+P227</f>
        <v>0</v>
      </c>
      <c r="Q133" s="53"/>
      <c r="R133" s="121">
        <f>R134+R145+R212+R224+R227</f>
        <v>0.82303000000000015</v>
      </c>
      <c r="S133" s="53"/>
      <c r="T133" s="122">
        <f>T134+T145+T212+T224+T227</f>
        <v>0.62812000000000001</v>
      </c>
      <c r="AT133" s="17" t="s">
        <v>75</v>
      </c>
      <c r="AU133" s="17" t="s">
        <v>142</v>
      </c>
      <c r="BK133" s="123">
        <f>BK134+BK145+BK212+BK224+BK227</f>
        <v>0</v>
      </c>
    </row>
    <row r="134" spans="2:65" s="11" customFormat="1" ht="25.9" customHeight="1" x14ac:dyDescent="0.2">
      <c r="B134" s="124"/>
      <c r="D134" s="125" t="s">
        <v>75</v>
      </c>
      <c r="E134" s="126" t="s">
        <v>179</v>
      </c>
      <c r="F134" s="126" t="s">
        <v>180</v>
      </c>
      <c r="I134" s="127"/>
      <c r="J134" s="128">
        <f>BK134</f>
        <v>0</v>
      </c>
      <c r="L134" s="124"/>
      <c r="M134" s="129"/>
      <c r="P134" s="130">
        <f>P135+P140</f>
        <v>0</v>
      </c>
      <c r="R134" s="130">
        <f>R135+R140</f>
        <v>0</v>
      </c>
      <c r="T134" s="131">
        <f>T135+T140</f>
        <v>0.28200000000000003</v>
      </c>
      <c r="AR134" s="125" t="s">
        <v>83</v>
      </c>
      <c r="AT134" s="132" t="s">
        <v>75</v>
      </c>
      <c r="AU134" s="132" t="s">
        <v>76</v>
      </c>
      <c r="AY134" s="125" t="s">
        <v>181</v>
      </c>
      <c r="BK134" s="133">
        <f>BK135+BK140</f>
        <v>0</v>
      </c>
    </row>
    <row r="135" spans="2:65" s="11" customFormat="1" ht="22.9" customHeight="1" x14ac:dyDescent="0.2">
      <c r="B135" s="124"/>
      <c r="D135" s="125" t="s">
        <v>75</v>
      </c>
      <c r="E135" s="134" t="s">
        <v>229</v>
      </c>
      <c r="F135" s="134" t="s">
        <v>290</v>
      </c>
      <c r="I135" s="127"/>
      <c r="J135" s="135">
        <f>BK135</f>
        <v>0</v>
      </c>
      <c r="L135" s="124"/>
      <c r="M135" s="129"/>
      <c r="P135" s="130">
        <f>SUM(P136:P139)</f>
        <v>0</v>
      </c>
      <c r="R135" s="130">
        <f>SUM(R136:R139)</f>
        <v>0</v>
      </c>
      <c r="T135" s="131">
        <f>SUM(T136:T139)</f>
        <v>0.28200000000000003</v>
      </c>
      <c r="AR135" s="125" t="s">
        <v>83</v>
      </c>
      <c r="AT135" s="132" t="s">
        <v>75</v>
      </c>
      <c r="AU135" s="132" t="s">
        <v>83</v>
      </c>
      <c r="AY135" s="125" t="s">
        <v>181</v>
      </c>
      <c r="BK135" s="133">
        <f>SUM(BK136:BK139)</f>
        <v>0</v>
      </c>
    </row>
    <row r="136" spans="2:65" s="1" customFormat="1" ht="16.5" customHeight="1" x14ac:dyDescent="0.2">
      <c r="B136" s="136"/>
      <c r="C136" s="137" t="s">
        <v>83</v>
      </c>
      <c r="D136" s="137" t="s">
        <v>183</v>
      </c>
      <c r="E136" s="138" t="s">
        <v>985</v>
      </c>
      <c r="F136" s="139" t="s">
        <v>986</v>
      </c>
      <c r="G136" s="140" t="s">
        <v>339</v>
      </c>
      <c r="H136" s="141">
        <v>16</v>
      </c>
      <c r="I136" s="142"/>
      <c r="J136" s="143">
        <f>ROUND(I136*H136,2)</f>
        <v>0</v>
      </c>
      <c r="K136" s="139" t="s">
        <v>1</v>
      </c>
      <c r="L136" s="32"/>
      <c r="M136" s="144" t="s">
        <v>1</v>
      </c>
      <c r="N136" s="145" t="s">
        <v>41</v>
      </c>
      <c r="P136" s="146">
        <f>O136*H136</f>
        <v>0</v>
      </c>
      <c r="Q136" s="146">
        <v>0</v>
      </c>
      <c r="R136" s="146">
        <f>Q136*H136</f>
        <v>0</v>
      </c>
      <c r="S136" s="146">
        <v>1E-3</v>
      </c>
      <c r="T136" s="147">
        <f>S136*H136</f>
        <v>1.6E-2</v>
      </c>
      <c r="AR136" s="148" t="s">
        <v>188</v>
      </c>
      <c r="AT136" s="148" t="s">
        <v>183</v>
      </c>
      <c r="AU136" s="148" t="s">
        <v>85</v>
      </c>
      <c r="AY136" s="17" t="s">
        <v>181</v>
      </c>
      <c r="BE136" s="149">
        <f>IF(N136="základní",J136,0)</f>
        <v>0</v>
      </c>
      <c r="BF136" s="149">
        <f>IF(N136="snížená",J136,0)</f>
        <v>0</v>
      </c>
      <c r="BG136" s="149">
        <f>IF(N136="zákl. přenesená",J136,0)</f>
        <v>0</v>
      </c>
      <c r="BH136" s="149">
        <f>IF(N136="sníž. přenesená",J136,0)</f>
        <v>0</v>
      </c>
      <c r="BI136" s="149">
        <f>IF(N136="nulová",J136,0)</f>
        <v>0</v>
      </c>
      <c r="BJ136" s="17" t="s">
        <v>83</v>
      </c>
      <c r="BK136" s="149">
        <f>ROUND(I136*H136,2)</f>
        <v>0</v>
      </c>
      <c r="BL136" s="17" t="s">
        <v>188</v>
      </c>
      <c r="BM136" s="148" t="s">
        <v>2710</v>
      </c>
    </row>
    <row r="137" spans="2:65" s="1" customFormat="1" ht="21.75" customHeight="1" x14ac:dyDescent="0.2">
      <c r="B137" s="136"/>
      <c r="C137" s="137" t="s">
        <v>85</v>
      </c>
      <c r="D137" s="137" t="s">
        <v>183</v>
      </c>
      <c r="E137" s="138" t="s">
        <v>987</v>
      </c>
      <c r="F137" s="139" t="s">
        <v>988</v>
      </c>
      <c r="G137" s="140" t="s">
        <v>339</v>
      </c>
      <c r="H137" s="141">
        <v>8</v>
      </c>
      <c r="I137" s="142"/>
      <c r="J137" s="143">
        <f>ROUND(I137*H137,2)</f>
        <v>0</v>
      </c>
      <c r="K137" s="139" t="s">
        <v>1</v>
      </c>
      <c r="L137" s="32"/>
      <c r="M137" s="144" t="s">
        <v>1</v>
      </c>
      <c r="N137" s="145" t="s">
        <v>41</v>
      </c>
      <c r="P137" s="146">
        <f>O137*H137</f>
        <v>0</v>
      </c>
      <c r="Q137" s="146">
        <v>0</v>
      </c>
      <c r="R137" s="146">
        <f>Q137*H137</f>
        <v>0</v>
      </c>
      <c r="S137" s="146">
        <v>2E-3</v>
      </c>
      <c r="T137" s="147">
        <f>S137*H137</f>
        <v>1.6E-2</v>
      </c>
      <c r="AR137" s="148" t="s">
        <v>188</v>
      </c>
      <c r="AT137" s="148" t="s">
        <v>183</v>
      </c>
      <c r="AU137" s="148" t="s">
        <v>85</v>
      </c>
      <c r="AY137" s="17" t="s">
        <v>181</v>
      </c>
      <c r="BE137" s="149">
        <f>IF(N137="základní",J137,0)</f>
        <v>0</v>
      </c>
      <c r="BF137" s="149">
        <f>IF(N137="snížená",J137,0)</f>
        <v>0</v>
      </c>
      <c r="BG137" s="149">
        <f>IF(N137="zákl. přenesená",J137,0)</f>
        <v>0</v>
      </c>
      <c r="BH137" s="149">
        <f>IF(N137="sníž. přenesená",J137,0)</f>
        <v>0</v>
      </c>
      <c r="BI137" s="149">
        <f>IF(N137="nulová",J137,0)</f>
        <v>0</v>
      </c>
      <c r="BJ137" s="17" t="s">
        <v>83</v>
      </c>
      <c r="BK137" s="149">
        <f>ROUND(I137*H137,2)</f>
        <v>0</v>
      </c>
      <c r="BL137" s="17" t="s">
        <v>188</v>
      </c>
      <c r="BM137" s="148" t="s">
        <v>2711</v>
      </c>
    </row>
    <row r="138" spans="2:65" s="1" customFormat="1" ht="16.5" customHeight="1" x14ac:dyDescent="0.2">
      <c r="B138" s="136"/>
      <c r="C138" s="137" t="s">
        <v>99</v>
      </c>
      <c r="D138" s="137" t="s">
        <v>183</v>
      </c>
      <c r="E138" s="138" t="s">
        <v>991</v>
      </c>
      <c r="F138" s="139" t="s">
        <v>992</v>
      </c>
      <c r="G138" s="140" t="s">
        <v>339</v>
      </c>
      <c r="H138" s="141">
        <v>30</v>
      </c>
      <c r="I138" s="142"/>
      <c r="J138" s="143">
        <f>ROUND(I138*H138,2)</f>
        <v>0</v>
      </c>
      <c r="K138" s="139" t="s">
        <v>1</v>
      </c>
      <c r="L138" s="32"/>
      <c r="M138" s="144" t="s">
        <v>1</v>
      </c>
      <c r="N138" s="145" t="s">
        <v>41</v>
      </c>
      <c r="P138" s="146">
        <f>O138*H138</f>
        <v>0</v>
      </c>
      <c r="Q138" s="146">
        <v>0</v>
      </c>
      <c r="R138" s="146">
        <f>Q138*H138</f>
        <v>0</v>
      </c>
      <c r="S138" s="146">
        <v>3.0000000000000001E-3</v>
      </c>
      <c r="T138" s="147">
        <f>S138*H138</f>
        <v>0.09</v>
      </c>
      <c r="AR138" s="148" t="s">
        <v>188</v>
      </c>
      <c r="AT138" s="148" t="s">
        <v>183</v>
      </c>
      <c r="AU138" s="148" t="s">
        <v>85</v>
      </c>
      <c r="AY138" s="17" t="s">
        <v>181</v>
      </c>
      <c r="BE138" s="149">
        <f>IF(N138="základní",J138,0)</f>
        <v>0</v>
      </c>
      <c r="BF138" s="149">
        <f>IF(N138="snížená",J138,0)</f>
        <v>0</v>
      </c>
      <c r="BG138" s="149">
        <f>IF(N138="zákl. přenesená",J138,0)</f>
        <v>0</v>
      </c>
      <c r="BH138" s="149">
        <f>IF(N138="sníž. přenesená",J138,0)</f>
        <v>0</v>
      </c>
      <c r="BI138" s="149">
        <f>IF(N138="nulová",J138,0)</f>
        <v>0</v>
      </c>
      <c r="BJ138" s="17" t="s">
        <v>83</v>
      </c>
      <c r="BK138" s="149">
        <f>ROUND(I138*H138,2)</f>
        <v>0</v>
      </c>
      <c r="BL138" s="17" t="s">
        <v>188</v>
      </c>
      <c r="BM138" s="148" t="s">
        <v>2712</v>
      </c>
    </row>
    <row r="139" spans="2:65" s="1" customFormat="1" ht="16.5" customHeight="1" x14ac:dyDescent="0.2">
      <c r="B139" s="136"/>
      <c r="C139" s="137" t="s">
        <v>188</v>
      </c>
      <c r="D139" s="137" t="s">
        <v>183</v>
      </c>
      <c r="E139" s="138" t="s">
        <v>993</v>
      </c>
      <c r="F139" s="139" t="s">
        <v>994</v>
      </c>
      <c r="G139" s="140" t="s">
        <v>243</v>
      </c>
      <c r="H139" s="141">
        <v>80</v>
      </c>
      <c r="I139" s="142"/>
      <c r="J139" s="143">
        <f>ROUND(I139*H139,2)</f>
        <v>0</v>
      </c>
      <c r="K139" s="139" t="s">
        <v>1</v>
      </c>
      <c r="L139" s="32"/>
      <c r="M139" s="144" t="s">
        <v>1</v>
      </c>
      <c r="N139" s="145" t="s">
        <v>41</v>
      </c>
      <c r="P139" s="146">
        <f>O139*H139</f>
        <v>0</v>
      </c>
      <c r="Q139" s="146">
        <v>0</v>
      </c>
      <c r="R139" s="146">
        <f>Q139*H139</f>
        <v>0</v>
      </c>
      <c r="S139" s="146">
        <v>2E-3</v>
      </c>
      <c r="T139" s="147">
        <f>S139*H139</f>
        <v>0.16</v>
      </c>
      <c r="AR139" s="148" t="s">
        <v>188</v>
      </c>
      <c r="AT139" s="148" t="s">
        <v>183</v>
      </c>
      <c r="AU139" s="148" t="s">
        <v>85</v>
      </c>
      <c r="AY139" s="17" t="s">
        <v>181</v>
      </c>
      <c r="BE139" s="149">
        <f>IF(N139="základní",J139,0)</f>
        <v>0</v>
      </c>
      <c r="BF139" s="149">
        <f>IF(N139="snížená",J139,0)</f>
        <v>0</v>
      </c>
      <c r="BG139" s="149">
        <f>IF(N139="zákl. přenesená",J139,0)</f>
        <v>0</v>
      </c>
      <c r="BH139" s="149">
        <f>IF(N139="sníž. přenesená",J139,0)</f>
        <v>0</v>
      </c>
      <c r="BI139" s="149">
        <f>IF(N139="nulová",J139,0)</f>
        <v>0</v>
      </c>
      <c r="BJ139" s="17" t="s">
        <v>83</v>
      </c>
      <c r="BK139" s="149">
        <f>ROUND(I139*H139,2)</f>
        <v>0</v>
      </c>
      <c r="BL139" s="17" t="s">
        <v>188</v>
      </c>
      <c r="BM139" s="148" t="s">
        <v>2713</v>
      </c>
    </row>
    <row r="140" spans="2:65" s="11" customFormat="1" ht="22.9" customHeight="1" x14ac:dyDescent="0.2">
      <c r="B140" s="124"/>
      <c r="D140" s="125" t="s">
        <v>75</v>
      </c>
      <c r="E140" s="134" t="s">
        <v>368</v>
      </c>
      <c r="F140" s="134" t="s">
        <v>369</v>
      </c>
      <c r="I140" s="127"/>
      <c r="J140" s="135">
        <f>BK140</f>
        <v>0</v>
      </c>
      <c r="L140" s="124"/>
      <c r="M140" s="129"/>
      <c r="P140" s="130">
        <f>SUM(P141:P144)</f>
        <v>0</v>
      </c>
      <c r="R140" s="130">
        <f>SUM(R141:R144)</f>
        <v>0</v>
      </c>
      <c r="T140" s="131">
        <f>SUM(T141:T144)</f>
        <v>0</v>
      </c>
      <c r="AR140" s="125" t="s">
        <v>83</v>
      </c>
      <c r="AT140" s="132" t="s">
        <v>75</v>
      </c>
      <c r="AU140" s="132" t="s">
        <v>83</v>
      </c>
      <c r="AY140" s="125" t="s">
        <v>181</v>
      </c>
      <c r="BK140" s="133">
        <f>SUM(BK141:BK144)</f>
        <v>0</v>
      </c>
    </row>
    <row r="141" spans="2:65" s="1" customFormat="1" ht="21.75" customHeight="1" x14ac:dyDescent="0.2">
      <c r="B141" s="136"/>
      <c r="C141" s="137" t="s">
        <v>209</v>
      </c>
      <c r="D141" s="137" t="s">
        <v>183</v>
      </c>
      <c r="E141" s="138" t="s">
        <v>995</v>
      </c>
      <c r="F141" s="139" t="s">
        <v>996</v>
      </c>
      <c r="G141" s="140" t="s">
        <v>373</v>
      </c>
      <c r="H141" s="141">
        <v>0.628</v>
      </c>
      <c r="I141" s="142"/>
      <c r="J141" s="143">
        <f>ROUND(I141*H141,2)</f>
        <v>0</v>
      </c>
      <c r="K141" s="139" t="s">
        <v>1</v>
      </c>
      <c r="L141" s="32"/>
      <c r="M141" s="144" t="s">
        <v>1</v>
      </c>
      <c r="N141" s="145" t="s">
        <v>41</v>
      </c>
      <c r="P141" s="146">
        <f>O141*H141</f>
        <v>0</v>
      </c>
      <c r="Q141" s="146">
        <v>0</v>
      </c>
      <c r="R141" s="146">
        <f>Q141*H141</f>
        <v>0</v>
      </c>
      <c r="S141" s="146">
        <v>0</v>
      </c>
      <c r="T141" s="147">
        <f>S141*H141</f>
        <v>0</v>
      </c>
      <c r="AR141" s="148" t="s">
        <v>188</v>
      </c>
      <c r="AT141" s="148" t="s">
        <v>183</v>
      </c>
      <c r="AU141" s="148" t="s">
        <v>85</v>
      </c>
      <c r="AY141" s="17" t="s">
        <v>181</v>
      </c>
      <c r="BE141" s="149">
        <f>IF(N141="základní",J141,0)</f>
        <v>0</v>
      </c>
      <c r="BF141" s="149">
        <f>IF(N141="snížená",J141,0)</f>
        <v>0</v>
      </c>
      <c r="BG141" s="149">
        <f>IF(N141="zákl. přenesená",J141,0)</f>
        <v>0</v>
      </c>
      <c r="BH141" s="149">
        <f>IF(N141="sníž. přenesená",J141,0)</f>
        <v>0</v>
      </c>
      <c r="BI141" s="149">
        <f>IF(N141="nulová",J141,0)</f>
        <v>0</v>
      </c>
      <c r="BJ141" s="17" t="s">
        <v>83</v>
      </c>
      <c r="BK141" s="149">
        <f>ROUND(I141*H141,2)</f>
        <v>0</v>
      </c>
      <c r="BL141" s="17" t="s">
        <v>188</v>
      </c>
      <c r="BM141" s="148" t="s">
        <v>2714</v>
      </c>
    </row>
    <row r="142" spans="2:65" s="1" customFormat="1" ht="16.5" customHeight="1" x14ac:dyDescent="0.2">
      <c r="B142" s="136"/>
      <c r="C142" s="137" t="s">
        <v>214</v>
      </c>
      <c r="D142" s="137" t="s">
        <v>183</v>
      </c>
      <c r="E142" s="138" t="s">
        <v>997</v>
      </c>
      <c r="F142" s="139" t="s">
        <v>998</v>
      </c>
      <c r="G142" s="140" t="s">
        <v>373</v>
      </c>
      <c r="H142" s="141">
        <v>0.628</v>
      </c>
      <c r="I142" s="142"/>
      <c r="J142" s="143">
        <f>ROUND(I142*H142,2)</f>
        <v>0</v>
      </c>
      <c r="K142" s="139" t="s">
        <v>1</v>
      </c>
      <c r="L142" s="32"/>
      <c r="M142" s="144" t="s">
        <v>1</v>
      </c>
      <c r="N142" s="145" t="s">
        <v>41</v>
      </c>
      <c r="P142" s="146">
        <f>O142*H142</f>
        <v>0</v>
      </c>
      <c r="Q142" s="146">
        <v>0</v>
      </c>
      <c r="R142" s="146">
        <f>Q142*H142</f>
        <v>0</v>
      </c>
      <c r="S142" s="146">
        <v>0</v>
      </c>
      <c r="T142" s="147">
        <f>S142*H142</f>
        <v>0</v>
      </c>
      <c r="AR142" s="148" t="s">
        <v>188</v>
      </c>
      <c r="AT142" s="148" t="s">
        <v>183</v>
      </c>
      <c r="AU142" s="148" t="s">
        <v>85</v>
      </c>
      <c r="AY142" s="17" t="s">
        <v>181</v>
      </c>
      <c r="BE142" s="149">
        <f>IF(N142="základní",J142,0)</f>
        <v>0</v>
      </c>
      <c r="BF142" s="149">
        <f>IF(N142="snížená",J142,0)</f>
        <v>0</v>
      </c>
      <c r="BG142" s="149">
        <f>IF(N142="zákl. přenesená",J142,0)</f>
        <v>0</v>
      </c>
      <c r="BH142" s="149">
        <f>IF(N142="sníž. přenesená",J142,0)</f>
        <v>0</v>
      </c>
      <c r="BI142" s="149">
        <f>IF(N142="nulová",J142,0)</f>
        <v>0</v>
      </c>
      <c r="BJ142" s="17" t="s">
        <v>83</v>
      </c>
      <c r="BK142" s="149">
        <f>ROUND(I142*H142,2)</f>
        <v>0</v>
      </c>
      <c r="BL142" s="17" t="s">
        <v>188</v>
      </c>
      <c r="BM142" s="148" t="s">
        <v>2715</v>
      </c>
    </row>
    <row r="143" spans="2:65" s="1" customFormat="1" ht="16.5" customHeight="1" x14ac:dyDescent="0.2">
      <c r="B143" s="136"/>
      <c r="C143" s="137" t="s">
        <v>219</v>
      </c>
      <c r="D143" s="137" t="s">
        <v>183</v>
      </c>
      <c r="E143" s="138" t="s">
        <v>999</v>
      </c>
      <c r="F143" s="139" t="s">
        <v>1000</v>
      </c>
      <c r="G143" s="140" t="s">
        <v>373</v>
      </c>
      <c r="H143" s="141">
        <v>0.628</v>
      </c>
      <c r="I143" s="142"/>
      <c r="J143" s="143">
        <f>ROUND(I143*H143,2)</f>
        <v>0</v>
      </c>
      <c r="K143" s="139" t="s">
        <v>1</v>
      </c>
      <c r="L143" s="32"/>
      <c r="M143" s="144" t="s">
        <v>1</v>
      </c>
      <c r="N143" s="145" t="s">
        <v>41</v>
      </c>
      <c r="P143" s="146">
        <f>O143*H143</f>
        <v>0</v>
      </c>
      <c r="Q143" s="146">
        <v>0</v>
      </c>
      <c r="R143" s="146">
        <f>Q143*H143</f>
        <v>0</v>
      </c>
      <c r="S143" s="146">
        <v>0</v>
      </c>
      <c r="T143" s="147">
        <f>S143*H143</f>
        <v>0</v>
      </c>
      <c r="AR143" s="148" t="s">
        <v>188</v>
      </c>
      <c r="AT143" s="148" t="s">
        <v>183</v>
      </c>
      <c r="AU143" s="148" t="s">
        <v>85</v>
      </c>
      <c r="AY143" s="17" t="s">
        <v>181</v>
      </c>
      <c r="BE143" s="149">
        <f>IF(N143="základní",J143,0)</f>
        <v>0</v>
      </c>
      <c r="BF143" s="149">
        <f>IF(N143="snížená",J143,0)</f>
        <v>0</v>
      </c>
      <c r="BG143" s="149">
        <f>IF(N143="zákl. přenesená",J143,0)</f>
        <v>0</v>
      </c>
      <c r="BH143" s="149">
        <f>IF(N143="sníž. přenesená",J143,0)</f>
        <v>0</v>
      </c>
      <c r="BI143" s="149">
        <f>IF(N143="nulová",J143,0)</f>
        <v>0</v>
      </c>
      <c r="BJ143" s="17" t="s">
        <v>83</v>
      </c>
      <c r="BK143" s="149">
        <f>ROUND(I143*H143,2)</f>
        <v>0</v>
      </c>
      <c r="BL143" s="17" t="s">
        <v>188</v>
      </c>
      <c r="BM143" s="148" t="s">
        <v>2716</v>
      </c>
    </row>
    <row r="144" spans="2:65" s="1" customFormat="1" ht="16.5" customHeight="1" x14ac:dyDescent="0.2">
      <c r="B144" s="136"/>
      <c r="C144" s="137" t="s">
        <v>202</v>
      </c>
      <c r="D144" s="137" t="s">
        <v>183</v>
      </c>
      <c r="E144" s="138" t="s">
        <v>1001</v>
      </c>
      <c r="F144" s="139" t="s">
        <v>1002</v>
      </c>
      <c r="G144" s="140" t="s">
        <v>373</v>
      </c>
      <c r="H144" s="141">
        <v>0.628</v>
      </c>
      <c r="I144" s="142"/>
      <c r="J144" s="143">
        <f>ROUND(I144*H144,2)</f>
        <v>0</v>
      </c>
      <c r="K144" s="139" t="s">
        <v>1</v>
      </c>
      <c r="L144" s="32"/>
      <c r="M144" s="144" t="s">
        <v>1</v>
      </c>
      <c r="N144" s="145" t="s">
        <v>41</v>
      </c>
      <c r="P144" s="146">
        <f>O144*H144</f>
        <v>0</v>
      </c>
      <c r="Q144" s="146">
        <v>0</v>
      </c>
      <c r="R144" s="146">
        <f>Q144*H144</f>
        <v>0</v>
      </c>
      <c r="S144" s="146">
        <v>0</v>
      </c>
      <c r="T144" s="147">
        <f>S144*H144</f>
        <v>0</v>
      </c>
      <c r="AR144" s="148" t="s">
        <v>188</v>
      </c>
      <c r="AT144" s="148" t="s">
        <v>183</v>
      </c>
      <c r="AU144" s="148" t="s">
        <v>85</v>
      </c>
      <c r="AY144" s="17" t="s">
        <v>181</v>
      </c>
      <c r="BE144" s="149">
        <f>IF(N144="základní",J144,0)</f>
        <v>0</v>
      </c>
      <c r="BF144" s="149">
        <f>IF(N144="snížená",J144,0)</f>
        <v>0</v>
      </c>
      <c r="BG144" s="149">
        <f>IF(N144="zákl. přenesená",J144,0)</f>
        <v>0</v>
      </c>
      <c r="BH144" s="149">
        <f>IF(N144="sníž. přenesená",J144,0)</f>
        <v>0</v>
      </c>
      <c r="BI144" s="149">
        <f>IF(N144="nulová",J144,0)</f>
        <v>0</v>
      </c>
      <c r="BJ144" s="17" t="s">
        <v>83</v>
      </c>
      <c r="BK144" s="149">
        <f>ROUND(I144*H144,2)</f>
        <v>0</v>
      </c>
      <c r="BL144" s="17" t="s">
        <v>188</v>
      </c>
      <c r="BM144" s="148" t="s">
        <v>2717</v>
      </c>
    </row>
    <row r="145" spans="2:65" s="11" customFormat="1" ht="25.9" customHeight="1" x14ac:dyDescent="0.2">
      <c r="B145" s="124"/>
      <c r="D145" s="125" t="s">
        <v>75</v>
      </c>
      <c r="E145" s="126" t="s">
        <v>425</v>
      </c>
      <c r="F145" s="126" t="s">
        <v>426</v>
      </c>
      <c r="I145" s="127"/>
      <c r="J145" s="128">
        <f>BK145</f>
        <v>0</v>
      </c>
      <c r="L145" s="124"/>
      <c r="M145" s="129"/>
      <c r="P145" s="130">
        <f>P146</f>
        <v>0</v>
      </c>
      <c r="R145" s="130">
        <f>R146</f>
        <v>0.65630000000000022</v>
      </c>
      <c r="T145" s="131">
        <f>T146</f>
        <v>0.34611999999999998</v>
      </c>
      <c r="AR145" s="125" t="s">
        <v>85</v>
      </c>
      <c r="AT145" s="132" t="s">
        <v>75</v>
      </c>
      <c r="AU145" s="132" t="s">
        <v>76</v>
      </c>
      <c r="AY145" s="125" t="s">
        <v>181</v>
      </c>
      <c r="BK145" s="133">
        <f>BK146</f>
        <v>0</v>
      </c>
    </row>
    <row r="146" spans="2:65" s="11" customFormat="1" ht="22.9" customHeight="1" x14ac:dyDescent="0.2">
      <c r="B146" s="124"/>
      <c r="D146" s="125" t="s">
        <v>75</v>
      </c>
      <c r="E146" s="134" t="s">
        <v>1003</v>
      </c>
      <c r="F146" s="134" t="s">
        <v>1004</v>
      </c>
      <c r="I146" s="127"/>
      <c r="J146" s="135">
        <f>BK146</f>
        <v>0</v>
      </c>
      <c r="L146" s="124"/>
      <c r="M146" s="129"/>
      <c r="P146" s="130">
        <f>SUM(P147:P211)</f>
        <v>0</v>
      </c>
      <c r="R146" s="130">
        <f>SUM(R147:R211)</f>
        <v>0.65630000000000022</v>
      </c>
      <c r="T146" s="131">
        <f>SUM(T147:T211)</f>
        <v>0.34611999999999998</v>
      </c>
      <c r="AR146" s="125" t="s">
        <v>85</v>
      </c>
      <c r="AT146" s="132" t="s">
        <v>75</v>
      </c>
      <c r="AU146" s="132" t="s">
        <v>83</v>
      </c>
      <c r="AY146" s="125" t="s">
        <v>181</v>
      </c>
      <c r="BK146" s="133">
        <f>SUM(BK147:BK211)</f>
        <v>0</v>
      </c>
    </row>
    <row r="147" spans="2:65" s="1" customFormat="1" ht="16.5" customHeight="1" x14ac:dyDescent="0.2">
      <c r="B147" s="136"/>
      <c r="C147" s="137" t="s">
        <v>229</v>
      </c>
      <c r="D147" s="137" t="s">
        <v>183</v>
      </c>
      <c r="E147" s="138" t="s">
        <v>1005</v>
      </c>
      <c r="F147" s="139" t="s">
        <v>1006</v>
      </c>
      <c r="G147" s="140" t="s">
        <v>243</v>
      </c>
      <c r="H147" s="141">
        <v>100</v>
      </c>
      <c r="I147" s="142"/>
      <c r="J147" s="143">
        <f t="shared" ref="J147:J178" si="0">ROUND(I147*H147,2)</f>
        <v>0</v>
      </c>
      <c r="K147" s="139" t="s">
        <v>1</v>
      </c>
      <c r="L147" s="32"/>
      <c r="M147" s="144" t="s">
        <v>1</v>
      </c>
      <c r="N147" s="145" t="s">
        <v>41</v>
      </c>
      <c r="P147" s="146">
        <f t="shared" ref="P147:P178" si="1">O147*H147</f>
        <v>0</v>
      </c>
      <c r="Q147" s="146">
        <v>0</v>
      </c>
      <c r="R147" s="146">
        <f t="shared" ref="R147:R178" si="2">Q147*H147</f>
        <v>0</v>
      </c>
      <c r="S147" s="146">
        <v>0</v>
      </c>
      <c r="T147" s="147">
        <f t="shared" ref="T147:T178" si="3">S147*H147</f>
        <v>0</v>
      </c>
      <c r="AR147" s="148" t="s">
        <v>262</v>
      </c>
      <c r="AT147" s="148" t="s">
        <v>183</v>
      </c>
      <c r="AU147" s="148" t="s">
        <v>85</v>
      </c>
      <c r="AY147" s="17" t="s">
        <v>181</v>
      </c>
      <c r="BE147" s="149">
        <f t="shared" ref="BE147:BE178" si="4">IF(N147="základní",J147,0)</f>
        <v>0</v>
      </c>
      <c r="BF147" s="149">
        <f t="shared" ref="BF147:BF178" si="5">IF(N147="snížená",J147,0)</f>
        <v>0</v>
      </c>
      <c r="BG147" s="149">
        <f t="shared" ref="BG147:BG178" si="6">IF(N147="zákl. přenesená",J147,0)</f>
        <v>0</v>
      </c>
      <c r="BH147" s="149">
        <f t="shared" ref="BH147:BH178" si="7">IF(N147="sníž. přenesená",J147,0)</f>
        <v>0</v>
      </c>
      <c r="BI147" s="149">
        <f t="shared" ref="BI147:BI178" si="8">IF(N147="nulová",J147,0)</f>
        <v>0</v>
      </c>
      <c r="BJ147" s="17" t="s">
        <v>83</v>
      </c>
      <c r="BK147" s="149">
        <f t="shared" ref="BK147:BK178" si="9">ROUND(I147*H147,2)</f>
        <v>0</v>
      </c>
      <c r="BL147" s="17" t="s">
        <v>262</v>
      </c>
      <c r="BM147" s="148" t="s">
        <v>2718</v>
      </c>
    </row>
    <row r="148" spans="2:65" s="1" customFormat="1" ht="16.5" customHeight="1" x14ac:dyDescent="0.2">
      <c r="B148" s="136"/>
      <c r="C148" s="171" t="s">
        <v>233</v>
      </c>
      <c r="D148" s="171" t="s">
        <v>198</v>
      </c>
      <c r="E148" s="172" t="s">
        <v>1007</v>
      </c>
      <c r="F148" s="173" t="s">
        <v>1008</v>
      </c>
      <c r="G148" s="174" t="s">
        <v>243</v>
      </c>
      <c r="H148" s="175">
        <v>100</v>
      </c>
      <c r="I148" s="176"/>
      <c r="J148" s="177">
        <f t="shared" si="0"/>
        <v>0</v>
      </c>
      <c r="K148" s="173" t="s">
        <v>1</v>
      </c>
      <c r="L148" s="178"/>
      <c r="M148" s="179" t="s">
        <v>1</v>
      </c>
      <c r="N148" s="180" t="s">
        <v>41</v>
      </c>
      <c r="P148" s="146">
        <f t="shared" si="1"/>
        <v>0</v>
      </c>
      <c r="Q148" s="146">
        <v>1E-4</v>
      </c>
      <c r="R148" s="146">
        <f t="shared" si="2"/>
        <v>0.01</v>
      </c>
      <c r="S148" s="146">
        <v>0</v>
      </c>
      <c r="T148" s="147">
        <f t="shared" si="3"/>
        <v>0</v>
      </c>
      <c r="AR148" s="148" t="s">
        <v>352</v>
      </c>
      <c r="AT148" s="148" t="s">
        <v>198</v>
      </c>
      <c r="AU148" s="148" t="s">
        <v>85</v>
      </c>
      <c r="AY148" s="17" t="s">
        <v>181</v>
      </c>
      <c r="BE148" s="149">
        <f t="shared" si="4"/>
        <v>0</v>
      </c>
      <c r="BF148" s="149">
        <f t="shared" si="5"/>
        <v>0</v>
      </c>
      <c r="BG148" s="149">
        <f t="shared" si="6"/>
        <v>0</v>
      </c>
      <c r="BH148" s="149">
        <f t="shared" si="7"/>
        <v>0</v>
      </c>
      <c r="BI148" s="149">
        <f t="shared" si="8"/>
        <v>0</v>
      </c>
      <c r="BJ148" s="17" t="s">
        <v>83</v>
      </c>
      <c r="BK148" s="149">
        <f t="shared" si="9"/>
        <v>0</v>
      </c>
      <c r="BL148" s="17" t="s">
        <v>262</v>
      </c>
      <c r="BM148" s="148" t="s">
        <v>2719</v>
      </c>
    </row>
    <row r="149" spans="2:65" s="1" customFormat="1" ht="16.5" customHeight="1" x14ac:dyDescent="0.2">
      <c r="B149" s="136"/>
      <c r="C149" s="137" t="s">
        <v>237</v>
      </c>
      <c r="D149" s="137" t="s">
        <v>183</v>
      </c>
      <c r="E149" s="138" t="s">
        <v>1009</v>
      </c>
      <c r="F149" s="139" t="s">
        <v>1010</v>
      </c>
      <c r="G149" s="140" t="s">
        <v>243</v>
      </c>
      <c r="H149" s="141">
        <v>100</v>
      </c>
      <c r="I149" s="142"/>
      <c r="J149" s="143">
        <f t="shared" si="0"/>
        <v>0</v>
      </c>
      <c r="K149" s="139" t="s">
        <v>1</v>
      </c>
      <c r="L149" s="32"/>
      <c r="M149" s="144" t="s">
        <v>1</v>
      </c>
      <c r="N149" s="145" t="s">
        <v>41</v>
      </c>
      <c r="P149" s="146">
        <f t="shared" si="1"/>
        <v>0</v>
      </c>
      <c r="Q149" s="146">
        <v>0</v>
      </c>
      <c r="R149" s="146">
        <f t="shared" si="2"/>
        <v>0</v>
      </c>
      <c r="S149" s="146">
        <v>0</v>
      </c>
      <c r="T149" s="147">
        <f t="shared" si="3"/>
        <v>0</v>
      </c>
      <c r="AR149" s="148" t="s">
        <v>262</v>
      </c>
      <c r="AT149" s="148" t="s">
        <v>183</v>
      </c>
      <c r="AU149" s="148" t="s">
        <v>85</v>
      </c>
      <c r="AY149" s="17" t="s">
        <v>181</v>
      </c>
      <c r="BE149" s="149">
        <f t="shared" si="4"/>
        <v>0</v>
      </c>
      <c r="BF149" s="149">
        <f t="shared" si="5"/>
        <v>0</v>
      </c>
      <c r="BG149" s="149">
        <f t="shared" si="6"/>
        <v>0</v>
      </c>
      <c r="BH149" s="149">
        <f t="shared" si="7"/>
        <v>0</v>
      </c>
      <c r="BI149" s="149">
        <f t="shared" si="8"/>
        <v>0</v>
      </c>
      <c r="BJ149" s="17" t="s">
        <v>83</v>
      </c>
      <c r="BK149" s="149">
        <f t="shared" si="9"/>
        <v>0</v>
      </c>
      <c r="BL149" s="17" t="s">
        <v>262</v>
      </c>
      <c r="BM149" s="148" t="s">
        <v>2720</v>
      </c>
    </row>
    <row r="150" spans="2:65" s="1" customFormat="1" ht="16.5" customHeight="1" x14ac:dyDescent="0.2">
      <c r="B150" s="136"/>
      <c r="C150" s="171" t="s">
        <v>8</v>
      </c>
      <c r="D150" s="171" t="s">
        <v>198</v>
      </c>
      <c r="E150" s="172" t="s">
        <v>1007</v>
      </c>
      <c r="F150" s="173" t="s">
        <v>1008</v>
      </c>
      <c r="G150" s="174" t="s">
        <v>243</v>
      </c>
      <c r="H150" s="175">
        <v>100</v>
      </c>
      <c r="I150" s="176"/>
      <c r="J150" s="177">
        <f t="shared" si="0"/>
        <v>0</v>
      </c>
      <c r="K150" s="173" t="s">
        <v>1</v>
      </c>
      <c r="L150" s="178"/>
      <c r="M150" s="179" t="s">
        <v>1</v>
      </c>
      <c r="N150" s="180" t="s">
        <v>41</v>
      </c>
      <c r="P150" s="146">
        <f t="shared" si="1"/>
        <v>0</v>
      </c>
      <c r="Q150" s="146">
        <v>1E-4</v>
      </c>
      <c r="R150" s="146">
        <f t="shared" si="2"/>
        <v>0.01</v>
      </c>
      <c r="S150" s="146">
        <v>0</v>
      </c>
      <c r="T150" s="147">
        <f t="shared" si="3"/>
        <v>0</v>
      </c>
      <c r="AR150" s="148" t="s">
        <v>352</v>
      </c>
      <c r="AT150" s="148" t="s">
        <v>198</v>
      </c>
      <c r="AU150" s="148" t="s">
        <v>85</v>
      </c>
      <c r="AY150" s="17" t="s">
        <v>181</v>
      </c>
      <c r="BE150" s="149">
        <f t="shared" si="4"/>
        <v>0</v>
      </c>
      <c r="BF150" s="149">
        <f t="shared" si="5"/>
        <v>0</v>
      </c>
      <c r="BG150" s="149">
        <f t="shared" si="6"/>
        <v>0</v>
      </c>
      <c r="BH150" s="149">
        <f t="shared" si="7"/>
        <v>0</v>
      </c>
      <c r="BI150" s="149">
        <f t="shared" si="8"/>
        <v>0</v>
      </c>
      <c r="BJ150" s="17" t="s">
        <v>83</v>
      </c>
      <c r="BK150" s="149">
        <f t="shared" si="9"/>
        <v>0</v>
      </c>
      <c r="BL150" s="17" t="s">
        <v>262</v>
      </c>
      <c r="BM150" s="148" t="s">
        <v>2721</v>
      </c>
    </row>
    <row r="151" spans="2:65" s="1" customFormat="1" ht="16.5" customHeight="1" x14ac:dyDescent="0.2">
      <c r="B151" s="136"/>
      <c r="C151" s="137" t="s">
        <v>245</v>
      </c>
      <c r="D151" s="137" t="s">
        <v>183</v>
      </c>
      <c r="E151" s="138" t="s">
        <v>1011</v>
      </c>
      <c r="F151" s="139" t="s">
        <v>1012</v>
      </c>
      <c r="G151" s="140" t="s">
        <v>243</v>
      </c>
      <c r="H151" s="141">
        <v>40</v>
      </c>
      <c r="I151" s="142"/>
      <c r="J151" s="143">
        <f t="shared" si="0"/>
        <v>0</v>
      </c>
      <c r="K151" s="139" t="s">
        <v>1</v>
      </c>
      <c r="L151" s="32"/>
      <c r="M151" s="144" t="s">
        <v>1</v>
      </c>
      <c r="N151" s="145" t="s">
        <v>41</v>
      </c>
      <c r="P151" s="146">
        <f t="shared" si="1"/>
        <v>0</v>
      </c>
      <c r="Q151" s="146">
        <v>0</v>
      </c>
      <c r="R151" s="146">
        <f t="shared" si="2"/>
        <v>0</v>
      </c>
      <c r="S151" s="146">
        <v>0</v>
      </c>
      <c r="T151" s="147">
        <f t="shared" si="3"/>
        <v>0</v>
      </c>
      <c r="AR151" s="148" t="s">
        <v>262</v>
      </c>
      <c r="AT151" s="148" t="s">
        <v>183</v>
      </c>
      <c r="AU151" s="148" t="s">
        <v>85</v>
      </c>
      <c r="AY151" s="17" t="s">
        <v>181</v>
      </c>
      <c r="BE151" s="149">
        <f t="shared" si="4"/>
        <v>0</v>
      </c>
      <c r="BF151" s="149">
        <f t="shared" si="5"/>
        <v>0</v>
      </c>
      <c r="BG151" s="149">
        <f t="shared" si="6"/>
        <v>0</v>
      </c>
      <c r="BH151" s="149">
        <f t="shared" si="7"/>
        <v>0</v>
      </c>
      <c r="BI151" s="149">
        <f t="shared" si="8"/>
        <v>0</v>
      </c>
      <c r="BJ151" s="17" t="s">
        <v>83</v>
      </c>
      <c r="BK151" s="149">
        <f t="shared" si="9"/>
        <v>0</v>
      </c>
      <c r="BL151" s="17" t="s">
        <v>262</v>
      </c>
      <c r="BM151" s="148" t="s">
        <v>2722</v>
      </c>
    </row>
    <row r="152" spans="2:65" s="1" customFormat="1" ht="16.5" customHeight="1" x14ac:dyDescent="0.2">
      <c r="B152" s="136"/>
      <c r="C152" s="171" t="s">
        <v>252</v>
      </c>
      <c r="D152" s="171" t="s">
        <v>198</v>
      </c>
      <c r="E152" s="172" t="s">
        <v>1013</v>
      </c>
      <c r="F152" s="173" t="s">
        <v>1014</v>
      </c>
      <c r="G152" s="174" t="s">
        <v>243</v>
      </c>
      <c r="H152" s="175">
        <v>40</v>
      </c>
      <c r="I152" s="176"/>
      <c r="J152" s="177">
        <f t="shared" si="0"/>
        <v>0</v>
      </c>
      <c r="K152" s="173" t="s">
        <v>1</v>
      </c>
      <c r="L152" s="178"/>
      <c r="M152" s="179" t="s">
        <v>1</v>
      </c>
      <c r="N152" s="180" t="s">
        <v>41</v>
      </c>
      <c r="P152" s="146">
        <f t="shared" si="1"/>
        <v>0</v>
      </c>
      <c r="Q152" s="146">
        <v>2.1000000000000001E-4</v>
      </c>
      <c r="R152" s="146">
        <f t="shared" si="2"/>
        <v>8.4000000000000012E-3</v>
      </c>
      <c r="S152" s="146">
        <v>0</v>
      </c>
      <c r="T152" s="147">
        <f t="shared" si="3"/>
        <v>0</v>
      </c>
      <c r="AR152" s="148" t="s">
        <v>352</v>
      </c>
      <c r="AT152" s="148" t="s">
        <v>198</v>
      </c>
      <c r="AU152" s="148" t="s">
        <v>85</v>
      </c>
      <c r="AY152" s="17" t="s">
        <v>181</v>
      </c>
      <c r="BE152" s="149">
        <f t="shared" si="4"/>
        <v>0</v>
      </c>
      <c r="BF152" s="149">
        <f t="shared" si="5"/>
        <v>0</v>
      </c>
      <c r="BG152" s="149">
        <f t="shared" si="6"/>
        <v>0</v>
      </c>
      <c r="BH152" s="149">
        <f t="shared" si="7"/>
        <v>0</v>
      </c>
      <c r="BI152" s="149">
        <f t="shared" si="8"/>
        <v>0</v>
      </c>
      <c r="BJ152" s="17" t="s">
        <v>83</v>
      </c>
      <c r="BK152" s="149">
        <f t="shared" si="9"/>
        <v>0</v>
      </c>
      <c r="BL152" s="17" t="s">
        <v>262</v>
      </c>
      <c r="BM152" s="148" t="s">
        <v>2723</v>
      </c>
    </row>
    <row r="153" spans="2:65" s="1" customFormat="1" ht="16.5" customHeight="1" x14ac:dyDescent="0.2">
      <c r="B153" s="136"/>
      <c r="C153" s="137" t="s">
        <v>258</v>
      </c>
      <c r="D153" s="137" t="s">
        <v>183</v>
      </c>
      <c r="E153" s="138" t="s">
        <v>1011</v>
      </c>
      <c r="F153" s="139" t="s">
        <v>1012</v>
      </c>
      <c r="G153" s="140" t="s">
        <v>243</v>
      </c>
      <c r="H153" s="141">
        <v>20</v>
      </c>
      <c r="I153" s="142"/>
      <c r="J153" s="143">
        <f t="shared" si="0"/>
        <v>0</v>
      </c>
      <c r="K153" s="139" t="s">
        <v>1</v>
      </c>
      <c r="L153" s="32"/>
      <c r="M153" s="144" t="s">
        <v>1</v>
      </c>
      <c r="N153" s="145" t="s">
        <v>41</v>
      </c>
      <c r="P153" s="146">
        <f t="shared" si="1"/>
        <v>0</v>
      </c>
      <c r="Q153" s="146">
        <v>0</v>
      </c>
      <c r="R153" s="146">
        <f t="shared" si="2"/>
        <v>0</v>
      </c>
      <c r="S153" s="146">
        <v>0</v>
      </c>
      <c r="T153" s="147">
        <f t="shared" si="3"/>
        <v>0</v>
      </c>
      <c r="AR153" s="148" t="s">
        <v>262</v>
      </c>
      <c r="AT153" s="148" t="s">
        <v>183</v>
      </c>
      <c r="AU153" s="148" t="s">
        <v>85</v>
      </c>
      <c r="AY153" s="17" t="s">
        <v>181</v>
      </c>
      <c r="BE153" s="149">
        <f t="shared" si="4"/>
        <v>0</v>
      </c>
      <c r="BF153" s="149">
        <f t="shared" si="5"/>
        <v>0</v>
      </c>
      <c r="BG153" s="149">
        <f t="shared" si="6"/>
        <v>0</v>
      </c>
      <c r="BH153" s="149">
        <f t="shared" si="7"/>
        <v>0</v>
      </c>
      <c r="BI153" s="149">
        <f t="shared" si="8"/>
        <v>0</v>
      </c>
      <c r="BJ153" s="17" t="s">
        <v>83</v>
      </c>
      <c r="BK153" s="149">
        <f t="shared" si="9"/>
        <v>0</v>
      </c>
      <c r="BL153" s="17" t="s">
        <v>262</v>
      </c>
      <c r="BM153" s="148" t="s">
        <v>2724</v>
      </c>
    </row>
    <row r="154" spans="2:65" s="1" customFormat="1" ht="16.5" customHeight="1" x14ac:dyDescent="0.2">
      <c r="B154" s="136"/>
      <c r="C154" s="171" t="s">
        <v>262</v>
      </c>
      <c r="D154" s="171" t="s">
        <v>198</v>
      </c>
      <c r="E154" s="172" t="s">
        <v>1015</v>
      </c>
      <c r="F154" s="173" t="s">
        <v>1016</v>
      </c>
      <c r="G154" s="174" t="s">
        <v>243</v>
      </c>
      <c r="H154" s="175">
        <v>20</v>
      </c>
      <c r="I154" s="176"/>
      <c r="J154" s="177">
        <f t="shared" si="0"/>
        <v>0</v>
      </c>
      <c r="K154" s="173" t="s">
        <v>1</v>
      </c>
      <c r="L154" s="178"/>
      <c r="M154" s="179" t="s">
        <v>1</v>
      </c>
      <c r="N154" s="180" t="s">
        <v>41</v>
      </c>
      <c r="P154" s="146">
        <f t="shared" si="1"/>
        <v>0</v>
      </c>
      <c r="Q154" s="146">
        <v>3.8999999999999999E-4</v>
      </c>
      <c r="R154" s="146">
        <f t="shared" si="2"/>
        <v>7.7999999999999996E-3</v>
      </c>
      <c r="S154" s="146">
        <v>0</v>
      </c>
      <c r="T154" s="147">
        <f t="shared" si="3"/>
        <v>0</v>
      </c>
      <c r="AR154" s="148" t="s">
        <v>352</v>
      </c>
      <c r="AT154" s="148" t="s">
        <v>198</v>
      </c>
      <c r="AU154" s="148" t="s">
        <v>85</v>
      </c>
      <c r="AY154" s="17" t="s">
        <v>181</v>
      </c>
      <c r="BE154" s="149">
        <f t="shared" si="4"/>
        <v>0</v>
      </c>
      <c r="BF154" s="149">
        <f t="shared" si="5"/>
        <v>0</v>
      </c>
      <c r="BG154" s="149">
        <f t="shared" si="6"/>
        <v>0</v>
      </c>
      <c r="BH154" s="149">
        <f t="shared" si="7"/>
        <v>0</v>
      </c>
      <c r="BI154" s="149">
        <f t="shared" si="8"/>
        <v>0</v>
      </c>
      <c r="BJ154" s="17" t="s">
        <v>83</v>
      </c>
      <c r="BK154" s="149">
        <f t="shared" si="9"/>
        <v>0</v>
      </c>
      <c r="BL154" s="17" t="s">
        <v>262</v>
      </c>
      <c r="BM154" s="148" t="s">
        <v>2725</v>
      </c>
    </row>
    <row r="155" spans="2:65" s="1" customFormat="1" ht="16.5" customHeight="1" x14ac:dyDescent="0.2">
      <c r="B155" s="136"/>
      <c r="C155" s="137" t="s">
        <v>625</v>
      </c>
      <c r="D155" s="137" t="s">
        <v>183</v>
      </c>
      <c r="E155" s="138" t="s">
        <v>2726</v>
      </c>
      <c r="F155" s="139" t="s">
        <v>1012</v>
      </c>
      <c r="G155" s="140" t="s">
        <v>243</v>
      </c>
      <c r="H155" s="141">
        <v>40</v>
      </c>
      <c r="I155" s="142"/>
      <c r="J155" s="143">
        <f t="shared" si="0"/>
        <v>0</v>
      </c>
      <c r="K155" s="139" t="s">
        <v>1</v>
      </c>
      <c r="L155" s="32"/>
      <c r="M155" s="144" t="s">
        <v>1</v>
      </c>
      <c r="N155" s="145" t="s">
        <v>41</v>
      </c>
      <c r="P155" s="146">
        <f t="shared" si="1"/>
        <v>0</v>
      </c>
      <c r="Q155" s="146">
        <v>0</v>
      </c>
      <c r="R155" s="146">
        <f t="shared" si="2"/>
        <v>0</v>
      </c>
      <c r="S155" s="146">
        <v>0</v>
      </c>
      <c r="T155" s="147">
        <f t="shared" si="3"/>
        <v>0</v>
      </c>
      <c r="AR155" s="148" t="s">
        <v>262</v>
      </c>
      <c r="AT155" s="148" t="s">
        <v>183</v>
      </c>
      <c r="AU155" s="148" t="s">
        <v>85</v>
      </c>
      <c r="AY155" s="17" t="s">
        <v>181</v>
      </c>
      <c r="BE155" s="149">
        <f t="shared" si="4"/>
        <v>0</v>
      </c>
      <c r="BF155" s="149">
        <f t="shared" si="5"/>
        <v>0</v>
      </c>
      <c r="BG155" s="149">
        <f t="shared" si="6"/>
        <v>0</v>
      </c>
      <c r="BH155" s="149">
        <f t="shared" si="7"/>
        <v>0</v>
      </c>
      <c r="BI155" s="149">
        <f t="shared" si="8"/>
        <v>0</v>
      </c>
      <c r="BJ155" s="17" t="s">
        <v>83</v>
      </c>
      <c r="BK155" s="149">
        <f t="shared" si="9"/>
        <v>0</v>
      </c>
      <c r="BL155" s="17" t="s">
        <v>262</v>
      </c>
      <c r="BM155" s="148" t="s">
        <v>2727</v>
      </c>
    </row>
    <row r="156" spans="2:65" s="1" customFormat="1" ht="16.5" customHeight="1" x14ac:dyDescent="0.2">
      <c r="B156" s="136"/>
      <c r="C156" s="171" t="s">
        <v>629</v>
      </c>
      <c r="D156" s="171" t="s">
        <v>198</v>
      </c>
      <c r="E156" s="172" t="s">
        <v>2728</v>
      </c>
      <c r="F156" s="173" t="s">
        <v>2729</v>
      </c>
      <c r="G156" s="174" t="s">
        <v>243</v>
      </c>
      <c r="H156" s="175">
        <v>42</v>
      </c>
      <c r="I156" s="176"/>
      <c r="J156" s="177">
        <f t="shared" si="0"/>
        <v>0</v>
      </c>
      <c r="K156" s="173" t="s">
        <v>1</v>
      </c>
      <c r="L156" s="178"/>
      <c r="M156" s="179" t="s">
        <v>1</v>
      </c>
      <c r="N156" s="180" t="s">
        <v>41</v>
      </c>
      <c r="P156" s="146">
        <f t="shared" si="1"/>
        <v>0</v>
      </c>
      <c r="Q156" s="146">
        <v>5.4000000000000001E-4</v>
      </c>
      <c r="R156" s="146">
        <f t="shared" si="2"/>
        <v>2.2679999999999999E-2</v>
      </c>
      <c r="S156" s="146">
        <v>0</v>
      </c>
      <c r="T156" s="147">
        <f t="shared" si="3"/>
        <v>0</v>
      </c>
      <c r="AR156" s="148" t="s">
        <v>352</v>
      </c>
      <c r="AT156" s="148" t="s">
        <v>198</v>
      </c>
      <c r="AU156" s="148" t="s">
        <v>85</v>
      </c>
      <c r="AY156" s="17" t="s">
        <v>181</v>
      </c>
      <c r="BE156" s="149">
        <f t="shared" si="4"/>
        <v>0</v>
      </c>
      <c r="BF156" s="149">
        <f t="shared" si="5"/>
        <v>0</v>
      </c>
      <c r="BG156" s="149">
        <f t="shared" si="6"/>
        <v>0</v>
      </c>
      <c r="BH156" s="149">
        <f t="shared" si="7"/>
        <v>0</v>
      </c>
      <c r="BI156" s="149">
        <f t="shared" si="8"/>
        <v>0</v>
      </c>
      <c r="BJ156" s="17" t="s">
        <v>83</v>
      </c>
      <c r="BK156" s="149">
        <f t="shared" si="9"/>
        <v>0</v>
      </c>
      <c r="BL156" s="17" t="s">
        <v>262</v>
      </c>
      <c r="BM156" s="148" t="s">
        <v>2730</v>
      </c>
    </row>
    <row r="157" spans="2:65" s="1" customFormat="1" ht="16.5" customHeight="1" x14ac:dyDescent="0.2">
      <c r="B157" s="136"/>
      <c r="C157" s="137" t="s">
        <v>266</v>
      </c>
      <c r="D157" s="137" t="s">
        <v>183</v>
      </c>
      <c r="E157" s="138" t="s">
        <v>1017</v>
      </c>
      <c r="F157" s="139" t="s">
        <v>1018</v>
      </c>
      <c r="G157" s="140" t="s">
        <v>339</v>
      </c>
      <c r="H157" s="141">
        <v>40</v>
      </c>
      <c r="I157" s="142"/>
      <c r="J157" s="143">
        <f t="shared" si="0"/>
        <v>0</v>
      </c>
      <c r="K157" s="139" t="s">
        <v>1</v>
      </c>
      <c r="L157" s="32"/>
      <c r="M157" s="144" t="s">
        <v>1</v>
      </c>
      <c r="N157" s="145" t="s">
        <v>41</v>
      </c>
      <c r="P157" s="146">
        <f t="shared" si="1"/>
        <v>0</v>
      </c>
      <c r="Q157" s="146">
        <v>0</v>
      </c>
      <c r="R157" s="146">
        <f t="shared" si="2"/>
        <v>0</v>
      </c>
      <c r="S157" s="146">
        <v>0</v>
      </c>
      <c r="T157" s="147">
        <f t="shared" si="3"/>
        <v>0</v>
      </c>
      <c r="AR157" s="148" t="s">
        <v>262</v>
      </c>
      <c r="AT157" s="148" t="s">
        <v>183</v>
      </c>
      <c r="AU157" s="148" t="s">
        <v>85</v>
      </c>
      <c r="AY157" s="17" t="s">
        <v>181</v>
      </c>
      <c r="BE157" s="149">
        <f t="shared" si="4"/>
        <v>0</v>
      </c>
      <c r="BF157" s="149">
        <f t="shared" si="5"/>
        <v>0</v>
      </c>
      <c r="BG157" s="149">
        <f t="shared" si="6"/>
        <v>0</v>
      </c>
      <c r="BH157" s="149">
        <f t="shared" si="7"/>
        <v>0</v>
      </c>
      <c r="BI157" s="149">
        <f t="shared" si="8"/>
        <v>0</v>
      </c>
      <c r="BJ157" s="17" t="s">
        <v>83</v>
      </c>
      <c r="BK157" s="149">
        <f t="shared" si="9"/>
        <v>0</v>
      </c>
      <c r="BL157" s="17" t="s">
        <v>262</v>
      </c>
      <c r="BM157" s="148" t="s">
        <v>2731</v>
      </c>
    </row>
    <row r="158" spans="2:65" s="1" customFormat="1" ht="16.5" customHeight="1" x14ac:dyDescent="0.2">
      <c r="B158" s="136"/>
      <c r="C158" s="171" t="s">
        <v>272</v>
      </c>
      <c r="D158" s="171" t="s">
        <v>198</v>
      </c>
      <c r="E158" s="172" t="s">
        <v>1019</v>
      </c>
      <c r="F158" s="173" t="s">
        <v>1020</v>
      </c>
      <c r="G158" s="174" t="s">
        <v>339</v>
      </c>
      <c r="H158" s="175">
        <v>40</v>
      </c>
      <c r="I158" s="176"/>
      <c r="J158" s="177">
        <f t="shared" si="0"/>
        <v>0</v>
      </c>
      <c r="K158" s="173" t="s">
        <v>1</v>
      </c>
      <c r="L158" s="178"/>
      <c r="M158" s="179" t="s">
        <v>1</v>
      </c>
      <c r="N158" s="180" t="s">
        <v>41</v>
      </c>
      <c r="P158" s="146">
        <f t="shared" si="1"/>
        <v>0</v>
      </c>
      <c r="Q158" s="146">
        <v>3.0000000000000001E-5</v>
      </c>
      <c r="R158" s="146">
        <f t="shared" si="2"/>
        <v>1.2000000000000001E-3</v>
      </c>
      <c r="S158" s="146">
        <v>0</v>
      </c>
      <c r="T158" s="147">
        <f t="shared" si="3"/>
        <v>0</v>
      </c>
      <c r="AR158" s="148" t="s">
        <v>352</v>
      </c>
      <c r="AT158" s="148" t="s">
        <v>198</v>
      </c>
      <c r="AU158" s="148" t="s">
        <v>85</v>
      </c>
      <c r="AY158" s="17" t="s">
        <v>181</v>
      </c>
      <c r="BE158" s="149">
        <f t="shared" si="4"/>
        <v>0</v>
      </c>
      <c r="BF158" s="149">
        <f t="shared" si="5"/>
        <v>0</v>
      </c>
      <c r="BG158" s="149">
        <f t="shared" si="6"/>
        <v>0</v>
      </c>
      <c r="BH158" s="149">
        <f t="shared" si="7"/>
        <v>0</v>
      </c>
      <c r="BI158" s="149">
        <f t="shared" si="8"/>
        <v>0</v>
      </c>
      <c r="BJ158" s="17" t="s">
        <v>83</v>
      </c>
      <c r="BK158" s="149">
        <f t="shared" si="9"/>
        <v>0</v>
      </c>
      <c r="BL158" s="17" t="s">
        <v>262</v>
      </c>
      <c r="BM158" s="148" t="s">
        <v>2732</v>
      </c>
    </row>
    <row r="159" spans="2:65" s="1" customFormat="1" ht="16.5" customHeight="1" x14ac:dyDescent="0.2">
      <c r="B159" s="136"/>
      <c r="C159" s="137" t="s">
        <v>278</v>
      </c>
      <c r="D159" s="137" t="s">
        <v>183</v>
      </c>
      <c r="E159" s="138" t="s">
        <v>1021</v>
      </c>
      <c r="F159" s="139" t="s">
        <v>1022</v>
      </c>
      <c r="G159" s="140" t="s">
        <v>339</v>
      </c>
      <c r="H159" s="141">
        <v>20</v>
      </c>
      <c r="I159" s="142"/>
      <c r="J159" s="143">
        <f t="shared" si="0"/>
        <v>0</v>
      </c>
      <c r="K159" s="139" t="s">
        <v>1</v>
      </c>
      <c r="L159" s="32"/>
      <c r="M159" s="144" t="s">
        <v>1</v>
      </c>
      <c r="N159" s="145" t="s">
        <v>41</v>
      </c>
      <c r="P159" s="146">
        <f t="shared" si="1"/>
        <v>0</v>
      </c>
      <c r="Q159" s="146">
        <v>0</v>
      </c>
      <c r="R159" s="146">
        <f t="shared" si="2"/>
        <v>0</v>
      </c>
      <c r="S159" s="146">
        <v>0</v>
      </c>
      <c r="T159" s="147">
        <f t="shared" si="3"/>
        <v>0</v>
      </c>
      <c r="AR159" s="148" t="s">
        <v>262</v>
      </c>
      <c r="AT159" s="148" t="s">
        <v>183</v>
      </c>
      <c r="AU159" s="148" t="s">
        <v>85</v>
      </c>
      <c r="AY159" s="17" t="s">
        <v>181</v>
      </c>
      <c r="BE159" s="149">
        <f t="shared" si="4"/>
        <v>0</v>
      </c>
      <c r="BF159" s="149">
        <f t="shared" si="5"/>
        <v>0</v>
      </c>
      <c r="BG159" s="149">
        <f t="shared" si="6"/>
        <v>0</v>
      </c>
      <c r="BH159" s="149">
        <f t="shared" si="7"/>
        <v>0</v>
      </c>
      <c r="BI159" s="149">
        <f t="shared" si="8"/>
        <v>0</v>
      </c>
      <c r="BJ159" s="17" t="s">
        <v>83</v>
      </c>
      <c r="BK159" s="149">
        <f t="shared" si="9"/>
        <v>0</v>
      </c>
      <c r="BL159" s="17" t="s">
        <v>262</v>
      </c>
      <c r="BM159" s="148" t="s">
        <v>2733</v>
      </c>
    </row>
    <row r="160" spans="2:65" s="1" customFormat="1" ht="16.5" customHeight="1" x14ac:dyDescent="0.2">
      <c r="B160" s="136"/>
      <c r="C160" s="171" t="s">
        <v>282</v>
      </c>
      <c r="D160" s="171" t="s">
        <v>198</v>
      </c>
      <c r="E160" s="172" t="s">
        <v>1023</v>
      </c>
      <c r="F160" s="173" t="s">
        <v>1024</v>
      </c>
      <c r="G160" s="174" t="s">
        <v>339</v>
      </c>
      <c r="H160" s="175">
        <v>20</v>
      </c>
      <c r="I160" s="176"/>
      <c r="J160" s="177">
        <f t="shared" si="0"/>
        <v>0</v>
      </c>
      <c r="K160" s="173" t="s">
        <v>1</v>
      </c>
      <c r="L160" s="178"/>
      <c r="M160" s="179" t="s">
        <v>1</v>
      </c>
      <c r="N160" s="180" t="s">
        <v>41</v>
      </c>
      <c r="P160" s="146">
        <f t="shared" si="1"/>
        <v>0</v>
      </c>
      <c r="Q160" s="146">
        <v>1.3999999999999999E-4</v>
      </c>
      <c r="R160" s="146">
        <f t="shared" si="2"/>
        <v>2.7999999999999995E-3</v>
      </c>
      <c r="S160" s="146">
        <v>0</v>
      </c>
      <c r="T160" s="147">
        <f t="shared" si="3"/>
        <v>0</v>
      </c>
      <c r="AR160" s="148" t="s">
        <v>352</v>
      </c>
      <c r="AT160" s="148" t="s">
        <v>198</v>
      </c>
      <c r="AU160" s="148" t="s">
        <v>85</v>
      </c>
      <c r="AY160" s="17" t="s">
        <v>181</v>
      </c>
      <c r="BE160" s="149">
        <f t="shared" si="4"/>
        <v>0</v>
      </c>
      <c r="BF160" s="149">
        <f t="shared" si="5"/>
        <v>0</v>
      </c>
      <c r="BG160" s="149">
        <f t="shared" si="6"/>
        <v>0</v>
      </c>
      <c r="BH160" s="149">
        <f t="shared" si="7"/>
        <v>0</v>
      </c>
      <c r="BI160" s="149">
        <f t="shared" si="8"/>
        <v>0</v>
      </c>
      <c r="BJ160" s="17" t="s">
        <v>83</v>
      </c>
      <c r="BK160" s="149">
        <f t="shared" si="9"/>
        <v>0</v>
      </c>
      <c r="BL160" s="17" t="s">
        <v>262</v>
      </c>
      <c r="BM160" s="148" t="s">
        <v>2734</v>
      </c>
    </row>
    <row r="161" spans="2:65" s="1" customFormat="1" ht="16.5" customHeight="1" x14ac:dyDescent="0.2">
      <c r="B161" s="136"/>
      <c r="C161" s="137" t="s">
        <v>7</v>
      </c>
      <c r="D161" s="137" t="s">
        <v>183</v>
      </c>
      <c r="E161" s="138" t="s">
        <v>1025</v>
      </c>
      <c r="F161" s="139" t="s">
        <v>1026</v>
      </c>
      <c r="G161" s="140" t="s">
        <v>243</v>
      </c>
      <c r="H161" s="141">
        <v>40</v>
      </c>
      <c r="I161" s="142"/>
      <c r="J161" s="143">
        <f t="shared" si="0"/>
        <v>0</v>
      </c>
      <c r="K161" s="139" t="s">
        <v>1</v>
      </c>
      <c r="L161" s="32"/>
      <c r="M161" s="144" t="s">
        <v>1</v>
      </c>
      <c r="N161" s="145" t="s">
        <v>41</v>
      </c>
      <c r="P161" s="146">
        <f t="shared" si="1"/>
        <v>0</v>
      </c>
      <c r="Q161" s="146">
        <v>0</v>
      </c>
      <c r="R161" s="146">
        <f t="shared" si="2"/>
        <v>0</v>
      </c>
      <c r="S161" s="146">
        <v>2.7E-4</v>
      </c>
      <c r="T161" s="147">
        <f t="shared" si="3"/>
        <v>1.0800000000000001E-2</v>
      </c>
      <c r="AR161" s="148" t="s">
        <v>262</v>
      </c>
      <c r="AT161" s="148" t="s">
        <v>183</v>
      </c>
      <c r="AU161" s="148" t="s">
        <v>85</v>
      </c>
      <c r="AY161" s="17" t="s">
        <v>181</v>
      </c>
      <c r="BE161" s="149">
        <f t="shared" si="4"/>
        <v>0</v>
      </c>
      <c r="BF161" s="149">
        <f t="shared" si="5"/>
        <v>0</v>
      </c>
      <c r="BG161" s="149">
        <f t="shared" si="6"/>
        <v>0</v>
      </c>
      <c r="BH161" s="149">
        <f t="shared" si="7"/>
        <v>0</v>
      </c>
      <c r="BI161" s="149">
        <f t="shared" si="8"/>
        <v>0</v>
      </c>
      <c r="BJ161" s="17" t="s">
        <v>83</v>
      </c>
      <c r="BK161" s="149">
        <f t="shared" si="9"/>
        <v>0</v>
      </c>
      <c r="BL161" s="17" t="s">
        <v>262</v>
      </c>
      <c r="BM161" s="148" t="s">
        <v>2735</v>
      </c>
    </row>
    <row r="162" spans="2:65" s="1" customFormat="1" ht="16.5" customHeight="1" x14ac:dyDescent="0.2">
      <c r="B162" s="136"/>
      <c r="C162" s="137" t="s">
        <v>291</v>
      </c>
      <c r="D162" s="137" t="s">
        <v>183</v>
      </c>
      <c r="E162" s="138" t="s">
        <v>1027</v>
      </c>
      <c r="F162" s="139" t="s">
        <v>1028</v>
      </c>
      <c r="G162" s="140" t="s">
        <v>243</v>
      </c>
      <c r="H162" s="141">
        <v>20</v>
      </c>
      <c r="I162" s="142"/>
      <c r="J162" s="143">
        <f t="shared" si="0"/>
        <v>0</v>
      </c>
      <c r="K162" s="139" t="s">
        <v>1</v>
      </c>
      <c r="L162" s="32"/>
      <c r="M162" s="144" t="s">
        <v>1</v>
      </c>
      <c r="N162" s="145" t="s">
        <v>41</v>
      </c>
      <c r="P162" s="146">
        <f t="shared" si="1"/>
        <v>0</v>
      </c>
      <c r="Q162" s="146">
        <v>0</v>
      </c>
      <c r="R162" s="146">
        <f t="shared" si="2"/>
        <v>0</v>
      </c>
      <c r="S162" s="146">
        <v>2.7E-4</v>
      </c>
      <c r="T162" s="147">
        <f t="shared" si="3"/>
        <v>5.4000000000000003E-3</v>
      </c>
      <c r="AR162" s="148" t="s">
        <v>262</v>
      </c>
      <c r="AT162" s="148" t="s">
        <v>183</v>
      </c>
      <c r="AU162" s="148" t="s">
        <v>85</v>
      </c>
      <c r="AY162" s="17" t="s">
        <v>181</v>
      </c>
      <c r="BE162" s="149">
        <f t="shared" si="4"/>
        <v>0</v>
      </c>
      <c r="BF162" s="149">
        <f t="shared" si="5"/>
        <v>0</v>
      </c>
      <c r="BG162" s="149">
        <f t="shared" si="6"/>
        <v>0</v>
      </c>
      <c r="BH162" s="149">
        <f t="shared" si="7"/>
        <v>0</v>
      </c>
      <c r="BI162" s="149">
        <f t="shared" si="8"/>
        <v>0</v>
      </c>
      <c r="BJ162" s="17" t="s">
        <v>83</v>
      </c>
      <c r="BK162" s="149">
        <f t="shared" si="9"/>
        <v>0</v>
      </c>
      <c r="BL162" s="17" t="s">
        <v>262</v>
      </c>
      <c r="BM162" s="148" t="s">
        <v>2736</v>
      </c>
    </row>
    <row r="163" spans="2:65" s="1" customFormat="1" ht="16.5" customHeight="1" x14ac:dyDescent="0.2">
      <c r="B163" s="136"/>
      <c r="C163" s="137" t="s">
        <v>304</v>
      </c>
      <c r="D163" s="137" t="s">
        <v>183</v>
      </c>
      <c r="E163" s="138" t="s">
        <v>1029</v>
      </c>
      <c r="F163" s="139" t="s">
        <v>1030</v>
      </c>
      <c r="G163" s="140" t="s">
        <v>243</v>
      </c>
      <c r="H163" s="141">
        <v>200</v>
      </c>
      <c r="I163" s="142"/>
      <c r="J163" s="143">
        <f t="shared" si="0"/>
        <v>0</v>
      </c>
      <c r="K163" s="139" t="s">
        <v>1</v>
      </c>
      <c r="L163" s="32"/>
      <c r="M163" s="144" t="s">
        <v>1</v>
      </c>
      <c r="N163" s="145" t="s">
        <v>41</v>
      </c>
      <c r="P163" s="146">
        <f t="shared" si="1"/>
        <v>0</v>
      </c>
      <c r="Q163" s="146">
        <v>0</v>
      </c>
      <c r="R163" s="146">
        <f t="shared" si="2"/>
        <v>0</v>
      </c>
      <c r="S163" s="146">
        <v>0</v>
      </c>
      <c r="T163" s="147">
        <f t="shared" si="3"/>
        <v>0</v>
      </c>
      <c r="AR163" s="148" t="s">
        <v>262</v>
      </c>
      <c r="AT163" s="148" t="s">
        <v>183</v>
      </c>
      <c r="AU163" s="148" t="s">
        <v>85</v>
      </c>
      <c r="AY163" s="17" t="s">
        <v>181</v>
      </c>
      <c r="BE163" s="149">
        <f t="shared" si="4"/>
        <v>0</v>
      </c>
      <c r="BF163" s="149">
        <f t="shared" si="5"/>
        <v>0</v>
      </c>
      <c r="BG163" s="149">
        <f t="shared" si="6"/>
        <v>0</v>
      </c>
      <c r="BH163" s="149">
        <f t="shared" si="7"/>
        <v>0</v>
      </c>
      <c r="BI163" s="149">
        <f t="shared" si="8"/>
        <v>0</v>
      </c>
      <c r="BJ163" s="17" t="s">
        <v>83</v>
      </c>
      <c r="BK163" s="149">
        <f t="shared" si="9"/>
        <v>0</v>
      </c>
      <c r="BL163" s="17" t="s">
        <v>262</v>
      </c>
      <c r="BM163" s="148" t="s">
        <v>2737</v>
      </c>
    </row>
    <row r="164" spans="2:65" s="1" customFormat="1" ht="16.5" customHeight="1" x14ac:dyDescent="0.2">
      <c r="B164" s="136"/>
      <c r="C164" s="171" t="s">
        <v>308</v>
      </c>
      <c r="D164" s="171" t="s">
        <v>198</v>
      </c>
      <c r="E164" s="172" t="s">
        <v>1031</v>
      </c>
      <c r="F164" s="173" t="s">
        <v>1032</v>
      </c>
      <c r="G164" s="174" t="s">
        <v>243</v>
      </c>
      <c r="H164" s="175">
        <v>230</v>
      </c>
      <c r="I164" s="176"/>
      <c r="J164" s="177">
        <f t="shared" si="0"/>
        <v>0</v>
      </c>
      <c r="K164" s="173" t="s">
        <v>1</v>
      </c>
      <c r="L164" s="178"/>
      <c r="M164" s="179" t="s">
        <v>1</v>
      </c>
      <c r="N164" s="180" t="s">
        <v>41</v>
      </c>
      <c r="P164" s="146">
        <f t="shared" si="1"/>
        <v>0</v>
      </c>
      <c r="Q164" s="146">
        <v>6.9999999999999994E-5</v>
      </c>
      <c r="R164" s="146">
        <f t="shared" si="2"/>
        <v>1.61E-2</v>
      </c>
      <c r="S164" s="146">
        <v>0</v>
      </c>
      <c r="T164" s="147">
        <f t="shared" si="3"/>
        <v>0</v>
      </c>
      <c r="AR164" s="148" t="s">
        <v>352</v>
      </c>
      <c r="AT164" s="148" t="s">
        <v>198</v>
      </c>
      <c r="AU164" s="148" t="s">
        <v>85</v>
      </c>
      <c r="AY164" s="17" t="s">
        <v>181</v>
      </c>
      <c r="BE164" s="149">
        <f t="shared" si="4"/>
        <v>0</v>
      </c>
      <c r="BF164" s="149">
        <f t="shared" si="5"/>
        <v>0</v>
      </c>
      <c r="BG164" s="149">
        <f t="shared" si="6"/>
        <v>0</v>
      </c>
      <c r="BH164" s="149">
        <f t="shared" si="7"/>
        <v>0</v>
      </c>
      <c r="BI164" s="149">
        <f t="shared" si="8"/>
        <v>0</v>
      </c>
      <c r="BJ164" s="17" t="s">
        <v>83</v>
      </c>
      <c r="BK164" s="149">
        <f t="shared" si="9"/>
        <v>0</v>
      </c>
      <c r="BL164" s="17" t="s">
        <v>262</v>
      </c>
      <c r="BM164" s="148" t="s">
        <v>2738</v>
      </c>
    </row>
    <row r="165" spans="2:65" s="1" customFormat="1" ht="16.5" customHeight="1" x14ac:dyDescent="0.2">
      <c r="B165" s="136"/>
      <c r="C165" s="137" t="s">
        <v>635</v>
      </c>
      <c r="D165" s="137" t="s">
        <v>183</v>
      </c>
      <c r="E165" s="138" t="s">
        <v>1045</v>
      </c>
      <c r="F165" s="139" t="s">
        <v>1046</v>
      </c>
      <c r="G165" s="140" t="s">
        <v>243</v>
      </c>
      <c r="H165" s="141">
        <v>1100</v>
      </c>
      <c r="I165" s="142"/>
      <c r="J165" s="143">
        <f t="shared" si="0"/>
        <v>0</v>
      </c>
      <c r="K165" s="139" t="s">
        <v>1</v>
      </c>
      <c r="L165" s="32"/>
      <c r="M165" s="144" t="s">
        <v>1</v>
      </c>
      <c r="N165" s="145" t="s">
        <v>41</v>
      </c>
      <c r="P165" s="146">
        <f t="shared" si="1"/>
        <v>0</v>
      </c>
      <c r="Q165" s="146">
        <v>0</v>
      </c>
      <c r="R165" s="146">
        <f t="shared" si="2"/>
        <v>0</v>
      </c>
      <c r="S165" s="146">
        <v>0</v>
      </c>
      <c r="T165" s="147">
        <f t="shared" si="3"/>
        <v>0</v>
      </c>
      <c r="AR165" s="148" t="s">
        <v>262</v>
      </c>
      <c r="AT165" s="148" t="s">
        <v>183</v>
      </c>
      <c r="AU165" s="148" t="s">
        <v>85</v>
      </c>
      <c r="AY165" s="17" t="s">
        <v>181</v>
      </c>
      <c r="BE165" s="149">
        <f t="shared" si="4"/>
        <v>0</v>
      </c>
      <c r="BF165" s="149">
        <f t="shared" si="5"/>
        <v>0</v>
      </c>
      <c r="BG165" s="149">
        <f t="shared" si="6"/>
        <v>0</v>
      </c>
      <c r="BH165" s="149">
        <f t="shared" si="7"/>
        <v>0</v>
      </c>
      <c r="BI165" s="149">
        <f t="shared" si="8"/>
        <v>0</v>
      </c>
      <c r="BJ165" s="17" t="s">
        <v>83</v>
      </c>
      <c r="BK165" s="149">
        <f t="shared" si="9"/>
        <v>0</v>
      </c>
      <c r="BL165" s="17" t="s">
        <v>262</v>
      </c>
      <c r="BM165" s="148" t="s">
        <v>2739</v>
      </c>
    </row>
    <row r="166" spans="2:65" s="1" customFormat="1" ht="16.5" customHeight="1" x14ac:dyDescent="0.2">
      <c r="B166" s="136"/>
      <c r="C166" s="171" t="s">
        <v>639</v>
      </c>
      <c r="D166" s="171" t="s">
        <v>198</v>
      </c>
      <c r="E166" s="172" t="s">
        <v>2740</v>
      </c>
      <c r="F166" s="173" t="s">
        <v>2741</v>
      </c>
      <c r="G166" s="174" t="s">
        <v>243</v>
      </c>
      <c r="H166" s="175">
        <v>1265</v>
      </c>
      <c r="I166" s="176"/>
      <c r="J166" s="177">
        <f t="shared" si="0"/>
        <v>0</v>
      </c>
      <c r="K166" s="173" t="s">
        <v>1</v>
      </c>
      <c r="L166" s="178"/>
      <c r="M166" s="179" t="s">
        <v>1</v>
      </c>
      <c r="N166" s="180" t="s">
        <v>41</v>
      </c>
      <c r="P166" s="146">
        <f t="shared" si="1"/>
        <v>0</v>
      </c>
      <c r="Q166" s="146">
        <v>1.2E-4</v>
      </c>
      <c r="R166" s="146">
        <f t="shared" si="2"/>
        <v>0.15179999999999999</v>
      </c>
      <c r="S166" s="146">
        <v>0</v>
      </c>
      <c r="T166" s="147">
        <f t="shared" si="3"/>
        <v>0</v>
      </c>
      <c r="AR166" s="148" t="s">
        <v>352</v>
      </c>
      <c r="AT166" s="148" t="s">
        <v>198</v>
      </c>
      <c r="AU166" s="148" t="s">
        <v>85</v>
      </c>
      <c r="AY166" s="17" t="s">
        <v>181</v>
      </c>
      <c r="BE166" s="149">
        <f t="shared" si="4"/>
        <v>0</v>
      </c>
      <c r="BF166" s="149">
        <f t="shared" si="5"/>
        <v>0</v>
      </c>
      <c r="BG166" s="149">
        <f t="shared" si="6"/>
        <v>0</v>
      </c>
      <c r="BH166" s="149">
        <f t="shared" si="7"/>
        <v>0</v>
      </c>
      <c r="BI166" s="149">
        <f t="shared" si="8"/>
        <v>0</v>
      </c>
      <c r="BJ166" s="17" t="s">
        <v>83</v>
      </c>
      <c r="BK166" s="149">
        <f t="shared" si="9"/>
        <v>0</v>
      </c>
      <c r="BL166" s="17" t="s">
        <v>262</v>
      </c>
      <c r="BM166" s="148" t="s">
        <v>2742</v>
      </c>
    </row>
    <row r="167" spans="2:65" s="1" customFormat="1" ht="16.5" customHeight="1" x14ac:dyDescent="0.2">
      <c r="B167" s="136"/>
      <c r="C167" s="137" t="s">
        <v>696</v>
      </c>
      <c r="D167" s="137" t="s">
        <v>183</v>
      </c>
      <c r="E167" s="138" t="s">
        <v>1045</v>
      </c>
      <c r="F167" s="139" t="s">
        <v>1046</v>
      </c>
      <c r="G167" s="140" t="s">
        <v>243</v>
      </c>
      <c r="H167" s="141">
        <v>160</v>
      </c>
      <c r="I167" s="142"/>
      <c r="J167" s="143">
        <f t="shared" si="0"/>
        <v>0</v>
      </c>
      <c r="K167" s="139" t="s">
        <v>1</v>
      </c>
      <c r="L167" s="32"/>
      <c r="M167" s="144" t="s">
        <v>1</v>
      </c>
      <c r="N167" s="145" t="s">
        <v>41</v>
      </c>
      <c r="P167" s="146">
        <f t="shared" si="1"/>
        <v>0</v>
      </c>
      <c r="Q167" s="146">
        <v>0</v>
      </c>
      <c r="R167" s="146">
        <f t="shared" si="2"/>
        <v>0</v>
      </c>
      <c r="S167" s="146">
        <v>0</v>
      </c>
      <c r="T167" s="147">
        <f t="shared" si="3"/>
        <v>0</v>
      </c>
      <c r="AR167" s="148" t="s">
        <v>262</v>
      </c>
      <c r="AT167" s="148" t="s">
        <v>183</v>
      </c>
      <c r="AU167" s="148" t="s">
        <v>85</v>
      </c>
      <c r="AY167" s="17" t="s">
        <v>181</v>
      </c>
      <c r="BE167" s="149">
        <f t="shared" si="4"/>
        <v>0</v>
      </c>
      <c r="BF167" s="149">
        <f t="shared" si="5"/>
        <v>0</v>
      </c>
      <c r="BG167" s="149">
        <f t="shared" si="6"/>
        <v>0</v>
      </c>
      <c r="BH167" s="149">
        <f t="shared" si="7"/>
        <v>0</v>
      </c>
      <c r="BI167" s="149">
        <f t="shared" si="8"/>
        <v>0</v>
      </c>
      <c r="BJ167" s="17" t="s">
        <v>83</v>
      </c>
      <c r="BK167" s="149">
        <f t="shared" si="9"/>
        <v>0</v>
      </c>
      <c r="BL167" s="17" t="s">
        <v>262</v>
      </c>
      <c r="BM167" s="148" t="s">
        <v>2743</v>
      </c>
    </row>
    <row r="168" spans="2:65" s="1" customFormat="1" ht="16.5" customHeight="1" x14ac:dyDescent="0.2">
      <c r="B168" s="136"/>
      <c r="C168" s="171" t="s">
        <v>701</v>
      </c>
      <c r="D168" s="171" t="s">
        <v>198</v>
      </c>
      <c r="E168" s="172" t="s">
        <v>2744</v>
      </c>
      <c r="F168" s="173" t="s">
        <v>2745</v>
      </c>
      <c r="G168" s="174" t="s">
        <v>243</v>
      </c>
      <c r="H168" s="175">
        <v>184</v>
      </c>
      <c r="I168" s="176"/>
      <c r="J168" s="177">
        <f t="shared" si="0"/>
        <v>0</v>
      </c>
      <c r="K168" s="173" t="s">
        <v>1</v>
      </c>
      <c r="L168" s="178"/>
      <c r="M168" s="179" t="s">
        <v>1</v>
      </c>
      <c r="N168" s="180" t="s">
        <v>41</v>
      </c>
      <c r="P168" s="146">
        <f t="shared" si="1"/>
        <v>0</v>
      </c>
      <c r="Q168" s="146">
        <v>1.7000000000000001E-4</v>
      </c>
      <c r="R168" s="146">
        <f t="shared" si="2"/>
        <v>3.1280000000000002E-2</v>
      </c>
      <c r="S168" s="146">
        <v>0</v>
      </c>
      <c r="T168" s="147">
        <f t="shared" si="3"/>
        <v>0</v>
      </c>
      <c r="AR168" s="148" t="s">
        <v>352</v>
      </c>
      <c r="AT168" s="148" t="s">
        <v>198</v>
      </c>
      <c r="AU168" s="148" t="s">
        <v>85</v>
      </c>
      <c r="AY168" s="17" t="s">
        <v>181</v>
      </c>
      <c r="BE168" s="149">
        <f t="shared" si="4"/>
        <v>0</v>
      </c>
      <c r="BF168" s="149">
        <f t="shared" si="5"/>
        <v>0</v>
      </c>
      <c r="BG168" s="149">
        <f t="shared" si="6"/>
        <v>0</v>
      </c>
      <c r="BH168" s="149">
        <f t="shared" si="7"/>
        <v>0</v>
      </c>
      <c r="BI168" s="149">
        <f t="shared" si="8"/>
        <v>0</v>
      </c>
      <c r="BJ168" s="17" t="s">
        <v>83</v>
      </c>
      <c r="BK168" s="149">
        <f t="shared" si="9"/>
        <v>0</v>
      </c>
      <c r="BL168" s="17" t="s">
        <v>262</v>
      </c>
      <c r="BM168" s="148" t="s">
        <v>2746</v>
      </c>
    </row>
    <row r="169" spans="2:65" s="1" customFormat="1" ht="16.5" customHeight="1" x14ac:dyDescent="0.2">
      <c r="B169" s="136"/>
      <c r="C169" s="137" t="s">
        <v>324</v>
      </c>
      <c r="D169" s="137" t="s">
        <v>183</v>
      </c>
      <c r="E169" s="138" t="s">
        <v>1051</v>
      </c>
      <c r="F169" s="139" t="s">
        <v>1052</v>
      </c>
      <c r="G169" s="140" t="s">
        <v>243</v>
      </c>
      <c r="H169" s="141">
        <v>960</v>
      </c>
      <c r="I169" s="142"/>
      <c r="J169" s="143">
        <f t="shared" si="0"/>
        <v>0</v>
      </c>
      <c r="K169" s="139" t="s">
        <v>1</v>
      </c>
      <c r="L169" s="32"/>
      <c r="M169" s="144" t="s">
        <v>1</v>
      </c>
      <c r="N169" s="145" t="s">
        <v>41</v>
      </c>
      <c r="P169" s="146">
        <f t="shared" si="1"/>
        <v>0</v>
      </c>
      <c r="Q169" s="146">
        <v>0</v>
      </c>
      <c r="R169" s="146">
        <f t="shared" si="2"/>
        <v>0</v>
      </c>
      <c r="S169" s="146">
        <v>0</v>
      </c>
      <c r="T169" s="147">
        <f t="shared" si="3"/>
        <v>0</v>
      </c>
      <c r="AR169" s="148" t="s">
        <v>262</v>
      </c>
      <c r="AT169" s="148" t="s">
        <v>183</v>
      </c>
      <c r="AU169" s="148" t="s">
        <v>85</v>
      </c>
      <c r="AY169" s="17" t="s">
        <v>181</v>
      </c>
      <c r="BE169" s="149">
        <f t="shared" si="4"/>
        <v>0</v>
      </c>
      <c r="BF169" s="149">
        <f t="shared" si="5"/>
        <v>0</v>
      </c>
      <c r="BG169" s="149">
        <f t="shared" si="6"/>
        <v>0</v>
      </c>
      <c r="BH169" s="149">
        <f t="shared" si="7"/>
        <v>0</v>
      </c>
      <c r="BI169" s="149">
        <f t="shared" si="8"/>
        <v>0</v>
      </c>
      <c r="BJ169" s="17" t="s">
        <v>83</v>
      </c>
      <c r="BK169" s="149">
        <f t="shared" si="9"/>
        <v>0</v>
      </c>
      <c r="BL169" s="17" t="s">
        <v>262</v>
      </c>
      <c r="BM169" s="148" t="s">
        <v>2747</v>
      </c>
    </row>
    <row r="170" spans="2:65" s="1" customFormat="1" ht="16.5" customHeight="1" x14ac:dyDescent="0.2">
      <c r="B170" s="136"/>
      <c r="C170" s="171" t="s">
        <v>330</v>
      </c>
      <c r="D170" s="171" t="s">
        <v>198</v>
      </c>
      <c r="E170" s="172" t="s">
        <v>1053</v>
      </c>
      <c r="F170" s="173" t="s">
        <v>1054</v>
      </c>
      <c r="G170" s="174" t="s">
        <v>243</v>
      </c>
      <c r="H170" s="175">
        <v>1104</v>
      </c>
      <c r="I170" s="176"/>
      <c r="J170" s="177">
        <f t="shared" si="0"/>
        <v>0</v>
      </c>
      <c r="K170" s="173" t="s">
        <v>1</v>
      </c>
      <c r="L170" s="178"/>
      <c r="M170" s="179" t="s">
        <v>1</v>
      </c>
      <c r="N170" s="180" t="s">
        <v>41</v>
      </c>
      <c r="P170" s="146">
        <f t="shared" si="1"/>
        <v>0</v>
      </c>
      <c r="Q170" s="146">
        <v>1.7000000000000001E-4</v>
      </c>
      <c r="R170" s="146">
        <f t="shared" si="2"/>
        <v>0.18768000000000001</v>
      </c>
      <c r="S170" s="146">
        <v>0</v>
      </c>
      <c r="T170" s="147">
        <f t="shared" si="3"/>
        <v>0</v>
      </c>
      <c r="AR170" s="148" t="s">
        <v>352</v>
      </c>
      <c r="AT170" s="148" t="s">
        <v>198</v>
      </c>
      <c r="AU170" s="148" t="s">
        <v>85</v>
      </c>
      <c r="AY170" s="17" t="s">
        <v>181</v>
      </c>
      <c r="BE170" s="149">
        <f t="shared" si="4"/>
        <v>0</v>
      </c>
      <c r="BF170" s="149">
        <f t="shared" si="5"/>
        <v>0</v>
      </c>
      <c r="BG170" s="149">
        <f t="shared" si="6"/>
        <v>0</v>
      </c>
      <c r="BH170" s="149">
        <f t="shared" si="7"/>
        <v>0</v>
      </c>
      <c r="BI170" s="149">
        <f t="shared" si="8"/>
        <v>0</v>
      </c>
      <c r="BJ170" s="17" t="s">
        <v>83</v>
      </c>
      <c r="BK170" s="149">
        <f t="shared" si="9"/>
        <v>0</v>
      </c>
      <c r="BL170" s="17" t="s">
        <v>262</v>
      </c>
      <c r="BM170" s="148" t="s">
        <v>2748</v>
      </c>
    </row>
    <row r="171" spans="2:65" s="1" customFormat="1" ht="16.5" customHeight="1" x14ac:dyDescent="0.2">
      <c r="B171" s="136"/>
      <c r="C171" s="137" t="s">
        <v>359</v>
      </c>
      <c r="D171" s="137" t="s">
        <v>183</v>
      </c>
      <c r="E171" s="138" t="s">
        <v>1070</v>
      </c>
      <c r="F171" s="139" t="s">
        <v>1071</v>
      </c>
      <c r="G171" s="140" t="s">
        <v>243</v>
      </c>
      <c r="H171" s="141">
        <v>80</v>
      </c>
      <c r="I171" s="142"/>
      <c r="J171" s="143">
        <f t="shared" si="0"/>
        <v>0</v>
      </c>
      <c r="K171" s="139" t="s">
        <v>1</v>
      </c>
      <c r="L171" s="32"/>
      <c r="M171" s="144" t="s">
        <v>1</v>
      </c>
      <c r="N171" s="145" t="s">
        <v>41</v>
      </c>
      <c r="P171" s="146">
        <f t="shared" si="1"/>
        <v>0</v>
      </c>
      <c r="Q171" s="146">
        <v>0</v>
      </c>
      <c r="R171" s="146">
        <f t="shared" si="2"/>
        <v>0</v>
      </c>
      <c r="S171" s="146">
        <v>0</v>
      </c>
      <c r="T171" s="147">
        <f t="shared" si="3"/>
        <v>0</v>
      </c>
      <c r="AR171" s="148" t="s">
        <v>262</v>
      </c>
      <c r="AT171" s="148" t="s">
        <v>183</v>
      </c>
      <c r="AU171" s="148" t="s">
        <v>85</v>
      </c>
      <c r="AY171" s="17" t="s">
        <v>181</v>
      </c>
      <c r="BE171" s="149">
        <f t="shared" si="4"/>
        <v>0</v>
      </c>
      <c r="BF171" s="149">
        <f t="shared" si="5"/>
        <v>0</v>
      </c>
      <c r="BG171" s="149">
        <f t="shared" si="6"/>
        <v>0</v>
      </c>
      <c r="BH171" s="149">
        <f t="shared" si="7"/>
        <v>0</v>
      </c>
      <c r="BI171" s="149">
        <f t="shared" si="8"/>
        <v>0</v>
      </c>
      <c r="BJ171" s="17" t="s">
        <v>83</v>
      </c>
      <c r="BK171" s="149">
        <f t="shared" si="9"/>
        <v>0</v>
      </c>
      <c r="BL171" s="17" t="s">
        <v>262</v>
      </c>
      <c r="BM171" s="148" t="s">
        <v>2749</v>
      </c>
    </row>
    <row r="172" spans="2:65" s="1" customFormat="1" ht="16.5" customHeight="1" x14ac:dyDescent="0.2">
      <c r="B172" s="136"/>
      <c r="C172" s="171" t="s">
        <v>363</v>
      </c>
      <c r="D172" s="171" t="s">
        <v>198</v>
      </c>
      <c r="E172" s="172" t="s">
        <v>1072</v>
      </c>
      <c r="F172" s="173" t="s">
        <v>1073</v>
      </c>
      <c r="G172" s="174" t="s">
        <v>243</v>
      </c>
      <c r="H172" s="175">
        <v>92</v>
      </c>
      <c r="I172" s="176"/>
      <c r="J172" s="177">
        <f t="shared" si="0"/>
        <v>0</v>
      </c>
      <c r="K172" s="173" t="s">
        <v>1</v>
      </c>
      <c r="L172" s="178"/>
      <c r="M172" s="179" t="s">
        <v>1</v>
      </c>
      <c r="N172" s="180" t="s">
        <v>41</v>
      </c>
      <c r="P172" s="146">
        <f t="shared" si="1"/>
        <v>0</v>
      </c>
      <c r="Q172" s="146">
        <v>5.2999999999999998E-4</v>
      </c>
      <c r="R172" s="146">
        <f t="shared" si="2"/>
        <v>4.8759999999999998E-2</v>
      </c>
      <c r="S172" s="146">
        <v>0</v>
      </c>
      <c r="T172" s="147">
        <f t="shared" si="3"/>
        <v>0</v>
      </c>
      <c r="AR172" s="148" t="s">
        <v>352</v>
      </c>
      <c r="AT172" s="148" t="s">
        <v>198</v>
      </c>
      <c r="AU172" s="148" t="s">
        <v>85</v>
      </c>
      <c r="AY172" s="17" t="s">
        <v>181</v>
      </c>
      <c r="BE172" s="149">
        <f t="shared" si="4"/>
        <v>0</v>
      </c>
      <c r="BF172" s="149">
        <f t="shared" si="5"/>
        <v>0</v>
      </c>
      <c r="BG172" s="149">
        <f t="shared" si="6"/>
        <v>0</v>
      </c>
      <c r="BH172" s="149">
        <f t="shared" si="7"/>
        <v>0</v>
      </c>
      <c r="BI172" s="149">
        <f t="shared" si="8"/>
        <v>0</v>
      </c>
      <c r="BJ172" s="17" t="s">
        <v>83</v>
      </c>
      <c r="BK172" s="149">
        <f t="shared" si="9"/>
        <v>0</v>
      </c>
      <c r="BL172" s="17" t="s">
        <v>262</v>
      </c>
      <c r="BM172" s="148" t="s">
        <v>2750</v>
      </c>
    </row>
    <row r="173" spans="2:65" s="1" customFormat="1" ht="24.2" customHeight="1" x14ac:dyDescent="0.2">
      <c r="B173" s="136"/>
      <c r="C173" s="137" t="s">
        <v>370</v>
      </c>
      <c r="D173" s="137" t="s">
        <v>183</v>
      </c>
      <c r="E173" s="138" t="s">
        <v>1078</v>
      </c>
      <c r="F173" s="139" t="s">
        <v>1079</v>
      </c>
      <c r="G173" s="140" t="s">
        <v>243</v>
      </c>
      <c r="H173" s="141">
        <v>600</v>
      </c>
      <c r="I173" s="142"/>
      <c r="J173" s="143">
        <f t="shared" si="0"/>
        <v>0</v>
      </c>
      <c r="K173" s="139" t="s">
        <v>1</v>
      </c>
      <c r="L173" s="32"/>
      <c r="M173" s="144" t="s">
        <v>1</v>
      </c>
      <c r="N173" s="145" t="s">
        <v>41</v>
      </c>
      <c r="P173" s="146">
        <f t="shared" si="1"/>
        <v>0</v>
      </c>
      <c r="Q173" s="146">
        <v>0</v>
      </c>
      <c r="R173" s="146">
        <f t="shared" si="2"/>
        <v>0</v>
      </c>
      <c r="S173" s="146">
        <v>4.8000000000000001E-4</v>
      </c>
      <c r="T173" s="147">
        <f t="shared" si="3"/>
        <v>0.28800000000000003</v>
      </c>
      <c r="AR173" s="148" t="s">
        <v>262</v>
      </c>
      <c r="AT173" s="148" t="s">
        <v>183</v>
      </c>
      <c r="AU173" s="148" t="s">
        <v>85</v>
      </c>
      <c r="AY173" s="17" t="s">
        <v>181</v>
      </c>
      <c r="BE173" s="149">
        <f t="shared" si="4"/>
        <v>0</v>
      </c>
      <c r="BF173" s="149">
        <f t="shared" si="5"/>
        <v>0</v>
      </c>
      <c r="BG173" s="149">
        <f t="shared" si="6"/>
        <v>0</v>
      </c>
      <c r="BH173" s="149">
        <f t="shared" si="7"/>
        <v>0</v>
      </c>
      <c r="BI173" s="149">
        <f t="shared" si="8"/>
        <v>0</v>
      </c>
      <c r="BJ173" s="17" t="s">
        <v>83</v>
      </c>
      <c r="BK173" s="149">
        <f t="shared" si="9"/>
        <v>0</v>
      </c>
      <c r="BL173" s="17" t="s">
        <v>262</v>
      </c>
      <c r="BM173" s="148" t="s">
        <v>2751</v>
      </c>
    </row>
    <row r="174" spans="2:65" s="1" customFormat="1" ht="16.5" customHeight="1" x14ac:dyDescent="0.2">
      <c r="B174" s="136"/>
      <c r="C174" s="137" t="s">
        <v>376</v>
      </c>
      <c r="D174" s="137" t="s">
        <v>183</v>
      </c>
      <c r="E174" s="138" t="s">
        <v>1084</v>
      </c>
      <c r="F174" s="139" t="s">
        <v>1085</v>
      </c>
      <c r="G174" s="140" t="s">
        <v>339</v>
      </c>
      <c r="H174" s="141">
        <v>160</v>
      </c>
      <c r="I174" s="142"/>
      <c r="J174" s="143">
        <f t="shared" si="0"/>
        <v>0</v>
      </c>
      <c r="K174" s="139" t="s">
        <v>1</v>
      </c>
      <c r="L174" s="32"/>
      <c r="M174" s="144" t="s">
        <v>1</v>
      </c>
      <c r="N174" s="145" t="s">
        <v>41</v>
      </c>
      <c r="P174" s="146">
        <f t="shared" si="1"/>
        <v>0</v>
      </c>
      <c r="Q174" s="146">
        <v>0</v>
      </c>
      <c r="R174" s="146">
        <f t="shared" si="2"/>
        <v>0</v>
      </c>
      <c r="S174" s="146">
        <v>0</v>
      </c>
      <c r="T174" s="147">
        <f t="shared" si="3"/>
        <v>0</v>
      </c>
      <c r="AR174" s="148" t="s">
        <v>262</v>
      </c>
      <c r="AT174" s="148" t="s">
        <v>183</v>
      </c>
      <c r="AU174" s="148" t="s">
        <v>85</v>
      </c>
      <c r="AY174" s="17" t="s">
        <v>181</v>
      </c>
      <c r="BE174" s="149">
        <f t="shared" si="4"/>
        <v>0</v>
      </c>
      <c r="BF174" s="149">
        <f t="shared" si="5"/>
        <v>0</v>
      </c>
      <c r="BG174" s="149">
        <f t="shared" si="6"/>
        <v>0</v>
      </c>
      <c r="BH174" s="149">
        <f t="shared" si="7"/>
        <v>0</v>
      </c>
      <c r="BI174" s="149">
        <f t="shared" si="8"/>
        <v>0</v>
      </c>
      <c r="BJ174" s="17" t="s">
        <v>83</v>
      </c>
      <c r="BK174" s="149">
        <f t="shared" si="9"/>
        <v>0</v>
      </c>
      <c r="BL174" s="17" t="s">
        <v>262</v>
      </c>
      <c r="BM174" s="148" t="s">
        <v>2752</v>
      </c>
    </row>
    <row r="175" spans="2:65" s="1" customFormat="1" ht="16.5" customHeight="1" x14ac:dyDescent="0.2">
      <c r="B175" s="136"/>
      <c r="C175" s="137" t="s">
        <v>381</v>
      </c>
      <c r="D175" s="137" t="s">
        <v>183</v>
      </c>
      <c r="E175" s="138" t="s">
        <v>1086</v>
      </c>
      <c r="F175" s="139" t="s">
        <v>1087</v>
      </c>
      <c r="G175" s="140" t="s">
        <v>339</v>
      </c>
      <c r="H175" s="141">
        <v>40</v>
      </c>
      <c r="I175" s="142"/>
      <c r="J175" s="143">
        <f t="shared" si="0"/>
        <v>0</v>
      </c>
      <c r="K175" s="139" t="s">
        <v>1</v>
      </c>
      <c r="L175" s="32"/>
      <c r="M175" s="144" t="s">
        <v>1</v>
      </c>
      <c r="N175" s="145" t="s">
        <v>41</v>
      </c>
      <c r="P175" s="146">
        <f t="shared" si="1"/>
        <v>0</v>
      </c>
      <c r="Q175" s="146">
        <v>0</v>
      </c>
      <c r="R175" s="146">
        <f t="shared" si="2"/>
        <v>0</v>
      </c>
      <c r="S175" s="146">
        <v>0</v>
      </c>
      <c r="T175" s="147">
        <f t="shared" si="3"/>
        <v>0</v>
      </c>
      <c r="AR175" s="148" t="s">
        <v>262</v>
      </c>
      <c r="AT175" s="148" t="s">
        <v>183</v>
      </c>
      <c r="AU175" s="148" t="s">
        <v>85</v>
      </c>
      <c r="AY175" s="17" t="s">
        <v>181</v>
      </c>
      <c r="BE175" s="149">
        <f t="shared" si="4"/>
        <v>0</v>
      </c>
      <c r="BF175" s="149">
        <f t="shared" si="5"/>
        <v>0</v>
      </c>
      <c r="BG175" s="149">
        <f t="shared" si="6"/>
        <v>0</v>
      </c>
      <c r="BH175" s="149">
        <f t="shared" si="7"/>
        <v>0</v>
      </c>
      <c r="BI175" s="149">
        <f t="shared" si="8"/>
        <v>0</v>
      </c>
      <c r="BJ175" s="17" t="s">
        <v>83</v>
      </c>
      <c r="BK175" s="149">
        <f t="shared" si="9"/>
        <v>0</v>
      </c>
      <c r="BL175" s="17" t="s">
        <v>262</v>
      </c>
      <c r="BM175" s="148" t="s">
        <v>2753</v>
      </c>
    </row>
    <row r="176" spans="2:65" s="1" customFormat="1" ht="16.5" customHeight="1" x14ac:dyDescent="0.2">
      <c r="B176" s="136"/>
      <c r="C176" s="137" t="s">
        <v>390</v>
      </c>
      <c r="D176" s="137" t="s">
        <v>183</v>
      </c>
      <c r="E176" s="138" t="s">
        <v>1096</v>
      </c>
      <c r="F176" s="139" t="s">
        <v>1097</v>
      </c>
      <c r="G176" s="140" t="s">
        <v>824</v>
      </c>
      <c r="H176" s="141">
        <v>1</v>
      </c>
      <c r="I176" s="142"/>
      <c r="J176" s="143">
        <f t="shared" si="0"/>
        <v>0</v>
      </c>
      <c r="K176" s="139" t="s">
        <v>1</v>
      </c>
      <c r="L176" s="32"/>
      <c r="M176" s="144" t="s">
        <v>1</v>
      </c>
      <c r="N176" s="145" t="s">
        <v>41</v>
      </c>
      <c r="P176" s="146">
        <f t="shared" si="1"/>
        <v>0</v>
      </c>
      <c r="Q176" s="146">
        <v>0</v>
      </c>
      <c r="R176" s="146">
        <f t="shared" si="2"/>
        <v>0</v>
      </c>
      <c r="S176" s="146">
        <v>0</v>
      </c>
      <c r="T176" s="147">
        <f t="shared" si="3"/>
        <v>0</v>
      </c>
      <c r="AR176" s="148" t="s">
        <v>262</v>
      </c>
      <c r="AT176" s="148" t="s">
        <v>183</v>
      </c>
      <c r="AU176" s="148" t="s">
        <v>85</v>
      </c>
      <c r="AY176" s="17" t="s">
        <v>181</v>
      </c>
      <c r="BE176" s="149">
        <f t="shared" si="4"/>
        <v>0</v>
      </c>
      <c r="BF176" s="149">
        <f t="shared" si="5"/>
        <v>0</v>
      </c>
      <c r="BG176" s="149">
        <f t="shared" si="6"/>
        <v>0</v>
      </c>
      <c r="BH176" s="149">
        <f t="shared" si="7"/>
        <v>0</v>
      </c>
      <c r="BI176" s="149">
        <f t="shared" si="8"/>
        <v>0</v>
      </c>
      <c r="BJ176" s="17" t="s">
        <v>83</v>
      </c>
      <c r="BK176" s="149">
        <f t="shared" si="9"/>
        <v>0</v>
      </c>
      <c r="BL176" s="17" t="s">
        <v>262</v>
      </c>
      <c r="BM176" s="148" t="s">
        <v>2754</v>
      </c>
    </row>
    <row r="177" spans="2:65" s="1" customFormat="1" ht="16.5" customHeight="1" x14ac:dyDescent="0.2">
      <c r="B177" s="136"/>
      <c r="C177" s="137" t="s">
        <v>685</v>
      </c>
      <c r="D177" s="137" t="s">
        <v>183</v>
      </c>
      <c r="E177" s="138" t="s">
        <v>2755</v>
      </c>
      <c r="F177" s="139" t="s">
        <v>2756</v>
      </c>
      <c r="G177" s="140" t="s">
        <v>339</v>
      </c>
      <c r="H177" s="141">
        <v>4</v>
      </c>
      <c r="I177" s="142"/>
      <c r="J177" s="143">
        <f t="shared" si="0"/>
        <v>0</v>
      </c>
      <c r="K177" s="139" t="s">
        <v>1</v>
      </c>
      <c r="L177" s="32"/>
      <c r="M177" s="144" t="s">
        <v>1</v>
      </c>
      <c r="N177" s="145" t="s">
        <v>41</v>
      </c>
      <c r="P177" s="146">
        <f t="shared" si="1"/>
        <v>0</v>
      </c>
      <c r="Q177" s="146">
        <v>0</v>
      </c>
      <c r="R177" s="146">
        <f t="shared" si="2"/>
        <v>0</v>
      </c>
      <c r="S177" s="146">
        <v>0</v>
      </c>
      <c r="T177" s="147">
        <f t="shared" si="3"/>
        <v>0</v>
      </c>
      <c r="AR177" s="148" t="s">
        <v>262</v>
      </c>
      <c r="AT177" s="148" t="s">
        <v>183</v>
      </c>
      <c r="AU177" s="148" t="s">
        <v>85</v>
      </c>
      <c r="AY177" s="17" t="s">
        <v>181</v>
      </c>
      <c r="BE177" s="149">
        <f t="shared" si="4"/>
        <v>0</v>
      </c>
      <c r="BF177" s="149">
        <f t="shared" si="5"/>
        <v>0</v>
      </c>
      <c r="BG177" s="149">
        <f t="shared" si="6"/>
        <v>0</v>
      </c>
      <c r="BH177" s="149">
        <f t="shared" si="7"/>
        <v>0</v>
      </c>
      <c r="BI177" s="149">
        <f t="shared" si="8"/>
        <v>0</v>
      </c>
      <c r="BJ177" s="17" t="s">
        <v>83</v>
      </c>
      <c r="BK177" s="149">
        <f t="shared" si="9"/>
        <v>0</v>
      </c>
      <c r="BL177" s="17" t="s">
        <v>262</v>
      </c>
      <c r="BM177" s="148" t="s">
        <v>2757</v>
      </c>
    </row>
    <row r="178" spans="2:65" s="1" customFormat="1" ht="16.5" customHeight="1" x14ac:dyDescent="0.2">
      <c r="B178" s="136"/>
      <c r="C178" s="171" t="s">
        <v>691</v>
      </c>
      <c r="D178" s="171" t="s">
        <v>198</v>
      </c>
      <c r="E178" s="172" t="s">
        <v>2758</v>
      </c>
      <c r="F178" s="173" t="s">
        <v>2759</v>
      </c>
      <c r="G178" s="174" t="s">
        <v>339</v>
      </c>
      <c r="H178" s="175">
        <v>4</v>
      </c>
      <c r="I178" s="176"/>
      <c r="J178" s="177">
        <f t="shared" si="0"/>
        <v>0</v>
      </c>
      <c r="K178" s="173" t="s">
        <v>1</v>
      </c>
      <c r="L178" s="178"/>
      <c r="M178" s="179" t="s">
        <v>1</v>
      </c>
      <c r="N178" s="180" t="s">
        <v>41</v>
      </c>
      <c r="P178" s="146">
        <f t="shared" si="1"/>
        <v>0</v>
      </c>
      <c r="Q178" s="146">
        <v>1.01E-3</v>
      </c>
      <c r="R178" s="146">
        <f t="shared" si="2"/>
        <v>4.0400000000000002E-3</v>
      </c>
      <c r="S178" s="146">
        <v>0</v>
      </c>
      <c r="T178" s="147">
        <f t="shared" si="3"/>
        <v>0</v>
      </c>
      <c r="AR178" s="148" t="s">
        <v>352</v>
      </c>
      <c r="AT178" s="148" t="s">
        <v>198</v>
      </c>
      <c r="AU178" s="148" t="s">
        <v>85</v>
      </c>
      <c r="AY178" s="17" t="s">
        <v>181</v>
      </c>
      <c r="BE178" s="149">
        <f t="shared" si="4"/>
        <v>0</v>
      </c>
      <c r="BF178" s="149">
        <f t="shared" si="5"/>
        <v>0</v>
      </c>
      <c r="BG178" s="149">
        <f t="shared" si="6"/>
        <v>0</v>
      </c>
      <c r="BH178" s="149">
        <f t="shared" si="7"/>
        <v>0</v>
      </c>
      <c r="BI178" s="149">
        <f t="shared" si="8"/>
        <v>0</v>
      </c>
      <c r="BJ178" s="17" t="s">
        <v>83</v>
      </c>
      <c r="BK178" s="149">
        <f t="shared" si="9"/>
        <v>0</v>
      </c>
      <c r="BL178" s="17" t="s">
        <v>262</v>
      </c>
      <c r="BM178" s="148" t="s">
        <v>2760</v>
      </c>
    </row>
    <row r="179" spans="2:65" s="1" customFormat="1" ht="16.5" customHeight="1" x14ac:dyDescent="0.2">
      <c r="B179" s="136"/>
      <c r="C179" s="137" t="s">
        <v>395</v>
      </c>
      <c r="D179" s="137" t="s">
        <v>183</v>
      </c>
      <c r="E179" s="138" t="s">
        <v>2761</v>
      </c>
      <c r="F179" s="139" t="s">
        <v>1099</v>
      </c>
      <c r="G179" s="140" t="s">
        <v>339</v>
      </c>
      <c r="H179" s="141">
        <v>1</v>
      </c>
      <c r="I179" s="142"/>
      <c r="J179" s="143">
        <f t="shared" ref="J179:J210" si="10">ROUND(I179*H179,2)</f>
        <v>0</v>
      </c>
      <c r="K179" s="139" t="s">
        <v>1</v>
      </c>
      <c r="L179" s="32"/>
      <c r="M179" s="144" t="s">
        <v>1</v>
      </c>
      <c r="N179" s="145" t="s">
        <v>41</v>
      </c>
      <c r="P179" s="146">
        <f t="shared" ref="P179:P210" si="11">O179*H179</f>
        <v>0</v>
      </c>
      <c r="Q179" s="146">
        <v>0</v>
      </c>
      <c r="R179" s="146">
        <f t="shared" ref="R179:R210" si="12">Q179*H179</f>
        <v>0</v>
      </c>
      <c r="S179" s="146">
        <v>0</v>
      </c>
      <c r="T179" s="147">
        <f t="shared" ref="T179:T210" si="13">S179*H179</f>
        <v>0</v>
      </c>
      <c r="AR179" s="148" t="s">
        <v>262</v>
      </c>
      <c r="AT179" s="148" t="s">
        <v>183</v>
      </c>
      <c r="AU179" s="148" t="s">
        <v>85</v>
      </c>
      <c r="AY179" s="17" t="s">
        <v>181</v>
      </c>
      <c r="BE179" s="149">
        <f t="shared" ref="BE179:BE211" si="14">IF(N179="základní",J179,0)</f>
        <v>0</v>
      </c>
      <c r="BF179" s="149">
        <f t="shared" ref="BF179:BF211" si="15">IF(N179="snížená",J179,0)</f>
        <v>0</v>
      </c>
      <c r="BG179" s="149">
        <f t="shared" ref="BG179:BG211" si="16">IF(N179="zákl. přenesená",J179,0)</f>
        <v>0</v>
      </c>
      <c r="BH179" s="149">
        <f t="shared" ref="BH179:BH211" si="17">IF(N179="sníž. přenesená",J179,0)</f>
        <v>0</v>
      </c>
      <c r="BI179" s="149">
        <f t="shared" ref="BI179:BI211" si="18">IF(N179="nulová",J179,0)</f>
        <v>0</v>
      </c>
      <c r="BJ179" s="17" t="s">
        <v>83</v>
      </c>
      <c r="BK179" s="149">
        <f t="shared" ref="BK179:BK211" si="19">ROUND(I179*H179,2)</f>
        <v>0</v>
      </c>
      <c r="BL179" s="17" t="s">
        <v>262</v>
      </c>
      <c r="BM179" s="148" t="s">
        <v>2762</v>
      </c>
    </row>
    <row r="180" spans="2:65" s="1" customFormat="1" ht="16.5" customHeight="1" x14ac:dyDescent="0.2">
      <c r="B180" s="136"/>
      <c r="C180" s="171" t="s">
        <v>400</v>
      </c>
      <c r="D180" s="171" t="s">
        <v>198</v>
      </c>
      <c r="E180" s="172" t="s">
        <v>2763</v>
      </c>
      <c r="F180" s="173" t="s">
        <v>2764</v>
      </c>
      <c r="G180" s="174" t="s">
        <v>339</v>
      </c>
      <c r="H180" s="175">
        <v>1</v>
      </c>
      <c r="I180" s="176"/>
      <c r="J180" s="177">
        <f t="shared" si="10"/>
        <v>0</v>
      </c>
      <c r="K180" s="173" t="s">
        <v>1</v>
      </c>
      <c r="L180" s="178"/>
      <c r="M180" s="179" t="s">
        <v>1</v>
      </c>
      <c r="N180" s="180" t="s">
        <v>41</v>
      </c>
      <c r="P180" s="146">
        <f t="shared" si="11"/>
        <v>0</v>
      </c>
      <c r="Q180" s="146">
        <v>2.7499999999999998E-3</v>
      </c>
      <c r="R180" s="146">
        <f t="shared" si="12"/>
        <v>2.7499999999999998E-3</v>
      </c>
      <c r="S180" s="146">
        <v>0</v>
      </c>
      <c r="T180" s="147">
        <f t="shared" si="13"/>
        <v>0</v>
      </c>
      <c r="AR180" s="148" t="s">
        <v>352</v>
      </c>
      <c r="AT180" s="148" t="s">
        <v>198</v>
      </c>
      <c r="AU180" s="148" t="s">
        <v>85</v>
      </c>
      <c r="AY180" s="17" t="s">
        <v>181</v>
      </c>
      <c r="BE180" s="149">
        <f t="shared" si="14"/>
        <v>0</v>
      </c>
      <c r="BF180" s="149">
        <f t="shared" si="15"/>
        <v>0</v>
      </c>
      <c r="BG180" s="149">
        <f t="shared" si="16"/>
        <v>0</v>
      </c>
      <c r="BH180" s="149">
        <f t="shared" si="17"/>
        <v>0</v>
      </c>
      <c r="BI180" s="149">
        <f t="shared" si="18"/>
        <v>0</v>
      </c>
      <c r="BJ180" s="17" t="s">
        <v>83</v>
      </c>
      <c r="BK180" s="149">
        <f t="shared" si="19"/>
        <v>0</v>
      </c>
      <c r="BL180" s="17" t="s">
        <v>262</v>
      </c>
      <c r="BM180" s="148" t="s">
        <v>2765</v>
      </c>
    </row>
    <row r="181" spans="2:65" s="1" customFormat="1" ht="16.5" customHeight="1" x14ac:dyDescent="0.2">
      <c r="B181" s="136"/>
      <c r="C181" s="137" t="s">
        <v>404</v>
      </c>
      <c r="D181" s="137" t="s">
        <v>183</v>
      </c>
      <c r="E181" s="138" t="s">
        <v>2766</v>
      </c>
      <c r="F181" s="139" t="s">
        <v>1099</v>
      </c>
      <c r="G181" s="140" t="s">
        <v>339</v>
      </c>
      <c r="H181" s="141">
        <v>1</v>
      </c>
      <c r="I181" s="142"/>
      <c r="J181" s="143">
        <f t="shared" si="10"/>
        <v>0</v>
      </c>
      <c r="K181" s="139" t="s">
        <v>1</v>
      </c>
      <c r="L181" s="32"/>
      <c r="M181" s="144" t="s">
        <v>1</v>
      </c>
      <c r="N181" s="145" t="s">
        <v>41</v>
      </c>
      <c r="P181" s="146">
        <f t="shared" si="11"/>
        <v>0</v>
      </c>
      <c r="Q181" s="146">
        <v>0</v>
      </c>
      <c r="R181" s="146">
        <f t="shared" si="12"/>
        <v>0</v>
      </c>
      <c r="S181" s="146">
        <v>0</v>
      </c>
      <c r="T181" s="147">
        <f t="shared" si="13"/>
        <v>0</v>
      </c>
      <c r="AR181" s="148" t="s">
        <v>262</v>
      </c>
      <c r="AT181" s="148" t="s">
        <v>183</v>
      </c>
      <c r="AU181" s="148" t="s">
        <v>85</v>
      </c>
      <c r="AY181" s="17" t="s">
        <v>181</v>
      </c>
      <c r="BE181" s="149">
        <f t="shared" si="14"/>
        <v>0</v>
      </c>
      <c r="BF181" s="149">
        <f t="shared" si="15"/>
        <v>0</v>
      </c>
      <c r="BG181" s="149">
        <f t="shared" si="16"/>
        <v>0</v>
      </c>
      <c r="BH181" s="149">
        <f t="shared" si="17"/>
        <v>0</v>
      </c>
      <c r="BI181" s="149">
        <f t="shared" si="18"/>
        <v>0</v>
      </c>
      <c r="BJ181" s="17" t="s">
        <v>83</v>
      </c>
      <c r="BK181" s="149">
        <f t="shared" si="19"/>
        <v>0</v>
      </c>
      <c r="BL181" s="17" t="s">
        <v>262</v>
      </c>
      <c r="BM181" s="148" t="s">
        <v>2767</v>
      </c>
    </row>
    <row r="182" spans="2:65" s="1" customFormat="1" ht="16.5" customHeight="1" x14ac:dyDescent="0.2">
      <c r="B182" s="136"/>
      <c r="C182" s="171" t="s">
        <v>409</v>
      </c>
      <c r="D182" s="171" t="s">
        <v>198</v>
      </c>
      <c r="E182" s="172" t="s">
        <v>2768</v>
      </c>
      <c r="F182" s="173" t="s">
        <v>2769</v>
      </c>
      <c r="G182" s="174" t="s">
        <v>339</v>
      </c>
      <c r="H182" s="175">
        <v>1</v>
      </c>
      <c r="I182" s="176"/>
      <c r="J182" s="177">
        <f t="shared" si="10"/>
        <v>0</v>
      </c>
      <c r="K182" s="173" t="s">
        <v>1</v>
      </c>
      <c r="L182" s="178"/>
      <c r="M182" s="179" t="s">
        <v>1</v>
      </c>
      <c r="N182" s="180" t="s">
        <v>41</v>
      </c>
      <c r="P182" s="146">
        <f t="shared" si="11"/>
        <v>0</v>
      </c>
      <c r="Q182" s="146">
        <v>2.7499999999999998E-3</v>
      </c>
      <c r="R182" s="146">
        <f t="shared" si="12"/>
        <v>2.7499999999999998E-3</v>
      </c>
      <c r="S182" s="146">
        <v>0</v>
      </c>
      <c r="T182" s="147">
        <f t="shared" si="13"/>
        <v>0</v>
      </c>
      <c r="AR182" s="148" t="s">
        <v>352</v>
      </c>
      <c r="AT182" s="148" t="s">
        <v>198</v>
      </c>
      <c r="AU182" s="148" t="s">
        <v>85</v>
      </c>
      <c r="AY182" s="17" t="s">
        <v>181</v>
      </c>
      <c r="BE182" s="149">
        <f t="shared" si="14"/>
        <v>0</v>
      </c>
      <c r="BF182" s="149">
        <f t="shared" si="15"/>
        <v>0</v>
      </c>
      <c r="BG182" s="149">
        <f t="shared" si="16"/>
        <v>0</v>
      </c>
      <c r="BH182" s="149">
        <f t="shared" si="17"/>
        <v>0</v>
      </c>
      <c r="BI182" s="149">
        <f t="shared" si="18"/>
        <v>0</v>
      </c>
      <c r="BJ182" s="17" t="s">
        <v>83</v>
      </c>
      <c r="BK182" s="149">
        <f t="shared" si="19"/>
        <v>0</v>
      </c>
      <c r="BL182" s="17" t="s">
        <v>262</v>
      </c>
      <c r="BM182" s="148" t="s">
        <v>2770</v>
      </c>
    </row>
    <row r="183" spans="2:65" s="1" customFormat="1" ht="16.5" customHeight="1" x14ac:dyDescent="0.2">
      <c r="B183" s="136"/>
      <c r="C183" s="137" t="s">
        <v>415</v>
      </c>
      <c r="D183" s="137" t="s">
        <v>183</v>
      </c>
      <c r="E183" s="138" t="s">
        <v>2771</v>
      </c>
      <c r="F183" s="139" t="s">
        <v>1099</v>
      </c>
      <c r="G183" s="140" t="s">
        <v>339</v>
      </c>
      <c r="H183" s="141">
        <v>1</v>
      </c>
      <c r="I183" s="142"/>
      <c r="J183" s="143">
        <f t="shared" si="10"/>
        <v>0</v>
      </c>
      <c r="K183" s="139" t="s">
        <v>1</v>
      </c>
      <c r="L183" s="32"/>
      <c r="M183" s="144" t="s">
        <v>1</v>
      </c>
      <c r="N183" s="145" t="s">
        <v>41</v>
      </c>
      <c r="P183" s="146">
        <f t="shared" si="11"/>
        <v>0</v>
      </c>
      <c r="Q183" s="146">
        <v>0</v>
      </c>
      <c r="R183" s="146">
        <f t="shared" si="12"/>
        <v>0</v>
      </c>
      <c r="S183" s="146">
        <v>0</v>
      </c>
      <c r="T183" s="147">
        <f t="shared" si="13"/>
        <v>0</v>
      </c>
      <c r="AR183" s="148" t="s">
        <v>262</v>
      </c>
      <c r="AT183" s="148" t="s">
        <v>183</v>
      </c>
      <c r="AU183" s="148" t="s">
        <v>85</v>
      </c>
      <c r="AY183" s="17" t="s">
        <v>181</v>
      </c>
      <c r="BE183" s="149">
        <f t="shared" si="14"/>
        <v>0</v>
      </c>
      <c r="BF183" s="149">
        <f t="shared" si="15"/>
        <v>0</v>
      </c>
      <c r="BG183" s="149">
        <f t="shared" si="16"/>
        <v>0</v>
      </c>
      <c r="BH183" s="149">
        <f t="shared" si="17"/>
        <v>0</v>
      </c>
      <c r="BI183" s="149">
        <f t="shared" si="18"/>
        <v>0</v>
      </c>
      <c r="BJ183" s="17" t="s">
        <v>83</v>
      </c>
      <c r="BK183" s="149">
        <f t="shared" si="19"/>
        <v>0</v>
      </c>
      <c r="BL183" s="17" t="s">
        <v>262</v>
      </c>
      <c r="BM183" s="148" t="s">
        <v>2772</v>
      </c>
    </row>
    <row r="184" spans="2:65" s="1" customFormat="1" ht="16.5" customHeight="1" x14ac:dyDescent="0.2">
      <c r="B184" s="136"/>
      <c r="C184" s="171" t="s">
        <v>420</v>
      </c>
      <c r="D184" s="171" t="s">
        <v>198</v>
      </c>
      <c r="E184" s="172" t="s">
        <v>2773</v>
      </c>
      <c r="F184" s="173" t="s">
        <v>2774</v>
      </c>
      <c r="G184" s="174" t="s">
        <v>339</v>
      </c>
      <c r="H184" s="175">
        <v>1</v>
      </c>
      <c r="I184" s="176"/>
      <c r="J184" s="177">
        <f t="shared" si="10"/>
        <v>0</v>
      </c>
      <c r="K184" s="173" t="s">
        <v>1</v>
      </c>
      <c r="L184" s="178"/>
      <c r="M184" s="179" t="s">
        <v>1</v>
      </c>
      <c r="N184" s="180" t="s">
        <v>41</v>
      </c>
      <c r="P184" s="146">
        <f t="shared" si="11"/>
        <v>0</v>
      </c>
      <c r="Q184" s="146">
        <v>2.7499999999999998E-3</v>
      </c>
      <c r="R184" s="146">
        <f t="shared" si="12"/>
        <v>2.7499999999999998E-3</v>
      </c>
      <c r="S184" s="146">
        <v>0</v>
      </c>
      <c r="T184" s="147">
        <f t="shared" si="13"/>
        <v>0</v>
      </c>
      <c r="AR184" s="148" t="s">
        <v>352</v>
      </c>
      <c r="AT184" s="148" t="s">
        <v>198</v>
      </c>
      <c r="AU184" s="148" t="s">
        <v>85</v>
      </c>
      <c r="AY184" s="17" t="s">
        <v>181</v>
      </c>
      <c r="BE184" s="149">
        <f t="shared" si="14"/>
        <v>0</v>
      </c>
      <c r="BF184" s="149">
        <f t="shared" si="15"/>
        <v>0</v>
      </c>
      <c r="BG184" s="149">
        <f t="shared" si="16"/>
        <v>0</v>
      </c>
      <c r="BH184" s="149">
        <f t="shared" si="17"/>
        <v>0</v>
      </c>
      <c r="BI184" s="149">
        <f t="shared" si="18"/>
        <v>0</v>
      </c>
      <c r="BJ184" s="17" t="s">
        <v>83</v>
      </c>
      <c r="BK184" s="149">
        <f t="shared" si="19"/>
        <v>0</v>
      </c>
      <c r="BL184" s="17" t="s">
        <v>262</v>
      </c>
      <c r="BM184" s="148" t="s">
        <v>2775</v>
      </c>
    </row>
    <row r="185" spans="2:65" s="1" customFormat="1" ht="16.5" customHeight="1" x14ac:dyDescent="0.2">
      <c r="B185" s="136"/>
      <c r="C185" s="137" t="s">
        <v>429</v>
      </c>
      <c r="D185" s="137" t="s">
        <v>183</v>
      </c>
      <c r="E185" s="138" t="s">
        <v>2776</v>
      </c>
      <c r="F185" s="139" t="s">
        <v>1099</v>
      </c>
      <c r="G185" s="140" t="s">
        <v>339</v>
      </c>
      <c r="H185" s="141">
        <v>1</v>
      </c>
      <c r="I185" s="142"/>
      <c r="J185" s="143">
        <f t="shared" si="10"/>
        <v>0</v>
      </c>
      <c r="K185" s="139" t="s">
        <v>1</v>
      </c>
      <c r="L185" s="32"/>
      <c r="M185" s="144" t="s">
        <v>1</v>
      </c>
      <c r="N185" s="145" t="s">
        <v>41</v>
      </c>
      <c r="P185" s="146">
        <f t="shared" si="11"/>
        <v>0</v>
      </c>
      <c r="Q185" s="146">
        <v>0</v>
      </c>
      <c r="R185" s="146">
        <f t="shared" si="12"/>
        <v>0</v>
      </c>
      <c r="S185" s="146">
        <v>0</v>
      </c>
      <c r="T185" s="147">
        <f t="shared" si="13"/>
        <v>0</v>
      </c>
      <c r="AR185" s="148" t="s">
        <v>262</v>
      </c>
      <c r="AT185" s="148" t="s">
        <v>183</v>
      </c>
      <c r="AU185" s="148" t="s">
        <v>85</v>
      </c>
      <c r="AY185" s="17" t="s">
        <v>181</v>
      </c>
      <c r="BE185" s="149">
        <f t="shared" si="14"/>
        <v>0</v>
      </c>
      <c r="BF185" s="149">
        <f t="shared" si="15"/>
        <v>0</v>
      </c>
      <c r="BG185" s="149">
        <f t="shared" si="16"/>
        <v>0</v>
      </c>
      <c r="BH185" s="149">
        <f t="shared" si="17"/>
        <v>0</v>
      </c>
      <c r="BI185" s="149">
        <f t="shared" si="18"/>
        <v>0</v>
      </c>
      <c r="BJ185" s="17" t="s">
        <v>83</v>
      </c>
      <c r="BK185" s="149">
        <f t="shared" si="19"/>
        <v>0</v>
      </c>
      <c r="BL185" s="17" t="s">
        <v>262</v>
      </c>
      <c r="BM185" s="148" t="s">
        <v>2777</v>
      </c>
    </row>
    <row r="186" spans="2:65" s="1" customFormat="1" ht="16.5" customHeight="1" x14ac:dyDescent="0.2">
      <c r="B186" s="136"/>
      <c r="C186" s="171" t="s">
        <v>433</v>
      </c>
      <c r="D186" s="171" t="s">
        <v>198</v>
      </c>
      <c r="E186" s="172" t="s">
        <v>2778</v>
      </c>
      <c r="F186" s="173" t="s">
        <v>2779</v>
      </c>
      <c r="G186" s="174" t="s">
        <v>339</v>
      </c>
      <c r="H186" s="175">
        <v>1</v>
      </c>
      <c r="I186" s="176"/>
      <c r="J186" s="177">
        <f t="shared" si="10"/>
        <v>0</v>
      </c>
      <c r="K186" s="173" t="s">
        <v>1</v>
      </c>
      <c r="L186" s="178"/>
      <c r="M186" s="179" t="s">
        <v>1</v>
      </c>
      <c r="N186" s="180" t="s">
        <v>41</v>
      </c>
      <c r="P186" s="146">
        <f t="shared" si="11"/>
        <v>0</v>
      </c>
      <c r="Q186" s="146">
        <v>2.7499999999999998E-3</v>
      </c>
      <c r="R186" s="146">
        <f t="shared" si="12"/>
        <v>2.7499999999999998E-3</v>
      </c>
      <c r="S186" s="146">
        <v>0</v>
      </c>
      <c r="T186" s="147">
        <f t="shared" si="13"/>
        <v>0</v>
      </c>
      <c r="AR186" s="148" t="s">
        <v>352</v>
      </c>
      <c r="AT186" s="148" t="s">
        <v>198</v>
      </c>
      <c r="AU186" s="148" t="s">
        <v>85</v>
      </c>
      <c r="AY186" s="17" t="s">
        <v>181</v>
      </c>
      <c r="BE186" s="149">
        <f t="shared" si="14"/>
        <v>0</v>
      </c>
      <c r="BF186" s="149">
        <f t="shared" si="15"/>
        <v>0</v>
      </c>
      <c r="BG186" s="149">
        <f t="shared" si="16"/>
        <v>0</v>
      </c>
      <c r="BH186" s="149">
        <f t="shared" si="17"/>
        <v>0</v>
      </c>
      <c r="BI186" s="149">
        <f t="shared" si="18"/>
        <v>0</v>
      </c>
      <c r="BJ186" s="17" t="s">
        <v>83</v>
      </c>
      <c r="BK186" s="149">
        <f t="shared" si="19"/>
        <v>0</v>
      </c>
      <c r="BL186" s="17" t="s">
        <v>262</v>
      </c>
      <c r="BM186" s="148" t="s">
        <v>2780</v>
      </c>
    </row>
    <row r="187" spans="2:65" s="1" customFormat="1" ht="16.5" customHeight="1" x14ac:dyDescent="0.2">
      <c r="B187" s="136"/>
      <c r="C187" s="137" t="s">
        <v>438</v>
      </c>
      <c r="D187" s="137" t="s">
        <v>183</v>
      </c>
      <c r="E187" s="138" t="s">
        <v>2781</v>
      </c>
      <c r="F187" s="139" t="s">
        <v>2782</v>
      </c>
      <c r="G187" s="140" t="s">
        <v>339</v>
      </c>
      <c r="H187" s="141">
        <v>4</v>
      </c>
      <c r="I187" s="142"/>
      <c r="J187" s="143">
        <f t="shared" si="10"/>
        <v>0</v>
      </c>
      <c r="K187" s="139" t="s">
        <v>1</v>
      </c>
      <c r="L187" s="32"/>
      <c r="M187" s="144" t="s">
        <v>1</v>
      </c>
      <c r="N187" s="145" t="s">
        <v>41</v>
      </c>
      <c r="P187" s="146">
        <f t="shared" si="11"/>
        <v>0</v>
      </c>
      <c r="Q187" s="146">
        <v>0</v>
      </c>
      <c r="R187" s="146">
        <f t="shared" si="12"/>
        <v>0</v>
      </c>
      <c r="S187" s="146">
        <v>0</v>
      </c>
      <c r="T187" s="147">
        <f t="shared" si="13"/>
        <v>0</v>
      </c>
      <c r="AR187" s="148" t="s">
        <v>262</v>
      </c>
      <c r="AT187" s="148" t="s">
        <v>183</v>
      </c>
      <c r="AU187" s="148" t="s">
        <v>85</v>
      </c>
      <c r="AY187" s="17" t="s">
        <v>181</v>
      </c>
      <c r="BE187" s="149">
        <f t="shared" si="14"/>
        <v>0</v>
      </c>
      <c r="BF187" s="149">
        <f t="shared" si="15"/>
        <v>0</v>
      </c>
      <c r="BG187" s="149">
        <f t="shared" si="16"/>
        <v>0</v>
      </c>
      <c r="BH187" s="149">
        <f t="shared" si="17"/>
        <v>0</v>
      </c>
      <c r="BI187" s="149">
        <f t="shared" si="18"/>
        <v>0</v>
      </c>
      <c r="BJ187" s="17" t="s">
        <v>83</v>
      </c>
      <c r="BK187" s="149">
        <f t="shared" si="19"/>
        <v>0</v>
      </c>
      <c r="BL187" s="17" t="s">
        <v>262</v>
      </c>
      <c r="BM187" s="148" t="s">
        <v>2783</v>
      </c>
    </row>
    <row r="188" spans="2:65" s="1" customFormat="1" ht="16.5" customHeight="1" x14ac:dyDescent="0.2">
      <c r="B188" s="136"/>
      <c r="C188" s="171" t="s">
        <v>444</v>
      </c>
      <c r="D188" s="171" t="s">
        <v>198</v>
      </c>
      <c r="E188" s="172" t="s">
        <v>2784</v>
      </c>
      <c r="F188" s="173" t="s">
        <v>2785</v>
      </c>
      <c r="G188" s="174" t="s">
        <v>339</v>
      </c>
      <c r="H188" s="175">
        <v>4</v>
      </c>
      <c r="I188" s="176"/>
      <c r="J188" s="177">
        <f t="shared" si="10"/>
        <v>0</v>
      </c>
      <c r="K188" s="173" t="s">
        <v>1</v>
      </c>
      <c r="L188" s="178"/>
      <c r="M188" s="179" t="s">
        <v>1</v>
      </c>
      <c r="N188" s="180" t="s">
        <v>41</v>
      </c>
      <c r="P188" s="146">
        <f t="shared" si="11"/>
        <v>0</v>
      </c>
      <c r="Q188" s="146">
        <v>2.7499999999999998E-3</v>
      </c>
      <c r="R188" s="146">
        <f t="shared" si="12"/>
        <v>1.0999999999999999E-2</v>
      </c>
      <c r="S188" s="146">
        <v>0</v>
      </c>
      <c r="T188" s="147">
        <f t="shared" si="13"/>
        <v>0</v>
      </c>
      <c r="AR188" s="148" t="s">
        <v>352</v>
      </c>
      <c r="AT188" s="148" t="s">
        <v>198</v>
      </c>
      <c r="AU188" s="148" t="s">
        <v>85</v>
      </c>
      <c r="AY188" s="17" t="s">
        <v>181</v>
      </c>
      <c r="BE188" s="149">
        <f t="shared" si="14"/>
        <v>0</v>
      </c>
      <c r="BF188" s="149">
        <f t="shared" si="15"/>
        <v>0</v>
      </c>
      <c r="BG188" s="149">
        <f t="shared" si="16"/>
        <v>0</v>
      </c>
      <c r="BH188" s="149">
        <f t="shared" si="17"/>
        <v>0</v>
      </c>
      <c r="BI188" s="149">
        <f t="shared" si="18"/>
        <v>0</v>
      </c>
      <c r="BJ188" s="17" t="s">
        <v>83</v>
      </c>
      <c r="BK188" s="149">
        <f t="shared" si="19"/>
        <v>0</v>
      </c>
      <c r="BL188" s="17" t="s">
        <v>262</v>
      </c>
      <c r="BM188" s="148" t="s">
        <v>2786</v>
      </c>
    </row>
    <row r="189" spans="2:65" s="1" customFormat="1" ht="16.5" customHeight="1" x14ac:dyDescent="0.2">
      <c r="B189" s="136"/>
      <c r="C189" s="137" t="s">
        <v>665</v>
      </c>
      <c r="D189" s="137" t="s">
        <v>183</v>
      </c>
      <c r="E189" s="138" t="s">
        <v>2787</v>
      </c>
      <c r="F189" s="139" t="s">
        <v>2788</v>
      </c>
      <c r="G189" s="140" t="s">
        <v>339</v>
      </c>
      <c r="H189" s="141">
        <v>24</v>
      </c>
      <c r="I189" s="142"/>
      <c r="J189" s="143">
        <f t="shared" si="10"/>
        <v>0</v>
      </c>
      <c r="K189" s="139" t="s">
        <v>1</v>
      </c>
      <c r="L189" s="32"/>
      <c r="M189" s="144" t="s">
        <v>1</v>
      </c>
      <c r="N189" s="145" t="s">
        <v>41</v>
      </c>
      <c r="P189" s="146">
        <f t="shared" si="11"/>
        <v>0</v>
      </c>
      <c r="Q189" s="146">
        <v>0</v>
      </c>
      <c r="R189" s="146">
        <f t="shared" si="12"/>
        <v>0</v>
      </c>
      <c r="S189" s="146">
        <v>0</v>
      </c>
      <c r="T189" s="147">
        <f t="shared" si="13"/>
        <v>0</v>
      </c>
      <c r="AR189" s="148" t="s">
        <v>262</v>
      </c>
      <c r="AT189" s="148" t="s">
        <v>183</v>
      </c>
      <c r="AU189" s="148" t="s">
        <v>85</v>
      </c>
      <c r="AY189" s="17" t="s">
        <v>181</v>
      </c>
      <c r="BE189" s="149">
        <f t="shared" si="14"/>
        <v>0</v>
      </c>
      <c r="BF189" s="149">
        <f t="shared" si="15"/>
        <v>0</v>
      </c>
      <c r="BG189" s="149">
        <f t="shared" si="16"/>
        <v>0</v>
      </c>
      <c r="BH189" s="149">
        <f t="shared" si="17"/>
        <v>0</v>
      </c>
      <c r="BI189" s="149">
        <f t="shared" si="18"/>
        <v>0</v>
      </c>
      <c r="BJ189" s="17" t="s">
        <v>83</v>
      </c>
      <c r="BK189" s="149">
        <f t="shared" si="19"/>
        <v>0</v>
      </c>
      <c r="BL189" s="17" t="s">
        <v>262</v>
      </c>
      <c r="BM189" s="148" t="s">
        <v>2789</v>
      </c>
    </row>
    <row r="190" spans="2:65" s="1" customFormat="1" ht="24.2" customHeight="1" x14ac:dyDescent="0.2">
      <c r="B190" s="136"/>
      <c r="C190" s="171" t="s">
        <v>669</v>
      </c>
      <c r="D190" s="171" t="s">
        <v>198</v>
      </c>
      <c r="E190" s="172" t="s">
        <v>2790</v>
      </c>
      <c r="F190" s="173" t="s">
        <v>2791</v>
      </c>
      <c r="G190" s="174" t="s">
        <v>339</v>
      </c>
      <c r="H190" s="175">
        <v>24</v>
      </c>
      <c r="I190" s="176"/>
      <c r="J190" s="177">
        <f t="shared" si="10"/>
        <v>0</v>
      </c>
      <c r="K190" s="173" t="s">
        <v>1</v>
      </c>
      <c r="L190" s="178"/>
      <c r="M190" s="179" t="s">
        <v>1</v>
      </c>
      <c r="N190" s="180" t="s">
        <v>41</v>
      </c>
      <c r="P190" s="146">
        <f t="shared" si="11"/>
        <v>0</v>
      </c>
      <c r="Q190" s="146">
        <v>0</v>
      </c>
      <c r="R190" s="146">
        <f t="shared" si="12"/>
        <v>0</v>
      </c>
      <c r="S190" s="146">
        <v>0</v>
      </c>
      <c r="T190" s="147">
        <f t="shared" si="13"/>
        <v>0</v>
      </c>
      <c r="AR190" s="148" t="s">
        <v>352</v>
      </c>
      <c r="AT190" s="148" t="s">
        <v>198</v>
      </c>
      <c r="AU190" s="148" t="s">
        <v>85</v>
      </c>
      <c r="AY190" s="17" t="s">
        <v>181</v>
      </c>
      <c r="BE190" s="149">
        <f t="shared" si="14"/>
        <v>0</v>
      </c>
      <c r="BF190" s="149">
        <f t="shared" si="15"/>
        <v>0</v>
      </c>
      <c r="BG190" s="149">
        <f t="shared" si="16"/>
        <v>0</v>
      </c>
      <c r="BH190" s="149">
        <f t="shared" si="17"/>
        <v>0</v>
      </c>
      <c r="BI190" s="149">
        <f t="shared" si="18"/>
        <v>0</v>
      </c>
      <c r="BJ190" s="17" t="s">
        <v>83</v>
      </c>
      <c r="BK190" s="149">
        <f t="shared" si="19"/>
        <v>0</v>
      </c>
      <c r="BL190" s="17" t="s">
        <v>262</v>
      </c>
      <c r="BM190" s="148" t="s">
        <v>2792</v>
      </c>
    </row>
    <row r="191" spans="2:65" s="1" customFormat="1" ht="16.5" customHeight="1" x14ac:dyDescent="0.2">
      <c r="B191" s="136"/>
      <c r="C191" s="137" t="s">
        <v>653</v>
      </c>
      <c r="D191" s="137" t="s">
        <v>183</v>
      </c>
      <c r="E191" s="138" t="s">
        <v>2793</v>
      </c>
      <c r="F191" s="139" t="s">
        <v>2794</v>
      </c>
      <c r="G191" s="140" t="s">
        <v>339</v>
      </c>
      <c r="H191" s="141">
        <v>12</v>
      </c>
      <c r="I191" s="142"/>
      <c r="J191" s="143">
        <f t="shared" si="10"/>
        <v>0</v>
      </c>
      <c r="K191" s="139" t="s">
        <v>1</v>
      </c>
      <c r="L191" s="32"/>
      <c r="M191" s="144" t="s">
        <v>1</v>
      </c>
      <c r="N191" s="145" t="s">
        <v>41</v>
      </c>
      <c r="P191" s="146">
        <f t="shared" si="11"/>
        <v>0</v>
      </c>
      <c r="Q191" s="146">
        <v>0</v>
      </c>
      <c r="R191" s="146">
        <f t="shared" si="12"/>
        <v>0</v>
      </c>
      <c r="S191" s="146">
        <v>0</v>
      </c>
      <c r="T191" s="147">
        <f t="shared" si="13"/>
        <v>0</v>
      </c>
      <c r="AR191" s="148" t="s">
        <v>262</v>
      </c>
      <c r="AT191" s="148" t="s">
        <v>183</v>
      </c>
      <c r="AU191" s="148" t="s">
        <v>85</v>
      </c>
      <c r="AY191" s="17" t="s">
        <v>181</v>
      </c>
      <c r="BE191" s="149">
        <f t="shared" si="14"/>
        <v>0</v>
      </c>
      <c r="BF191" s="149">
        <f t="shared" si="15"/>
        <v>0</v>
      </c>
      <c r="BG191" s="149">
        <f t="shared" si="16"/>
        <v>0</v>
      </c>
      <c r="BH191" s="149">
        <f t="shared" si="17"/>
        <v>0</v>
      </c>
      <c r="BI191" s="149">
        <f t="shared" si="18"/>
        <v>0</v>
      </c>
      <c r="BJ191" s="17" t="s">
        <v>83</v>
      </c>
      <c r="BK191" s="149">
        <f t="shared" si="19"/>
        <v>0</v>
      </c>
      <c r="BL191" s="17" t="s">
        <v>262</v>
      </c>
      <c r="BM191" s="148" t="s">
        <v>2795</v>
      </c>
    </row>
    <row r="192" spans="2:65" s="1" customFormat="1" ht="16.5" customHeight="1" x14ac:dyDescent="0.2">
      <c r="B192" s="136"/>
      <c r="C192" s="171" t="s">
        <v>658</v>
      </c>
      <c r="D192" s="171" t="s">
        <v>198</v>
      </c>
      <c r="E192" s="172" t="s">
        <v>2796</v>
      </c>
      <c r="F192" s="173" t="s">
        <v>2797</v>
      </c>
      <c r="G192" s="174" t="s">
        <v>339</v>
      </c>
      <c r="H192" s="175">
        <v>12</v>
      </c>
      <c r="I192" s="176"/>
      <c r="J192" s="177">
        <f t="shared" si="10"/>
        <v>0</v>
      </c>
      <c r="K192" s="173" t="s">
        <v>1</v>
      </c>
      <c r="L192" s="178"/>
      <c r="M192" s="179" t="s">
        <v>1</v>
      </c>
      <c r="N192" s="180" t="s">
        <v>41</v>
      </c>
      <c r="P192" s="146">
        <f t="shared" si="11"/>
        <v>0</v>
      </c>
      <c r="Q192" s="146">
        <v>1E-4</v>
      </c>
      <c r="R192" s="146">
        <f t="shared" si="12"/>
        <v>1.2000000000000001E-3</v>
      </c>
      <c r="S192" s="146">
        <v>0</v>
      </c>
      <c r="T192" s="147">
        <f t="shared" si="13"/>
        <v>0</v>
      </c>
      <c r="AR192" s="148" t="s">
        <v>352</v>
      </c>
      <c r="AT192" s="148" t="s">
        <v>198</v>
      </c>
      <c r="AU192" s="148" t="s">
        <v>85</v>
      </c>
      <c r="AY192" s="17" t="s">
        <v>181</v>
      </c>
      <c r="BE192" s="149">
        <f t="shared" si="14"/>
        <v>0</v>
      </c>
      <c r="BF192" s="149">
        <f t="shared" si="15"/>
        <v>0</v>
      </c>
      <c r="BG192" s="149">
        <f t="shared" si="16"/>
        <v>0</v>
      </c>
      <c r="BH192" s="149">
        <f t="shared" si="17"/>
        <v>0</v>
      </c>
      <c r="BI192" s="149">
        <f t="shared" si="18"/>
        <v>0</v>
      </c>
      <c r="BJ192" s="17" t="s">
        <v>83</v>
      </c>
      <c r="BK192" s="149">
        <f t="shared" si="19"/>
        <v>0</v>
      </c>
      <c r="BL192" s="17" t="s">
        <v>262</v>
      </c>
      <c r="BM192" s="148" t="s">
        <v>2798</v>
      </c>
    </row>
    <row r="193" spans="2:65" s="1" customFormat="1" ht="21.75" customHeight="1" x14ac:dyDescent="0.2">
      <c r="B193" s="136"/>
      <c r="C193" s="137" t="s">
        <v>466</v>
      </c>
      <c r="D193" s="137" t="s">
        <v>183</v>
      </c>
      <c r="E193" s="138" t="s">
        <v>1182</v>
      </c>
      <c r="F193" s="139" t="s">
        <v>1183</v>
      </c>
      <c r="G193" s="140" t="s">
        <v>339</v>
      </c>
      <c r="H193" s="141">
        <v>30</v>
      </c>
      <c r="I193" s="142"/>
      <c r="J193" s="143">
        <f t="shared" si="10"/>
        <v>0</v>
      </c>
      <c r="K193" s="139" t="s">
        <v>1</v>
      </c>
      <c r="L193" s="32"/>
      <c r="M193" s="144" t="s">
        <v>1</v>
      </c>
      <c r="N193" s="145" t="s">
        <v>41</v>
      </c>
      <c r="P193" s="146">
        <f t="shared" si="11"/>
        <v>0</v>
      </c>
      <c r="Q193" s="146">
        <v>0</v>
      </c>
      <c r="R193" s="146">
        <f t="shared" si="12"/>
        <v>0</v>
      </c>
      <c r="S193" s="146">
        <v>4.8000000000000001E-5</v>
      </c>
      <c r="T193" s="147">
        <f t="shared" si="13"/>
        <v>1.4400000000000001E-3</v>
      </c>
      <c r="AR193" s="148" t="s">
        <v>262</v>
      </c>
      <c r="AT193" s="148" t="s">
        <v>183</v>
      </c>
      <c r="AU193" s="148" t="s">
        <v>85</v>
      </c>
      <c r="AY193" s="17" t="s">
        <v>181</v>
      </c>
      <c r="BE193" s="149">
        <f t="shared" si="14"/>
        <v>0</v>
      </c>
      <c r="BF193" s="149">
        <f t="shared" si="15"/>
        <v>0</v>
      </c>
      <c r="BG193" s="149">
        <f t="shared" si="16"/>
        <v>0</v>
      </c>
      <c r="BH193" s="149">
        <f t="shared" si="17"/>
        <v>0</v>
      </c>
      <c r="BI193" s="149">
        <f t="shared" si="18"/>
        <v>0</v>
      </c>
      <c r="BJ193" s="17" t="s">
        <v>83</v>
      </c>
      <c r="BK193" s="149">
        <f t="shared" si="19"/>
        <v>0</v>
      </c>
      <c r="BL193" s="17" t="s">
        <v>262</v>
      </c>
      <c r="BM193" s="148" t="s">
        <v>2799</v>
      </c>
    </row>
    <row r="194" spans="2:65" s="1" customFormat="1" ht="16.5" customHeight="1" x14ac:dyDescent="0.2">
      <c r="B194" s="136"/>
      <c r="C194" s="137" t="s">
        <v>675</v>
      </c>
      <c r="D194" s="137" t="s">
        <v>183</v>
      </c>
      <c r="E194" s="138" t="s">
        <v>2800</v>
      </c>
      <c r="F194" s="139" t="s">
        <v>2801</v>
      </c>
      <c r="G194" s="140" t="s">
        <v>339</v>
      </c>
      <c r="H194" s="141">
        <v>8</v>
      </c>
      <c r="I194" s="142"/>
      <c r="J194" s="143">
        <f t="shared" si="10"/>
        <v>0</v>
      </c>
      <c r="K194" s="139" t="s">
        <v>1</v>
      </c>
      <c r="L194" s="32"/>
      <c r="M194" s="144" t="s">
        <v>1</v>
      </c>
      <c r="N194" s="145" t="s">
        <v>41</v>
      </c>
      <c r="P194" s="146">
        <f t="shared" si="11"/>
        <v>0</v>
      </c>
      <c r="Q194" s="146">
        <v>0</v>
      </c>
      <c r="R194" s="146">
        <f t="shared" si="12"/>
        <v>0</v>
      </c>
      <c r="S194" s="146">
        <v>0</v>
      </c>
      <c r="T194" s="147">
        <f t="shared" si="13"/>
        <v>0</v>
      </c>
      <c r="AR194" s="148" t="s">
        <v>262</v>
      </c>
      <c r="AT194" s="148" t="s">
        <v>183</v>
      </c>
      <c r="AU194" s="148" t="s">
        <v>85</v>
      </c>
      <c r="AY194" s="17" t="s">
        <v>181</v>
      </c>
      <c r="BE194" s="149">
        <f t="shared" si="14"/>
        <v>0</v>
      </c>
      <c r="BF194" s="149">
        <f t="shared" si="15"/>
        <v>0</v>
      </c>
      <c r="BG194" s="149">
        <f t="shared" si="16"/>
        <v>0</v>
      </c>
      <c r="BH194" s="149">
        <f t="shared" si="17"/>
        <v>0</v>
      </c>
      <c r="BI194" s="149">
        <f t="shared" si="18"/>
        <v>0</v>
      </c>
      <c r="BJ194" s="17" t="s">
        <v>83</v>
      </c>
      <c r="BK194" s="149">
        <f t="shared" si="19"/>
        <v>0</v>
      </c>
      <c r="BL194" s="17" t="s">
        <v>262</v>
      </c>
      <c r="BM194" s="148" t="s">
        <v>2802</v>
      </c>
    </row>
    <row r="195" spans="2:65" s="1" customFormat="1" ht="24.2" customHeight="1" x14ac:dyDescent="0.2">
      <c r="B195" s="136"/>
      <c r="C195" s="171" t="s">
        <v>680</v>
      </c>
      <c r="D195" s="171" t="s">
        <v>198</v>
      </c>
      <c r="E195" s="172" t="s">
        <v>2803</v>
      </c>
      <c r="F195" s="173" t="s">
        <v>2804</v>
      </c>
      <c r="G195" s="174" t="s">
        <v>339</v>
      </c>
      <c r="H195" s="175">
        <v>8</v>
      </c>
      <c r="I195" s="176"/>
      <c r="J195" s="177">
        <f t="shared" si="10"/>
        <v>0</v>
      </c>
      <c r="K195" s="173" t="s">
        <v>1</v>
      </c>
      <c r="L195" s="178"/>
      <c r="M195" s="179" t="s">
        <v>1</v>
      </c>
      <c r="N195" s="180" t="s">
        <v>41</v>
      </c>
      <c r="P195" s="146">
        <f t="shared" si="11"/>
        <v>0</v>
      </c>
      <c r="Q195" s="146">
        <v>1E-4</v>
      </c>
      <c r="R195" s="146">
        <f t="shared" si="12"/>
        <v>8.0000000000000004E-4</v>
      </c>
      <c r="S195" s="146">
        <v>0</v>
      </c>
      <c r="T195" s="147">
        <f t="shared" si="13"/>
        <v>0</v>
      </c>
      <c r="AR195" s="148" t="s">
        <v>352</v>
      </c>
      <c r="AT195" s="148" t="s">
        <v>198</v>
      </c>
      <c r="AU195" s="148" t="s">
        <v>85</v>
      </c>
      <c r="AY195" s="17" t="s">
        <v>181</v>
      </c>
      <c r="BE195" s="149">
        <f t="shared" si="14"/>
        <v>0</v>
      </c>
      <c r="BF195" s="149">
        <f t="shared" si="15"/>
        <v>0</v>
      </c>
      <c r="BG195" s="149">
        <f t="shared" si="16"/>
        <v>0</v>
      </c>
      <c r="BH195" s="149">
        <f t="shared" si="17"/>
        <v>0</v>
      </c>
      <c r="BI195" s="149">
        <f t="shared" si="18"/>
        <v>0</v>
      </c>
      <c r="BJ195" s="17" t="s">
        <v>83</v>
      </c>
      <c r="BK195" s="149">
        <f t="shared" si="19"/>
        <v>0</v>
      </c>
      <c r="BL195" s="17" t="s">
        <v>262</v>
      </c>
      <c r="BM195" s="148" t="s">
        <v>2805</v>
      </c>
    </row>
    <row r="196" spans="2:65" s="1" customFormat="1" ht="24.2" customHeight="1" x14ac:dyDescent="0.2">
      <c r="B196" s="136"/>
      <c r="C196" s="137" t="s">
        <v>470</v>
      </c>
      <c r="D196" s="137" t="s">
        <v>183</v>
      </c>
      <c r="E196" s="138" t="s">
        <v>1185</v>
      </c>
      <c r="F196" s="139" t="s">
        <v>1186</v>
      </c>
      <c r="G196" s="140" t="s">
        <v>339</v>
      </c>
      <c r="H196" s="141">
        <v>10</v>
      </c>
      <c r="I196" s="142"/>
      <c r="J196" s="143">
        <f t="shared" si="10"/>
        <v>0</v>
      </c>
      <c r="K196" s="139" t="s">
        <v>1</v>
      </c>
      <c r="L196" s="32"/>
      <c r="M196" s="144" t="s">
        <v>1</v>
      </c>
      <c r="N196" s="145" t="s">
        <v>41</v>
      </c>
      <c r="P196" s="146">
        <f t="shared" si="11"/>
        <v>0</v>
      </c>
      <c r="Q196" s="146">
        <v>0</v>
      </c>
      <c r="R196" s="146">
        <f t="shared" si="12"/>
        <v>0</v>
      </c>
      <c r="S196" s="146">
        <v>4.8000000000000001E-5</v>
      </c>
      <c r="T196" s="147">
        <f t="shared" si="13"/>
        <v>4.8000000000000001E-4</v>
      </c>
      <c r="AR196" s="148" t="s">
        <v>262</v>
      </c>
      <c r="AT196" s="148" t="s">
        <v>183</v>
      </c>
      <c r="AU196" s="148" t="s">
        <v>85</v>
      </c>
      <c r="AY196" s="17" t="s">
        <v>181</v>
      </c>
      <c r="BE196" s="149">
        <f t="shared" si="14"/>
        <v>0</v>
      </c>
      <c r="BF196" s="149">
        <f t="shared" si="15"/>
        <v>0</v>
      </c>
      <c r="BG196" s="149">
        <f t="shared" si="16"/>
        <v>0</v>
      </c>
      <c r="BH196" s="149">
        <f t="shared" si="17"/>
        <v>0</v>
      </c>
      <c r="BI196" s="149">
        <f t="shared" si="18"/>
        <v>0</v>
      </c>
      <c r="BJ196" s="17" t="s">
        <v>83</v>
      </c>
      <c r="BK196" s="149">
        <f t="shared" si="19"/>
        <v>0</v>
      </c>
      <c r="BL196" s="17" t="s">
        <v>262</v>
      </c>
      <c r="BM196" s="148" t="s">
        <v>2806</v>
      </c>
    </row>
    <row r="197" spans="2:65" s="1" customFormat="1" ht="21.75" customHeight="1" x14ac:dyDescent="0.2">
      <c r="B197" s="136"/>
      <c r="C197" s="137" t="s">
        <v>488</v>
      </c>
      <c r="D197" s="137" t="s">
        <v>183</v>
      </c>
      <c r="E197" s="138" t="s">
        <v>1197</v>
      </c>
      <c r="F197" s="139" t="s">
        <v>1198</v>
      </c>
      <c r="G197" s="140" t="s">
        <v>339</v>
      </c>
      <c r="H197" s="141">
        <v>40</v>
      </c>
      <c r="I197" s="142"/>
      <c r="J197" s="143">
        <f t="shared" si="10"/>
        <v>0</v>
      </c>
      <c r="K197" s="139" t="s">
        <v>1</v>
      </c>
      <c r="L197" s="32"/>
      <c r="M197" s="144" t="s">
        <v>1</v>
      </c>
      <c r="N197" s="145" t="s">
        <v>41</v>
      </c>
      <c r="P197" s="146">
        <f t="shared" si="11"/>
        <v>0</v>
      </c>
      <c r="Q197" s="146">
        <v>0</v>
      </c>
      <c r="R197" s="146">
        <f t="shared" si="12"/>
        <v>0</v>
      </c>
      <c r="S197" s="146">
        <v>1E-3</v>
      </c>
      <c r="T197" s="147">
        <f t="shared" si="13"/>
        <v>0.04</v>
      </c>
      <c r="AR197" s="148" t="s">
        <v>262</v>
      </c>
      <c r="AT197" s="148" t="s">
        <v>183</v>
      </c>
      <c r="AU197" s="148" t="s">
        <v>85</v>
      </c>
      <c r="AY197" s="17" t="s">
        <v>181</v>
      </c>
      <c r="BE197" s="149">
        <f t="shared" si="14"/>
        <v>0</v>
      </c>
      <c r="BF197" s="149">
        <f t="shared" si="15"/>
        <v>0</v>
      </c>
      <c r="BG197" s="149">
        <f t="shared" si="16"/>
        <v>0</v>
      </c>
      <c r="BH197" s="149">
        <f t="shared" si="17"/>
        <v>0</v>
      </c>
      <c r="BI197" s="149">
        <f t="shared" si="18"/>
        <v>0</v>
      </c>
      <c r="BJ197" s="17" t="s">
        <v>83</v>
      </c>
      <c r="BK197" s="149">
        <f t="shared" si="19"/>
        <v>0</v>
      </c>
      <c r="BL197" s="17" t="s">
        <v>262</v>
      </c>
      <c r="BM197" s="148" t="s">
        <v>2807</v>
      </c>
    </row>
    <row r="198" spans="2:65" s="1" customFormat="1" ht="21.75" customHeight="1" x14ac:dyDescent="0.2">
      <c r="B198" s="136"/>
      <c r="C198" s="137" t="s">
        <v>644</v>
      </c>
      <c r="D198" s="137" t="s">
        <v>183</v>
      </c>
      <c r="E198" s="138" t="s">
        <v>2808</v>
      </c>
      <c r="F198" s="139" t="s">
        <v>2809</v>
      </c>
      <c r="G198" s="140" t="s">
        <v>339</v>
      </c>
      <c r="H198" s="141">
        <v>16</v>
      </c>
      <c r="I198" s="142"/>
      <c r="J198" s="143">
        <f t="shared" si="10"/>
        <v>0</v>
      </c>
      <c r="K198" s="139" t="s">
        <v>1</v>
      </c>
      <c r="L198" s="32"/>
      <c r="M198" s="144" t="s">
        <v>1</v>
      </c>
      <c r="N198" s="145" t="s">
        <v>41</v>
      </c>
      <c r="P198" s="146">
        <f t="shared" si="11"/>
        <v>0</v>
      </c>
      <c r="Q198" s="146">
        <v>0</v>
      </c>
      <c r="R198" s="146">
        <f t="shared" si="12"/>
        <v>0</v>
      </c>
      <c r="S198" s="146">
        <v>0</v>
      </c>
      <c r="T198" s="147">
        <f t="shared" si="13"/>
        <v>0</v>
      </c>
      <c r="AR198" s="148" t="s">
        <v>262</v>
      </c>
      <c r="AT198" s="148" t="s">
        <v>183</v>
      </c>
      <c r="AU198" s="148" t="s">
        <v>85</v>
      </c>
      <c r="AY198" s="17" t="s">
        <v>181</v>
      </c>
      <c r="BE198" s="149">
        <f t="shared" si="14"/>
        <v>0</v>
      </c>
      <c r="BF198" s="149">
        <f t="shared" si="15"/>
        <v>0</v>
      </c>
      <c r="BG198" s="149">
        <f t="shared" si="16"/>
        <v>0</v>
      </c>
      <c r="BH198" s="149">
        <f t="shared" si="17"/>
        <v>0</v>
      </c>
      <c r="BI198" s="149">
        <f t="shared" si="18"/>
        <v>0</v>
      </c>
      <c r="BJ198" s="17" t="s">
        <v>83</v>
      </c>
      <c r="BK198" s="149">
        <f t="shared" si="19"/>
        <v>0</v>
      </c>
      <c r="BL198" s="17" t="s">
        <v>262</v>
      </c>
      <c r="BM198" s="148" t="s">
        <v>2810</v>
      </c>
    </row>
    <row r="199" spans="2:65" s="1" customFormat="1" ht="16.5" customHeight="1" x14ac:dyDescent="0.2">
      <c r="B199" s="136"/>
      <c r="C199" s="171" t="s">
        <v>345</v>
      </c>
      <c r="D199" s="171" t="s">
        <v>198</v>
      </c>
      <c r="E199" s="172" t="s">
        <v>2811</v>
      </c>
      <c r="F199" s="173" t="s">
        <v>2812</v>
      </c>
      <c r="G199" s="174" t="s">
        <v>339</v>
      </c>
      <c r="H199" s="175">
        <v>16</v>
      </c>
      <c r="I199" s="176"/>
      <c r="J199" s="177">
        <f t="shared" si="10"/>
        <v>0</v>
      </c>
      <c r="K199" s="173" t="s">
        <v>1</v>
      </c>
      <c r="L199" s="178"/>
      <c r="M199" s="179" t="s">
        <v>1</v>
      </c>
      <c r="N199" s="180" t="s">
        <v>41</v>
      </c>
      <c r="P199" s="146">
        <f t="shared" si="11"/>
        <v>0</v>
      </c>
      <c r="Q199" s="146">
        <v>1E-3</v>
      </c>
      <c r="R199" s="146">
        <f t="shared" si="12"/>
        <v>1.6E-2</v>
      </c>
      <c r="S199" s="146">
        <v>0</v>
      </c>
      <c r="T199" s="147">
        <f t="shared" si="13"/>
        <v>0</v>
      </c>
      <c r="AR199" s="148" t="s">
        <v>352</v>
      </c>
      <c r="AT199" s="148" t="s">
        <v>198</v>
      </c>
      <c r="AU199" s="148" t="s">
        <v>85</v>
      </c>
      <c r="AY199" s="17" t="s">
        <v>181</v>
      </c>
      <c r="BE199" s="149">
        <f t="shared" si="14"/>
        <v>0</v>
      </c>
      <c r="BF199" s="149">
        <f t="shared" si="15"/>
        <v>0</v>
      </c>
      <c r="BG199" s="149">
        <f t="shared" si="16"/>
        <v>0</v>
      </c>
      <c r="BH199" s="149">
        <f t="shared" si="17"/>
        <v>0</v>
      </c>
      <c r="BI199" s="149">
        <f t="shared" si="18"/>
        <v>0</v>
      </c>
      <c r="BJ199" s="17" t="s">
        <v>83</v>
      </c>
      <c r="BK199" s="149">
        <f t="shared" si="19"/>
        <v>0</v>
      </c>
      <c r="BL199" s="17" t="s">
        <v>262</v>
      </c>
      <c r="BM199" s="148" t="s">
        <v>2813</v>
      </c>
    </row>
    <row r="200" spans="2:65" s="1" customFormat="1" ht="16.5" customHeight="1" x14ac:dyDescent="0.2">
      <c r="B200" s="136"/>
      <c r="C200" s="137" t="s">
        <v>492</v>
      </c>
      <c r="D200" s="137" t="s">
        <v>183</v>
      </c>
      <c r="E200" s="138" t="s">
        <v>2814</v>
      </c>
      <c r="F200" s="139" t="s">
        <v>2815</v>
      </c>
      <c r="G200" s="140" t="s">
        <v>339</v>
      </c>
      <c r="H200" s="141">
        <v>8</v>
      </c>
      <c r="I200" s="142"/>
      <c r="J200" s="143">
        <f t="shared" si="10"/>
        <v>0</v>
      </c>
      <c r="K200" s="139" t="s">
        <v>1</v>
      </c>
      <c r="L200" s="32"/>
      <c r="M200" s="144" t="s">
        <v>1</v>
      </c>
      <c r="N200" s="145" t="s">
        <v>41</v>
      </c>
      <c r="P200" s="146">
        <f t="shared" si="11"/>
        <v>0</v>
      </c>
      <c r="Q200" s="146">
        <v>0</v>
      </c>
      <c r="R200" s="146">
        <f t="shared" si="12"/>
        <v>0</v>
      </c>
      <c r="S200" s="146">
        <v>0</v>
      </c>
      <c r="T200" s="147">
        <f t="shared" si="13"/>
        <v>0</v>
      </c>
      <c r="AR200" s="148" t="s">
        <v>262</v>
      </c>
      <c r="AT200" s="148" t="s">
        <v>183</v>
      </c>
      <c r="AU200" s="148" t="s">
        <v>85</v>
      </c>
      <c r="AY200" s="17" t="s">
        <v>181</v>
      </c>
      <c r="BE200" s="149">
        <f t="shared" si="14"/>
        <v>0</v>
      </c>
      <c r="BF200" s="149">
        <f t="shared" si="15"/>
        <v>0</v>
      </c>
      <c r="BG200" s="149">
        <f t="shared" si="16"/>
        <v>0</v>
      </c>
      <c r="BH200" s="149">
        <f t="shared" si="17"/>
        <v>0</v>
      </c>
      <c r="BI200" s="149">
        <f t="shared" si="18"/>
        <v>0</v>
      </c>
      <c r="BJ200" s="17" t="s">
        <v>83</v>
      </c>
      <c r="BK200" s="149">
        <f t="shared" si="19"/>
        <v>0</v>
      </c>
      <c r="BL200" s="17" t="s">
        <v>262</v>
      </c>
      <c r="BM200" s="148" t="s">
        <v>2816</v>
      </c>
    </row>
    <row r="201" spans="2:65" s="1" customFormat="1" ht="16.5" customHeight="1" x14ac:dyDescent="0.2">
      <c r="B201" s="136"/>
      <c r="C201" s="171" t="s">
        <v>497</v>
      </c>
      <c r="D201" s="171" t="s">
        <v>198</v>
      </c>
      <c r="E201" s="172" t="s">
        <v>2817</v>
      </c>
      <c r="F201" s="173" t="s">
        <v>2818</v>
      </c>
      <c r="G201" s="174" t="s">
        <v>339</v>
      </c>
      <c r="H201" s="175">
        <v>8</v>
      </c>
      <c r="I201" s="176"/>
      <c r="J201" s="177">
        <f t="shared" si="10"/>
        <v>0</v>
      </c>
      <c r="K201" s="173" t="s">
        <v>1</v>
      </c>
      <c r="L201" s="178"/>
      <c r="M201" s="179" t="s">
        <v>1</v>
      </c>
      <c r="N201" s="180" t="s">
        <v>41</v>
      </c>
      <c r="P201" s="146">
        <f t="shared" si="11"/>
        <v>0</v>
      </c>
      <c r="Q201" s="146">
        <v>2.7E-4</v>
      </c>
      <c r="R201" s="146">
        <f t="shared" si="12"/>
        <v>2.16E-3</v>
      </c>
      <c r="S201" s="146">
        <v>0</v>
      </c>
      <c r="T201" s="147">
        <f t="shared" si="13"/>
        <v>0</v>
      </c>
      <c r="AR201" s="148" t="s">
        <v>352</v>
      </c>
      <c r="AT201" s="148" t="s">
        <v>198</v>
      </c>
      <c r="AU201" s="148" t="s">
        <v>85</v>
      </c>
      <c r="AY201" s="17" t="s">
        <v>181</v>
      </c>
      <c r="BE201" s="149">
        <f t="shared" si="14"/>
        <v>0</v>
      </c>
      <c r="BF201" s="149">
        <f t="shared" si="15"/>
        <v>0</v>
      </c>
      <c r="BG201" s="149">
        <f t="shared" si="16"/>
        <v>0</v>
      </c>
      <c r="BH201" s="149">
        <f t="shared" si="17"/>
        <v>0</v>
      </c>
      <c r="BI201" s="149">
        <f t="shared" si="18"/>
        <v>0</v>
      </c>
      <c r="BJ201" s="17" t="s">
        <v>83</v>
      </c>
      <c r="BK201" s="149">
        <f t="shared" si="19"/>
        <v>0</v>
      </c>
      <c r="BL201" s="17" t="s">
        <v>262</v>
      </c>
      <c r="BM201" s="148" t="s">
        <v>2819</v>
      </c>
    </row>
    <row r="202" spans="2:65" s="1" customFormat="1" ht="21.75" customHeight="1" x14ac:dyDescent="0.2">
      <c r="B202" s="136"/>
      <c r="C202" s="137" t="s">
        <v>514</v>
      </c>
      <c r="D202" s="137" t="s">
        <v>183</v>
      </c>
      <c r="E202" s="138" t="s">
        <v>1212</v>
      </c>
      <c r="F202" s="139" t="s">
        <v>1213</v>
      </c>
      <c r="G202" s="140" t="s">
        <v>339</v>
      </c>
      <c r="H202" s="141">
        <v>44</v>
      </c>
      <c r="I202" s="142"/>
      <c r="J202" s="143">
        <f t="shared" si="10"/>
        <v>0</v>
      </c>
      <c r="K202" s="139" t="s">
        <v>1</v>
      </c>
      <c r="L202" s="32"/>
      <c r="M202" s="144" t="s">
        <v>1</v>
      </c>
      <c r="N202" s="145" t="s">
        <v>41</v>
      </c>
      <c r="P202" s="146">
        <f t="shared" si="11"/>
        <v>0</v>
      </c>
      <c r="Q202" s="146">
        <v>0</v>
      </c>
      <c r="R202" s="146">
        <f t="shared" si="12"/>
        <v>0</v>
      </c>
      <c r="S202" s="146">
        <v>0</v>
      </c>
      <c r="T202" s="147">
        <f t="shared" si="13"/>
        <v>0</v>
      </c>
      <c r="AR202" s="148" t="s">
        <v>262</v>
      </c>
      <c r="AT202" s="148" t="s">
        <v>183</v>
      </c>
      <c r="AU202" s="148" t="s">
        <v>85</v>
      </c>
      <c r="AY202" s="17" t="s">
        <v>181</v>
      </c>
      <c r="BE202" s="149">
        <f t="shared" si="14"/>
        <v>0</v>
      </c>
      <c r="BF202" s="149">
        <f t="shared" si="15"/>
        <v>0</v>
      </c>
      <c r="BG202" s="149">
        <f t="shared" si="16"/>
        <v>0</v>
      </c>
      <c r="BH202" s="149">
        <f t="shared" si="17"/>
        <v>0</v>
      </c>
      <c r="BI202" s="149">
        <f t="shared" si="18"/>
        <v>0</v>
      </c>
      <c r="BJ202" s="17" t="s">
        <v>83</v>
      </c>
      <c r="BK202" s="149">
        <f t="shared" si="19"/>
        <v>0</v>
      </c>
      <c r="BL202" s="17" t="s">
        <v>262</v>
      </c>
      <c r="BM202" s="148" t="s">
        <v>2820</v>
      </c>
    </row>
    <row r="203" spans="2:65" s="1" customFormat="1" ht="16.5" customHeight="1" x14ac:dyDescent="0.2">
      <c r="B203" s="136"/>
      <c r="C203" s="171" t="s">
        <v>518</v>
      </c>
      <c r="D203" s="171" t="s">
        <v>198</v>
      </c>
      <c r="E203" s="172" t="s">
        <v>2821</v>
      </c>
      <c r="F203" s="173" t="s">
        <v>2822</v>
      </c>
      <c r="G203" s="174" t="s">
        <v>339</v>
      </c>
      <c r="H203" s="175">
        <v>44</v>
      </c>
      <c r="I203" s="176"/>
      <c r="J203" s="177">
        <f t="shared" si="10"/>
        <v>0</v>
      </c>
      <c r="K203" s="173" t="s">
        <v>1</v>
      </c>
      <c r="L203" s="178"/>
      <c r="M203" s="179" t="s">
        <v>1</v>
      </c>
      <c r="N203" s="180" t="s">
        <v>41</v>
      </c>
      <c r="P203" s="146">
        <f t="shared" si="11"/>
        <v>0</v>
      </c>
      <c r="Q203" s="146">
        <v>1.9E-3</v>
      </c>
      <c r="R203" s="146">
        <f t="shared" si="12"/>
        <v>8.3599999999999994E-2</v>
      </c>
      <c r="S203" s="146">
        <v>0</v>
      </c>
      <c r="T203" s="147">
        <f t="shared" si="13"/>
        <v>0</v>
      </c>
      <c r="AR203" s="148" t="s">
        <v>352</v>
      </c>
      <c r="AT203" s="148" t="s">
        <v>198</v>
      </c>
      <c r="AU203" s="148" t="s">
        <v>85</v>
      </c>
      <c r="AY203" s="17" t="s">
        <v>181</v>
      </c>
      <c r="BE203" s="149">
        <f t="shared" si="14"/>
        <v>0</v>
      </c>
      <c r="BF203" s="149">
        <f t="shared" si="15"/>
        <v>0</v>
      </c>
      <c r="BG203" s="149">
        <f t="shared" si="16"/>
        <v>0</v>
      </c>
      <c r="BH203" s="149">
        <f t="shared" si="17"/>
        <v>0</v>
      </c>
      <c r="BI203" s="149">
        <f t="shared" si="18"/>
        <v>0</v>
      </c>
      <c r="BJ203" s="17" t="s">
        <v>83</v>
      </c>
      <c r="BK203" s="149">
        <f t="shared" si="19"/>
        <v>0</v>
      </c>
      <c r="BL203" s="17" t="s">
        <v>262</v>
      </c>
      <c r="BM203" s="148" t="s">
        <v>2823</v>
      </c>
    </row>
    <row r="204" spans="2:65" s="1" customFormat="1" ht="24.2" customHeight="1" x14ac:dyDescent="0.2">
      <c r="B204" s="136"/>
      <c r="C204" s="137" t="s">
        <v>522</v>
      </c>
      <c r="D204" s="137" t="s">
        <v>183</v>
      </c>
      <c r="E204" s="138" t="s">
        <v>1218</v>
      </c>
      <c r="F204" s="139" t="s">
        <v>1219</v>
      </c>
      <c r="G204" s="140" t="s">
        <v>339</v>
      </c>
      <c r="H204" s="141">
        <v>8</v>
      </c>
      <c r="I204" s="142"/>
      <c r="J204" s="143">
        <f t="shared" si="10"/>
        <v>0</v>
      </c>
      <c r="K204" s="139" t="s">
        <v>1</v>
      </c>
      <c r="L204" s="32"/>
      <c r="M204" s="144" t="s">
        <v>1</v>
      </c>
      <c r="N204" s="145" t="s">
        <v>41</v>
      </c>
      <c r="P204" s="146">
        <f t="shared" si="11"/>
        <v>0</v>
      </c>
      <c r="Q204" s="146">
        <v>0</v>
      </c>
      <c r="R204" s="146">
        <f t="shared" si="12"/>
        <v>0</v>
      </c>
      <c r="S204" s="146">
        <v>0</v>
      </c>
      <c r="T204" s="147">
        <f t="shared" si="13"/>
        <v>0</v>
      </c>
      <c r="AR204" s="148" t="s">
        <v>262</v>
      </c>
      <c r="AT204" s="148" t="s">
        <v>183</v>
      </c>
      <c r="AU204" s="148" t="s">
        <v>85</v>
      </c>
      <c r="AY204" s="17" t="s">
        <v>181</v>
      </c>
      <c r="BE204" s="149">
        <f t="shared" si="14"/>
        <v>0</v>
      </c>
      <c r="BF204" s="149">
        <f t="shared" si="15"/>
        <v>0</v>
      </c>
      <c r="BG204" s="149">
        <f t="shared" si="16"/>
        <v>0</v>
      </c>
      <c r="BH204" s="149">
        <f t="shared" si="17"/>
        <v>0</v>
      </c>
      <c r="BI204" s="149">
        <f t="shared" si="18"/>
        <v>0</v>
      </c>
      <c r="BJ204" s="17" t="s">
        <v>83</v>
      </c>
      <c r="BK204" s="149">
        <f t="shared" si="19"/>
        <v>0</v>
      </c>
      <c r="BL204" s="17" t="s">
        <v>262</v>
      </c>
      <c r="BM204" s="148" t="s">
        <v>2824</v>
      </c>
    </row>
    <row r="205" spans="2:65" s="1" customFormat="1" ht="16.5" customHeight="1" x14ac:dyDescent="0.2">
      <c r="B205" s="136"/>
      <c r="C205" s="171" t="s">
        <v>528</v>
      </c>
      <c r="D205" s="171" t="s">
        <v>198</v>
      </c>
      <c r="E205" s="172" t="s">
        <v>2825</v>
      </c>
      <c r="F205" s="173" t="s">
        <v>2826</v>
      </c>
      <c r="G205" s="174" t="s">
        <v>339</v>
      </c>
      <c r="H205" s="175">
        <v>8</v>
      </c>
      <c r="I205" s="176"/>
      <c r="J205" s="177">
        <f t="shared" si="10"/>
        <v>0</v>
      </c>
      <c r="K205" s="173" t="s">
        <v>1</v>
      </c>
      <c r="L205" s="178"/>
      <c r="M205" s="179" t="s">
        <v>1</v>
      </c>
      <c r="N205" s="180" t="s">
        <v>41</v>
      </c>
      <c r="P205" s="146">
        <f t="shared" si="11"/>
        <v>0</v>
      </c>
      <c r="Q205" s="146">
        <v>1.9E-3</v>
      </c>
      <c r="R205" s="146">
        <f t="shared" si="12"/>
        <v>1.52E-2</v>
      </c>
      <c r="S205" s="146">
        <v>0</v>
      </c>
      <c r="T205" s="147">
        <f t="shared" si="13"/>
        <v>0</v>
      </c>
      <c r="AR205" s="148" t="s">
        <v>352</v>
      </c>
      <c r="AT205" s="148" t="s">
        <v>198</v>
      </c>
      <c r="AU205" s="148" t="s">
        <v>85</v>
      </c>
      <c r="AY205" s="17" t="s">
        <v>181</v>
      </c>
      <c r="BE205" s="149">
        <f t="shared" si="14"/>
        <v>0</v>
      </c>
      <c r="BF205" s="149">
        <f t="shared" si="15"/>
        <v>0</v>
      </c>
      <c r="BG205" s="149">
        <f t="shared" si="16"/>
        <v>0</v>
      </c>
      <c r="BH205" s="149">
        <f t="shared" si="17"/>
        <v>0</v>
      </c>
      <c r="BI205" s="149">
        <f t="shared" si="18"/>
        <v>0</v>
      </c>
      <c r="BJ205" s="17" t="s">
        <v>83</v>
      </c>
      <c r="BK205" s="149">
        <f t="shared" si="19"/>
        <v>0</v>
      </c>
      <c r="BL205" s="17" t="s">
        <v>262</v>
      </c>
      <c r="BM205" s="148" t="s">
        <v>2827</v>
      </c>
    </row>
    <row r="206" spans="2:65" s="1" customFormat="1" ht="16.5" customHeight="1" x14ac:dyDescent="0.2">
      <c r="B206" s="136"/>
      <c r="C206" s="137" t="s">
        <v>532</v>
      </c>
      <c r="D206" s="137" t="s">
        <v>183</v>
      </c>
      <c r="E206" s="138" t="s">
        <v>2828</v>
      </c>
      <c r="F206" s="139" t="s">
        <v>2829</v>
      </c>
      <c r="G206" s="140" t="s">
        <v>339</v>
      </c>
      <c r="H206" s="141">
        <v>8</v>
      </c>
      <c r="I206" s="142"/>
      <c r="J206" s="143">
        <f t="shared" si="10"/>
        <v>0</v>
      </c>
      <c r="K206" s="139" t="s">
        <v>1</v>
      </c>
      <c r="L206" s="32"/>
      <c r="M206" s="144" t="s">
        <v>1</v>
      </c>
      <c r="N206" s="145" t="s">
        <v>41</v>
      </c>
      <c r="P206" s="146">
        <f t="shared" si="11"/>
        <v>0</v>
      </c>
      <c r="Q206" s="146">
        <v>0</v>
      </c>
      <c r="R206" s="146">
        <f t="shared" si="12"/>
        <v>0</v>
      </c>
      <c r="S206" s="146">
        <v>0</v>
      </c>
      <c r="T206" s="147">
        <f t="shared" si="13"/>
        <v>0</v>
      </c>
      <c r="AR206" s="148" t="s">
        <v>262</v>
      </c>
      <c r="AT206" s="148" t="s">
        <v>183</v>
      </c>
      <c r="AU206" s="148" t="s">
        <v>85</v>
      </c>
      <c r="AY206" s="17" t="s">
        <v>181</v>
      </c>
      <c r="BE206" s="149">
        <f t="shared" si="14"/>
        <v>0</v>
      </c>
      <c r="BF206" s="149">
        <f t="shared" si="15"/>
        <v>0</v>
      </c>
      <c r="BG206" s="149">
        <f t="shared" si="16"/>
        <v>0</v>
      </c>
      <c r="BH206" s="149">
        <f t="shared" si="17"/>
        <v>0</v>
      </c>
      <c r="BI206" s="149">
        <f t="shared" si="18"/>
        <v>0</v>
      </c>
      <c r="BJ206" s="17" t="s">
        <v>83</v>
      </c>
      <c r="BK206" s="149">
        <f t="shared" si="19"/>
        <v>0</v>
      </c>
      <c r="BL206" s="17" t="s">
        <v>262</v>
      </c>
      <c r="BM206" s="148" t="s">
        <v>2830</v>
      </c>
    </row>
    <row r="207" spans="2:65" s="1" customFormat="1" ht="16.5" customHeight="1" x14ac:dyDescent="0.2">
      <c r="B207" s="136"/>
      <c r="C207" s="171" t="s">
        <v>538</v>
      </c>
      <c r="D207" s="171" t="s">
        <v>198</v>
      </c>
      <c r="E207" s="172" t="s">
        <v>2831</v>
      </c>
      <c r="F207" s="173" t="s">
        <v>2832</v>
      </c>
      <c r="G207" s="174" t="s">
        <v>339</v>
      </c>
      <c r="H207" s="175">
        <v>8</v>
      </c>
      <c r="I207" s="176"/>
      <c r="J207" s="177">
        <f t="shared" si="10"/>
        <v>0</v>
      </c>
      <c r="K207" s="173" t="s">
        <v>1</v>
      </c>
      <c r="L207" s="178"/>
      <c r="M207" s="179" t="s">
        <v>1</v>
      </c>
      <c r="N207" s="180" t="s">
        <v>41</v>
      </c>
      <c r="P207" s="146">
        <f t="shared" si="11"/>
        <v>0</v>
      </c>
      <c r="Q207" s="146">
        <v>1.6000000000000001E-3</v>
      </c>
      <c r="R207" s="146">
        <f t="shared" si="12"/>
        <v>1.2800000000000001E-2</v>
      </c>
      <c r="S207" s="146">
        <v>0</v>
      </c>
      <c r="T207" s="147">
        <f t="shared" si="13"/>
        <v>0</v>
      </c>
      <c r="AR207" s="148" t="s">
        <v>352</v>
      </c>
      <c r="AT207" s="148" t="s">
        <v>198</v>
      </c>
      <c r="AU207" s="148" t="s">
        <v>85</v>
      </c>
      <c r="AY207" s="17" t="s">
        <v>181</v>
      </c>
      <c r="BE207" s="149">
        <f t="shared" si="14"/>
        <v>0</v>
      </c>
      <c r="BF207" s="149">
        <f t="shared" si="15"/>
        <v>0</v>
      </c>
      <c r="BG207" s="149">
        <f t="shared" si="16"/>
        <v>0</v>
      </c>
      <c r="BH207" s="149">
        <f t="shared" si="17"/>
        <v>0</v>
      </c>
      <c r="BI207" s="149">
        <f t="shared" si="18"/>
        <v>0</v>
      </c>
      <c r="BJ207" s="17" t="s">
        <v>83</v>
      </c>
      <c r="BK207" s="149">
        <f t="shared" si="19"/>
        <v>0</v>
      </c>
      <c r="BL207" s="17" t="s">
        <v>262</v>
      </c>
      <c r="BM207" s="148" t="s">
        <v>2833</v>
      </c>
    </row>
    <row r="208" spans="2:65" s="1" customFormat="1" ht="16.5" customHeight="1" x14ac:dyDescent="0.2">
      <c r="B208" s="136"/>
      <c r="C208" s="137" t="s">
        <v>544</v>
      </c>
      <c r="D208" s="137" t="s">
        <v>183</v>
      </c>
      <c r="E208" s="138" t="s">
        <v>1224</v>
      </c>
      <c r="F208" s="139" t="s">
        <v>1225</v>
      </c>
      <c r="G208" s="140" t="s">
        <v>339</v>
      </c>
      <c r="H208" s="141">
        <v>1</v>
      </c>
      <c r="I208" s="142"/>
      <c r="J208" s="143">
        <f t="shared" si="10"/>
        <v>0</v>
      </c>
      <c r="K208" s="139" t="s">
        <v>1</v>
      </c>
      <c r="L208" s="32"/>
      <c r="M208" s="144" t="s">
        <v>1</v>
      </c>
      <c r="N208" s="145" t="s">
        <v>41</v>
      </c>
      <c r="P208" s="146">
        <f t="shared" si="11"/>
        <v>0</v>
      </c>
      <c r="Q208" s="146">
        <v>0</v>
      </c>
      <c r="R208" s="146">
        <f t="shared" si="12"/>
        <v>0</v>
      </c>
      <c r="S208" s="146">
        <v>0</v>
      </c>
      <c r="T208" s="147">
        <f t="shared" si="13"/>
        <v>0</v>
      </c>
      <c r="AR208" s="148" t="s">
        <v>262</v>
      </c>
      <c r="AT208" s="148" t="s">
        <v>183</v>
      </c>
      <c r="AU208" s="148" t="s">
        <v>85</v>
      </c>
      <c r="AY208" s="17" t="s">
        <v>181</v>
      </c>
      <c r="BE208" s="149">
        <f t="shared" si="14"/>
        <v>0</v>
      </c>
      <c r="BF208" s="149">
        <f t="shared" si="15"/>
        <v>0</v>
      </c>
      <c r="BG208" s="149">
        <f t="shared" si="16"/>
        <v>0</v>
      </c>
      <c r="BH208" s="149">
        <f t="shared" si="17"/>
        <v>0</v>
      </c>
      <c r="BI208" s="149">
        <f t="shared" si="18"/>
        <v>0</v>
      </c>
      <c r="BJ208" s="17" t="s">
        <v>83</v>
      </c>
      <c r="BK208" s="149">
        <f t="shared" si="19"/>
        <v>0</v>
      </c>
      <c r="BL208" s="17" t="s">
        <v>262</v>
      </c>
      <c r="BM208" s="148" t="s">
        <v>2834</v>
      </c>
    </row>
    <row r="209" spans="2:65" s="1" customFormat="1" ht="16.5" customHeight="1" x14ac:dyDescent="0.2">
      <c r="B209" s="136"/>
      <c r="C209" s="137" t="s">
        <v>548</v>
      </c>
      <c r="D209" s="137" t="s">
        <v>183</v>
      </c>
      <c r="E209" s="138" t="s">
        <v>1231</v>
      </c>
      <c r="F209" s="139" t="s">
        <v>1232</v>
      </c>
      <c r="G209" s="140" t="s">
        <v>923</v>
      </c>
      <c r="H209" s="141">
        <v>1</v>
      </c>
      <c r="I209" s="142"/>
      <c r="J209" s="143">
        <f t="shared" si="10"/>
        <v>0</v>
      </c>
      <c r="K209" s="139" t="s">
        <v>1</v>
      </c>
      <c r="L209" s="32"/>
      <c r="M209" s="144" t="s">
        <v>1</v>
      </c>
      <c r="N209" s="145" t="s">
        <v>41</v>
      </c>
      <c r="P209" s="146">
        <f t="shared" si="11"/>
        <v>0</v>
      </c>
      <c r="Q209" s="146">
        <v>0</v>
      </c>
      <c r="R209" s="146">
        <f t="shared" si="12"/>
        <v>0</v>
      </c>
      <c r="S209" s="146">
        <v>0</v>
      </c>
      <c r="T209" s="147">
        <f t="shared" si="13"/>
        <v>0</v>
      </c>
      <c r="AR209" s="148" t="s">
        <v>262</v>
      </c>
      <c r="AT209" s="148" t="s">
        <v>183</v>
      </c>
      <c r="AU209" s="148" t="s">
        <v>85</v>
      </c>
      <c r="AY209" s="17" t="s">
        <v>181</v>
      </c>
      <c r="BE209" s="149">
        <f t="shared" si="14"/>
        <v>0</v>
      </c>
      <c r="BF209" s="149">
        <f t="shared" si="15"/>
        <v>0</v>
      </c>
      <c r="BG209" s="149">
        <f t="shared" si="16"/>
        <v>0</v>
      </c>
      <c r="BH209" s="149">
        <f t="shared" si="17"/>
        <v>0</v>
      </c>
      <c r="BI209" s="149">
        <f t="shared" si="18"/>
        <v>0</v>
      </c>
      <c r="BJ209" s="17" t="s">
        <v>83</v>
      </c>
      <c r="BK209" s="149">
        <f t="shared" si="19"/>
        <v>0</v>
      </c>
      <c r="BL209" s="17" t="s">
        <v>262</v>
      </c>
      <c r="BM209" s="148" t="s">
        <v>2835</v>
      </c>
    </row>
    <row r="210" spans="2:65" s="1" customFormat="1" ht="16.5" customHeight="1" x14ac:dyDescent="0.2">
      <c r="B210" s="136"/>
      <c r="C210" s="137" t="s">
        <v>564</v>
      </c>
      <c r="D210" s="137" t="s">
        <v>183</v>
      </c>
      <c r="E210" s="138" t="s">
        <v>1257</v>
      </c>
      <c r="F210" s="139" t="s">
        <v>1258</v>
      </c>
      <c r="G210" s="140" t="s">
        <v>186</v>
      </c>
      <c r="H210" s="141">
        <v>1.2</v>
      </c>
      <c r="I210" s="142"/>
      <c r="J210" s="143">
        <f t="shared" si="10"/>
        <v>0</v>
      </c>
      <c r="K210" s="139" t="s">
        <v>1</v>
      </c>
      <c r="L210" s="32"/>
      <c r="M210" s="144" t="s">
        <v>1</v>
      </c>
      <c r="N210" s="145" t="s">
        <v>41</v>
      </c>
      <c r="P210" s="146">
        <f t="shared" si="11"/>
        <v>0</v>
      </c>
      <c r="Q210" s="146">
        <v>0</v>
      </c>
      <c r="R210" s="146">
        <f t="shared" si="12"/>
        <v>0</v>
      </c>
      <c r="S210" s="146">
        <v>0</v>
      </c>
      <c r="T210" s="147">
        <f t="shared" si="13"/>
        <v>0</v>
      </c>
      <c r="AR210" s="148" t="s">
        <v>262</v>
      </c>
      <c r="AT210" s="148" t="s">
        <v>183</v>
      </c>
      <c r="AU210" s="148" t="s">
        <v>85</v>
      </c>
      <c r="AY210" s="17" t="s">
        <v>181</v>
      </c>
      <c r="BE210" s="149">
        <f t="shared" si="14"/>
        <v>0</v>
      </c>
      <c r="BF210" s="149">
        <f t="shared" si="15"/>
        <v>0</v>
      </c>
      <c r="BG210" s="149">
        <f t="shared" si="16"/>
        <v>0</v>
      </c>
      <c r="BH210" s="149">
        <f t="shared" si="17"/>
        <v>0</v>
      </c>
      <c r="BI210" s="149">
        <f t="shared" si="18"/>
        <v>0</v>
      </c>
      <c r="BJ210" s="17" t="s">
        <v>83</v>
      </c>
      <c r="BK210" s="149">
        <f t="shared" si="19"/>
        <v>0</v>
      </c>
      <c r="BL210" s="17" t="s">
        <v>262</v>
      </c>
      <c r="BM210" s="148" t="s">
        <v>2836</v>
      </c>
    </row>
    <row r="211" spans="2:65" s="1" customFormat="1" ht="16.5" customHeight="1" x14ac:dyDescent="0.2">
      <c r="B211" s="136"/>
      <c r="C211" s="137" t="s">
        <v>568</v>
      </c>
      <c r="D211" s="137" t="s">
        <v>183</v>
      </c>
      <c r="E211" s="138" t="s">
        <v>1263</v>
      </c>
      <c r="F211" s="139" t="s">
        <v>1264</v>
      </c>
      <c r="G211" s="140" t="s">
        <v>373</v>
      </c>
      <c r="H211" s="141">
        <v>0.65600000000000003</v>
      </c>
      <c r="I211" s="142"/>
      <c r="J211" s="143">
        <f t="shared" ref="J211" si="20">ROUND(I211*H211,2)</f>
        <v>0</v>
      </c>
      <c r="K211" s="139" t="s">
        <v>1</v>
      </c>
      <c r="L211" s="32"/>
      <c r="M211" s="144" t="s">
        <v>1</v>
      </c>
      <c r="N211" s="145" t="s">
        <v>41</v>
      </c>
      <c r="P211" s="146">
        <f t="shared" ref="P211" si="21">O211*H211</f>
        <v>0</v>
      </c>
      <c r="Q211" s="146">
        <v>0</v>
      </c>
      <c r="R211" s="146">
        <f t="shared" ref="R211" si="22">Q211*H211</f>
        <v>0</v>
      </c>
      <c r="S211" s="146">
        <v>0</v>
      </c>
      <c r="T211" s="147">
        <f t="shared" ref="T211" si="23">S211*H211</f>
        <v>0</v>
      </c>
      <c r="AR211" s="148" t="s">
        <v>262</v>
      </c>
      <c r="AT211" s="148" t="s">
        <v>183</v>
      </c>
      <c r="AU211" s="148" t="s">
        <v>85</v>
      </c>
      <c r="AY211" s="17" t="s">
        <v>181</v>
      </c>
      <c r="BE211" s="149">
        <f t="shared" si="14"/>
        <v>0</v>
      </c>
      <c r="BF211" s="149">
        <f t="shared" si="15"/>
        <v>0</v>
      </c>
      <c r="BG211" s="149">
        <f t="shared" si="16"/>
        <v>0</v>
      </c>
      <c r="BH211" s="149">
        <f t="shared" si="17"/>
        <v>0</v>
      </c>
      <c r="BI211" s="149">
        <f t="shared" si="18"/>
        <v>0</v>
      </c>
      <c r="BJ211" s="17" t="s">
        <v>83</v>
      </c>
      <c r="BK211" s="149">
        <f t="shared" si="19"/>
        <v>0</v>
      </c>
      <c r="BL211" s="17" t="s">
        <v>262</v>
      </c>
      <c r="BM211" s="148" t="s">
        <v>2837</v>
      </c>
    </row>
    <row r="212" spans="2:65" s="11" customFormat="1" ht="25.9" customHeight="1" x14ac:dyDescent="0.2">
      <c r="B212" s="124"/>
      <c r="D212" s="125" t="s">
        <v>75</v>
      </c>
      <c r="E212" s="126" t="s">
        <v>198</v>
      </c>
      <c r="F212" s="126" t="s">
        <v>1266</v>
      </c>
      <c r="I212" s="127"/>
      <c r="J212" s="128">
        <f>BK212</f>
        <v>0</v>
      </c>
      <c r="L212" s="124"/>
      <c r="M212" s="129"/>
      <c r="P212" s="130">
        <f>P213+P218</f>
        <v>0</v>
      </c>
      <c r="R212" s="130">
        <f>R213+R218</f>
        <v>0.16672999999999999</v>
      </c>
      <c r="T212" s="131">
        <f>T213+T218</f>
        <v>0</v>
      </c>
      <c r="AR212" s="125" t="s">
        <v>99</v>
      </c>
      <c r="AT212" s="132" t="s">
        <v>75</v>
      </c>
      <c r="AU212" s="132" t="s">
        <v>76</v>
      </c>
      <c r="AY212" s="125" t="s">
        <v>181</v>
      </c>
      <c r="BK212" s="133">
        <f>BK213+BK218</f>
        <v>0</v>
      </c>
    </row>
    <row r="213" spans="2:65" s="11" customFormat="1" ht="22.9" customHeight="1" x14ac:dyDescent="0.2">
      <c r="B213" s="124"/>
      <c r="D213" s="125" t="s">
        <v>75</v>
      </c>
      <c r="E213" s="134" t="s">
        <v>1267</v>
      </c>
      <c r="F213" s="134" t="s">
        <v>1268</v>
      </c>
      <c r="I213" s="127"/>
      <c r="J213" s="135">
        <f>BK213</f>
        <v>0</v>
      </c>
      <c r="L213" s="124"/>
      <c r="M213" s="129"/>
      <c r="P213" s="130">
        <f>SUM(P214:P217)</f>
        <v>0</v>
      </c>
      <c r="R213" s="130">
        <f>SUM(R214:R217)</f>
        <v>7.1199999999999999E-2</v>
      </c>
      <c r="T213" s="131">
        <f>SUM(T214:T217)</f>
        <v>0</v>
      </c>
      <c r="AR213" s="125" t="s">
        <v>99</v>
      </c>
      <c r="AT213" s="132" t="s">
        <v>75</v>
      </c>
      <c r="AU213" s="132" t="s">
        <v>83</v>
      </c>
      <c r="AY213" s="125" t="s">
        <v>181</v>
      </c>
      <c r="BK213" s="133">
        <f>SUM(BK214:BK217)</f>
        <v>0</v>
      </c>
    </row>
    <row r="214" spans="2:65" s="1" customFormat="1" ht="16.5" customHeight="1" x14ac:dyDescent="0.2">
      <c r="B214" s="136"/>
      <c r="C214" s="137" t="s">
        <v>572</v>
      </c>
      <c r="D214" s="137" t="s">
        <v>183</v>
      </c>
      <c r="E214" s="138" t="s">
        <v>1269</v>
      </c>
      <c r="F214" s="139" t="s">
        <v>1270</v>
      </c>
      <c r="G214" s="140" t="s">
        <v>339</v>
      </c>
      <c r="H214" s="141">
        <v>200</v>
      </c>
      <c r="I214" s="142"/>
      <c r="J214" s="143">
        <f>ROUND(I214*H214,2)</f>
        <v>0</v>
      </c>
      <c r="K214" s="139" t="s">
        <v>1</v>
      </c>
      <c r="L214" s="32"/>
      <c r="M214" s="144" t="s">
        <v>1</v>
      </c>
      <c r="N214" s="145" t="s">
        <v>41</v>
      </c>
      <c r="P214" s="146">
        <f>O214*H214</f>
        <v>0</v>
      </c>
      <c r="Q214" s="146">
        <v>0</v>
      </c>
      <c r="R214" s="146">
        <f>Q214*H214</f>
        <v>0</v>
      </c>
      <c r="S214" s="146">
        <v>0</v>
      </c>
      <c r="T214" s="147">
        <f>S214*H214</f>
        <v>0</v>
      </c>
      <c r="AR214" s="148" t="s">
        <v>518</v>
      </c>
      <c r="AT214" s="148" t="s">
        <v>183</v>
      </c>
      <c r="AU214" s="148" t="s">
        <v>85</v>
      </c>
      <c r="AY214" s="17" t="s">
        <v>181</v>
      </c>
      <c r="BE214" s="149">
        <f>IF(N214="základní",J214,0)</f>
        <v>0</v>
      </c>
      <c r="BF214" s="149">
        <f>IF(N214="snížená",J214,0)</f>
        <v>0</v>
      </c>
      <c r="BG214" s="149">
        <f>IF(N214="zákl. přenesená",J214,0)</f>
        <v>0</v>
      </c>
      <c r="BH214" s="149">
        <f>IF(N214="sníž. přenesená",J214,0)</f>
        <v>0</v>
      </c>
      <c r="BI214" s="149">
        <f>IF(N214="nulová",J214,0)</f>
        <v>0</v>
      </c>
      <c r="BJ214" s="17" t="s">
        <v>83</v>
      </c>
      <c r="BK214" s="149">
        <f>ROUND(I214*H214,2)</f>
        <v>0</v>
      </c>
      <c r="BL214" s="17" t="s">
        <v>518</v>
      </c>
      <c r="BM214" s="148" t="s">
        <v>2838</v>
      </c>
    </row>
    <row r="215" spans="2:65" s="1" customFormat="1" ht="16.5" customHeight="1" x14ac:dyDescent="0.2">
      <c r="B215" s="136"/>
      <c r="C215" s="171" t="s">
        <v>576</v>
      </c>
      <c r="D215" s="171" t="s">
        <v>198</v>
      </c>
      <c r="E215" s="172" t="s">
        <v>1272</v>
      </c>
      <c r="F215" s="173" t="s">
        <v>1273</v>
      </c>
      <c r="G215" s="174" t="s">
        <v>339</v>
      </c>
      <c r="H215" s="175">
        <v>200</v>
      </c>
      <c r="I215" s="176"/>
      <c r="J215" s="177">
        <f>ROUND(I215*H215,2)</f>
        <v>0</v>
      </c>
      <c r="K215" s="173" t="s">
        <v>1</v>
      </c>
      <c r="L215" s="178"/>
      <c r="M215" s="179" t="s">
        <v>1</v>
      </c>
      <c r="N215" s="180" t="s">
        <v>41</v>
      </c>
      <c r="P215" s="146">
        <f>O215*H215</f>
        <v>0</v>
      </c>
      <c r="Q215" s="146">
        <v>2.0000000000000002E-5</v>
      </c>
      <c r="R215" s="146">
        <f>Q215*H215</f>
        <v>4.0000000000000001E-3</v>
      </c>
      <c r="S215" s="146">
        <v>0</v>
      </c>
      <c r="T215" s="147">
        <f>S215*H215</f>
        <v>0</v>
      </c>
      <c r="AR215" s="148" t="s">
        <v>810</v>
      </c>
      <c r="AT215" s="148" t="s">
        <v>198</v>
      </c>
      <c r="AU215" s="148" t="s">
        <v>85</v>
      </c>
      <c r="AY215" s="17" t="s">
        <v>181</v>
      </c>
      <c r="BE215" s="149">
        <f>IF(N215="základní",J215,0)</f>
        <v>0</v>
      </c>
      <c r="BF215" s="149">
        <f>IF(N215="snížená",J215,0)</f>
        <v>0</v>
      </c>
      <c r="BG215" s="149">
        <f>IF(N215="zákl. přenesená",J215,0)</f>
        <v>0</v>
      </c>
      <c r="BH215" s="149">
        <f>IF(N215="sníž. přenesená",J215,0)</f>
        <v>0</v>
      </c>
      <c r="BI215" s="149">
        <f>IF(N215="nulová",J215,0)</f>
        <v>0</v>
      </c>
      <c r="BJ215" s="17" t="s">
        <v>83</v>
      </c>
      <c r="BK215" s="149">
        <f>ROUND(I215*H215,2)</f>
        <v>0</v>
      </c>
      <c r="BL215" s="17" t="s">
        <v>810</v>
      </c>
      <c r="BM215" s="148" t="s">
        <v>2839</v>
      </c>
    </row>
    <row r="216" spans="2:65" s="1" customFormat="1" ht="16.5" customHeight="1" x14ac:dyDescent="0.2">
      <c r="B216" s="136"/>
      <c r="C216" s="137" t="s">
        <v>707</v>
      </c>
      <c r="D216" s="137" t="s">
        <v>183</v>
      </c>
      <c r="E216" s="138" t="s">
        <v>2840</v>
      </c>
      <c r="F216" s="139" t="s">
        <v>2841</v>
      </c>
      <c r="G216" s="140" t="s">
        <v>339</v>
      </c>
      <c r="H216" s="141">
        <v>480</v>
      </c>
      <c r="I216" s="142"/>
      <c r="J216" s="143">
        <f>ROUND(I216*H216,2)</f>
        <v>0</v>
      </c>
      <c r="K216" s="139" t="s">
        <v>1</v>
      </c>
      <c r="L216" s="32"/>
      <c r="M216" s="144" t="s">
        <v>1</v>
      </c>
      <c r="N216" s="145" t="s">
        <v>41</v>
      </c>
      <c r="P216" s="146">
        <f>O216*H216</f>
        <v>0</v>
      </c>
      <c r="Q216" s="146">
        <v>0</v>
      </c>
      <c r="R216" s="146">
        <f>Q216*H216</f>
        <v>0</v>
      </c>
      <c r="S216" s="146">
        <v>0</v>
      </c>
      <c r="T216" s="147">
        <f>S216*H216</f>
        <v>0</v>
      </c>
      <c r="AR216" s="148" t="s">
        <v>518</v>
      </c>
      <c r="AT216" s="148" t="s">
        <v>183</v>
      </c>
      <c r="AU216" s="148" t="s">
        <v>85</v>
      </c>
      <c r="AY216" s="17" t="s">
        <v>181</v>
      </c>
      <c r="BE216" s="149">
        <f>IF(N216="základní",J216,0)</f>
        <v>0</v>
      </c>
      <c r="BF216" s="149">
        <f>IF(N216="snížená",J216,0)</f>
        <v>0</v>
      </c>
      <c r="BG216" s="149">
        <f>IF(N216="zákl. přenesená",J216,0)</f>
        <v>0</v>
      </c>
      <c r="BH216" s="149">
        <f>IF(N216="sníž. přenesená",J216,0)</f>
        <v>0</v>
      </c>
      <c r="BI216" s="149">
        <f>IF(N216="nulová",J216,0)</f>
        <v>0</v>
      </c>
      <c r="BJ216" s="17" t="s">
        <v>83</v>
      </c>
      <c r="BK216" s="149">
        <f>ROUND(I216*H216,2)</f>
        <v>0</v>
      </c>
      <c r="BL216" s="17" t="s">
        <v>518</v>
      </c>
      <c r="BM216" s="148" t="s">
        <v>2842</v>
      </c>
    </row>
    <row r="217" spans="2:65" s="1" customFormat="1" ht="16.5" customHeight="1" x14ac:dyDescent="0.2">
      <c r="B217" s="136"/>
      <c r="C217" s="171" t="s">
        <v>711</v>
      </c>
      <c r="D217" s="171" t="s">
        <v>198</v>
      </c>
      <c r="E217" s="172" t="s">
        <v>2843</v>
      </c>
      <c r="F217" s="173" t="s">
        <v>2844</v>
      </c>
      <c r="G217" s="174" t="s">
        <v>339</v>
      </c>
      <c r="H217" s="175">
        <v>480</v>
      </c>
      <c r="I217" s="176"/>
      <c r="J217" s="177">
        <f>ROUND(I217*H217,2)</f>
        <v>0</v>
      </c>
      <c r="K217" s="173" t="s">
        <v>1</v>
      </c>
      <c r="L217" s="178"/>
      <c r="M217" s="179" t="s">
        <v>1</v>
      </c>
      <c r="N217" s="180" t="s">
        <v>41</v>
      </c>
      <c r="P217" s="146">
        <f>O217*H217</f>
        <v>0</v>
      </c>
      <c r="Q217" s="146">
        <v>1.3999999999999999E-4</v>
      </c>
      <c r="R217" s="146">
        <f>Q217*H217</f>
        <v>6.7199999999999996E-2</v>
      </c>
      <c r="S217" s="146">
        <v>0</v>
      </c>
      <c r="T217" s="147">
        <f>S217*H217</f>
        <v>0</v>
      </c>
      <c r="AR217" s="148" t="s">
        <v>810</v>
      </c>
      <c r="AT217" s="148" t="s">
        <v>198</v>
      </c>
      <c r="AU217" s="148" t="s">
        <v>85</v>
      </c>
      <c r="AY217" s="17" t="s">
        <v>181</v>
      </c>
      <c r="BE217" s="149">
        <f>IF(N217="základní",J217,0)</f>
        <v>0</v>
      </c>
      <c r="BF217" s="149">
        <f>IF(N217="snížená",J217,0)</f>
        <v>0</v>
      </c>
      <c r="BG217" s="149">
        <f>IF(N217="zákl. přenesená",J217,0)</f>
        <v>0</v>
      </c>
      <c r="BH217" s="149">
        <f>IF(N217="sníž. přenesená",J217,0)</f>
        <v>0</v>
      </c>
      <c r="BI217" s="149">
        <f>IF(N217="nulová",J217,0)</f>
        <v>0</v>
      </c>
      <c r="BJ217" s="17" t="s">
        <v>83</v>
      </c>
      <c r="BK217" s="149">
        <f>ROUND(I217*H217,2)</f>
        <v>0</v>
      </c>
      <c r="BL217" s="17" t="s">
        <v>810</v>
      </c>
      <c r="BM217" s="148" t="s">
        <v>2845</v>
      </c>
    </row>
    <row r="218" spans="2:65" s="11" customFormat="1" ht="22.9" customHeight="1" x14ac:dyDescent="0.2">
      <c r="B218" s="124"/>
      <c r="D218" s="125" t="s">
        <v>75</v>
      </c>
      <c r="E218" s="134" t="s">
        <v>1293</v>
      </c>
      <c r="F218" s="134" t="s">
        <v>1294</v>
      </c>
      <c r="I218" s="127"/>
      <c r="J218" s="135">
        <f>BK218</f>
        <v>0</v>
      </c>
      <c r="L218" s="124"/>
      <c r="M218" s="129"/>
      <c r="P218" s="130">
        <f>SUM(P219:P223)</f>
        <v>0</v>
      </c>
      <c r="R218" s="130">
        <f>SUM(R219:R223)</f>
        <v>9.5530000000000004E-2</v>
      </c>
      <c r="T218" s="131">
        <f>SUM(T219:T223)</f>
        <v>0</v>
      </c>
      <c r="AR218" s="125" t="s">
        <v>99</v>
      </c>
      <c r="AT218" s="132" t="s">
        <v>75</v>
      </c>
      <c r="AU218" s="132" t="s">
        <v>83</v>
      </c>
      <c r="AY218" s="125" t="s">
        <v>181</v>
      </c>
      <c r="BK218" s="133">
        <f>SUM(BK219:BK223)</f>
        <v>0</v>
      </c>
    </row>
    <row r="219" spans="2:65" s="1" customFormat="1" ht="16.5" customHeight="1" x14ac:dyDescent="0.2">
      <c r="B219" s="136"/>
      <c r="C219" s="137" t="s">
        <v>716</v>
      </c>
      <c r="D219" s="137" t="s">
        <v>183</v>
      </c>
      <c r="E219" s="138" t="s">
        <v>2846</v>
      </c>
      <c r="F219" s="139" t="s">
        <v>2847</v>
      </c>
      <c r="G219" s="140" t="s">
        <v>339</v>
      </c>
      <c r="H219" s="141">
        <v>4</v>
      </c>
      <c r="I219" s="142"/>
      <c r="J219" s="143">
        <f>ROUND(I219*H219,2)</f>
        <v>0</v>
      </c>
      <c r="K219" s="139" t="s">
        <v>1</v>
      </c>
      <c r="L219" s="32"/>
      <c r="M219" s="144" t="s">
        <v>1</v>
      </c>
      <c r="N219" s="145" t="s">
        <v>41</v>
      </c>
      <c r="P219" s="146">
        <f>O219*H219</f>
        <v>0</v>
      </c>
      <c r="Q219" s="146">
        <v>0</v>
      </c>
      <c r="R219" s="146">
        <f>Q219*H219</f>
        <v>0</v>
      </c>
      <c r="S219" s="146">
        <v>0</v>
      </c>
      <c r="T219" s="147">
        <f>S219*H219</f>
        <v>0</v>
      </c>
      <c r="AR219" s="148" t="s">
        <v>518</v>
      </c>
      <c r="AT219" s="148" t="s">
        <v>183</v>
      </c>
      <c r="AU219" s="148" t="s">
        <v>85</v>
      </c>
      <c r="AY219" s="17" t="s">
        <v>181</v>
      </c>
      <c r="BE219" s="149">
        <f>IF(N219="základní",J219,0)</f>
        <v>0</v>
      </c>
      <c r="BF219" s="149">
        <f>IF(N219="snížená",J219,0)</f>
        <v>0</v>
      </c>
      <c r="BG219" s="149">
        <f>IF(N219="zákl. přenesená",J219,0)</f>
        <v>0</v>
      </c>
      <c r="BH219" s="149">
        <f>IF(N219="sníž. přenesená",J219,0)</f>
        <v>0</v>
      </c>
      <c r="BI219" s="149">
        <f>IF(N219="nulová",J219,0)</f>
        <v>0</v>
      </c>
      <c r="BJ219" s="17" t="s">
        <v>83</v>
      </c>
      <c r="BK219" s="149">
        <f>ROUND(I219*H219,2)</f>
        <v>0</v>
      </c>
      <c r="BL219" s="17" t="s">
        <v>518</v>
      </c>
      <c r="BM219" s="148" t="s">
        <v>2848</v>
      </c>
    </row>
    <row r="220" spans="2:65" s="1" customFormat="1" ht="16.5" customHeight="1" x14ac:dyDescent="0.2">
      <c r="B220" s="136"/>
      <c r="C220" s="171" t="s">
        <v>720</v>
      </c>
      <c r="D220" s="171" t="s">
        <v>198</v>
      </c>
      <c r="E220" s="172" t="s">
        <v>2849</v>
      </c>
      <c r="F220" s="173" t="s">
        <v>2850</v>
      </c>
      <c r="G220" s="174" t="s">
        <v>339</v>
      </c>
      <c r="H220" s="175">
        <v>4</v>
      </c>
      <c r="I220" s="176"/>
      <c r="J220" s="177">
        <f>ROUND(I220*H220,2)</f>
        <v>0</v>
      </c>
      <c r="K220" s="173" t="s">
        <v>1</v>
      </c>
      <c r="L220" s="178"/>
      <c r="M220" s="179" t="s">
        <v>1</v>
      </c>
      <c r="N220" s="180" t="s">
        <v>41</v>
      </c>
      <c r="P220" s="146">
        <f>O220*H220</f>
        <v>0</v>
      </c>
      <c r="Q220" s="146">
        <v>6.9999999999999994E-5</v>
      </c>
      <c r="R220" s="146">
        <f>Q220*H220</f>
        <v>2.7999999999999998E-4</v>
      </c>
      <c r="S220" s="146">
        <v>0</v>
      </c>
      <c r="T220" s="147">
        <f>S220*H220</f>
        <v>0</v>
      </c>
      <c r="AR220" s="148" t="s">
        <v>810</v>
      </c>
      <c r="AT220" s="148" t="s">
        <v>198</v>
      </c>
      <c r="AU220" s="148" t="s">
        <v>85</v>
      </c>
      <c r="AY220" s="17" t="s">
        <v>181</v>
      </c>
      <c r="BE220" s="149">
        <f>IF(N220="základní",J220,0)</f>
        <v>0</v>
      </c>
      <c r="BF220" s="149">
        <f>IF(N220="snížená",J220,0)</f>
        <v>0</v>
      </c>
      <c r="BG220" s="149">
        <f>IF(N220="zákl. přenesená",J220,0)</f>
        <v>0</v>
      </c>
      <c r="BH220" s="149">
        <f>IF(N220="sníž. přenesená",J220,0)</f>
        <v>0</v>
      </c>
      <c r="BI220" s="149">
        <f>IF(N220="nulová",J220,0)</f>
        <v>0</v>
      </c>
      <c r="BJ220" s="17" t="s">
        <v>83</v>
      </c>
      <c r="BK220" s="149">
        <f>ROUND(I220*H220,2)</f>
        <v>0</v>
      </c>
      <c r="BL220" s="17" t="s">
        <v>810</v>
      </c>
      <c r="BM220" s="148" t="s">
        <v>2851</v>
      </c>
    </row>
    <row r="221" spans="2:65" s="1" customFormat="1" ht="16.5" customHeight="1" x14ac:dyDescent="0.2">
      <c r="B221" s="136"/>
      <c r="C221" s="137" t="s">
        <v>580</v>
      </c>
      <c r="D221" s="137" t="s">
        <v>183</v>
      </c>
      <c r="E221" s="138" t="s">
        <v>1295</v>
      </c>
      <c r="F221" s="139" t="s">
        <v>1296</v>
      </c>
      <c r="G221" s="140" t="s">
        <v>339</v>
      </c>
      <c r="H221" s="141">
        <v>40</v>
      </c>
      <c r="I221" s="142"/>
      <c r="J221" s="143">
        <f>ROUND(I221*H221,2)</f>
        <v>0</v>
      </c>
      <c r="K221" s="139" t="s">
        <v>1</v>
      </c>
      <c r="L221" s="32"/>
      <c r="M221" s="144" t="s">
        <v>1</v>
      </c>
      <c r="N221" s="145" t="s">
        <v>41</v>
      </c>
      <c r="P221" s="146">
        <f>O221*H221</f>
        <v>0</v>
      </c>
      <c r="Q221" s="146">
        <v>0</v>
      </c>
      <c r="R221" s="146">
        <f>Q221*H221</f>
        <v>0</v>
      </c>
      <c r="S221" s="146">
        <v>0</v>
      </c>
      <c r="T221" s="147">
        <f>S221*H221</f>
        <v>0</v>
      </c>
      <c r="AR221" s="148" t="s">
        <v>518</v>
      </c>
      <c r="AT221" s="148" t="s">
        <v>183</v>
      </c>
      <c r="AU221" s="148" t="s">
        <v>85</v>
      </c>
      <c r="AY221" s="17" t="s">
        <v>181</v>
      </c>
      <c r="BE221" s="149">
        <f>IF(N221="základní",J221,0)</f>
        <v>0</v>
      </c>
      <c r="BF221" s="149">
        <f>IF(N221="snížená",J221,0)</f>
        <v>0</v>
      </c>
      <c r="BG221" s="149">
        <f>IF(N221="zákl. přenesená",J221,0)</f>
        <v>0</v>
      </c>
      <c r="BH221" s="149">
        <f>IF(N221="sníž. přenesená",J221,0)</f>
        <v>0</v>
      </c>
      <c r="BI221" s="149">
        <f>IF(N221="nulová",J221,0)</f>
        <v>0</v>
      </c>
      <c r="BJ221" s="17" t="s">
        <v>83</v>
      </c>
      <c r="BK221" s="149">
        <f>ROUND(I221*H221,2)</f>
        <v>0</v>
      </c>
      <c r="BL221" s="17" t="s">
        <v>518</v>
      </c>
      <c r="BM221" s="148" t="s">
        <v>2852</v>
      </c>
    </row>
    <row r="222" spans="2:65" s="1" customFormat="1" ht="16.5" customHeight="1" x14ac:dyDescent="0.2">
      <c r="B222" s="136"/>
      <c r="C222" s="137" t="s">
        <v>584</v>
      </c>
      <c r="D222" s="137" t="s">
        <v>183</v>
      </c>
      <c r="E222" s="138" t="s">
        <v>1298</v>
      </c>
      <c r="F222" s="139" t="s">
        <v>1299</v>
      </c>
      <c r="G222" s="140" t="s">
        <v>339</v>
      </c>
      <c r="H222" s="141">
        <v>10</v>
      </c>
      <c r="I222" s="142"/>
      <c r="J222" s="143">
        <f>ROUND(I222*H222,2)</f>
        <v>0</v>
      </c>
      <c r="K222" s="139" t="s">
        <v>1</v>
      </c>
      <c r="L222" s="32"/>
      <c r="M222" s="144" t="s">
        <v>1</v>
      </c>
      <c r="N222" s="145" t="s">
        <v>41</v>
      </c>
      <c r="P222" s="146">
        <f>O222*H222</f>
        <v>0</v>
      </c>
      <c r="Q222" s="146">
        <v>4.7999999999999996E-3</v>
      </c>
      <c r="R222" s="146">
        <f>Q222*H222</f>
        <v>4.7999999999999994E-2</v>
      </c>
      <c r="S222" s="146">
        <v>0</v>
      </c>
      <c r="T222" s="147">
        <f>S222*H222</f>
        <v>0</v>
      </c>
      <c r="AR222" s="148" t="s">
        <v>518</v>
      </c>
      <c r="AT222" s="148" t="s">
        <v>183</v>
      </c>
      <c r="AU222" s="148" t="s">
        <v>85</v>
      </c>
      <c r="AY222" s="17" t="s">
        <v>181</v>
      </c>
      <c r="BE222" s="149">
        <f>IF(N222="základní",J222,0)</f>
        <v>0</v>
      </c>
      <c r="BF222" s="149">
        <f>IF(N222="snížená",J222,0)</f>
        <v>0</v>
      </c>
      <c r="BG222" s="149">
        <f>IF(N222="zákl. přenesená",J222,0)</f>
        <v>0</v>
      </c>
      <c r="BH222" s="149">
        <f>IF(N222="sníž. přenesená",J222,0)</f>
        <v>0</v>
      </c>
      <c r="BI222" s="149">
        <f>IF(N222="nulová",J222,0)</f>
        <v>0</v>
      </c>
      <c r="BJ222" s="17" t="s">
        <v>83</v>
      </c>
      <c r="BK222" s="149">
        <f>ROUND(I222*H222,2)</f>
        <v>0</v>
      </c>
      <c r="BL222" s="17" t="s">
        <v>518</v>
      </c>
      <c r="BM222" s="148" t="s">
        <v>2853</v>
      </c>
    </row>
    <row r="223" spans="2:65" s="1" customFormat="1" ht="16.5" customHeight="1" x14ac:dyDescent="0.2">
      <c r="B223" s="136"/>
      <c r="C223" s="137" t="s">
        <v>588</v>
      </c>
      <c r="D223" s="137" t="s">
        <v>183</v>
      </c>
      <c r="E223" s="138" t="s">
        <v>1301</v>
      </c>
      <c r="F223" s="139" t="s">
        <v>1302</v>
      </c>
      <c r="G223" s="140" t="s">
        <v>339</v>
      </c>
      <c r="H223" s="141">
        <v>5</v>
      </c>
      <c r="I223" s="142"/>
      <c r="J223" s="143">
        <f>ROUND(I223*H223,2)</f>
        <v>0</v>
      </c>
      <c r="K223" s="139" t="s">
        <v>1</v>
      </c>
      <c r="L223" s="32"/>
      <c r="M223" s="144" t="s">
        <v>1</v>
      </c>
      <c r="N223" s="145" t="s">
        <v>41</v>
      </c>
      <c r="P223" s="146">
        <f>O223*H223</f>
        <v>0</v>
      </c>
      <c r="Q223" s="146">
        <v>9.4500000000000001E-3</v>
      </c>
      <c r="R223" s="146">
        <f>Q223*H223</f>
        <v>4.725E-2</v>
      </c>
      <c r="S223" s="146">
        <v>0</v>
      </c>
      <c r="T223" s="147">
        <f>S223*H223</f>
        <v>0</v>
      </c>
      <c r="AR223" s="148" t="s">
        <v>518</v>
      </c>
      <c r="AT223" s="148" t="s">
        <v>183</v>
      </c>
      <c r="AU223" s="148" t="s">
        <v>85</v>
      </c>
      <c r="AY223" s="17" t="s">
        <v>181</v>
      </c>
      <c r="BE223" s="149">
        <f>IF(N223="základní",J223,0)</f>
        <v>0</v>
      </c>
      <c r="BF223" s="149">
        <f>IF(N223="snížená",J223,0)</f>
        <v>0</v>
      </c>
      <c r="BG223" s="149">
        <f>IF(N223="zákl. přenesená",J223,0)</f>
        <v>0</v>
      </c>
      <c r="BH223" s="149">
        <f>IF(N223="sníž. přenesená",J223,0)</f>
        <v>0</v>
      </c>
      <c r="BI223" s="149">
        <f>IF(N223="nulová",J223,0)</f>
        <v>0</v>
      </c>
      <c r="BJ223" s="17" t="s">
        <v>83</v>
      </c>
      <c r="BK223" s="149">
        <f>ROUND(I223*H223,2)</f>
        <v>0</v>
      </c>
      <c r="BL223" s="17" t="s">
        <v>518</v>
      </c>
      <c r="BM223" s="148" t="s">
        <v>2854</v>
      </c>
    </row>
    <row r="224" spans="2:65" s="11" customFormat="1" ht="25.9" customHeight="1" x14ac:dyDescent="0.2">
      <c r="B224" s="124"/>
      <c r="D224" s="125" t="s">
        <v>75</v>
      </c>
      <c r="E224" s="126" t="s">
        <v>961</v>
      </c>
      <c r="F224" s="126" t="s">
        <v>962</v>
      </c>
      <c r="I224" s="127"/>
      <c r="J224" s="128">
        <f>BK224</f>
        <v>0</v>
      </c>
      <c r="L224" s="124"/>
      <c r="M224" s="129"/>
      <c r="P224" s="130">
        <f>SUM(P225:P226)</f>
        <v>0</v>
      </c>
      <c r="R224" s="130">
        <f>SUM(R225:R226)</f>
        <v>0</v>
      </c>
      <c r="T224" s="131">
        <f>SUM(T225:T226)</f>
        <v>0</v>
      </c>
      <c r="AR224" s="125" t="s">
        <v>188</v>
      </c>
      <c r="AT224" s="132" t="s">
        <v>75</v>
      </c>
      <c r="AU224" s="132" t="s">
        <v>76</v>
      </c>
      <c r="AY224" s="125" t="s">
        <v>181</v>
      </c>
      <c r="BK224" s="133">
        <f>SUM(BK225:BK226)</f>
        <v>0</v>
      </c>
    </row>
    <row r="225" spans="2:65" s="1" customFormat="1" ht="16.5" customHeight="1" x14ac:dyDescent="0.2">
      <c r="B225" s="136"/>
      <c r="C225" s="137" t="s">
        <v>600</v>
      </c>
      <c r="D225" s="137" t="s">
        <v>183</v>
      </c>
      <c r="E225" s="138" t="s">
        <v>1328</v>
      </c>
      <c r="F225" s="139" t="s">
        <v>1329</v>
      </c>
      <c r="G225" s="140" t="s">
        <v>965</v>
      </c>
      <c r="H225" s="141">
        <v>64</v>
      </c>
      <c r="I225" s="142"/>
      <c r="J225" s="143">
        <f>ROUND(I225*H225,2)</f>
        <v>0</v>
      </c>
      <c r="K225" s="139" t="s">
        <v>1</v>
      </c>
      <c r="L225" s="32"/>
      <c r="M225" s="144" t="s">
        <v>1</v>
      </c>
      <c r="N225" s="145" t="s">
        <v>41</v>
      </c>
      <c r="P225" s="146">
        <f>O225*H225</f>
        <v>0</v>
      </c>
      <c r="Q225" s="146">
        <v>0</v>
      </c>
      <c r="R225" s="146">
        <f>Q225*H225</f>
        <v>0</v>
      </c>
      <c r="S225" s="146">
        <v>0</v>
      </c>
      <c r="T225" s="147">
        <f>S225*H225</f>
        <v>0</v>
      </c>
      <c r="AR225" s="148" t="s">
        <v>966</v>
      </c>
      <c r="AT225" s="148" t="s">
        <v>183</v>
      </c>
      <c r="AU225" s="148" t="s">
        <v>83</v>
      </c>
      <c r="AY225" s="17" t="s">
        <v>181</v>
      </c>
      <c r="BE225" s="149">
        <f>IF(N225="základní",J225,0)</f>
        <v>0</v>
      </c>
      <c r="BF225" s="149">
        <f>IF(N225="snížená",J225,0)</f>
        <v>0</v>
      </c>
      <c r="BG225" s="149">
        <f>IF(N225="zákl. přenesená",J225,0)</f>
        <v>0</v>
      </c>
      <c r="BH225" s="149">
        <f>IF(N225="sníž. přenesená",J225,0)</f>
        <v>0</v>
      </c>
      <c r="BI225" s="149">
        <f>IF(N225="nulová",J225,0)</f>
        <v>0</v>
      </c>
      <c r="BJ225" s="17" t="s">
        <v>83</v>
      </c>
      <c r="BK225" s="149">
        <f>ROUND(I225*H225,2)</f>
        <v>0</v>
      </c>
      <c r="BL225" s="17" t="s">
        <v>966</v>
      </c>
      <c r="BM225" s="148" t="s">
        <v>2855</v>
      </c>
    </row>
    <row r="226" spans="2:65" s="1" customFormat="1" ht="16.5" customHeight="1" x14ac:dyDescent="0.2">
      <c r="B226" s="136"/>
      <c r="C226" s="137" t="s">
        <v>604</v>
      </c>
      <c r="D226" s="137" t="s">
        <v>183</v>
      </c>
      <c r="E226" s="138" t="s">
        <v>1332</v>
      </c>
      <c r="F226" s="139" t="s">
        <v>1333</v>
      </c>
      <c r="G226" s="140" t="s">
        <v>965</v>
      </c>
      <c r="H226" s="141">
        <v>24</v>
      </c>
      <c r="I226" s="142"/>
      <c r="J226" s="143">
        <f>ROUND(I226*H226,2)</f>
        <v>0</v>
      </c>
      <c r="K226" s="139" t="s">
        <v>1</v>
      </c>
      <c r="L226" s="32"/>
      <c r="M226" s="144" t="s">
        <v>1</v>
      </c>
      <c r="N226" s="145" t="s">
        <v>41</v>
      </c>
      <c r="P226" s="146">
        <f>O226*H226</f>
        <v>0</v>
      </c>
      <c r="Q226" s="146">
        <v>0</v>
      </c>
      <c r="R226" s="146">
        <f>Q226*H226</f>
        <v>0</v>
      </c>
      <c r="S226" s="146">
        <v>0</v>
      </c>
      <c r="T226" s="147">
        <f>S226*H226</f>
        <v>0</v>
      </c>
      <c r="AR226" s="148" t="s">
        <v>966</v>
      </c>
      <c r="AT226" s="148" t="s">
        <v>183</v>
      </c>
      <c r="AU226" s="148" t="s">
        <v>83</v>
      </c>
      <c r="AY226" s="17" t="s">
        <v>181</v>
      </c>
      <c r="BE226" s="149">
        <f>IF(N226="základní",J226,0)</f>
        <v>0</v>
      </c>
      <c r="BF226" s="149">
        <f>IF(N226="snížená",J226,0)</f>
        <v>0</v>
      </c>
      <c r="BG226" s="149">
        <f>IF(N226="zákl. přenesená",J226,0)</f>
        <v>0</v>
      </c>
      <c r="BH226" s="149">
        <f>IF(N226="sníž. přenesená",J226,0)</f>
        <v>0</v>
      </c>
      <c r="BI226" s="149">
        <f>IF(N226="nulová",J226,0)</f>
        <v>0</v>
      </c>
      <c r="BJ226" s="17" t="s">
        <v>83</v>
      </c>
      <c r="BK226" s="149">
        <f>ROUND(I226*H226,2)</f>
        <v>0</v>
      </c>
      <c r="BL226" s="17" t="s">
        <v>966</v>
      </c>
      <c r="BM226" s="148" t="s">
        <v>2856</v>
      </c>
    </row>
    <row r="227" spans="2:65" s="11" customFormat="1" ht="25.9" customHeight="1" x14ac:dyDescent="0.2">
      <c r="B227" s="124"/>
      <c r="D227" s="125" t="s">
        <v>75</v>
      </c>
      <c r="E227" s="126" t="s">
        <v>1341</v>
      </c>
      <c r="F227" s="126" t="s">
        <v>1342</v>
      </c>
      <c r="I227" s="127"/>
      <c r="J227" s="128">
        <f>BK227</f>
        <v>0</v>
      </c>
      <c r="L227" s="124"/>
      <c r="M227" s="129"/>
      <c r="P227" s="130">
        <f>P228+P231+P233</f>
        <v>0</v>
      </c>
      <c r="R227" s="130">
        <f>R228+R231+R233</f>
        <v>0</v>
      </c>
      <c r="T227" s="131">
        <f>T228+T231+T233</f>
        <v>0</v>
      </c>
      <c r="AR227" s="125" t="s">
        <v>209</v>
      </c>
      <c r="AT227" s="132" t="s">
        <v>75</v>
      </c>
      <c r="AU227" s="132" t="s">
        <v>76</v>
      </c>
      <c r="AY227" s="125" t="s">
        <v>181</v>
      </c>
      <c r="BK227" s="133">
        <f>BK228+BK231+BK233</f>
        <v>0</v>
      </c>
    </row>
    <row r="228" spans="2:65" s="11" customFormat="1" ht="22.9" customHeight="1" x14ac:dyDescent="0.2">
      <c r="B228" s="124"/>
      <c r="D228" s="125" t="s">
        <v>75</v>
      </c>
      <c r="E228" s="134" t="s">
        <v>1343</v>
      </c>
      <c r="F228" s="134" t="s">
        <v>1344</v>
      </c>
      <c r="I228" s="127"/>
      <c r="J228" s="135">
        <f>BK228</f>
        <v>0</v>
      </c>
      <c r="L228" s="124"/>
      <c r="M228" s="129"/>
      <c r="P228" s="130">
        <f>SUM(P229:P230)</f>
        <v>0</v>
      </c>
      <c r="R228" s="130">
        <f>SUM(R229:R230)</f>
        <v>0</v>
      </c>
      <c r="T228" s="131">
        <f>SUM(T229:T230)</f>
        <v>0</v>
      </c>
      <c r="AR228" s="125" t="s">
        <v>209</v>
      </c>
      <c r="AT228" s="132" t="s">
        <v>75</v>
      </c>
      <c r="AU228" s="132" t="s">
        <v>83</v>
      </c>
      <c r="AY228" s="125" t="s">
        <v>181</v>
      </c>
      <c r="BK228" s="133">
        <f>SUM(BK229:BK230)</f>
        <v>0</v>
      </c>
    </row>
    <row r="229" spans="2:65" s="1" customFormat="1" ht="16.5" customHeight="1" x14ac:dyDescent="0.2">
      <c r="B229" s="136"/>
      <c r="C229" s="137" t="s">
        <v>612</v>
      </c>
      <c r="D229" s="137" t="s">
        <v>183</v>
      </c>
      <c r="E229" s="138" t="s">
        <v>1348</v>
      </c>
      <c r="F229" s="139" t="s">
        <v>1349</v>
      </c>
      <c r="G229" s="140" t="s">
        <v>824</v>
      </c>
      <c r="H229" s="141">
        <v>1</v>
      </c>
      <c r="I229" s="142"/>
      <c r="J229" s="143">
        <f>ROUND(I229*H229,2)</f>
        <v>0</v>
      </c>
      <c r="K229" s="139" t="s">
        <v>1</v>
      </c>
      <c r="L229" s="32"/>
      <c r="M229" s="144" t="s">
        <v>1</v>
      </c>
      <c r="N229" s="145" t="s">
        <v>41</v>
      </c>
      <c r="P229" s="146">
        <f>O229*H229</f>
        <v>0</v>
      </c>
      <c r="Q229" s="146">
        <v>0</v>
      </c>
      <c r="R229" s="146">
        <f>Q229*H229</f>
        <v>0</v>
      </c>
      <c r="S229" s="146">
        <v>0</v>
      </c>
      <c r="T229" s="147">
        <f>S229*H229</f>
        <v>0</v>
      </c>
      <c r="AR229" s="148" t="s">
        <v>1724</v>
      </c>
      <c r="AT229" s="148" t="s">
        <v>183</v>
      </c>
      <c r="AU229" s="148" t="s">
        <v>85</v>
      </c>
      <c r="AY229" s="17" t="s">
        <v>181</v>
      </c>
      <c r="BE229" s="149">
        <f>IF(N229="základní",J229,0)</f>
        <v>0</v>
      </c>
      <c r="BF229" s="149">
        <f>IF(N229="snížená",J229,0)</f>
        <v>0</v>
      </c>
      <c r="BG229" s="149">
        <f>IF(N229="zákl. přenesená",J229,0)</f>
        <v>0</v>
      </c>
      <c r="BH229" s="149">
        <f>IF(N229="sníž. přenesená",J229,0)</f>
        <v>0</v>
      </c>
      <c r="BI229" s="149">
        <f>IF(N229="nulová",J229,0)</f>
        <v>0</v>
      </c>
      <c r="BJ229" s="17" t="s">
        <v>83</v>
      </c>
      <c r="BK229" s="149">
        <f>ROUND(I229*H229,2)</f>
        <v>0</v>
      </c>
      <c r="BL229" s="17" t="s">
        <v>1724</v>
      </c>
      <c r="BM229" s="148" t="s">
        <v>2857</v>
      </c>
    </row>
    <row r="230" spans="2:65" s="1" customFormat="1" ht="16.5" customHeight="1" x14ac:dyDescent="0.2">
      <c r="B230" s="136"/>
      <c r="C230" s="137" t="s">
        <v>613</v>
      </c>
      <c r="D230" s="137" t="s">
        <v>183</v>
      </c>
      <c r="E230" s="138" t="s">
        <v>1351</v>
      </c>
      <c r="F230" s="139" t="s">
        <v>1352</v>
      </c>
      <c r="G230" s="140" t="s">
        <v>824</v>
      </c>
      <c r="H230" s="141">
        <v>1</v>
      </c>
      <c r="I230" s="142"/>
      <c r="J230" s="143">
        <f>ROUND(I230*H230,2)</f>
        <v>0</v>
      </c>
      <c r="K230" s="139" t="s">
        <v>1</v>
      </c>
      <c r="L230" s="32"/>
      <c r="M230" s="144" t="s">
        <v>1</v>
      </c>
      <c r="N230" s="145" t="s">
        <v>41</v>
      </c>
      <c r="P230" s="146">
        <f>O230*H230</f>
        <v>0</v>
      </c>
      <c r="Q230" s="146">
        <v>0</v>
      </c>
      <c r="R230" s="146">
        <f>Q230*H230</f>
        <v>0</v>
      </c>
      <c r="S230" s="146">
        <v>0</v>
      </c>
      <c r="T230" s="147">
        <f>S230*H230</f>
        <v>0</v>
      </c>
      <c r="AR230" s="148" t="s">
        <v>1724</v>
      </c>
      <c r="AT230" s="148" t="s">
        <v>183</v>
      </c>
      <c r="AU230" s="148" t="s">
        <v>85</v>
      </c>
      <c r="AY230" s="17" t="s">
        <v>181</v>
      </c>
      <c r="BE230" s="149">
        <f>IF(N230="základní",J230,0)</f>
        <v>0</v>
      </c>
      <c r="BF230" s="149">
        <f>IF(N230="snížená",J230,0)</f>
        <v>0</v>
      </c>
      <c r="BG230" s="149">
        <f>IF(N230="zákl. přenesená",J230,0)</f>
        <v>0</v>
      </c>
      <c r="BH230" s="149">
        <f>IF(N230="sníž. přenesená",J230,0)</f>
        <v>0</v>
      </c>
      <c r="BI230" s="149">
        <f>IF(N230="nulová",J230,0)</f>
        <v>0</v>
      </c>
      <c r="BJ230" s="17" t="s">
        <v>83</v>
      </c>
      <c r="BK230" s="149">
        <f>ROUND(I230*H230,2)</f>
        <v>0</v>
      </c>
      <c r="BL230" s="17" t="s">
        <v>1724</v>
      </c>
      <c r="BM230" s="148" t="s">
        <v>2858</v>
      </c>
    </row>
    <row r="231" spans="2:65" s="11" customFormat="1" ht="22.9" customHeight="1" x14ac:dyDescent="0.2">
      <c r="B231" s="124"/>
      <c r="D231" s="125" t="s">
        <v>75</v>
      </c>
      <c r="E231" s="134" t="s">
        <v>1354</v>
      </c>
      <c r="F231" s="134" t="s">
        <v>1355</v>
      </c>
      <c r="I231" s="127"/>
      <c r="J231" s="135">
        <f>BK231</f>
        <v>0</v>
      </c>
      <c r="L231" s="124"/>
      <c r="M231" s="129"/>
      <c r="P231" s="130">
        <f>P232</f>
        <v>0</v>
      </c>
      <c r="R231" s="130">
        <f>R232</f>
        <v>0</v>
      </c>
      <c r="T231" s="131">
        <f>T232</f>
        <v>0</v>
      </c>
      <c r="AR231" s="125" t="s">
        <v>209</v>
      </c>
      <c r="AT231" s="132" t="s">
        <v>75</v>
      </c>
      <c r="AU231" s="132" t="s">
        <v>83</v>
      </c>
      <c r="AY231" s="125" t="s">
        <v>181</v>
      </c>
      <c r="BK231" s="133">
        <f>BK232</f>
        <v>0</v>
      </c>
    </row>
    <row r="232" spans="2:65" s="1" customFormat="1" ht="16.5" customHeight="1" x14ac:dyDescent="0.2">
      <c r="B232" s="136"/>
      <c r="C232" s="137" t="s">
        <v>617</v>
      </c>
      <c r="D232" s="137" t="s">
        <v>183</v>
      </c>
      <c r="E232" s="138" t="s">
        <v>1356</v>
      </c>
      <c r="F232" s="139" t="s">
        <v>1357</v>
      </c>
      <c r="G232" s="140" t="s">
        <v>642</v>
      </c>
      <c r="H232" s="191"/>
      <c r="I232" s="142"/>
      <c r="J232" s="143">
        <f>ROUND(I232*H232,2)</f>
        <v>0</v>
      </c>
      <c r="K232" s="139" t="s">
        <v>1</v>
      </c>
      <c r="L232" s="32"/>
      <c r="M232" s="144" t="s">
        <v>1</v>
      </c>
      <c r="N232" s="145" t="s">
        <v>41</v>
      </c>
      <c r="P232" s="146">
        <f>O232*H232</f>
        <v>0</v>
      </c>
      <c r="Q232" s="146">
        <v>0</v>
      </c>
      <c r="R232" s="146">
        <f>Q232*H232</f>
        <v>0</v>
      </c>
      <c r="S232" s="146">
        <v>0</v>
      </c>
      <c r="T232" s="147">
        <f>S232*H232</f>
        <v>0</v>
      </c>
      <c r="AR232" s="148" t="s">
        <v>1724</v>
      </c>
      <c r="AT232" s="148" t="s">
        <v>183</v>
      </c>
      <c r="AU232" s="148" t="s">
        <v>85</v>
      </c>
      <c r="AY232" s="17" t="s">
        <v>181</v>
      </c>
      <c r="BE232" s="149">
        <f>IF(N232="základní",J232,0)</f>
        <v>0</v>
      </c>
      <c r="BF232" s="149">
        <f>IF(N232="snížená",J232,0)</f>
        <v>0</v>
      </c>
      <c r="BG232" s="149">
        <f>IF(N232="zákl. přenesená",J232,0)</f>
        <v>0</v>
      </c>
      <c r="BH232" s="149">
        <f>IF(N232="sníž. přenesená",J232,0)</f>
        <v>0</v>
      </c>
      <c r="BI232" s="149">
        <f>IF(N232="nulová",J232,0)</f>
        <v>0</v>
      </c>
      <c r="BJ232" s="17" t="s">
        <v>83</v>
      </c>
      <c r="BK232" s="149">
        <f>ROUND(I232*H232,2)</f>
        <v>0</v>
      </c>
      <c r="BL232" s="17" t="s">
        <v>1724</v>
      </c>
      <c r="BM232" s="148" t="s">
        <v>2859</v>
      </c>
    </row>
    <row r="233" spans="2:65" s="11" customFormat="1" ht="22.9" customHeight="1" x14ac:dyDescent="0.2">
      <c r="B233" s="124"/>
      <c r="D233" s="125" t="s">
        <v>75</v>
      </c>
      <c r="E233" s="134" t="s">
        <v>1359</v>
      </c>
      <c r="F233" s="134" t="s">
        <v>1360</v>
      </c>
      <c r="I233" s="127"/>
      <c r="J233" s="135">
        <f>BK233</f>
        <v>0</v>
      </c>
      <c r="L233" s="124"/>
      <c r="M233" s="129"/>
      <c r="P233" s="130">
        <f>P234</f>
        <v>0</v>
      </c>
      <c r="R233" s="130">
        <f>R234</f>
        <v>0</v>
      </c>
      <c r="T233" s="131">
        <f>T234</f>
        <v>0</v>
      </c>
      <c r="AR233" s="125" t="s">
        <v>209</v>
      </c>
      <c r="AT233" s="132" t="s">
        <v>75</v>
      </c>
      <c r="AU233" s="132" t="s">
        <v>83</v>
      </c>
      <c r="AY233" s="125" t="s">
        <v>181</v>
      </c>
      <c r="BK233" s="133">
        <f>BK234</f>
        <v>0</v>
      </c>
    </row>
    <row r="234" spans="2:65" s="1" customFormat="1" ht="16.5" customHeight="1" x14ac:dyDescent="0.2">
      <c r="B234" s="136"/>
      <c r="C234" s="137" t="s">
        <v>621</v>
      </c>
      <c r="D234" s="137" t="s">
        <v>183</v>
      </c>
      <c r="E234" s="138" t="s">
        <v>1361</v>
      </c>
      <c r="F234" s="139" t="s">
        <v>1362</v>
      </c>
      <c r="G234" s="140" t="s">
        <v>642</v>
      </c>
      <c r="H234" s="191"/>
      <c r="I234" s="142"/>
      <c r="J234" s="143">
        <f>ROUND(I234*H234,2)</f>
        <v>0</v>
      </c>
      <c r="K234" s="139" t="s">
        <v>1</v>
      </c>
      <c r="L234" s="32"/>
      <c r="M234" s="195" t="s">
        <v>1</v>
      </c>
      <c r="N234" s="196" t="s">
        <v>41</v>
      </c>
      <c r="O234" s="193"/>
      <c r="P234" s="197">
        <f>O234*H234</f>
        <v>0</v>
      </c>
      <c r="Q234" s="197">
        <v>0</v>
      </c>
      <c r="R234" s="197">
        <f>Q234*H234</f>
        <v>0</v>
      </c>
      <c r="S234" s="197">
        <v>0</v>
      </c>
      <c r="T234" s="198">
        <f>S234*H234</f>
        <v>0</v>
      </c>
      <c r="AR234" s="148" t="s">
        <v>1724</v>
      </c>
      <c r="AT234" s="148" t="s">
        <v>183</v>
      </c>
      <c r="AU234" s="148" t="s">
        <v>85</v>
      </c>
      <c r="AY234" s="17" t="s">
        <v>181</v>
      </c>
      <c r="BE234" s="149">
        <f>IF(N234="základní",J234,0)</f>
        <v>0</v>
      </c>
      <c r="BF234" s="149">
        <f>IF(N234="snížená",J234,0)</f>
        <v>0</v>
      </c>
      <c r="BG234" s="149">
        <f>IF(N234="zákl. přenesená",J234,0)</f>
        <v>0</v>
      </c>
      <c r="BH234" s="149">
        <f>IF(N234="sníž. přenesená",J234,0)</f>
        <v>0</v>
      </c>
      <c r="BI234" s="149">
        <f>IF(N234="nulová",J234,0)</f>
        <v>0</v>
      </c>
      <c r="BJ234" s="17" t="s">
        <v>83</v>
      </c>
      <c r="BK234" s="149">
        <f>ROUND(I234*H234,2)</f>
        <v>0</v>
      </c>
      <c r="BL234" s="17" t="s">
        <v>1724</v>
      </c>
      <c r="BM234" s="148" t="s">
        <v>2860</v>
      </c>
    </row>
    <row r="235" spans="2:65" s="1" customFormat="1" ht="6.95" customHeight="1" x14ac:dyDescent="0.2">
      <c r="B235" s="44"/>
      <c r="C235" s="45"/>
      <c r="D235" s="45"/>
      <c r="E235" s="45"/>
      <c r="F235" s="45"/>
      <c r="G235" s="45"/>
      <c r="H235" s="45"/>
      <c r="I235" s="45"/>
      <c r="J235" s="45"/>
      <c r="K235" s="45"/>
      <c r="L235" s="32"/>
    </row>
  </sheetData>
  <autoFilter ref="C132:K234" xr:uid="{00000000-0009-0000-0000-00000C000000}"/>
  <mergeCells count="12">
    <mergeCell ref="E125:H125"/>
    <mergeCell ref="L2:V2"/>
    <mergeCell ref="E85:H85"/>
    <mergeCell ref="E87:H87"/>
    <mergeCell ref="E89:H89"/>
    <mergeCell ref="E121:H121"/>
    <mergeCell ref="E123:H123"/>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154"/>
  <sheetViews>
    <sheetView showGridLines="0" workbookViewId="0">
      <selection activeCell="C2" sqref="C2"/>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132</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1769</v>
      </c>
      <c r="F9" s="246"/>
      <c r="G9" s="246"/>
      <c r="H9" s="246"/>
      <c r="L9" s="32"/>
    </row>
    <row r="10" spans="2:46" s="1" customFormat="1" ht="12" customHeight="1" x14ac:dyDescent="0.2">
      <c r="B10" s="32"/>
      <c r="D10" s="27" t="s">
        <v>136</v>
      </c>
      <c r="L10" s="32"/>
    </row>
    <row r="11" spans="2:46" s="1" customFormat="1" ht="16.5" customHeight="1" x14ac:dyDescent="0.2">
      <c r="B11" s="32"/>
      <c r="E11" s="241" t="s">
        <v>1716</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
        <v>1</v>
      </c>
      <c r="L16" s="32"/>
    </row>
    <row r="17" spans="2:12" s="1" customFormat="1" ht="18" customHeight="1" x14ac:dyDescent="0.2">
      <c r="B17" s="32"/>
      <c r="E17" s="25" t="s">
        <v>26</v>
      </c>
      <c r="I17" s="27" t="s">
        <v>27</v>
      </c>
      <c r="J17" s="25" t="s">
        <v>1</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
        <v>1</v>
      </c>
      <c r="L22" s="32"/>
    </row>
    <row r="23" spans="2:12" s="1" customFormat="1" ht="18" customHeight="1" x14ac:dyDescent="0.2">
      <c r="B23" s="32"/>
      <c r="E23" s="25" t="s">
        <v>31</v>
      </c>
      <c r="I23" s="27" t="s">
        <v>27</v>
      </c>
      <c r="J23" s="25" t="s">
        <v>1</v>
      </c>
      <c r="L23" s="32"/>
    </row>
    <row r="24" spans="2:12" s="1" customFormat="1" ht="6.95" customHeight="1" x14ac:dyDescent="0.2">
      <c r="B24" s="32"/>
      <c r="L24" s="32"/>
    </row>
    <row r="25" spans="2:12" s="1" customFormat="1" ht="12" customHeight="1" x14ac:dyDescent="0.2">
      <c r="B25" s="32"/>
      <c r="D25" s="27" t="s">
        <v>33</v>
      </c>
      <c r="I25" s="27" t="s">
        <v>25</v>
      </c>
      <c r="J25" s="25" t="str">
        <f>IF('Rekapitulace stavby'!AN19="","",'Rekapitulace stavby'!AN19)</f>
        <v/>
      </c>
      <c r="L25" s="32"/>
    </row>
    <row r="26" spans="2:12" s="1" customFormat="1" ht="18" customHeight="1" x14ac:dyDescent="0.2">
      <c r="B26" s="32"/>
      <c r="E26" s="25" t="str">
        <f>IF('Rekapitulace stavby'!E20="","",'Rekapitulace stavby'!E20)</f>
        <v xml:space="preserve"> </v>
      </c>
      <c r="I26" s="27" t="s">
        <v>27</v>
      </c>
      <c r="J26" s="25" t="str">
        <f>IF('Rekapitulace stavby'!AN20="","",'Rekapitulace stavby'!AN20)</f>
        <v/>
      </c>
      <c r="L26" s="32"/>
    </row>
    <row r="27" spans="2:12" s="1" customFormat="1" ht="6.95" customHeight="1" x14ac:dyDescent="0.2">
      <c r="B27" s="32"/>
      <c r="L27" s="32"/>
    </row>
    <row r="28" spans="2:12" s="1" customFormat="1" ht="12" customHeight="1" x14ac:dyDescent="0.2">
      <c r="B28" s="32"/>
      <c r="D28" s="27" t="s">
        <v>34</v>
      </c>
      <c r="L28" s="32"/>
    </row>
    <row r="29" spans="2:12" s="7" customFormat="1" ht="107.25" customHeight="1" x14ac:dyDescent="0.2">
      <c r="B29" s="94"/>
      <c r="E29" s="232" t="s">
        <v>35</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ROUND(J127,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ROUND((SUM(BE127:BE153)),  2)</f>
        <v>0</v>
      </c>
      <c r="I35" s="96">
        <v>0.21</v>
      </c>
      <c r="J35" s="86">
        <f>ROUND(((SUM(BE127:BE153))*I35),  2)</f>
        <v>0</v>
      </c>
      <c r="L35" s="32"/>
    </row>
    <row r="36" spans="2:12" s="1" customFormat="1" ht="14.45" customHeight="1" x14ac:dyDescent="0.2">
      <c r="B36" s="32"/>
      <c r="E36" s="27" t="s">
        <v>42</v>
      </c>
      <c r="F36" s="86">
        <f>ROUND((SUM(BF127:BF153)),  2)</f>
        <v>0</v>
      </c>
      <c r="I36" s="96">
        <v>0.12</v>
      </c>
      <c r="J36" s="86">
        <f>ROUND(((SUM(BF127:BF153))*I36),  2)</f>
        <v>0</v>
      </c>
      <c r="L36" s="32"/>
    </row>
    <row r="37" spans="2:12" s="1" customFormat="1" ht="14.45" hidden="1" customHeight="1" x14ac:dyDescent="0.2">
      <c r="B37" s="32"/>
      <c r="E37" s="27" t="s">
        <v>43</v>
      </c>
      <c r="F37" s="86">
        <f>ROUND((SUM(BG127:BG153)),  2)</f>
        <v>0</v>
      </c>
      <c r="I37" s="96">
        <v>0.21</v>
      </c>
      <c r="J37" s="86">
        <f>0</f>
        <v>0</v>
      </c>
      <c r="L37" s="32"/>
    </row>
    <row r="38" spans="2:12" s="1" customFormat="1" ht="14.45" hidden="1" customHeight="1" x14ac:dyDescent="0.2">
      <c r="B38" s="32"/>
      <c r="E38" s="27" t="s">
        <v>44</v>
      </c>
      <c r="F38" s="86">
        <f>ROUND((SUM(BH127:BH153)),  2)</f>
        <v>0</v>
      </c>
      <c r="I38" s="96">
        <v>0.12</v>
      </c>
      <c r="J38" s="86">
        <f>0</f>
        <v>0</v>
      </c>
      <c r="L38" s="32"/>
    </row>
    <row r="39" spans="2:12" s="1" customFormat="1" ht="14.45" hidden="1" customHeight="1" x14ac:dyDescent="0.2">
      <c r="B39" s="32"/>
      <c r="E39" s="27" t="s">
        <v>45</v>
      </c>
      <c r="F39" s="86">
        <f>ROUND((SUM(BI127:BI153)),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1769</v>
      </c>
      <c r="F87" s="246"/>
      <c r="G87" s="246"/>
      <c r="H87" s="246"/>
      <c r="L87" s="32"/>
    </row>
    <row r="88" spans="2:12" s="1" customFormat="1" ht="12" customHeight="1" x14ac:dyDescent="0.2">
      <c r="B88" s="32"/>
      <c r="C88" s="27" t="s">
        <v>136</v>
      </c>
      <c r="L88" s="32"/>
    </row>
    <row r="89" spans="2:12" s="1" customFormat="1" ht="16.5" customHeight="1" x14ac:dyDescent="0.2">
      <c r="B89" s="32"/>
      <c r="E89" s="241" t="str">
        <f>E11</f>
        <v xml:space="preserve">VON - Vedlejší a ostatní náklady stavby </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25.7" customHeight="1" x14ac:dyDescent="0.2">
      <c r="B93" s="32"/>
      <c r="C93" s="27" t="s">
        <v>24</v>
      </c>
      <c r="F93" s="25" t="str">
        <f>E17</f>
        <v>Vysoká škola bánská – Technická univerzita Ostrava</v>
      </c>
      <c r="I93" s="27" t="s">
        <v>30</v>
      </c>
      <c r="J93" s="30" t="str">
        <f>E23</f>
        <v>CHVÁLEK ATELIÉR s.r.o.</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J127</f>
        <v>0</v>
      </c>
      <c r="L98" s="32"/>
      <c r="AU98" s="17" t="s">
        <v>142</v>
      </c>
    </row>
    <row r="99" spans="2:47" s="8" customFormat="1" ht="24.95" customHeight="1" x14ac:dyDescent="0.2">
      <c r="B99" s="108"/>
      <c r="D99" s="109" t="s">
        <v>1717</v>
      </c>
      <c r="E99" s="110"/>
      <c r="F99" s="110"/>
      <c r="G99" s="110"/>
      <c r="H99" s="110"/>
      <c r="I99" s="110"/>
      <c r="J99" s="111">
        <f>J128</f>
        <v>0</v>
      </c>
      <c r="L99" s="108"/>
    </row>
    <row r="100" spans="2:47" s="9" customFormat="1" ht="19.899999999999999" customHeight="1" x14ac:dyDescent="0.2">
      <c r="B100" s="112"/>
      <c r="D100" s="113" t="s">
        <v>982</v>
      </c>
      <c r="E100" s="114"/>
      <c r="F100" s="114"/>
      <c r="G100" s="114"/>
      <c r="H100" s="114"/>
      <c r="I100" s="114"/>
      <c r="J100" s="115">
        <f>J129</f>
        <v>0</v>
      </c>
      <c r="L100" s="112"/>
    </row>
    <row r="101" spans="2:47" s="9" customFormat="1" ht="19.899999999999999" customHeight="1" x14ac:dyDescent="0.2">
      <c r="B101" s="112"/>
      <c r="D101" s="113" t="s">
        <v>1718</v>
      </c>
      <c r="E101" s="114"/>
      <c r="F101" s="114"/>
      <c r="G101" s="114"/>
      <c r="H101" s="114"/>
      <c r="I101" s="114"/>
      <c r="J101" s="115">
        <f>J134</f>
        <v>0</v>
      </c>
      <c r="L101" s="112"/>
    </row>
    <row r="102" spans="2:47" s="9" customFormat="1" ht="19.899999999999999" customHeight="1" x14ac:dyDescent="0.2">
      <c r="B102" s="112"/>
      <c r="D102" s="113" t="s">
        <v>1719</v>
      </c>
      <c r="E102" s="114"/>
      <c r="F102" s="114"/>
      <c r="G102" s="114"/>
      <c r="H102" s="114"/>
      <c r="I102" s="114"/>
      <c r="J102" s="115">
        <f>J137</f>
        <v>0</v>
      </c>
      <c r="L102" s="112"/>
    </row>
    <row r="103" spans="2:47" s="9" customFormat="1" ht="19.899999999999999" customHeight="1" x14ac:dyDescent="0.2">
      <c r="B103" s="112"/>
      <c r="D103" s="113" t="s">
        <v>983</v>
      </c>
      <c r="E103" s="114"/>
      <c r="F103" s="114"/>
      <c r="G103" s="114"/>
      <c r="H103" s="114"/>
      <c r="I103" s="114"/>
      <c r="J103" s="115">
        <f>J142</f>
        <v>0</v>
      </c>
      <c r="L103" s="112"/>
    </row>
    <row r="104" spans="2:47" s="9" customFormat="1" ht="19.899999999999999" customHeight="1" x14ac:dyDescent="0.2">
      <c r="B104" s="112"/>
      <c r="D104" s="113" t="s">
        <v>1720</v>
      </c>
      <c r="E104" s="114"/>
      <c r="F104" s="114"/>
      <c r="G104" s="114"/>
      <c r="H104" s="114"/>
      <c r="I104" s="114"/>
      <c r="J104" s="115">
        <f>J147</f>
        <v>0</v>
      </c>
      <c r="L104" s="112"/>
    </row>
    <row r="105" spans="2:47" s="9" customFormat="1" ht="19.899999999999999" customHeight="1" x14ac:dyDescent="0.2">
      <c r="B105" s="112"/>
      <c r="D105" s="113" t="s">
        <v>1721</v>
      </c>
      <c r="E105" s="114"/>
      <c r="F105" s="114"/>
      <c r="G105" s="114"/>
      <c r="H105" s="114"/>
      <c r="I105" s="114"/>
      <c r="J105" s="115">
        <f>J151</f>
        <v>0</v>
      </c>
      <c r="L105" s="112"/>
    </row>
    <row r="106" spans="2:47" s="1" customFormat="1" ht="21.95" customHeight="1" x14ac:dyDescent="0.2">
      <c r="B106" s="32"/>
      <c r="L106" s="32"/>
    </row>
    <row r="107" spans="2:47" s="1" customFormat="1" ht="6.95" customHeight="1" x14ac:dyDescent="0.2">
      <c r="B107" s="44"/>
      <c r="C107" s="45"/>
      <c r="D107" s="45"/>
      <c r="E107" s="45"/>
      <c r="F107" s="45"/>
      <c r="G107" s="45"/>
      <c r="H107" s="45"/>
      <c r="I107" s="45"/>
      <c r="J107" s="45"/>
      <c r="K107" s="45"/>
      <c r="L107" s="32"/>
    </row>
    <row r="111" spans="2:47" s="1" customFormat="1" ht="6.95" customHeight="1" x14ac:dyDescent="0.2">
      <c r="B111" s="46"/>
      <c r="C111" s="47"/>
      <c r="D111" s="47"/>
      <c r="E111" s="47"/>
      <c r="F111" s="47"/>
      <c r="G111" s="47"/>
      <c r="H111" s="47"/>
      <c r="I111" s="47"/>
      <c r="J111" s="47"/>
      <c r="K111" s="47"/>
      <c r="L111" s="32"/>
    </row>
    <row r="112" spans="2:47" s="1" customFormat="1" ht="24.95" customHeight="1" x14ac:dyDescent="0.2">
      <c r="B112" s="32"/>
      <c r="C112" s="21" t="s">
        <v>166</v>
      </c>
      <c r="L112" s="32"/>
    </row>
    <row r="113" spans="2:63" s="1" customFormat="1" ht="6.95" customHeight="1" x14ac:dyDescent="0.2">
      <c r="B113" s="32"/>
      <c r="L113" s="32"/>
    </row>
    <row r="114" spans="2:63" s="1" customFormat="1" ht="12" customHeight="1" x14ac:dyDescent="0.2">
      <c r="B114" s="32"/>
      <c r="C114" s="27" t="s">
        <v>16</v>
      </c>
      <c r="L114" s="32"/>
    </row>
    <row r="115" spans="2:63" s="1" customFormat="1" ht="16.5" customHeight="1" x14ac:dyDescent="0.2">
      <c r="B115" s="32"/>
      <c r="E115" s="247" t="str">
        <f>E7</f>
        <v>Rekonstrukce spojovacích chodeb pavilonu G VŠB-TUO</v>
      </c>
      <c r="F115" s="248"/>
      <c r="G115" s="248"/>
      <c r="H115" s="248"/>
      <c r="L115" s="32"/>
    </row>
    <row r="116" spans="2:63" ht="12" customHeight="1" x14ac:dyDescent="0.2">
      <c r="B116" s="20"/>
      <c r="C116" s="27" t="s">
        <v>134</v>
      </c>
      <c r="L116" s="20"/>
    </row>
    <row r="117" spans="2:63" s="1" customFormat="1" ht="16.5" customHeight="1" x14ac:dyDescent="0.2">
      <c r="B117" s="32"/>
      <c r="E117" s="247" t="s">
        <v>1769</v>
      </c>
      <c r="F117" s="246"/>
      <c r="G117" s="246"/>
      <c r="H117" s="246"/>
      <c r="L117" s="32"/>
    </row>
    <row r="118" spans="2:63" s="1" customFormat="1" ht="12" customHeight="1" x14ac:dyDescent="0.2">
      <c r="B118" s="32"/>
      <c r="C118" s="27" t="s">
        <v>136</v>
      </c>
      <c r="L118" s="32"/>
    </row>
    <row r="119" spans="2:63" s="1" customFormat="1" ht="16.5" customHeight="1" x14ac:dyDescent="0.2">
      <c r="B119" s="32"/>
      <c r="E119" s="241" t="str">
        <f>E11</f>
        <v xml:space="preserve">VON - Vedlejší a ostatní náklady stavby </v>
      </c>
      <c r="F119" s="246"/>
      <c r="G119" s="246"/>
      <c r="H119" s="246"/>
      <c r="L119" s="32"/>
    </row>
    <row r="120" spans="2:63" s="1" customFormat="1" ht="6.95" customHeight="1" x14ac:dyDescent="0.2">
      <c r="B120" s="32"/>
      <c r="L120" s="32"/>
    </row>
    <row r="121" spans="2:63" s="1" customFormat="1" ht="12" customHeight="1" x14ac:dyDescent="0.2">
      <c r="B121" s="32"/>
      <c r="C121" s="27" t="s">
        <v>20</v>
      </c>
      <c r="F121" s="25" t="str">
        <f>F14</f>
        <v xml:space="preserve"> </v>
      </c>
      <c r="I121" s="27" t="s">
        <v>22</v>
      </c>
      <c r="J121" s="52" t="str">
        <f>IF(J14="","",J14)</f>
        <v>24. 2. 2024</v>
      </c>
      <c r="L121" s="32"/>
    </row>
    <row r="122" spans="2:63" s="1" customFormat="1" ht="6.95" customHeight="1" x14ac:dyDescent="0.2">
      <c r="B122" s="32"/>
      <c r="L122" s="32"/>
    </row>
    <row r="123" spans="2:63" s="1" customFormat="1" ht="25.7" customHeight="1" x14ac:dyDescent="0.2">
      <c r="B123" s="32"/>
      <c r="C123" s="27" t="s">
        <v>24</v>
      </c>
      <c r="F123" s="25" t="str">
        <f>E17</f>
        <v>Vysoká škola bánská – Technická univerzita Ostrava</v>
      </c>
      <c r="I123" s="27" t="s">
        <v>30</v>
      </c>
      <c r="J123" s="30" t="str">
        <f>E23</f>
        <v>CHVÁLEK ATELIÉR s.r.o.</v>
      </c>
      <c r="L123" s="32"/>
    </row>
    <row r="124" spans="2:63" s="1" customFormat="1" ht="15.2" customHeight="1" x14ac:dyDescent="0.2">
      <c r="B124" s="32"/>
      <c r="C124" s="27" t="s">
        <v>28</v>
      </c>
      <c r="F124" s="25" t="str">
        <f>IF(E20="","",E20)</f>
        <v>Vyplň údaj</v>
      </c>
      <c r="I124" s="27" t="s">
        <v>33</v>
      </c>
      <c r="J124" s="30" t="str">
        <f>E26</f>
        <v xml:space="preserve"> </v>
      </c>
      <c r="L124" s="32"/>
    </row>
    <row r="125" spans="2:63" s="1" customFormat="1" ht="10.35" customHeight="1" x14ac:dyDescent="0.2">
      <c r="B125" s="32"/>
      <c r="L125" s="32"/>
    </row>
    <row r="126" spans="2:63" s="10" customFormat="1" ht="29.25" customHeight="1" x14ac:dyDescent="0.2">
      <c r="B126" s="116"/>
      <c r="C126" s="117" t="s">
        <v>167</v>
      </c>
      <c r="D126" s="118" t="s">
        <v>61</v>
      </c>
      <c r="E126" s="118" t="s">
        <v>57</v>
      </c>
      <c r="F126" s="118" t="s">
        <v>58</v>
      </c>
      <c r="G126" s="118" t="s">
        <v>168</v>
      </c>
      <c r="H126" s="118" t="s">
        <v>169</v>
      </c>
      <c r="I126" s="118" t="s">
        <v>170</v>
      </c>
      <c r="J126" s="118" t="s">
        <v>140</v>
      </c>
      <c r="K126" s="119" t="s">
        <v>171</v>
      </c>
      <c r="L126" s="116"/>
      <c r="M126" s="59" t="s">
        <v>1</v>
      </c>
      <c r="N126" s="60" t="s">
        <v>40</v>
      </c>
      <c r="O126" s="60" t="s">
        <v>172</v>
      </c>
      <c r="P126" s="60" t="s">
        <v>173</v>
      </c>
      <c r="Q126" s="60" t="s">
        <v>174</v>
      </c>
      <c r="R126" s="60" t="s">
        <v>175</v>
      </c>
      <c r="S126" s="60" t="s">
        <v>176</v>
      </c>
      <c r="T126" s="61" t="s">
        <v>177</v>
      </c>
    </row>
    <row r="127" spans="2:63" s="1" customFormat="1" ht="22.9" customHeight="1" x14ac:dyDescent="0.25">
      <c r="B127" s="32"/>
      <c r="C127" s="64" t="s">
        <v>178</v>
      </c>
      <c r="J127" s="120">
        <f>BK127</f>
        <v>0</v>
      </c>
      <c r="L127" s="32"/>
      <c r="M127" s="62"/>
      <c r="N127" s="53"/>
      <c r="O127" s="53"/>
      <c r="P127" s="121">
        <f>P128</f>
        <v>0</v>
      </c>
      <c r="Q127" s="53"/>
      <c r="R127" s="121">
        <f>R128</f>
        <v>0</v>
      </c>
      <c r="S127" s="53"/>
      <c r="T127" s="122">
        <f>T128</f>
        <v>0</v>
      </c>
      <c r="AT127" s="17" t="s">
        <v>75</v>
      </c>
      <c r="AU127" s="17" t="s">
        <v>142</v>
      </c>
      <c r="BK127" s="123">
        <f>BK128</f>
        <v>0</v>
      </c>
    </row>
    <row r="128" spans="2:63" s="11" customFormat="1" ht="25.9" customHeight="1" x14ac:dyDescent="0.2">
      <c r="B128" s="124"/>
      <c r="D128" s="125" t="s">
        <v>75</v>
      </c>
      <c r="E128" s="126" t="s">
        <v>1341</v>
      </c>
      <c r="F128" s="126" t="s">
        <v>1341</v>
      </c>
      <c r="I128" s="127"/>
      <c r="J128" s="128">
        <f>BK128</f>
        <v>0</v>
      </c>
      <c r="L128" s="124"/>
      <c r="M128" s="129"/>
      <c r="P128" s="130">
        <f>P129+P134+P137+P142+P147+P151</f>
        <v>0</v>
      </c>
      <c r="R128" s="130">
        <f>R129+R134+R137+R142+R147+R151</f>
        <v>0</v>
      </c>
      <c r="T128" s="131">
        <f>T129+T134+T137+T142+T147+T151</f>
        <v>0</v>
      </c>
      <c r="AR128" s="125" t="s">
        <v>209</v>
      </c>
      <c r="AT128" s="132" t="s">
        <v>75</v>
      </c>
      <c r="AU128" s="132" t="s">
        <v>76</v>
      </c>
      <c r="AY128" s="125" t="s">
        <v>181</v>
      </c>
      <c r="BK128" s="133">
        <f>BK129+BK134+BK137+BK142+BK147+BK151</f>
        <v>0</v>
      </c>
    </row>
    <row r="129" spans="2:65" s="11" customFormat="1" ht="22.9" customHeight="1" x14ac:dyDescent="0.2">
      <c r="B129" s="124"/>
      <c r="D129" s="125" t="s">
        <v>75</v>
      </c>
      <c r="E129" s="134" t="s">
        <v>1343</v>
      </c>
      <c r="F129" s="134" t="s">
        <v>1344</v>
      </c>
      <c r="I129" s="127"/>
      <c r="J129" s="135">
        <f>BK129</f>
        <v>0</v>
      </c>
      <c r="L129" s="124"/>
      <c r="M129" s="129"/>
      <c r="P129" s="130">
        <f>SUM(P130:P133)</f>
        <v>0</v>
      </c>
      <c r="R129" s="130">
        <f>SUM(R130:R133)</f>
        <v>0</v>
      </c>
      <c r="T129" s="131">
        <f>SUM(T130:T133)</f>
        <v>0</v>
      </c>
      <c r="AR129" s="125" t="s">
        <v>209</v>
      </c>
      <c r="AT129" s="132" t="s">
        <v>75</v>
      </c>
      <c r="AU129" s="132" t="s">
        <v>83</v>
      </c>
      <c r="AY129" s="125" t="s">
        <v>181</v>
      </c>
      <c r="BK129" s="133">
        <f>SUM(BK130:BK133)</f>
        <v>0</v>
      </c>
    </row>
    <row r="130" spans="2:65" s="1" customFormat="1" ht="16.5" customHeight="1" x14ac:dyDescent="0.2">
      <c r="B130" s="136"/>
      <c r="C130" s="137" t="s">
        <v>83</v>
      </c>
      <c r="D130" s="137" t="s">
        <v>183</v>
      </c>
      <c r="E130" s="138" t="s">
        <v>1722</v>
      </c>
      <c r="F130" s="139" t="s">
        <v>1723</v>
      </c>
      <c r="G130" s="140" t="s">
        <v>860</v>
      </c>
      <c r="H130" s="141">
        <v>1</v>
      </c>
      <c r="I130" s="142"/>
      <c r="J130" s="143">
        <f>ROUND(I130*H130,2)</f>
        <v>0</v>
      </c>
      <c r="K130" s="139" t="s">
        <v>187</v>
      </c>
      <c r="L130" s="32"/>
      <c r="M130" s="144" t="s">
        <v>1</v>
      </c>
      <c r="N130" s="145" t="s">
        <v>41</v>
      </c>
      <c r="P130" s="146">
        <f>O130*H130</f>
        <v>0</v>
      </c>
      <c r="Q130" s="146">
        <v>0</v>
      </c>
      <c r="R130" s="146">
        <f>Q130*H130</f>
        <v>0</v>
      </c>
      <c r="S130" s="146">
        <v>0</v>
      </c>
      <c r="T130" s="147">
        <f>S130*H130</f>
        <v>0</v>
      </c>
      <c r="AR130" s="148" t="s">
        <v>1724</v>
      </c>
      <c r="AT130" s="148" t="s">
        <v>183</v>
      </c>
      <c r="AU130" s="148" t="s">
        <v>85</v>
      </c>
      <c r="AY130" s="17" t="s">
        <v>181</v>
      </c>
      <c r="BE130" s="149">
        <f>IF(N130="základní",J130,0)</f>
        <v>0</v>
      </c>
      <c r="BF130" s="149">
        <f>IF(N130="snížená",J130,0)</f>
        <v>0</v>
      </c>
      <c r="BG130" s="149">
        <f>IF(N130="zákl. přenesená",J130,0)</f>
        <v>0</v>
      </c>
      <c r="BH130" s="149">
        <f>IF(N130="sníž. přenesená",J130,0)</f>
        <v>0</v>
      </c>
      <c r="BI130" s="149">
        <f>IF(N130="nulová",J130,0)</f>
        <v>0</v>
      </c>
      <c r="BJ130" s="17" t="s">
        <v>83</v>
      </c>
      <c r="BK130" s="149">
        <f>ROUND(I130*H130,2)</f>
        <v>0</v>
      </c>
      <c r="BL130" s="17" t="s">
        <v>1724</v>
      </c>
      <c r="BM130" s="148" t="s">
        <v>2861</v>
      </c>
    </row>
    <row r="131" spans="2:65" s="1" customFormat="1" ht="48.75" x14ac:dyDescent="0.2">
      <c r="B131" s="32"/>
      <c r="D131" s="151" t="s">
        <v>227</v>
      </c>
      <c r="F131" s="181" t="s">
        <v>1726</v>
      </c>
      <c r="I131" s="182"/>
      <c r="L131" s="32"/>
      <c r="M131" s="183"/>
      <c r="T131" s="56"/>
      <c r="AT131" s="17" t="s">
        <v>227</v>
      </c>
      <c r="AU131" s="17" t="s">
        <v>85</v>
      </c>
    </row>
    <row r="132" spans="2:65" s="1" customFormat="1" ht="16.5" customHeight="1" x14ac:dyDescent="0.2">
      <c r="B132" s="136"/>
      <c r="C132" s="137" t="s">
        <v>85</v>
      </c>
      <c r="D132" s="137" t="s">
        <v>183</v>
      </c>
      <c r="E132" s="138" t="s">
        <v>1348</v>
      </c>
      <c r="F132" s="139" t="s">
        <v>1349</v>
      </c>
      <c r="G132" s="140" t="s">
        <v>860</v>
      </c>
      <c r="H132" s="141">
        <v>1</v>
      </c>
      <c r="I132" s="142"/>
      <c r="J132" s="143">
        <f>ROUND(I132*H132,2)</f>
        <v>0</v>
      </c>
      <c r="K132" s="139" t="s">
        <v>187</v>
      </c>
      <c r="L132" s="32"/>
      <c r="M132" s="144" t="s">
        <v>1</v>
      </c>
      <c r="N132" s="145" t="s">
        <v>41</v>
      </c>
      <c r="P132" s="146">
        <f>O132*H132</f>
        <v>0</v>
      </c>
      <c r="Q132" s="146">
        <v>0</v>
      </c>
      <c r="R132" s="146">
        <f>Q132*H132</f>
        <v>0</v>
      </c>
      <c r="S132" s="146">
        <v>0</v>
      </c>
      <c r="T132" s="147">
        <f>S132*H132</f>
        <v>0</v>
      </c>
      <c r="AR132" s="148" t="s">
        <v>1724</v>
      </c>
      <c r="AT132" s="148" t="s">
        <v>183</v>
      </c>
      <c r="AU132" s="148" t="s">
        <v>85</v>
      </c>
      <c r="AY132" s="17" t="s">
        <v>181</v>
      </c>
      <c r="BE132" s="149">
        <f>IF(N132="základní",J132,0)</f>
        <v>0</v>
      </c>
      <c r="BF132" s="149">
        <f>IF(N132="snížená",J132,0)</f>
        <v>0</v>
      </c>
      <c r="BG132" s="149">
        <f>IF(N132="zákl. přenesená",J132,0)</f>
        <v>0</v>
      </c>
      <c r="BH132" s="149">
        <f>IF(N132="sníž. přenesená",J132,0)</f>
        <v>0</v>
      </c>
      <c r="BI132" s="149">
        <f>IF(N132="nulová",J132,0)</f>
        <v>0</v>
      </c>
      <c r="BJ132" s="17" t="s">
        <v>83</v>
      </c>
      <c r="BK132" s="149">
        <f>ROUND(I132*H132,2)</f>
        <v>0</v>
      </c>
      <c r="BL132" s="17" t="s">
        <v>1724</v>
      </c>
      <c r="BM132" s="148" t="s">
        <v>2862</v>
      </c>
    </row>
    <row r="133" spans="2:65" s="1" customFormat="1" ht="19.5" x14ac:dyDescent="0.2">
      <c r="B133" s="32"/>
      <c r="D133" s="151" t="s">
        <v>227</v>
      </c>
      <c r="F133" s="181" t="s">
        <v>1728</v>
      </c>
      <c r="I133" s="182"/>
      <c r="L133" s="32"/>
      <c r="M133" s="183"/>
      <c r="T133" s="56"/>
      <c r="AT133" s="17" t="s">
        <v>227</v>
      </c>
      <c r="AU133" s="17" t="s">
        <v>85</v>
      </c>
    </row>
    <row r="134" spans="2:65" s="11" customFormat="1" ht="22.9" customHeight="1" x14ac:dyDescent="0.2">
      <c r="B134" s="124"/>
      <c r="D134" s="125" t="s">
        <v>75</v>
      </c>
      <c r="E134" s="134" t="s">
        <v>1729</v>
      </c>
      <c r="F134" s="134" t="s">
        <v>1730</v>
      </c>
      <c r="I134" s="127"/>
      <c r="J134" s="135">
        <f>BK134</f>
        <v>0</v>
      </c>
      <c r="L134" s="124"/>
      <c r="M134" s="129"/>
      <c r="P134" s="130">
        <f>SUM(P135:P136)</f>
        <v>0</v>
      </c>
      <c r="R134" s="130">
        <f>SUM(R135:R136)</f>
        <v>0</v>
      </c>
      <c r="T134" s="131">
        <f>SUM(T135:T136)</f>
        <v>0</v>
      </c>
      <c r="AR134" s="125" t="s">
        <v>209</v>
      </c>
      <c r="AT134" s="132" t="s">
        <v>75</v>
      </c>
      <c r="AU134" s="132" t="s">
        <v>83</v>
      </c>
      <c r="AY134" s="125" t="s">
        <v>181</v>
      </c>
      <c r="BK134" s="133">
        <f>SUM(BK135:BK136)</f>
        <v>0</v>
      </c>
    </row>
    <row r="135" spans="2:65" s="1" customFormat="1" ht="16.5" customHeight="1" x14ac:dyDescent="0.2">
      <c r="B135" s="136"/>
      <c r="C135" s="137" t="s">
        <v>99</v>
      </c>
      <c r="D135" s="137" t="s">
        <v>183</v>
      </c>
      <c r="E135" s="138" t="s">
        <v>1731</v>
      </c>
      <c r="F135" s="139" t="s">
        <v>1732</v>
      </c>
      <c r="G135" s="140" t="s">
        <v>860</v>
      </c>
      <c r="H135" s="141">
        <v>1</v>
      </c>
      <c r="I135" s="142"/>
      <c r="J135" s="143">
        <f>ROUND(I135*H135,2)</f>
        <v>0</v>
      </c>
      <c r="K135" s="139" t="s">
        <v>187</v>
      </c>
      <c r="L135" s="32"/>
      <c r="M135" s="144" t="s">
        <v>1</v>
      </c>
      <c r="N135" s="145" t="s">
        <v>41</v>
      </c>
      <c r="P135" s="146">
        <f>O135*H135</f>
        <v>0</v>
      </c>
      <c r="Q135" s="146">
        <v>0</v>
      </c>
      <c r="R135" s="146">
        <f>Q135*H135</f>
        <v>0</v>
      </c>
      <c r="S135" s="146">
        <v>0</v>
      </c>
      <c r="T135" s="147">
        <f>S135*H135</f>
        <v>0</v>
      </c>
      <c r="AR135" s="148" t="s">
        <v>1724</v>
      </c>
      <c r="AT135" s="148" t="s">
        <v>183</v>
      </c>
      <c r="AU135" s="148" t="s">
        <v>85</v>
      </c>
      <c r="AY135" s="17" t="s">
        <v>181</v>
      </c>
      <c r="BE135" s="149">
        <f>IF(N135="základní",J135,0)</f>
        <v>0</v>
      </c>
      <c r="BF135" s="149">
        <f>IF(N135="snížená",J135,0)</f>
        <v>0</v>
      </c>
      <c r="BG135" s="149">
        <f>IF(N135="zákl. přenesená",J135,0)</f>
        <v>0</v>
      </c>
      <c r="BH135" s="149">
        <f>IF(N135="sníž. přenesená",J135,0)</f>
        <v>0</v>
      </c>
      <c r="BI135" s="149">
        <f>IF(N135="nulová",J135,0)</f>
        <v>0</v>
      </c>
      <c r="BJ135" s="17" t="s">
        <v>83</v>
      </c>
      <c r="BK135" s="149">
        <f>ROUND(I135*H135,2)</f>
        <v>0</v>
      </c>
      <c r="BL135" s="17" t="s">
        <v>1724</v>
      </c>
      <c r="BM135" s="148" t="s">
        <v>2863</v>
      </c>
    </row>
    <row r="136" spans="2:65" s="1" customFormat="1" ht="87.75" x14ac:dyDescent="0.2">
      <c r="B136" s="32"/>
      <c r="D136" s="151" t="s">
        <v>227</v>
      </c>
      <c r="F136" s="181" t="s">
        <v>2864</v>
      </c>
      <c r="I136" s="182"/>
      <c r="L136" s="32"/>
      <c r="M136" s="183"/>
      <c r="T136" s="56"/>
      <c r="AT136" s="17" t="s">
        <v>227</v>
      </c>
      <c r="AU136" s="17" t="s">
        <v>85</v>
      </c>
    </row>
    <row r="137" spans="2:65" s="11" customFormat="1" ht="22.9" customHeight="1" x14ac:dyDescent="0.2">
      <c r="B137" s="124"/>
      <c r="D137" s="125" t="s">
        <v>75</v>
      </c>
      <c r="E137" s="134" t="s">
        <v>1735</v>
      </c>
      <c r="F137" s="134" t="s">
        <v>1736</v>
      </c>
      <c r="I137" s="127"/>
      <c r="J137" s="135">
        <f>BK137</f>
        <v>0</v>
      </c>
      <c r="L137" s="124"/>
      <c r="M137" s="129"/>
      <c r="P137" s="130">
        <f>SUM(P138:P141)</f>
        <v>0</v>
      </c>
      <c r="R137" s="130">
        <f>SUM(R138:R141)</f>
        <v>0</v>
      </c>
      <c r="T137" s="131">
        <f>SUM(T138:T141)</f>
        <v>0</v>
      </c>
      <c r="AR137" s="125" t="s">
        <v>209</v>
      </c>
      <c r="AT137" s="132" t="s">
        <v>75</v>
      </c>
      <c r="AU137" s="132" t="s">
        <v>83</v>
      </c>
      <c r="AY137" s="125" t="s">
        <v>181</v>
      </c>
      <c r="BK137" s="133">
        <f>SUM(BK138:BK141)</f>
        <v>0</v>
      </c>
    </row>
    <row r="138" spans="2:65" s="1" customFormat="1" ht="16.5" customHeight="1" x14ac:dyDescent="0.2">
      <c r="B138" s="136"/>
      <c r="C138" s="137" t="s">
        <v>188</v>
      </c>
      <c r="D138" s="137" t="s">
        <v>183</v>
      </c>
      <c r="E138" s="138" t="s">
        <v>1737</v>
      </c>
      <c r="F138" s="139" t="s">
        <v>1738</v>
      </c>
      <c r="G138" s="140" t="s">
        <v>860</v>
      </c>
      <c r="H138" s="141">
        <v>1</v>
      </c>
      <c r="I138" s="142"/>
      <c r="J138" s="143">
        <f>ROUND(I138*H138,2)</f>
        <v>0</v>
      </c>
      <c r="K138" s="139" t="s">
        <v>187</v>
      </c>
      <c r="L138" s="32"/>
      <c r="M138" s="144" t="s">
        <v>1</v>
      </c>
      <c r="N138" s="145" t="s">
        <v>41</v>
      </c>
      <c r="P138" s="146">
        <f>O138*H138</f>
        <v>0</v>
      </c>
      <c r="Q138" s="146">
        <v>0</v>
      </c>
      <c r="R138" s="146">
        <f>Q138*H138</f>
        <v>0</v>
      </c>
      <c r="S138" s="146">
        <v>0</v>
      </c>
      <c r="T138" s="147">
        <f>S138*H138</f>
        <v>0</v>
      </c>
      <c r="AR138" s="148" t="s">
        <v>1724</v>
      </c>
      <c r="AT138" s="148" t="s">
        <v>183</v>
      </c>
      <c r="AU138" s="148" t="s">
        <v>85</v>
      </c>
      <c r="AY138" s="17" t="s">
        <v>181</v>
      </c>
      <c r="BE138" s="149">
        <f>IF(N138="základní",J138,0)</f>
        <v>0</v>
      </c>
      <c r="BF138" s="149">
        <f>IF(N138="snížená",J138,0)</f>
        <v>0</v>
      </c>
      <c r="BG138" s="149">
        <f>IF(N138="zákl. přenesená",J138,0)</f>
        <v>0</v>
      </c>
      <c r="BH138" s="149">
        <f>IF(N138="sníž. přenesená",J138,0)</f>
        <v>0</v>
      </c>
      <c r="BI138" s="149">
        <f>IF(N138="nulová",J138,0)</f>
        <v>0</v>
      </c>
      <c r="BJ138" s="17" t="s">
        <v>83</v>
      </c>
      <c r="BK138" s="149">
        <f>ROUND(I138*H138,2)</f>
        <v>0</v>
      </c>
      <c r="BL138" s="17" t="s">
        <v>1724</v>
      </c>
      <c r="BM138" s="148" t="s">
        <v>2865</v>
      </c>
    </row>
    <row r="139" spans="2:65" s="1" customFormat="1" ht="78" x14ac:dyDescent="0.2">
      <c r="B139" s="32"/>
      <c r="D139" s="151" t="s">
        <v>227</v>
      </c>
      <c r="F139" s="181" t="s">
        <v>1740</v>
      </c>
      <c r="I139" s="182"/>
      <c r="L139" s="32"/>
      <c r="M139" s="183"/>
      <c r="T139" s="56"/>
      <c r="AT139" s="17" t="s">
        <v>227</v>
      </c>
      <c r="AU139" s="17" t="s">
        <v>85</v>
      </c>
    </row>
    <row r="140" spans="2:65" s="1" customFormat="1" ht="16.5" customHeight="1" x14ac:dyDescent="0.2">
      <c r="B140" s="136"/>
      <c r="C140" s="137" t="s">
        <v>209</v>
      </c>
      <c r="D140" s="137" t="s">
        <v>183</v>
      </c>
      <c r="E140" s="138" t="s">
        <v>1741</v>
      </c>
      <c r="F140" s="139" t="s">
        <v>1742</v>
      </c>
      <c r="G140" s="140" t="s">
        <v>860</v>
      </c>
      <c r="H140" s="141">
        <v>1</v>
      </c>
      <c r="I140" s="142"/>
      <c r="J140" s="143">
        <f>ROUND(I140*H140,2)</f>
        <v>0</v>
      </c>
      <c r="K140" s="139" t="s">
        <v>187</v>
      </c>
      <c r="L140" s="32"/>
      <c r="M140" s="144" t="s">
        <v>1</v>
      </c>
      <c r="N140" s="145" t="s">
        <v>41</v>
      </c>
      <c r="P140" s="146">
        <f>O140*H140</f>
        <v>0</v>
      </c>
      <c r="Q140" s="146">
        <v>0</v>
      </c>
      <c r="R140" s="146">
        <f>Q140*H140</f>
        <v>0</v>
      </c>
      <c r="S140" s="146">
        <v>0</v>
      </c>
      <c r="T140" s="147">
        <f>S140*H140</f>
        <v>0</v>
      </c>
      <c r="AR140" s="148" t="s">
        <v>1724</v>
      </c>
      <c r="AT140" s="148" t="s">
        <v>183</v>
      </c>
      <c r="AU140" s="148" t="s">
        <v>85</v>
      </c>
      <c r="AY140" s="17" t="s">
        <v>181</v>
      </c>
      <c r="BE140" s="149">
        <f>IF(N140="základní",J140,0)</f>
        <v>0</v>
      </c>
      <c r="BF140" s="149">
        <f>IF(N140="snížená",J140,0)</f>
        <v>0</v>
      </c>
      <c r="BG140" s="149">
        <f>IF(N140="zákl. přenesená",J140,0)</f>
        <v>0</v>
      </c>
      <c r="BH140" s="149">
        <f>IF(N140="sníž. přenesená",J140,0)</f>
        <v>0</v>
      </c>
      <c r="BI140" s="149">
        <f>IF(N140="nulová",J140,0)</f>
        <v>0</v>
      </c>
      <c r="BJ140" s="17" t="s">
        <v>83</v>
      </c>
      <c r="BK140" s="149">
        <f>ROUND(I140*H140,2)</f>
        <v>0</v>
      </c>
      <c r="BL140" s="17" t="s">
        <v>1724</v>
      </c>
      <c r="BM140" s="148" t="s">
        <v>2866</v>
      </c>
    </row>
    <row r="141" spans="2:65" s="1" customFormat="1" ht="19.5" x14ac:dyDescent="0.2">
      <c r="B141" s="32"/>
      <c r="D141" s="151" t="s">
        <v>227</v>
      </c>
      <c r="F141" s="181" t="s">
        <v>1744</v>
      </c>
      <c r="I141" s="182"/>
      <c r="L141" s="32"/>
      <c r="M141" s="183"/>
      <c r="T141" s="56"/>
      <c r="AT141" s="17" t="s">
        <v>227</v>
      </c>
      <c r="AU141" s="17" t="s">
        <v>85</v>
      </c>
    </row>
    <row r="142" spans="2:65" s="11" customFormat="1" ht="22.9" customHeight="1" x14ac:dyDescent="0.2">
      <c r="B142" s="124"/>
      <c r="D142" s="125" t="s">
        <v>75</v>
      </c>
      <c r="E142" s="134" t="s">
        <v>1354</v>
      </c>
      <c r="F142" s="134" t="s">
        <v>1355</v>
      </c>
      <c r="I142" s="127"/>
      <c r="J142" s="135">
        <f>BK142</f>
        <v>0</v>
      </c>
      <c r="L142" s="124"/>
      <c r="M142" s="129"/>
      <c r="P142" s="130">
        <f>SUM(P143:P146)</f>
        <v>0</v>
      </c>
      <c r="R142" s="130">
        <f>SUM(R143:R146)</f>
        <v>0</v>
      </c>
      <c r="T142" s="131">
        <f>SUM(T143:T146)</f>
        <v>0</v>
      </c>
      <c r="AR142" s="125" t="s">
        <v>209</v>
      </c>
      <c r="AT142" s="132" t="s">
        <v>75</v>
      </c>
      <c r="AU142" s="132" t="s">
        <v>83</v>
      </c>
      <c r="AY142" s="125" t="s">
        <v>181</v>
      </c>
      <c r="BK142" s="133">
        <f>SUM(BK143:BK146)</f>
        <v>0</v>
      </c>
    </row>
    <row r="143" spans="2:65" s="1" customFormat="1" ht="16.5" customHeight="1" x14ac:dyDescent="0.2">
      <c r="B143" s="136"/>
      <c r="C143" s="137" t="s">
        <v>214</v>
      </c>
      <c r="D143" s="137" t="s">
        <v>183</v>
      </c>
      <c r="E143" s="138" t="s">
        <v>1745</v>
      </c>
      <c r="F143" s="139" t="s">
        <v>1746</v>
      </c>
      <c r="G143" s="140" t="s">
        <v>860</v>
      </c>
      <c r="H143" s="141">
        <v>1</v>
      </c>
      <c r="I143" s="142"/>
      <c r="J143" s="143">
        <f>ROUND(I143*H143,2)</f>
        <v>0</v>
      </c>
      <c r="K143" s="139" t="s">
        <v>187</v>
      </c>
      <c r="L143" s="32"/>
      <c r="M143" s="144" t="s">
        <v>1</v>
      </c>
      <c r="N143" s="145" t="s">
        <v>41</v>
      </c>
      <c r="P143" s="146">
        <f>O143*H143</f>
        <v>0</v>
      </c>
      <c r="Q143" s="146">
        <v>0</v>
      </c>
      <c r="R143" s="146">
        <f>Q143*H143</f>
        <v>0</v>
      </c>
      <c r="S143" s="146">
        <v>0</v>
      </c>
      <c r="T143" s="147">
        <f>S143*H143</f>
        <v>0</v>
      </c>
      <c r="AR143" s="148" t="s">
        <v>1724</v>
      </c>
      <c r="AT143" s="148" t="s">
        <v>183</v>
      </c>
      <c r="AU143" s="148" t="s">
        <v>85</v>
      </c>
      <c r="AY143" s="17" t="s">
        <v>181</v>
      </c>
      <c r="BE143" s="149">
        <f>IF(N143="základní",J143,0)</f>
        <v>0</v>
      </c>
      <c r="BF143" s="149">
        <f>IF(N143="snížená",J143,0)</f>
        <v>0</v>
      </c>
      <c r="BG143" s="149">
        <f>IF(N143="zákl. přenesená",J143,0)</f>
        <v>0</v>
      </c>
      <c r="BH143" s="149">
        <f>IF(N143="sníž. přenesená",J143,0)</f>
        <v>0</v>
      </c>
      <c r="BI143" s="149">
        <f>IF(N143="nulová",J143,0)</f>
        <v>0</v>
      </c>
      <c r="BJ143" s="17" t="s">
        <v>83</v>
      </c>
      <c r="BK143" s="149">
        <f>ROUND(I143*H143,2)</f>
        <v>0</v>
      </c>
      <c r="BL143" s="17" t="s">
        <v>1724</v>
      </c>
      <c r="BM143" s="148" t="s">
        <v>2867</v>
      </c>
    </row>
    <row r="144" spans="2:65" s="1" customFormat="1" ht="29.25" x14ac:dyDescent="0.2">
      <c r="B144" s="32"/>
      <c r="D144" s="151" t="s">
        <v>227</v>
      </c>
      <c r="F144" s="181" t="s">
        <v>1748</v>
      </c>
      <c r="I144" s="182"/>
      <c r="L144" s="32"/>
      <c r="M144" s="183"/>
      <c r="T144" s="56"/>
      <c r="AT144" s="17" t="s">
        <v>227</v>
      </c>
      <c r="AU144" s="17" t="s">
        <v>85</v>
      </c>
    </row>
    <row r="145" spans="2:65" s="1" customFormat="1" ht="16.5" customHeight="1" x14ac:dyDescent="0.2">
      <c r="B145" s="136"/>
      <c r="C145" s="137" t="s">
        <v>219</v>
      </c>
      <c r="D145" s="137" t="s">
        <v>183</v>
      </c>
      <c r="E145" s="138" t="s">
        <v>1356</v>
      </c>
      <c r="F145" s="139" t="s">
        <v>1749</v>
      </c>
      <c r="G145" s="140" t="s">
        <v>860</v>
      </c>
      <c r="H145" s="141">
        <v>1</v>
      </c>
      <c r="I145" s="142"/>
      <c r="J145" s="143">
        <f>ROUND(I145*H145,2)</f>
        <v>0</v>
      </c>
      <c r="K145" s="139" t="s">
        <v>187</v>
      </c>
      <c r="L145" s="32"/>
      <c r="M145" s="144" t="s">
        <v>1</v>
      </c>
      <c r="N145" s="145" t="s">
        <v>41</v>
      </c>
      <c r="P145" s="146">
        <f>O145*H145</f>
        <v>0</v>
      </c>
      <c r="Q145" s="146">
        <v>0</v>
      </c>
      <c r="R145" s="146">
        <f>Q145*H145</f>
        <v>0</v>
      </c>
      <c r="S145" s="146">
        <v>0</v>
      </c>
      <c r="T145" s="147">
        <f>S145*H145</f>
        <v>0</v>
      </c>
      <c r="AR145" s="148" t="s">
        <v>1724</v>
      </c>
      <c r="AT145" s="148" t="s">
        <v>183</v>
      </c>
      <c r="AU145" s="148" t="s">
        <v>85</v>
      </c>
      <c r="AY145" s="17" t="s">
        <v>181</v>
      </c>
      <c r="BE145" s="149">
        <f>IF(N145="základní",J145,0)</f>
        <v>0</v>
      </c>
      <c r="BF145" s="149">
        <f>IF(N145="snížená",J145,0)</f>
        <v>0</v>
      </c>
      <c r="BG145" s="149">
        <f>IF(N145="zákl. přenesená",J145,0)</f>
        <v>0</v>
      </c>
      <c r="BH145" s="149">
        <f>IF(N145="sníž. přenesená",J145,0)</f>
        <v>0</v>
      </c>
      <c r="BI145" s="149">
        <f>IF(N145="nulová",J145,0)</f>
        <v>0</v>
      </c>
      <c r="BJ145" s="17" t="s">
        <v>83</v>
      </c>
      <c r="BK145" s="149">
        <f>ROUND(I145*H145,2)</f>
        <v>0</v>
      </c>
      <c r="BL145" s="17" t="s">
        <v>1724</v>
      </c>
      <c r="BM145" s="148" t="s">
        <v>2868</v>
      </c>
    </row>
    <row r="146" spans="2:65" s="1" customFormat="1" ht="29.25" x14ac:dyDescent="0.2">
      <c r="B146" s="32"/>
      <c r="D146" s="151" t="s">
        <v>227</v>
      </c>
      <c r="F146" s="181" t="s">
        <v>1751</v>
      </c>
      <c r="I146" s="182"/>
      <c r="L146" s="32"/>
      <c r="M146" s="183"/>
      <c r="T146" s="56"/>
      <c r="AT146" s="17" t="s">
        <v>227</v>
      </c>
      <c r="AU146" s="17" t="s">
        <v>85</v>
      </c>
    </row>
    <row r="147" spans="2:65" s="11" customFormat="1" ht="22.9" customHeight="1" x14ac:dyDescent="0.2">
      <c r="B147" s="124"/>
      <c r="D147" s="125" t="s">
        <v>75</v>
      </c>
      <c r="E147" s="134" t="s">
        <v>1755</v>
      </c>
      <c r="F147" s="134" t="s">
        <v>1756</v>
      </c>
      <c r="I147" s="127"/>
      <c r="J147" s="135">
        <f>BK147</f>
        <v>0</v>
      </c>
      <c r="L147" s="124"/>
      <c r="M147" s="129"/>
      <c r="P147" s="130">
        <f>SUM(P148:P150)</f>
        <v>0</v>
      </c>
      <c r="R147" s="130">
        <f>SUM(R148:R150)</f>
        <v>0</v>
      </c>
      <c r="T147" s="131">
        <f>SUM(T148:T150)</f>
        <v>0</v>
      </c>
      <c r="AR147" s="125" t="s">
        <v>209</v>
      </c>
      <c r="AT147" s="132" t="s">
        <v>75</v>
      </c>
      <c r="AU147" s="132" t="s">
        <v>83</v>
      </c>
      <c r="AY147" s="125" t="s">
        <v>181</v>
      </c>
      <c r="BK147" s="133">
        <f>SUM(BK148:BK150)</f>
        <v>0</v>
      </c>
    </row>
    <row r="148" spans="2:65" s="1" customFormat="1" ht="16.5" customHeight="1" x14ac:dyDescent="0.2">
      <c r="B148" s="136"/>
      <c r="C148" s="137" t="s">
        <v>202</v>
      </c>
      <c r="D148" s="137" t="s">
        <v>183</v>
      </c>
      <c r="E148" s="138" t="s">
        <v>1757</v>
      </c>
      <c r="F148" s="139" t="s">
        <v>1758</v>
      </c>
      <c r="G148" s="140" t="s">
        <v>860</v>
      </c>
      <c r="H148" s="141">
        <v>1</v>
      </c>
      <c r="I148" s="142"/>
      <c r="J148" s="143">
        <f>ROUND(I148*H148,2)</f>
        <v>0</v>
      </c>
      <c r="K148" s="139" t="s">
        <v>187</v>
      </c>
      <c r="L148" s="32"/>
      <c r="M148" s="144" t="s">
        <v>1</v>
      </c>
      <c r="N148" s="145" t="s">
        <v>41</v>
      </c>
      <c r="P148" s="146">
        <f>O148*H148</f>
        <v>0</v>
      </c>
      <c r="Q148" s="146">
        <v>0</v>
      </c>
      <c r="R148" s="146">
        <f>Q148*H148</f>
        <v>0</v>
      </c>
      <c r="S148" s="146">
        <v>0</v>
      </c>
      <c r="T148" s="147">
        <f>S148*H148</f>
        <v>0</v>
      </c>
      <c r="AR148" s="148" t="s">
        <v>1724</v>
      </c>
      <c r="AT148" s="148" t="s">
        <v>183</v>
      </c>
      <c r="AU148" s="148" t="s">
        <v>85</v>
      </c>
      <c r="AY148" s="17" t="s">
        <v>181</v>
      </c>
      <c r="BE148" s="149">
        <f>IF(N148="základní",J148,0)</f>
        <v>0</v>
      </c>
      <c r="BF148" s="149">
        <f>IF(N148="snížená",J148,0)</f>
        <v>0</v>
      </c>
      <c r="BG148" s="149">
        <f>IF(N148="zákl. přenesená",J148,0)</f>
        <v>0</v>
      </c>
      <c r="BH148" s="149">
        <f>IF(N148="sníž. přenesená",J148,0)</f>
        <v>0</v>
      </c>
      <c r="BI148" s="149">
        <f>IF(N148="nulová",J148,0)</f>
        <v>0</v>
      </c>
      <c r="BJ148" s="17" t="s">
        <v>83</v>
      </c>
      <c r="BK148" s="149">
        <f>ROUND(I148*H148,2)</f>
        <v>0</v>
      </c>
      <c r="BL148" s="17" t="s">
        <v>1724</v>
      </c>
      <c r="BM148" s="148" t="s">
        <v>2869</v>
      </c>
    </row>
    <row r="149" spans="2:65" s="1" customFormat="1" ht="107.25" x14ac:dyDescent="0.2">
      <c r="B149" s="32"/>
      <c r="D149" s="151" t="s">
        <v>227</v>
      </c>
      <c r="F149" s="181" t="s">
        <v>1760</v>
      </c>
      <c r="I149" s="182"/>
      <c r="L149" s="32"/>
      <c r="M149" s="183"/>
      <c r="T149" s="56"/>
      <c r="AT149" s="17" t="s">
        <v>227</v>
      </c>
      <c r="AU149" s="17" t="s">
        <v>85</v>
      </c>
    </row>
    <row r="150" spans="2:65" s="1" customFormat="1" ht="21.75" customHeight="1" x14ac:dyDescent="0.2">
      <c r="B150" s="136"/>
      <c r="C150" s="137" t="s">
        <v>229</v>
      </c>
      <c r="D150" s="137" t="s">
        <v>183</v>
      </c>
      <c r="E150" s="138" t="s">
        <v>1761</v>
      </c>
      <c r="F150" s="139" t="s">
        <v>1762</v>
      </c>
      <c r="G150" s="140" t="s">
        <v>860</v>
      </c>
      <c r="H150" s="141">
        <v>1</v>
      </c>
      <c r="I150" s="142"/>
      <c r="J150" s="143">
        <f>ROUND(I150*H150,2)</f>
        <v>0</v>
      </c>
      <c r="K150" s="139" t="s">
        <v>1</v>
      </c>
      <c r="L150" s="32"/>
      <c r="M150" s="144" t="s">
        <v>1</v>
      </c>
      <c r="N150" s="145" t="s">
        <v>41</v>
      </c>
      <c r="P150" s="146">
        <f>O150*H150</f>
        <v>0</v>
      </c>
      <c r="Q150" s="146">
        <v>0</v>
      </c>
      <c r="R150" s="146">
        <f>Q150*H150</f>
        <v>0</v>
      </c>
      <c r="S150" s="146">
        <v>0</v>
      </c>
      <c r="T150" s="147">
        <f>S150*H150</f>
        <v>0</v>
      </c>
      <c r="AR150" s="148" t="s">
        <v>1724</v>
      </c>
      <c r="AT150" s="148" t="s">
        <v>183</v>
      </c>
      <c r="AU150" s="148" t="s">
        <v>85</v>
      </c>
      <c r="AY150" s="17" t="s">
        <v>181</v>
      </c>
      <c r="BE150" s="149">
        <f>IF(N150="základní",J150,0)</f>
        <v>0</v>
      </c>
      <c r="BF150" s="149">
        <f>IF(N150="snížená",J150,0)</f>
        <v>0</v>
      </c>
      <c r="BG150" s="149">
        <f>IF(N150="zákl. přenesená",J150,0)</f>
        <v>0</v>
      </c>
      <c r="BH150" s="149">
        <f>IF(N150="sníž. přenesená",J150,0)</f>
        <v>0</v>
      </c>
      <c r="BI150" s="149">
        <f>IF(N150="nulová",J150,0)</f>
        <v>0</v>
      </c>
      <c r="BJ150" s="17" t="s">
        <v>83</v>
      </c>
      <c r="BK150" s="149">
        <f>ROUND(I150*H150,2)</f>
        <v>0</v>
      </c>
      <c r="BL150" s="17" t="s">
        <v>1724</v>
      </c>
      <c r="BM150" s="148" t="s">
        <v>2870</v>
      </c>
    </row>
    <row r="151" spans="2:65" s="11" customFormat="1" ht="22.9" customHeight="1" x14ac:dyDescent="0.2">
      <c r="B151" s="124"/>
      <c r="D151" s="125" t="s">
        <v>75</v>
      </c>
      <c r="E151" s="134" t="s">
        <v>1764</v>
      </c>
      <c r="F151" s="134" t="s">
        <v>1765</v>
      </c>
      <c r="I151" s="127"/>
      <c r="J151" s="135">
        <f>BK151</f>
        <v>0</v>
      </c>
      <c r="L151" s="124"/>
      <c r="M151" s="129"/>
      <c r="P151" s="130">
        <f>SUM(P152:P153)</f>
        <v>0</v>
      </c>
      <c r="R151" s="130">
        <f>SUM(R152:R153)</f>
        <v>0</v>
      </c>
      <c r="T151" s="131">
        <f>SUM(T152:T153)</f>
        <v>0</v>
      </c>
      <c r="AR151" s="125" t="s">
        <v>209</v>
      </c>
      <c r="AT151" s="132" t="s">
        <v>75</v>
      </c>
      <c r="AU151" s="132" t="s">
        <v>83</v>
      </c>
      <c r="AY151" s="125" t="s">
        <v>181</v>
      </c>
      <c r="BK151" s="133">
        <f>SUM(BK152:BK153)</f>
        <v>0</v>
      </c>
    </row>
    <row r="152" spans="2:65" s="1" customFormat="1" ht="16.5" customHeight="1" x14ac:dyDescent="0.2">
      <c r="B152" s="136"/>
      <c r="C152" s="137" t="s">
        <v>233</v>
      </c>
      <c r="D152" s="137" t="s">
        <v>183</v>
      </c>
      <c r="E152" s="138" t="s">
        <v>1766</v>
      </c>
      <c r="F152" s="139" t="s">
        <v>1765</v>
      </c>
      <c r="G152" s="140" t="s">
        <v>860</v>
      </c>
      <c r="H152" s="141">
        <v>1</v>
      </c>
      <c r="I152" s="142"/>
      <c r="J152" s="143">
        <f>ROUND(I152*H152,2)</f>
        <v>0</v>
      </c>
      <c r="K152" s="139" t="s">
        <v>187</v>
      </c>
      <c r="L152" s="32"/>
      <c r="M152" s="144" t="s">
        <v>1</v>
      </c>
      <c r="N152" s="145" t="s">
        <v>41</v>
      </c>
      <c r="P152" s="146">
        <f>O152*H152</f>
        <v>0</v>
      </c>
      <c r="Q152" s="146">
        <v>0</v>
      </c>
      <c r="R152" s="146">
        <f>Q152*H152</f>
        <v>0</v>
      </c>
      <c r="S152" s="146">
        <v>0</v>
      </c>
      <c r="T152" s="147">
        <f>S152*H152</f>
        <v>0</v>
      </c>
      <c r="AR152" s="148" t="s">
        <v>1724</v>
      </c>
      <c r="AT152" s="148" t="s">
        <v>183</v>
      </c>
      <c r="AU152" s="148" t="s">
        <v>85</v>
      </c>
      <c r="AY152" s="17" t="s">
        <v>181</v>
      </c>
      <c r="BE152" s="149">
        <f>IF(N152="základní",J152,0)</f>
        <v>0</v>
      </c>
      <c r="BF152" s="149">
        <f>IF(N152="snížená",J152,0)</f>
        <v>0</v>
      </c>
      <c r="BG152" s="149">
        <f>IF(N152="zákl. přenesená",J152,0)</f>
        <v>0</v>
      </c>
      <c r="BH152" s="149">
        <f>IF(N152="sníž. přenesená",J152,0)</f>
        <v>0</v>
      </c>
      <c r="BI152" s="149">
        <f>IF(N152="nulová",J152,0)</f>
        <v>0</v>
      </c>
      <c r="BJ152" s="17" t="s">
        <v>83</v>
      </c>
      <c r="BK152" s="149">
        <f>ROUND(I152*H152,2)</f>
        <v>0</v>
      </c>
      <c r="BL152" s="17" t="s">
        <v>1724</v>
      </c>
      <c r="BM152" s="148" t="s">
        <v>2871</v>
      </c>
    </row>
    <row r="153" spans="2:65" s="1" customFormat="1" ht="68.25" x14ac:dyDescent="0.2">
      <c r="B153" s="32"/>
      <c r="D153" s="151" t="s">
        <v>227</v>
      </c>
      <c r="F153" s="181" t="s">
        <v>1768</v>
      </c>
      <c r="I153" s="182"/>
      <c r="L153" s="32"/>
      <c r="M153" s="192"/>
      <c r="N153" s="193"/>
      <c r="O153" s="193"/>
      <c r="P153" s="193"/>
      <c r="Q153" s="193"/>
      <c r="R153" s="193"/>
      <c r="S153" s="193"/>
      <c r="T153" s="194"/>
      <c r="AT153" s="17" t="s">
        <v>227</v>
      </c>
      <c r="AU153" s="17" t="s">
        <v>85</v>
      </c>
    </row>
    <row r="154" spans="2:65" s="1" customFormat="1" ht="6.95" customHeight="1" x14ac:dyDescent="0.2">
      <c r="B154" s="44"/>
      <c r="C154" s="45"/>
      <c r="D154" s="45"/>
      <c r="E154" s="45"/>
      <c r="F154" s="45"/>
      <c r="G154" s="45"/>
      <c r="H154" s="45"/>
      <c r="I154" s="45"/>
      <c r="J154" s="45"/>
      <c r="K154" s="45"/>
      <c r="L154" s="32"/>
    </row>
  </sheetData>
  <autoFilter ref="C126:K153" xr:uid="{00000000-0009-0000-0000-00000D000000}"/>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500"/>
  <sheetViews>
    <sheetView showGridLines="0" topLeftCell="A342" workbookViewId="0">
      <selection activeCell="F354" sqref="F354"/>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90</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135</v>
      </c>
      <c r="F9" s="246"/>
      <c r="G9" s="246"/>
      <c r="H9" s="246"/>
      <c r="L9" s="32"/>
    </row>
    <row r="10" spans="2:46" s="1" customFormat="1" ht="12" customHeight="1" x14ac:dyDescent="0.2">
      <c r="B10" s="32"/>
      <c r="D10" s="27" t="s">
        <v>136</v>
      </c>
      <c r="L10" s="32"/>
    </row>
    <row r="11" spans="2:46" s="1" customFormat="1" ht="16.5" customHeight="1" x14ac:dyDescent="0.2">
      <c r="B11" s="32"/>
      <c r="E11" s="241" t="s">
        <v>137</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
        <v>1</v>
      </c>
      <c r="L16" s="32"/>
    </row>
    <row r="17" spans="2:12" s="1" customFormat="1" ht="18" customHeight="1" x14ac:dyDescent="0.2">
      <c r="B17" s="32"/>
      <c r="E17" s="25" t="s">
        <v>26</v>
      </c>
      <c r="I17" s="27" t="s">
        <v>27</v>
      </c>
      <c r="J17" s="25" t="s">
        <v>1</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
        <v>1</v>
      </c>
      <c r="L22" s="32"/>
    </row>
    <row r="23" spans="2:12" s="1" customFormat="1" ht="18" customHeight="1" x14ac:dyDescent="0.2">
      <c r="B23" s="32"/>
      <c r="E23" s="25" t="s">
        <v>31</v>
      </c>
      <c r="I23" s="27" t="s">
        <v>27</v>
      </c>
      <c r="J23" s="25" t="s">
        <v>1</v>
      </c>
      <c r="L23" s="32"/>
    </row>
    <row r="24" spans="2:12" s="1" customFormat="1" ht="6.95" customHeight="1" x14ac:dyDescent="0.2">
      <c r="B24" s="32"/>
      <c r="L24" s="32"/>
    </row>
    <row r="25" spans="2:12" s="1" customFormat="1" ht="12" customHeight="1" x14ac:dyDescent="0.2">
      <c r="B25" s="32"/>
      <c r="D25" s="27" t="s">
        <v>33</v>
      </c>
      <c r="I25" s="27" t="s">
        <v>25</v>
      </c>
      <c r="J25" s="25" t="str">
        <f>IF('Rekapitulace stavby'!AN19="","",'Rekapitulace stavby'!AN19)</f>
        <v/>
      </c>
      <c r="L25" s="32"/>
    </row>
    <row r="26" spans="2:12" s="1" customFormat="1" ht="18" customHeight="1" x14ac:dyDescent="0.2">
      <c r="B26" s="32"/>
      <c r="E26" s="25" t="str">
        <f>IF('Rekapitulace stavby'!E20="","",'Rekapitulace stavby'!E20)</f>
        <v xml:space="preserve"> </v>
      </c>
      <c r="I26" s="27" t="s">
        <v>27</v>
      </c>
      <c r="J26" s="25" t="str">
        <f>IF('Rekapitulace stavby'!AN20="","",'Rekapitulace stavby'!AN20)</f>
        <v/>
      </c>
      <c r="L26" s="32"/>
    </row>
    <row r="27" spans="2:12" s="1" customFormat="1" ht="6.95" customHeight="1" x14ac:dyDescent="0.2">
      <c r="B27" s="32"/>
      <c r="L27" s="32"/>
    </row>
    <row r="28" spans="2:12" s="1" customFormat="1" ht="12" customHeight="1" x14ac:dyDescent="0.2">
      <c r="B28" s="32"/>
      <c r="D28" s="27" t="s">
        <v>34</v>
      </c>
      <c r="L28" s="32"/>
    </row>
    <row r="29" spans="2:12" s="7" customFormat="1" ht="107.25" customHeight="1" x14ac:dyDescent="0.2">
      <c r="B29" s="94"/>
      <c r="E29" s="232" t="s">
        <v>35</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ROUND(J143,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ROUND((SUM(BE143:BE499)),  2)</f>
        <v>0</v>
      </c>
      <c r="I35" s="96">
        <v>0.21</v>
      </c>
      <c r="J35" s="86">
        <f>ROUND(((SUM(BE143:BE499))*I35),  2)</f>
        <v>0</v>
      </c>
      <c r="L35" s="32"/>
    </row>
    <row r="36" spans="2:12" s="1" customFormat="1" ht="14.45" customHeight="1" x14ac:dyDescent="0.2">
      <c r="B36" s="32"/>
      <c r="E36" s="27" t="s">
        <v>42</v>
      </c>
      <c r="F36" s="86">
        <f>ROUND((SUM(BF143:BF499)),  2)</f>
        <v>0</v>
      </c>
      <c r="I36" s="96">
        <v>0.12</v>
      </c>
      <c r="J36" s="86">
        <f>ROUND(((SUM(BF143:BF499))*I36),  2)</f>
        <v>0</v>
      </c>
      <c r="L36" s="32"/>
    </row>
    <row r="37" spans="2:12" s="1" customFormat="1" ht="14.45" hidden="1" customHeight="1" x14ac:dyDescent="0.2">
      <c r="B37" s="32"/>
      <c r="E37" s="27" t="s">
        <v>43</v>
      </c>
      <c r="F37" s="86">
        <f>ROUND((SUM(BG143:BG499)),  2)</f>
        <v>0</v>
      </c>
      <c r="I37" s="96">
        <v>0.21</v>
      </c>
      <c r="J37" s="86">
        <f>0</f>
        <v>0</v>
      </c>
      <c r="L37" s="32"/>
    </row>
    <row r="38" spans="2:12" s="1" customFormat="1" ht="14.45" hidden="1" customHeight="1" x14ac:dyDescent="0.2">
      <c r="B38" s="32"/>
      <c r="E38" s="27" t="s">
        <v>44</v>
      </c>
      <c r="F38" s="86">
        <f>ROUND((SUM(BH143:BH499)),  2)</f>
        <v>0</v>
      </c>
      <c r="I38" s="96">
        <v>0.12</v>
      </c>
      <c r="J38" s="86">
        <f>0</f>
        <v>0</v>
      </c>
      <c r="L38" s="32"/>
    </row>
    <row r="39" spans="2:12" s="1" customFormat="1" ht="14.45" hidden="1" customHeight="1" x14ac:dyDescent="0.2">
      <c r="B39" s="32"/>
      <c r="E39" s="27" t="s">
        <v>45</v>
      </c>
      <c r="F39" s="86">
        <f>ROUND((SUM(BI143:BI499)),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135</v>
      </c>
      <c r="F87" s="246"/>
      <c r="G87" s="246"/>
      <c r="H87" s="246"/>
      <c r="L87" s="32"/>
    </row>
    <row r="88" spans="2:12" s="1" customFormat="1" ht="12" customHeight="1" x14ac:dyDescent="0.2">
      <c r="B88" s="32"/>
      <c r="C88" s="27" t="s">
        <v>136</v>
      </c>
      <c r="L88" s="32"/>
    </row>
    <row r="89" spans="2:12" s="1" customFormat="1" ht="16.5" customHeight="1" x14ac:dyDescent="0.2">
      <c r="B89" s="32"/>
      <c r="E89" s="241" t="str">
        <f>E11</f>
        <v>D.01.10 - Architektonicko-stavební řešení</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25.7" customHeight="1" x14ac:dyDescent="0.2">
      <c r="B93" s="32"/>
      <c r="C93" s="27" t="s">
        <v>24</v>
      </c>
      <c r="F93" s="25" t="str">
        <f>E17</f>
        <v>Vysoká škola bánská – Technická univerzita Ostrava</v>
      </c>
      <c r="I93" s="27" t="s">
        <v>30</v>
      </c>
      <c r="J93" s="30" t="str">
        <f>E23</f>
        <v>CHVÁLEK ATELIÉR s.r.o.</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J143</f>
        <v>0</v>
      </c>
      <c r="L98" s="32"/>
      <c r="AU98" s="17" t="s">
        <v>142</v>
      </c>
    </row>
    <row r="99" spans="2:47" s="8" customFormat="1" ht="24.95" customHeight="1" x14ac:dyDescent="0.2">
      <c r="B99" s="108"/>
      <c r="D99" s="109" t="s">
        <v>143</v>
      </c>
      <c r="E99" s="110"/>
      <c r="F99" s="110"/>
      <c r="G99" s="110"/>
      <c r="H99" s="110"/>
      <c r="I99" s="110"/>
      <c r="J99" s="111">
        <f>J144</f>
        <v>0</v>
      </c>
      <c r="L99" s="108"/>
    </row>
    <row r="100" spans="2:47" s="9" customFormat="1" ht="19.899999999999999" customHeight="1" x14ac:dyDescent="0.2">
      <c r="B100" s="112"/>
      <c r="D100" s="113" t="s">
        <v>144</v>
      </c>
      <c r="E100" s="114"/>
      <c r="F100" s="114"/>
      <c r="G100" s="114"/>
      <c r="H100" s="114"/>
      <c r="I100" s="114"/>
      <c r="J100" s="115">
        <f>J145</f>
        <v>0</v>
      </c>
      <c r="L100" s="112"/>
    </row>
    <row r="101" spans="2:47" s="9" customFormat="1" ht="19.899999999999999" customHeight="1" x14ac:dyDescent="0.2">
      <c r="B101" s="112"/>
      <c r="D101" s="113" t="s">
        <v>145</v>
      </c>
      <c r="E101" s="114"/>
      <c r="F101" s="114"/>
      <c r="G101" s="114"/>
      <c r="H101" s="114"/>
      <c r="I101" s="114"/>
      <c r="J101" s="115">
        <f>J150</f>
        <v>0</v>
      </c>
      <c r="L101" s="112"/>
    </row>
    <row r="102" spans="2:47" s="9" customFormat="1" ht="19.899999999999999" customHeight="1" x14ac:dyDescent="0.2">
      <c r="B102" s="112"/>
      <c r="D102" s="113" t="s">
        <v>146</v>
      </c>
      <c r="E102" s="114"/>
      <c r="F102" s="114"/>
      <c r="G102" s="114"/>
      <c r="H102" s="114"/>
      <c r="I102" s="114"/>
      <c r="J102" s="115">
        <f>J156</f>
        <v>0</v>
      </c>
      <c r="L102" s="112"/>
    </row>
    <row r="103" spans="2:47" s="9" customFormat="1" ht="19.899999999999999" customHeight="1" x14ac:dyDescent="0.2">
      <c r="B103" s="112"/>
      <c r="D103" s="113" t="s">
        <v>147</v>
      </c>
      <c r="E103" s="114"/>
      <c r="F103" s="114"/>
      <c r="G103" s="114"/>
      <c r="H103" s="114"/>
      <c r="I103" s="114"/>
      <c r="J103" s="115">
        <f>J158</f>
        <v>0</v>
      </c>
      <c r="L103" s="112"/>
    </row>
    <row r="104" spans="2:47" s="9" customFormat="1" ht="19.899999999999999" customHeight="1" x14ac:dyDescent="0.2">
      <c r="B104" s="112"/>
      <c r="D104" s="113" t="s">
        <v>148</v>
      </c>
      <c r="E104" s="114"/>
      <c r="F104" s="114"/>
      <c r="G104" s="114"/>
      <c r="H104" s="114"/>
      <c r="I104" s="114"/>
      <c r="J104" s="115">
        <f>J160</f>
        <v>0</v>
      </c>
      <c r="L104" s="112"/>
    </row>
    <row r="105" spans="2:47" s="9" customFormat="1" ht="19.899999999999999" customHeight="1" x14ac:dyDescent="0.2">
      <c r="B105" s="112"/>
      <c r="D105" s="113" t="s">
        <v>149</v>
      </c>
      <c r="E105" s="114"/>
      <c r="F105" s="114"/>
      <c r="G105" s="114"/>
      <c r="H105" s="114"/>
      <c r="I105" s="114"/>
      <c r="J105" s="115">
        <f>J197</f>
        <v>0</v>
      </c>
      <c r="L105" s="112"/>
    </row>
    <row r="106" spans="2:47" s="9" customFormat="1" ht="14.85" customHeight="1" x14ac:dyDescent="0.2">
      <c r="B106" s="112"/>
      <c r="D106" s="113" t="s">
        <v>150</v>
      </c>
      <c r="E106" s="114"/>
      <c r="F106" s="114"/>
      <c r="G106" s="114"/>
      <c r="H106" s="114"/>
      <c r="I106" s="114"/>
      <c r="J106" s="115">
        <f>J236</f>
        <v>0</v>
      </c>
      <c r="L106" s="112"/>
    </row>
    <row r="107" spans="2:47" s="9" customFormat="1" ht="19.899999999999999" customHeight="1" x14ac:dyDescent="0.2">
      <c r="B107" s="112"/>
      <c r="D107" s="113" t="s">
        <v>151</v>
      </c>
      <c r="E107" s="114"/>
      <c r="F107" s="114"/>
      <c r="G107" s="114"/>
      <c r="H107" s="114"/>
      <c r="I107" s="114"/>
      <c r="J107" s="115">
        <f>J248</f>
        <v>0</v>
      </c>
      <c r="L107" s="112"/>
    </row>
    <row r="108" spans="2:47" s="9" customFormat="1" ht="19.899999999999999" customHeight="1" x14ac:dyDescent="0.2">
      <c r="B108" s="112"/>
      <c r="D108" s="113" t="s">
        <v>152</v>
      </c>
      <c r="E108" s="114"/>
      <c r="F108" s="114"/>
      <c r="G108" s="114"/>
      <c r="H108" s="114"/>
      <c r="I108" s="114"/>
      <c r="J108" s="115">
        <f>J264</f>
        <v>0</v>
      </c>
      <c r="L108" s="112"/>
    </row>
    <row r="109" spans="2:47" s="8" customFormat="1" ht="24.95" customHeight="1" x14ac:dyDescent="0.2">
      <c r="B109" s="108"/>
      <c r="D109" s="109" t="s">
        <v>153</v>
      </c>
      <c r="E109" s="110"/>
      <c r="F109" s="110"/>
      <c r="G109" s="110"/>
      <c r="H109" s="110"/>
      <c r="I109" s="110"/>
      <c r="J109" s="111">
        <f>J269</f>
        <v>0</v>
      </c>
      <c r="L109" s="108"/>
    </row>
    <row r="110" spans="2:47" s="9" customFormat="1" ht="19.899999999999999" customHeight="1" x14ac:dyDescent="0.2">
      <c r="B110" s="112"/>
      <c r="D110" s="113" t="s">
        <v>154</v>
      </c>
      <c r="E110" s="114"/>
      <c r="F110" s="114"/>
      <c r="G110" s="114"/>
      <c r="H110" s="114"/>
      <c r="I110" s="114"/>
      <c r="J110" s="115">
        <f>J270</f>
        <v>0</v>
      </c>
      <c r="L110" s="112"/>
    </row>
    <row r="111" spans="2:47" s="9" customFormat="1" ht="19.899999999999999" customHeight="1" x14ac:dyDescent="0.2">
      <c r="B111" s="112"/>
      <c r="D111" s="113" t="s">
        <v>155</v>
      </c>
      <c r="E111" s="114"/>
      <c r="F111" s="114"/>
      <c r="G111" s="114"/>
      <c r="H111" s="114"/>
      <c r="I111" s="114"/>
      <c r="J111" s="115">
        <f>J282</f>
        <v>0</v>
      </c>
      <c r="L111" s="112"/>
    </row>
    <row r="112" spans="2:47" s="9" customFormat="1" ht="19.899999999999999" customHeight="1" x14ac:dyDescent="0.2">
      <c r="B112" s="112"/>
      <c r="D112" s="113" t="s">
        <v>156</v>
      </c>
      <c r="E112" s="114"/>
      <c r="F112" s="114"/>
      <c r="G112" s="114"/>
      <c r="H112" s="114"/>
      <c r="I112" s="114"/>
      <c r="J112" s="115">
        <f>J285</f>
        <v>0</v>
      </c>
      <c r="L112" s="112"/>
    </row>
    <row r="113" spans="2:12" s="9" customFormat="1" ht="19.899999999999999" customHeight="1" x14ac:dyDescent="0.2">
      <c r="B113" s="112"/>
      <c r="D113" s="113" t="s">
        <v>157</v>
      </c>
      <c r="E113" s="114"/>
      <c r="F113" s="114"/>
      <c r="G113" s="114"/>
      <c r="H113" s="114"/>
      <c r="I113" s="114"/>
      <c r="J113" s="115">
        <f>J321</f>
        <v>0</v>
      </c>
      <c r="L113" s="112"/>
    </row>
    <row r="114" spans="2:12" s="9" customFormat="1" ht="19.899999999999999" customHeight="1" x14ac:dyDescent="0.2">
      <c r="B114" s="112"/>
      <c r="D114" s="113" t="s">
        <v>158</v>
      </c>
      <c r="E114" s="114"/>
      <c r="F114" s="114"/>
      <c r="G114" s="114"/>
      <c r="H114" s="114"/>
      <c r="I114" s="114"/>
      <c r="J114" s="115">
        <f>J373</f>
        <v>0</v>
      </c>
      <c r="L114" s="112"/>
    </row>
    <row r="115" spans="2:12" s="9" customFormat="1" ht="19.899999999999999" customHeight="1" x14ac:dyDescent="0.2">
      <c r="B115" s="112"/>
      <c r="D115" s="113" t="s">
        <v>159</v>
      </c>
      <c r="E115" s="114"/>
      <c r="F115" s="114"/>
      <c r="G115" s="114"/>
      <c r="H115" s="114"/>
      <c r="I115" s="114"/>
      <c r="J115" s="115">
        <f>J388</f>
        <v>0</v>
      </c>
      <c r="L115" s="112"/>
    </row>
    <row r="116" spans="2:12" s="9" customFormat="1" ht="19.899999999999999" customHeight="1" x14ac:dyDescent="0.2">
      <c r="B116" s="112"/>
      <c r="D116" s="113" t="s">
        <v>160</v>
      </c>
      <c r="E116" s="114"/>
      <c r="F116" s="114"/>
      <c r="G116" s="114"/>
      <c r="H116" s="114"/>
      <c r="I116" s="114"/>
      <c r="J116" s="115">
        <f>J396</f>
        <v>0</v>
      </c>
      <c r="L116" s="112"/>
    </row>
    <row r="117" spans="2:12" s="9" customFormat="1" ht="19.899999999999999" customHeight="1" x14ac:dyDescent="0.2">
      <c r="B117" s="112"/>
      <c r="D117" s="113" t="s">
        <v>161</v>
      </c>
      <c r="E117" s="114"/>
      <c r="F117" s="114"/>
      <c r="G117" s="114"/>
      <c r="H117" s="114"/>
      <c r="I117" s="114"/>
      <c r="J117" s="115">
        <f>J427</f>
        <v>0</v>
      </c>
      <c r="L117" s="112"/>
    </row>
    <row r="118" spans="2:12" s="9" customFormat="1" ht="19.899999999999999" customHeight="1" x14ac:dyDescent="0.2">
      <c r="B118" s="112"/>
      <c r="D118" s="113" t="s">
        <v>162</v>
      </c>
      <c r="E118" s="114"/>
      <c r="F118" s="114"/>
      <c r="G118" s="114"/>
      <c r="H118" s="114"/>
      <c r="I118" s="114"/>
      <c r="J118" s="115">
        <f>J445</f>
        <v>0</v>
      </c>
      <c r="L118" s="112"/>
    </row>
    <row r="119" spans="2:12" s="9" customFormat="1" ht="19.899999999999999" customHeight="1" x14ac:dyDescent="0.2">
      <c r="B119" s="112"/>
      <c r="D119" s="113" t="s">
        <v>163</v>
      </c>
      <c r="E119" s="114"/>
      <c r="F119" s="114"/>
      <c r="G119" s="114"/>
      <c r="H119" s="114"/>
      <c r="I119" s="114"/>
      <c r="J119" s="115">
        <f>J460</f>
        <v>0</v>
      </c>
      <c r="L119" s="112"/>
    </row>
    <row r="120" spans="2:12" s="8" customFormat="1" ht="24.95" customHeight="1" x14ac:dyDescent="0.2">
      <c r="B120" s="108"/>
      <c r="D120" s="109" t="s">
        <v>164</v>
      </c>
      <c r="E120" s="110"/>
      <c r="F120" s="110"/>
      <c r="G120" s="110"/>
      <c r="H120" s="110"/>
      <c r="I120" s="110"/>
      <c r="J120" s="111">
        <f>J470</f>
        <v>0</v>
      </c>
      <c r="L120" s="108"/>
    </row>
    <row r="121" spans="2:12" s="9" customFormat="1" ht="19.899999999999999" customHeight="1" x14ac:dyDescent="0.2">
      <c r="B121" s="112"/>
      <c r="D121" s="113" t="s">
        <v>165</v>
      </c>
      <c r="E121" s="114"/>
      <c r="F121" s="114"/>
      <c r="G121" s="114"/>
      <c r="H121" s="114"/>
      <c r="I121" s="114"/>
      <c r="J121" s="115">
        <f>J471</f>
        <v>0</v>
      </c>
      <c r="L121" s="112"/>
    </row>
    <row r="122" spans="2:12" s="1" customFormat="1" ht="21.95" customHeight="1" x14ac:dyDescent="0.2">
      <c r="B122" s="32"/>
      <c r="L122" s="32"/>
    </row>
    <row r="123" spans="2:12" s="1" customFormat="1" ht="6.95" customHeight="1" x14ac:dyDescent="0.2">
      <c r="B123" s="44"/>
      <c r="C123" s="45"/>
      <c r="D123" s="45"/>
      <c r="E123" s="45"/>
      <c r="F123" s="45"/>
      <c r="G123" s="45"/>
      <c r="H123" s="45"/>
      <c r="I123" s="45"/>
      <c r="J123" s="45"/>
      <c r="K123" s="45"/>
      <c r="L123" s="32"/>
    </row>
    <row r="127" spans="2:12" s="1" customFormat="1" ht="6.95" customHeight="1" x14ac:dyDescent="0.2">
      <c r="B127" s="46"/>
      <c r="C127" s="47"/>
      <c r="D127" s="47"/>
      <c r="E127" s="47"/>
      <c r="F127" s="47"/>
      <c r="G127" s="47"/>
      <c r="H127" s="47"/>
      <c r="I127" s="47"/>
      <c r="J127" s="47"/>
      <c r="K127" s="47"/>
      <c r="L127" s="32"/>
    </row>
    <row r="128" spans="2:12" s="1" customFormat="1" ht="24.95" customHeight="1" x14ac:dyDescent="0.2">
      <c r="B128" s="32"/>
      <c r="C128" s="21" t="s">
        <v>166</v>
      </c>
      <c r="L128" s="32"/>
    </row>
    <row r="129" spans="2:63" s="1" customFormat="1" ht="6.95" customHeight="1" x14ac:dyDescent="0.2">
      <c r="B129" s="32"/>
      <c r="L129" s="32"/>
    </row>
    <row r="130" spans="2:63" s="1" customFormat="1" ht="12" customHeight="1" x14ac:dyDescent="0.2">
      <c r="B130" s="32"/>
      <c r="C130" s="27" t="s">
        <v>16</v>
      </c>
      <c r="L130" s="32"/>
    </row>
    <row r="131" spans="2:63" s="1" customFormat="1" ht="16.5" customHeight="1" x14ac:dyDescent="0.2">
      <c r="B131" s="32"/>
      <c r="E131" s="247" t="str">
        <f>E7</f>
        <v>Rekonstrukce spojovacích chodeb pavilonu G VŠB-TUO</v>
      </c>
      <c r="F131" s="248"/>
      <c r="G131" s="248"/>
      <c r="H131" s="248"/>
      <c r="L131" s="32"/>
    </row>
    <row r="132" spans="2:63" ht="12" customHeight="1" x14ac:dyDescent="0.2">
      <c r="B132" s="20"/>
      <c r="C132" s="27" t="s">
        <v>134</v>
      </c>
      <c r="L132" s="20"/>
    </row>
    <row r="133" spans="2:63" s="1" customFormat="1" ht="16.5" customHeight="1" x14ac:dyDescent="0.2">
      <c r="B133" s="32"/>
      <c r="E133" s="247" t="s">
        <v>135</v>
      </c>
      <c r="F133" s="246"/>
      <c r="G133" s="246"/>
      <c r="H133" s="246"/>
      <c r="L133" s="32"/>
    </row>
    <row r="134" spans="2:63" s="1" customFormat="1" ht="12" customHeight="1" x14ac:dyDescent="0.2">
      <c r="B134" s="32"/>
      <c r="C134" s="27" t="s">
        <v>136</v>
      </c>
      <c r="L134" s="32"/>
    </row>
    <row r="135" spans="2:63" s="1" customFormat="1" ht="16.5" customHeight="1" x14ac:dyDescent="0.2">
      <c r="B135" s="32"/>
      <c r="E135" s="241" t="str">
        <f>E11</f>
        <v>D.01.10 - Architektonicko-stavební řešení</v>
      </c>
      <c r="F135" s="246"/>
      <c r="G135" s="246"/>
      <c r="H135" s="246"/>
      <c r="L135" s="32"/>
    </row>
    <row r="136" spans="2:63" s="1" customFormat="1" ht="6.95" customHeight="1" x14ac:dyDescent="0.2">
      <c r="B136" s="32"/>
      <c r="L136" s="32"/>
    </row>
    <row r="137" spans="2:63" s="1" customFormat="1" ht="12" customHeight="1" x14ac:dyDescent="0.2">
      <c r="B137" s="32"/>
      <c r="C137" s="27" t="s">
        <v>20</v>
      </c>
      <c r="F137" s="25" t="str">
        <f>F14</f>
        <v xml:space="preserve"> </v>
      </c>
      <c r="I137" s="27" t="s">
        <v>22</v>
      </c>
      <c r="J137" s="52" t="str">
        <f>IF(J14="","",J14)</f>
        <v>24. 2. 2024</v>
      </c>
      <c r="L137" s="32"/>
    </row>
    <row r="138" spans="2:63" s="1" customFormat="1" ht="6.95" customHeight="1" x14ac:dyDescent="0.2">
      <c r="B138" s="32"/>
      <c r="L138" s="32"/>
    </row>
    <row r="139" spans="2:63" s="1" customFormat="1" ht="25.7" customHeight="1" x14ac:dyDescent="0.2">
      <c r="B139" s="32"/>
      <c r="C139" s="27" t="s">
        <v>24</v>
      </c>
      <c r="F139" s="25" t="str">
        <f>E17</f>
        <v>Vysoká škola bánská – Technická univerzita Ostrava</v>
      </c>
      <c r="I139" s="27" t="s">
        <v>30</v>
      </c>
      <c r="J139" s="30" t="str">
        <f>E23</f>
        <v>CHVÁLEK ATELIÉR s.r.o.</v>
      </c>
      <c r="L139" s="32"/>
    </row>
    <row r="140" spans="2:63" s="1" customFormat="1" ht="15.2" customHeight="1" x14ac:dyDescent="0.2">
      <c r="B140" s="32"/>
      <c r="C140" s="27" t="s">
        <v>28</v>
      </c>
      <c r="F140" s="25" t="str">
        <f>IF(E20="","",E20)</f>
        <v>Vyplň údaj</v>
      </c>
      <c r="I140" s="27" t="s">
        <v>33</v>
      </c>
      <c r="J140" s="30" t="str">
        <f>E26</f>
        <v xml:space="preserve"> </v>
      </c>
      <c r="L140" s="32"/>
    </row>
    <row r="141" spans="2:63" s="1" customFormat="1" ht="10.35" customHeight="1" x14ac:dyDescent="0.2">
      <c r="B141" s="32"/>
      <c r="L141" s="32"/>
    </row>
    <row r="142" spans="2:63" s="10" customFormat="1" ht="29.25" customHeight="1" x14ac:dyDescent="0.2">
      <c r="B142" s="116"/>
      <c r="C142" s="117" t="s">
        <v>167</v>
      </c>
      <c r="D142" s="118" t="s">
        <v>61</v>
      </c>
      <c r="E142" s="118" t="s">
        <v>57</v>
      </c>
      <c r="F142" s="118" t="s">
        <v>58</v>
      </c>
      <c r="G142" s="118" t="s">
        <v>168</v>
      </c>
      <c r="H142" s="118" t="s">
        <v>169</v>
      </c>
      <c r="I142" s="118" t="s">
        <v>170</v>
      </c>
      <c r="J142" s="118" t="s">
        <v>140</v>
      </c>
      <c r="K142" s="119" t="s">
        <v>171</v>
      </c>
      <c r="L142" s="116"/>
      <c r="M142" s="59" t="s">
        <v>1</v>
      </c>
      <c r="N142" s="60" t="s">
        <v>40</v>
      </c>
      <c r="O142" s="60" t="s">
        <v>172</v>
      </c>
      <c r="P142" s="60" t="s">
        <v>173</v>
      </c>
      <c r="Q142" s="60" t="s">
        <v>174</v>
      </c>
      <c r="R142" s="60" t="s">
        <v>175</v>
      </c>
      <c r="S142" s="60" t="s">
        <v>176</v>
      </c>
      <c r="T142" s="61" t="s">
        <v>177</v>
      </c>
    </row>
    <row r="143" spans="2:63" s="1" customFormat="1" ht="22.9" customHeight="1" x14ac:dyDescent="0.25">
      <c r="B143" s="32"/>
      <c r="C143" s="64" t="s">
        <v>178</v>
      </c>
      <c r="J143" s="120">
        <f>BK143</f>
        <v>0</v>
      </c>
      <c r="L143" s="32"/>
      <c r="M143" s="62"/>
      <c r="N143" s="53"/>
      <c r="O143" s="53"/>
      <c r="P143" s="121">
        <f>P144+P269+P470</f>
        <v>0</v>
      </c>
      <c r="Q143" s="53"/>
      <c r="R143" s="121">
        <f>R144+R269+R470</f>
        <v>187.95266246</v>
      </c>
      <c r="S143" s="53"/>
      <c r="T143" s="122">
        <f>T144+T269+T470</f>
        <v>301.40665915000005</v>
      </c>
      <c r="AT143" s="17" t="s">
        <v>75</v>
      </c>
      <c r="AU143" s="17" t="s">
        <v>142</v>
      </c>
      <c r="BK143" s="123">
        <f>BK144+BK269+BK470</f>
        <v>0</v>
      </c>
    </row>
    <row r="144" spans="2:63" s="11" customFormat="1" ht="25.9" customHeight="1" x14ac:dyDescent="0.2">
      <c r="B144" s="124"/>
      <c r="D144" s="125" t="s">
        <v>75</v>
      </c>
      <c r="E144" s="126" t="s">
        <v>179</v>
      </c>
      <c r="F144" s="126" t="s">
        <v>180</v>
      </c>
      <c r="I144" s="127"/>
      <c r="J144" s="128">
        <f>BK144</f>
        <v>0</v>
      </c>
      <c r="L144" s="124"/>
      <c r="M144" s="129"/>
      <c r="P144" s="130">
        <f>P145+P150+P156+P158+P160+P197+P248+P264</f>
        <v>0</v>
      </c>
      <c r="R144" s="130">
        <f>R145+R150+R156+R158+R160+R197+R248+R264</f>
        <v>163.21206334000001</v>
      </c>
      <c r="T144" s="131">
        <f>T145+T150+T156+T158+T160+T197+T248+T264</f>
        <v>274.49583000000007</v>
      </c>
      <c r="AR144" s="125" t="s">
        <v>83</v>
      </c>
      <c r="AT144" s="132" t="s">
        <v>75</v>
      </c>
      <c r="AU144" s="132" t="s">
        <v>76</v>
      </c>
      <c r="AY144" s="125" t="s">
        <v>181</v>
      </c>
      <c r="BK144" s="133">
        <f>BK145+BK150+BK156+BK158+BK160+BK197+BK248+BK264</f>
        <v>0</v>
      </c>
    </row>
    <row r="145" spans="2:65" s="11" customFormat="1" ht="22.9" customHeight="1" x14ac:dyDescent="0.2">
      <c r="B145" s="124"/>
      <c r="D145" s="125" t="s">
        <v>75</v>
      </c>
      <c r="E145" s="134" t="s">
        <v>83</v>
      </c>
      <c r="F145" s="134" t="s">
        <v>182</v>
      </c>
      <c r="I145" s="127"/>
      <c r="J145" s="135">
        <f>BK145</f>
        <v>0</v>
      </c>
      <c r="L145" s="124"/>
      <c r="M145" s="129"/>
      <c r="P145" s="130">
        <f>SUM(P146:P149)</f>
        <v>0</v>
      </c>
      <c r="R145" s="130">
        <f>SUM(R146:R149)</f>
        <v>0</v>
      </c>
      <c r="T145" s="131">
        <f>SUM(T146:T149)</f>
        <v>0</v>
      </c>
      <c r="AR145" s="125" t="s">
        <v>83</v>
      </c>
      <c r="AT145" s="132" t="s">
        <v>75</v>
      </c>
      <c r="AU145" s="132" t="s">
        <v>83</v>
      </c>
      <c r="AY145" s="125" t="s">
        <v>181</v>
      </c>
      <c r="BK145" s="133">
        <f>SUM(BK146:BK149)</f>
        <v>0</v>
      </c>
    </row>
    <row r="146" spans="2:65" s="1" customFormat="1" ht="16.5" customHeight="1" x14ac:dyDescent="0.2">
      <c r="B146" s="136"/>
      <c r="C146" s="137" t="s">
        <v>83</v>
      </c>
      <c r="D146" s="137" t="s">
        <v>183</v>
      </c>
      <c r="E146" s="138" t="s">
        <v>184</v>
      </c>
      <c r="F146" s="139" t="s">
        <v>185</v>
      </c>
      <c r="G146" s="140" t="s">
        <v>186</v>
      </c>
      <c r="H146" s="141">
        <v>200</v>
      </c>
      <c r="I146" s="142"/>
      <c r="J146" s="143">
        <f>ROUND(I146*H146,2)</f>
        <v>0</v>
      </c>
      <c r="K146" s="139" t="s">
        <v>187</v>
      </c>
      <c r="L146" s="32"/>
      <c r="M146" s="144" t="s">
        <v>1</v>
      </c>
      <c r="N146" s="145" t="s">
        <v>41</v>
      </c>
      <c r="P146" s="146">
        <f>O146*H146</f>
        <v>0</v>
      </c>
      <c r="Q146" s="146">
        <v>0</v>
      </c>
      <c r="R146" s="146">
        <f>Q146*H146</f>
        <v>0</v>
      </c>
      <c r="S146" s="146">
        <v>0</v>
      </c>
      <c r="T146" s="147">
        <f>S146*H146</f>
        <v>0</v>
      </c>
      <c r="AR146" s="148" t="s">
        <v>188</v>
      </c>
      <c r="AT146" s="148" t="s">
        <v>183</v>
      </c>
      <c r="AU146" s="148" t="s">
        <v>85</v>
      </c>
      <c r="AY146" s="17" t="s">
        <v>181</v>
      </c>
      <c r="BE146" s="149">
        <f>IF(N146="základní",J146,0)</f>
        <v>0</v>
      </c>
      <c r="BF146" s="149">
        <f>IF(N146="snížená",J146,0)</f>
        <v>0</v>
      </c>
      <c r="BG146" s="149">
        <f>IF(N146="zákl. přenesená",J146,0)</f>
        <v>0</v>
      </c>
      <c r="BH146" s="149">
        <f>IF(N146="sníž. přenesená",J146,0)</f>
        <v>0</v>
      </c>
      <c r="BI146" s="149">
        <f>IF(N146="nulová",J146,0)</f>
        <v>0</v>
      </c>
      <c r="BJ146" s="17" t="s">
        <v>83</v>
      </c>
      <c r="BK146" s="149">
        <f>ROUND(I146*H146,2)</f>
        <v>0</v>
      </c>
      <c r="BL146" s="17" t="s">
        <v>188</v>
      </c>
      <c r="BM146" s="148" t="s">
        <v>189</v>
      </c>
    </row>
    <row r="147" spans="2:65" s="12" customFormat="1" x14ac:dyDescent="0.2">
      <c r="B147" s="150"/>
      <c r="D147" s="151" t="s">
        <v>190</v>
      </c>
      <c r="E147" s="152" t="s">
        <v>1</v>
      </c>
      <c r="F147" s="153" t="s">
        <v>191</v>
      </c>
      <c r="H147" s="154">
        <v>200</v>
      </c>
      <c r="I147" s="155"/>
      <c r="L147" s="150"/>
      <c r="M147" s="156"/>
      <c r="T147" s="157"/>
      <c r="AT147" s="152" t="s">
        <v>190</v>
      </c>
      <c r="AU147" s="152" t="s">
        <v>85</v>
      </c>
      <c r="AV147" s="12" t="s">
        <v>85</v>
      </c>
      <c r="AW147" s="12" t="s">
        <v>32</v>
      </c>
      <c r="AX147" s="12" t="s">
        <v>76</v>
      </c>
      <c r="AY147" s="152" t="s">
        <v>181</v>
      </c>
    </row>
    <row r="148" spans="2:65" s="13" customFormat="1" x14ac:dyDescent="0.2">
      <c r="B148" s="158"/>
      <c r="D148" s="151" t="s">
        <v>190</v>
      </c>
      <c r="E148" s="159" t="s">
        <v>1</v>
      </c>
      <c r="F148" s="160" t="s">
        <v>192</v>
      </c>
      <c r="H148" s="159" t="s">
        <v>1</v>
      </c>
      <c r="I148" s="161"/>
      <c r="L148" s="158"/>
      <c r="M148" s="162"/>
      <c r="T148" s="163"/>
      <c r="AT148" s="159" t="s">
        <v>190</v>
      </c>
      <c r="AU148" s="159" t="s">
        <v>85</v>
      </c>
      <c r="AV148" s="13" t="s">
        <v>83</v>
      </c>
      <c r="AW148" s="13" t="s">
        <v>32</v>
      </c>
      <c r="AX148" s="13" t="s">
        <v>76</v>
      </c>
      <c r="AY148" s="159" t="s">
        <v>181</v>
      </c>
    </row>
    <row r="149" spans="2:65" s="14" customFormat="1" x14ac:dyDescent="0.2">
      <c r="B149" s="164"/>
      <c r="D149" s="151" t="s">
        <v>190</v>
      </c>
      <c r="E149" s="165" t="s">
        <v>1</v>
      </c>
      <c r="F149" s="166" t="s">
        <v>193</v>
      </c>
      <c r="H149" s="167">
        <v>200</v>
      </c>
      <c r="I149" s="168"/>
      <c r="L149" s="164"/>
      <c r="M149" s="169"/>
      <c r="T149" s="170"/>
      <c r="AT149" s="165" t="s">
        <v>190</v>
      </c>
      <c r="AU149" s="165" t="s">
        <v>85</v>
      </c>
      <c r="AV149" s="14" t="s">
        <v>188</v>
      </c>
      <c r="AW149" s="14" t="s">
        <v>32</v>
      </c>
      <c r="AX149" s="14" t="s">
        <v>83</v>
      </c>
      <c r="AY149" s="165" t="s">
        <v>181</v>
      </c>
    </row>
    <row r="150" spans="2:65" s="11" customFormat="1" ht="22.9" customHeight="1" x14ac:dyDescent="0.2">
      <c r="B150" s="124"/>
      <c r="D150" s="125" t="s">
        <v>75</v>
      </c>
      <c r="E150" s="134" t="s">
        <v>85</v>
      </c>
      <c r="F150" s="134" t="s">
        <v>194</v>
      </c>
      <c r="I150" s="127"/>
      <c r="J150" s="135">
        <f>BK150</f>
        <v>0</v>
      </c>
      <c r="L150" s="124"/>
      <c r="M150" s="129"/>
      <c r="P150" s="130">
        <f>SUM(P151:P155)</f>
        <v>0</v>
      </c>
      <c r="R150" s="130">
        <f>SUM(R151:R155)</f>
        <v>21.6</v>
      </c>
      <c r="T150" s="131">
        <f>SUM(T151:T155)</f>
        <v>0</v>
      </c>
      <c r="AR150" s="125" t="s">
        <v>83</v>
      </c>
      <c r="AT150" s="132" t="s">
        <v>75</v>
      </c>
      <c r="AU150" s="132" t="s">
        <v>83</v>
      </c>
      <c r="AY150" s="125" t="s">
        <v>181</v>
      </c>
      <c r="BK150" s="133">
        <f>SUM(BK151:BK155)</f>
        <v>0</v>
      </c>
    </row>
    <row r="151" spans="2:65" s="1" customFormat="1" ht="16.5" customHeight="1" x14ac:dyDescent="0.2">
      <c r="B151" s="136"/>
      <c r="C151" s="137" t="s">
        <v>85</v>
      </c>
      <c r="D151" s="137" t="s">
        <v>183</v>
      </c>
      <c r="E151" s="138" t="s">
        <v>195</v>
      </c>
      <c r="F151" s="139" t="s">
        <v>196</v>
      </c>
      <c r="G151" s="140" t="s">
        <v>186</v>
      </c>
      <c r="H151" s="141">
        <v>200</v>
      </c>
      <c r="I151" s="142"/>
      <c r="J151" s="143">
        <f>ROUND(I151*H151,2)</f>
        <v>0</v>
      </c>
      <c r="K151" s="139" t="s">
        <v>187</v>
      </c>
      <c r="L151" s="32"/>
      <c r="M151" s="144" t="s">
        <v>1</v>
      </c>
      <c r="N151" s="145" t="s">
        <v>41</v>
      </c>
      <c r="P151" s="146">
        <f>O151*H151</f>
        <v>0</v>
      </c>
      <c r="Q151" s="146">
        <v>0.108</v>
      </c>
      <c r="R151" s="146">
        <f>Q151*H151</f>
        <v>21.6</v>
      </c>
      <c r="S151" s="146">
        <v>0</v>
      </c>
      <c r="T151" s="147">
        <f>S151*H151</f>
        <v>0</v>
      </c>
      <c r="AR151" s="148" t="s">
        <v>188</v>
      </c>
      <c r="AT151" s="148" t="s">
        <v>183</v>
      </c>
      <c r="AU151" s="148" t="s">
        <v>85</v>
      </c>
      <c r="AY151" s="17" t="s">
        <v>181</v>
      </c>
      <c r="BE151" s="149">
        <f>IF(N151="základní",J151,0)</f>
        <v>0</v>
      </c>
      <c r="BF151" s="149">
        <f>IF(N151="snížená",J151,0)</f>
        <v>0</v>
      </c>
      <c r="BG151" s="149">
        <f>IF(N151="zákl. přenesená",J151,0)</f>
        <v>0</v>
      </c>
      <c r="BH151" s="149">
        <f>IF(N151="sníž. přenesená",J151,0)</f>
        <v>0</v>
      </c>
      <c r="BI151" s="149">
        <f>IF(N151="nulová",J151,0)</f>
        <v>0</v>
      </c>
      <c r="BJ151" s="17" t="s">
        <v>83</v>
      </c>
      <c r="BK151" s="149">
        <f>ROUND(I151*H151,2)</f>
        <v>0</v>
      </c>
      <c r="BL151" s="17" t="s">
        <v>188</v>
      </c>
      <c r="BM151" s="148" t="s">
        <v>197</v>
      </c>
    </row>
    <row r="152" spans="2:65" s="12" customFormat="1" x14ac:dyDescent="0.2">
      <c r="B152" s="150"/>
      <c r="D152" s="151" t="s">
        <v>190</v>
      </c>
      <c r="E152" s="152" t="s">
        <v>1</v>
      </c>
      <c r="F152" s="153" t="s">
        <v>191</v>
      </c>
      <c r="H152" s="154">
        <v>200</v>
      </c>
      <c r="I152" s="155"/>
      <c r="L152" s="150"/>
      <c r="M152" s="156"/>
      <c r="T152" s="157"/>
      <c r="AT152" s="152" t="s">
        <v>190</v>
      </c>
      <c r="AU152" s="152" t="s">
        <v>85</v>
      </c>
      <c r="AV152" s="12" t="s">
        <v>85</v>
      </c>
      <c r="AW152" s="12" t="s">
        <v>32</v>
      </c>
      <c r="AX152" s="12" t="s">
        <v>76</v>
      </c>
      <c r="AY152" s="152" t="s">
        <v>181</v>
      </c>
    </row>
    <row r="153" spans="2:65" s="13" customFormat="1" x14ac:dyDescent="0.2">
      <c r="B153" s="158"/>
      <c r="D153" s="151" t="s">
        <v>190</v>
      </c>
      <c r="E153" s="159" t="s">
        <v>1</v>
      </c>
      <c r="F153" s="160" t="s">
        <v>192</v>
      </c>
      <c r="H153" s="159" t="s">
        <v>1</v>
      </c>
      <c r="I153" s="161"/>
      <c r="L153" s="158"/>
      <c r="M153" s="162"/>
      <c r="T153" s="163"/>
      <c r="AT153" s="159" t="s">
        <v>190</v>
      </c>
      <c r="AU153" s="159" t="s">
        <v>85</v>
      </c>
      <c r="AV153" s="13" t="s">
        <v>83</v>
      </c>
      <c r="AW153" s="13" t="s">
        <v>32</v>
      </c>
      <c r="AX153" s="13" t="s">
        <v>76</v>
      </c>
      <c r="AY153" s="159" t="s">
        <v>181</v>
      </c>
    </row>
    <row r="154" spans="2:65" s="14" customFormat="1" x14ac:dyDescent="0.2">
      <c r="B154" s="164"/>
      <c r="D154" s="151" t="s">
        <v>190</v>
      </c>
      <c r="E154" s="165" t="s">
        <v>1</v>
      </c>
      <c r="F154" s="166" t="s">
        <v>193</v>
      </c>
      <c r="H154" s="167">
        <v>200</v>
      </c>
      <c r="I154" s="168"/>
      <c r="L154" s="164"/>
      <c r="M154" s="169"/>
      <c r="T154" s="170"/>
      <c r="AT154" s="165" t="s">
        <v>190</v>
      </c>
      <c r="AU154" s="165" t="s">
        <v>85</v>
      </c>
      <c r="AV154" s="14" t="s">
        <v>188</v>
      </c>
      <c r="AW154" s="14" t="s">
        <v>32</v>
      </c>
      <c r="AX154" s="14" t="s">
        <v>83</v>
      </c>
      <c r="AY154" s="165" t="s">
        <v>181</v>
      </c>
    </row>
    <row r="155" spans="2:65" s="1" customFormat="1" ht="16.5" customHeight="1" x14ac:dyDescent="0.2">
      <c r="B155" s="136"/>
      <c r="C155" s="171" t="s">
        <v>99</v>
      </c>
      <c r="D155" s="171" t="s">
        <v>198</v>
      </c>
      <c r="E155" s="172" t="s">
        <v>199</v>
      </c>
      <c r="F155" s="173" t="s">
        <v>200</v>
      </c>
      <c r="G155" s="174" t="s">
        <v>186</v>
      </c>
      <c r="H155" s="175">
        <v>200</v>
      </c>
      <c r="I155" s="176"/>
      <c r="J155" s="177">
        <f>ROUND(I155*H155,2)</f>
        <v>0</v>
      </c>
      <c r="K155" s="173" t="s">
        <v>201</v>
      </c>
      <c r="L155" s="178"/>
      <c r="M155" s="179" t="s">
        <v>1</v>
      </c>
      <c r="N155" s="180" t="s">
        <v>41</v>
      </c>
      <c r="P155" s="146">
        <f>O155*H155</f>
        <v>0</v>
      </c>
      <c r="Q155" s="146">
        <v>0</v>
      </c>
      <c r="R155" s="146">
        <f>Q155*H155</f>
        <v>0</v>
      </c>
      <c r="S155" s="146">
        <v>0</v>
      </c>
      <c r="T155" s="147">
        <f>S155*H155</f>
        <v>0</v>
      </c>
      <c r="AR155" s="148" t="s">
        <v>202</v>
      </c>
      <c r="AT155" s="148" t="s">
        <v>198</v>
      </c>
      <c r="AU155" s="148" t="s">
        <v>85</v>
      </c>
      <c r="AY155" s="17" t="s">
        <v>181</v>
      </c>
      <c r="BE155" s="149">
        <f>IF(N155="základní",J155,0)</f>
        <v>0</v>
      </c>
      <c r="BF155" s="149">
        <f>IF(N155="snížená",J155,0)</f>
        <v>0</v>
      </c>
      <c r="BG155" s="149">
        <f>IF(N155="zákl. přenesená",J155,0)</f>
        <v>0</v>
      </c>
      <c r="BH155" s="149">
        <f>IF(N155="sníž. přenesená",J155,0)</f>
        <v>0</v>
      </c>
      <c r="BI155" s="149">
        <f>IF(N155="nulová",J155,0)</f>
        <v>0</v>
      </c>
      <c r="BJ155" s="17" t="s">
        <v>83</v>
      </c>
      <c r="BK155" s="149">
        <f>ROUND(I155*H155,2)</f>
        <v>0</v>
      </c>
      <c r="BL155" s="17" t="s">
        <v>188</v>
      </c>
      <c r="BM155" s="148" t="s">
        <v>203</v>
      </c>
    </row>
    <row r="156" spans="2:65" s="11" customFormat="1" ht="22.9" customHeight="1" x14ac:dyDescent="0.2">
      <c r="B156" s="124"/>
      <c r="D156" s="125" t="s">
        <v>75</v>
      </c>
      <c r="E156" s="134" t="s">
        <v>99</v>
      </c>
      <c r="F156" s="134" t="s">
        <v>204</v>
      </c>
      <c r="I156" s="127"/>
      <c r="J156" s="135">
        <f>BK156</f>
        <v>0</v>
      </c>
      <c r="L156" s="124"/>
      <c r="M156" s="129"/>
      <c r="P156" s="130">
        <f>P157</f>
        <v>0</v>
      </c>
      <c r="R156" s="130">
        <f>R157</f>
        <v>0.31540499999999999</v>
      </c>
      <c r="T156" s="131">
        <f>T157</f>
        <v>0</v>
      </c>
      <c r="AR156" s="125" t="s">
        <v>83</v>
      </c>
      <c r="AT156" s="132" t="s">
        <v>75</v>
      </c>
      <c r="AU156" s="132" t="s">
        <v>83</v>
      </c>
      <c r="AY156" s="125" t="s">
        <v>181</v>
      </c>
      <c r="BK156" s="133">
        <f>BK157</f>
        <v>0</v>
      </c>
    </row>
    <row r="157" spans="2:65" s="1" customFormat="1" ht="21.75" customHeight="1" x14ac:dyDescent="0.2">
      <c r="B157" s="136"/>
      <c r="C157" s="137" t="s">
        <v>188</v>
      </c>
      <c r="D157" s="137" t="s">
        <v>183</v>
      </c>
      <c r="E157" s="138" t="s">
        <v>205</v>
      </c>
      <c r="F157" s="139" t="s">
        <v>206</v>
      </c>
      <c r="G157" s="140" t="s">
        <v>186</v>
      </c>
      <c r="H157" s="141">
        <v>4.5</v>
      </c>
      <c r="I157" s="142"/>
      <c r="J157" s="143">
        <f>ROUND(I157*H157,2)</f>
        <v>0</v>
      </c>
      <c r="K157" s="139" t="s">
        <v>187</v>
      </c>
      <c r="L157" s="32"/>
      <c r="M157" s="144" t="s">
        <v>1</v>
      </c>
      <c r="N157" s="145" t="s">
        <v>41</v>
      </c>
      <c r="P157" s="146">
        <f>O157*H157</f>
        <v>0</v>
      </c>
      <c r="Q157" s="146">
        <v>7.009E-2</v>
      </c>
      <c r="R157" s="146">
        <f>Q157*H157</f>
        <v>0.31540499999999999</v>
      </c>
      <c r="S157" s="146">
        <v>0</v>
      </c>
      <c r="T157" s="147">
        <f>S157*H157</f>
        <v>0</v>
      </c>
      <c r="AR157" s="148" t="s">
        <v>188</v>
      </c>
      <c r="AT157" s="148" t="s">
        <v>183</v>
      </c>
      <c r="AU157" s="148" t="s">
        <v>85</v>
      </c>
      <c r="AY157" s="17" t="s">
        <v>181</v>
      </c>
      <c r="BE157" s="149">
        <f>IF(N157="základní",J157,0)</f>
        <v>0</v>
      </c>
      <c r="BF157" s="149">
        <f>IF(N157="snížená",J157,0)</f>
        <v>0</v>
      </c>
      <c r="BG157" s="149">
        <f>IF(N157="zákl. přenesená",J157,0)</f>
        <v>0</v>
      </c>
      <c r="BH157" s="149">
        <f>IF(N157="sníž. přenesená",J157,0)</f>
        <v>0</v>
      </c>
      <c r="BI157" s="149">
        <f>IF(N157="nulová",J157,0)</f>
        <v>0</v>
      </c>
      <c r="BJ157" s="17" t="s">
        <v>83</v>
      </c>
      <c r="BK157" s="149">
        <f>ROUND(I157*H157,2)</f>
        <v>0</v>
      </c>
      <c r="BL157" s="17" t="s">
        <v>188</v>
      </c>
      <c r="BM157" s="148" t="s">
        <v>207</v>
      </c>
    </row>
    <row r="158" spans="2:65" s="11" customFormat="1" ht="22.9" customHeight="1" x14ac:dyDescent="0.2">
      <c r="B158" s="124"/>
      <c r="D158" s="125" t="s">
        <v>75</v>
      </c>
      <c r="E158" s="134" t="s">
        <v>188</v>
      </c>
      <c r="F158" s="134" t="s">
        <v>208</v>
      </c>
      <c r="I158" s="127"/>
      <c r="J158" s="135">
        <f>BK158</f>
        <v>0</v>
      </c>
      <c r="L158" s="124"/>
      <c r="M158" s="129"/>
      <c r="P158" s="130">
        <f>P159</f>
        <v>0</v>
      </c>
      <c r="R158" s="130">
        <f>R159</f>
        <v>0.73876499999999989</v>
      </c>
      <c r="T158" s="131">
        <f>T159</f>
        <v>0</v>
      </c>
      <c r="AR158" s="125" t="s">
        <v>83</v>
      </c>
      <c r="AT158" s="132" t="s">
        <v>75</v>
      </c>
      <c r="AU158" s="132" t="s">
        <v>83</v>
      </c>
      <c r="AY158" s="125" t="s">
        <v>181</v>
      </c>
      <c r="BK158" s="133">
        <f>BK159</f>
        <v>0</v>
      </c>
    </row>
    <row r="159" spans="2:65" s="1" customFormat="1" ht="16.5" customHeight="1" x14ac:dyDescent="0.2">
      <c r="B159" s="136"/>
      <c r="C159" s="137" t="s">
        <v>209</v>
      </c>
      <c r="D159" s="137" t="s">
        <v>183</v>
      </c>
      <c r="E159" s="138" t="s">
        <v>210</v>
      </c>
      <c r="F159" s="139" t="s">
        <v>211</v>
      </c>
      <c r="G159" s="140" t="s">
        <v>212</v>
      </c>
      <c r="H159" s="141">
        <v>0.3</v>
      </c>
      <c r="I159" s="142"/>
      <c r="J159" s="143">
        <f>ROUND(I159*H159,2)</f>
        <v>0</v>
      </c>
      <c r="K159" s="139" t="s">
        <v>187</v>
      </c>
      <c r="L159" s="32"/>
      <c r="M159" s="144" t="s">
        <v>1</v>
      </c>
      <c r="N159" s="145" t="s">
        <v>41</v>
      </c>
      <c r="P159" s="146">
        <f>O159*H159</f>
        <v>0</v>
      </c>
      <c r="Q159" s="146">
        <v>2.4625499999999998</v>
      </c>
      <c r="R159" s="146">
        <f>Q159*H159</f>
        <v>0.73876499999999989</v>
      </c>
      <c r="S159" s="146">
        <v>0</v>
      </c>
      <c r="T159" s="147">
        <f>S159*H159</f>
        <v>0</v>
      </c>
      <c r="AR159" s="148" t="s">
        <v>188</v>
      </c>
      <c r="AT159" s="148" t="s">
        <v>183</v>
      </c>
      <c r="AU159" s="148" t="s">
        <v>85</v>
      </c>
      <c r="AY159" s="17" t="s">
        <v>181</v>
      </c>
      <c r="BE159" s="149">
        <f>IF(N159="základní",J159,0)</f>
        <v>0</v>
      </c>
      <c r="BF159" s="149">
        <f>IF(N159="snížená",J159,0)</f>
        <v>0</v>
      </c>
      <c r="BG159" s="149">
        <f>IF(N159="zákl. přenesená",J159,0)</f>
        <v>0</v>
      </c>
      <c r="BH159" s="149">
        <f>IF(N159="sníž. přenesená",J159,0)</f>
        <v>0</v>
      </c>
      <c r="BI159" s="149">
        <f>IF(N159="nulová",J159,0)</f>
        <v>0</v>
      </c>
      <c r="BJ159" s="17" t="s">
        <v>83</v>
      </c>
      <c r="BK159" s="149">
        <f>ROUND(I159*H159,2)</f>
        <v>0</v>
      </c>
      <c r="BL159" s="17" t="s">
        <v>188</v>
      </c>
      <c r="BM159" s="148" t="s">
        <v>213</v>
      </c>
    </row>
    <row r="160" spans="2:65" s="11" customFormat="1" ht="22.9" customHeight="1" x14ac:dyDescent="0.2">
      <c r="B160" s="124"/>
      <c r="D160" s="125" t="s">
        <v>75</v>
      </c>
      <c r="E160" s="134" t="s">
        <v>214</v>
      </c>
      <c r="F160" s="134" t="s">
        <v>215</v>
      </c>
      <c r="I160" s="127"/>
      <c r="J160" s="135">
        <f>BK160</f>
        <v>0</v>
      </c>
      <c r="L160" s="124"/>
      <c r="M160" s="129"/>
      <c r="P160" s="130">
        <f>SUM(P161:P196)</f>
        <v>0</v>
      </c>
      <c r="R160" s="130">
        <f>SUM(R161:R196)</f>
        <v>140.33582530000001</v>
      </c>
      <c r="T160" s="131">
        <f>SUM(T161:T196)</f>
        <v>13.1417</v>
      </c>
      <c r="AR160" s="125" t="s">
        <v>83</v>
      </c>
      <c r="AT160" s="132" t="s">
        <v>75</v>
      </c>
      <c r="AU160" s="132" t="s">
        <v>83</v>
      </c>
      <c r="AY160" s="125" t="s">
        <v>181</v>
      </c>
      <c r="BK160" s="133">
        <f>SUM(BK161:BK196)</f>
        <v>0</v>
      </c>
    </row>
    <row r="161" spans="2:65" s="1" customFormat="1" ht="16.5" customHeight="1" x14ac:dyDescent="0.2">
      <c r="B161" s="136"/>
      <c r="C161" s="137" t="s">
        <v>214</v>
      </c>
      <c r="D161" s="137" t="s">
        <v>183</v>
      </c>
      <c r="E161" s="138" t="s">
        <v>216</v>
      </c>
      <c r="F161" s="139" t="s">
        <v>217</v>
      </c>
      <c r="G161" s="140" t="s">
        <v>186</v>
      </c>
      <c r="H161" s="141">
        <v>9</v>
      </c>
      <c r="I161" s="142"/>
      <c r="J161" s="143">
        <f>ROUND(I161*H161,2)</f>
        <v>0</v>
      </c>
      <c r="K161" s="139" t="s">
        <v>187</v>
      </c>
      <c r="L161" s="32"/>
      <c r="M161" s="144" t="s">
        <v>1</v>
      </c>
      <c r="N161" s="145" t="s">
        <v>41</v>
      </c>
      <c r="P161" s="146">
        <f>O161*H161</f>
        <v>0</v>
      </c>
      <c r="Q161" s="146">
        <v>6.4999999999999997E-3</v>
      </c>
      <c r="R161" s="146">
        <f>Q161*H161</f>
        <v>5.8499999999999996E-2</v>
      </c>
      <c r="S161" s="146">
        <v>0</v>
      </c>
      <c r="T161" s="147">
        <f>S161*H161</f>
        <v>0</v>
      </c>
      <c r="AR161" s="148" t="s">
        <v>188</v>
      </c>
      <c r="AT161" s="148" t="s">
        <v>183</v>
      </c>
      <c r="AU161" s="148" t="s">
        <v>85</v>
      </c>
      <c r="AY161" s="17" t="s">
        <v>181</v>
      </c>
      <c r="BE161" s="149">
        <f>IF(N161="základní",J161,0)</f>
        <v>0</v>
      </c>
      <c r="BF161" s="149">
        <f>IF(N161="snížená",J161,0)</f>
        <v>0</v>
      </c>
      <c r="BG161" s="149">
        <f>IF(N161="zákl. přenesená",J161,0)</f>
        <v>0</v>
      </c>
      <c r="BH161" s="149">
        <f>IF(N161="sníž. přenesená",J161,0)</f>
        <v>0</v>
      </c>
      <c r="BI161" s="149">
        <f>IF(N161="nulová",J161,0)</f>
        <v>0</v>
      </c>
      <c r="BJ161" s="17" t="s">
        <v>83</v>
      </c>
      <c r="BK161" s="149">
        <f>ROUND(I161*H161,2)</f>
        <v>0</v>
      </c>
      <c r="BL161" s="17" t="s">
        <v>188</v>
      </c>
      <c r="BM161" s="148" t="s">
        <v>218</v>
      </c>
    </row>
    <row r="162" spans="2:65" s="1" customFormat="1" ht="16.5" customHeight="1" x14ac:dyDescent="0.2">
      <c r="B162" s="136"/>
      <c r="C162" s="137" t="s">
        <v>219</v>
      </c>
      <c r="D162" s="137" t="s">
        <v>183</v>
      </c>
      <c r="E162" s="138" t="s">
        <v>220</v>
      </c>
      <c r="F162" s="139" t="s">
        <v>221</v>
      </c>
      <c r="G162" s="140" t="s">
        <v>186</v>
      </c>
      <c r="H162" s="141">
        <v>527</v>
      </c>
      <c r="I162" s="142"/>
      <c r="J162" s="143">
        <f>ROUND(I162*H162,2)</f>
        <v>0</v>
      </c>
      <c r="K162" s="139" t="s">
        <v>187</v>
      </c>
      <c r="L162" s="32"/>
      <c r="M162" s="144" t="s">
        <v>1</v>
      </c>
      <c r="N162" s="145" t="s">
        <v>41</v>
      </c>
      <c r="P162" s="146">
        <f>O162*H162</f>
        <v>0</v>
      </c>
      <c r="Q162" s="146">
        <v>2.5999999999999998E-4</v>
      </c>
      <c r="R162" s="146">
        <f>Q162*H162</f>
        <v>0.13701999999999998</v>
      </c>
      <c r="S162" s="146">
        <v>0</v>
      </c>
      <c r="T162" s="147">
        <f>S162*H162</f>
        <v>0</v>
      </c>
      <c r="AR162" s="148" t="s">
        <v>188</v>
      </c>
      <c r="AT162" s="148" t="s">
        <v>183</v>
      </c>
      <c r="AU162" s="148" t="s">
        <v>85</v>
      </c>
      <c r="AY162" s="17" t="s">
        <v>181</v>
      </c>
      <c r="BE162" s="149">
        <f>IF(N162="základní",J162,0)</f>
        <v>0</v>
      </c>
      <c r="BF162" s="149">
        <f>IF(N162="snížená",J162,0)</f>
        <v>0</v>
      </c>
      <c r="BG162" s="149">
        <f>IF(N162="zákl. přenesená",J162,0)</f>
        <v>0</v>
      </c>
      <c r="BH162" s="149">
        <f>IF(N162="sníž. přenesená",J162,0)</f>
        <v>0</v>
      </c>
      <c r="BI162" s="149">
        <f>IF(N162="nulová",J162,0)</f>
        <v>0</v>
      </c>
      <c r="BJ162" s="17" t="s">
        <v>83</v>
      </c>
      <c r="BK162" s="149">
        <f>ROUND(I162*H162,2)</f>
        <v>0</v>
      </c>
      <c r="BL162" s="17" t="s">
        <v>188</v>
      </c>
      <c r="BM162" s="148" t="s">
        <v>222</v>
      </c>
    </row>
    <row r="163" spans="2:65" s="12" customFormat="1" x14ac:dyDescent="0.2">
      <c r="B163" s="150"/>
      <c r="D163" s="151" t="s">
        <v>190</v>
      </c>
      <c r="E163" s="152" t="s">
        <v>1</v>
      </c>
      <c r="F163" s="153" t="s">
        <v>223</v>
      </c>
      <c r="H163" s="154">
        <v>527</v>
      </c>
      <c r="I163" s="155"/>
      <c r="L163" s="150"/>
      <c r="M163" s="156"/>
      <c r="T163" s="157"/>
      <c r="AT163" s="152" t="s">
        <v>190</v>
      </c>
      <c r="AU163" s="152" t="s">
        <v>85</v>
      </c>
      <c r="AV163" s="12" t="s">
        <v>85</v>
      </c>
      <c r="AW163" s="12" t="s">
        <v>32</v>
      </c>
      <c r="AX163" s="12" t="s">
        <v>76</v>
      </c>
      <c r="AY163" s="152" t="s">
        <v>181</v>
      </c>
    </row>
    <row r="164" spans="2:65" s="14" customFormat="1" x14ac:dyDescent="0.2">
      <c r="B164" s="164"/>
      <c r="D164" s="151" t="s">
        <v>190</v>
      </c>
      <c r="E164" s="165" t="s">
        <v>1</v>
      </c>
      <c r="F164" s="166" t="s">
        <v>193</v>
      </c>
      <c r="H164" s="167">
        <v>527</v>
      </c>
      <c r="I164" s="168"/>
      <c r="L164" s="164"/>
      <c r="M164" s="169"/>
      <c r="T164" s="170"/>
      <c r="AT164" s="165" t="s">
        <v>190</v>
      </c>
      <c r="AU164" s="165" t="s">
        <v>85</v>
      </c>
      <c r="AV164" s="14" t="s">
        <v>188</v>
      </c>
      <c r="AW164" s="14" t="s">
        <v>32</v>
      </c>
      <c r="AX164" s="14" t="s">
        <v>83</v>
      </c>
      <c r="AY164" s="165" t="s">
        <v>181</v>
      </c>
    </row>
    <row r="165" spans="2:65" s="1" customFormat="1" ht="16.5" customHeight="1" x14ac:dyDescent="0.2">
      <c r="B165" s="136"/>
      <c r="C165" s="137" t="s">
        <v>202</v>
      </c>
      <c r="D165" s="137" t="s">
        <v>183</v>
      </c>
      <c r="E165" s="138" t="s">
        <v>224</v>
      </c>
      <c r="F165" s="139" t="s">
        <v>225</v>
      </c>
      <c r="G165" s="140" t="s">
        <v>186</v>
      </c>
      <c r="H165" s="141">
        <v>52.7</v>
      </c>
      <c r="I165" s="142"/>
      <c r="J165" s="143">
        <f>ROUND(I165*H165,2)</f>
        <v>0</v>
      </c>
      <c r="K165" s="139" t="s">
        <v>201</v>
      </c>
      <c r="L165" s="32"/>
      <c r="M165" s="144" t="s">
        <v>1</v>
      </c>
      <c r="N165" s="145" t="s">
        <v>41</v>
      </c>
      <c r="P165" s="146">
        <f>O165*H165</f>
        <v>0</v>
      </c>
      <c r="Q165" s="146">
        <v>5.6000000000000001E-2</v>
      </c>
      <c r="R165" s="146">
        <f>Q165*H165</f>
        <v>2.9512</v>
      </c>
      <c r="S165" s="146">
        <v>5.6000000000000001E-2</v>
      </c>
      <c r="T165" s="147">
        <f>S165*H165</f>
        <v>2.9512</v>
      </c>
      <c r="AR165" s="148" t="s">
        <v>188</v>
      </c>
      <c r="AT165" s="148" t="s">
        <v>183</v>
      </c>
      <c r="AU165" s="148" t="s">
        <v>85</v>
      </c>
      <c r="AY165" s="17" t="s">
        <v>181</v>
      </c>
      <c r="BE165" s="149">
        <f>IF(N165="základní",J165,0)</f>
        <v>0</v>
      </c>
      <c r="BF165" s="149">
        <f>IF(N165="snížená",J165,0)</f>
        <v>0</v>
      </c>
      <c r="BG165" s="149">
        <f>IF(N165="zákl. přenesená",J165,0)</f>
        <v>0</v>
      </c>
      <c r="BH165" s="149">
        <f>IF(N165="sníž. přenesená",J165,0)</f>
        <v>0</v>
      </c>
      <c r="BI165" s="149">
        <f>IF(N165="nulová",J165,0)</f>
        <v>0</v>
      </c>
      <c r="BJ165" s="17" t="s">
        <v>83</v>
      </c>
      <c r="BK165" s="149">
        <f>ROUND(I165*H165,2)</f>
        <v>0</v>
      </c>
      <c r="BL165" s="17" t="s">
        <v>188</v>
      </c>
      <c r="BM165" s="148" t="s">
        <v>226</v>
      </c>
    </row>
    <row r="166" spans="2:65" s="1" customFormat="1" ht="48.75" x14ac:dyDescent="0.2">
      <c r="B166" s="32"/>
      <c r="D166" s="151" t="s">
        <v>227</v>
      </c>
      <c r="F166" s="181" t="s">
        <v>228</v>
      </c>
      <c r="I166" s="182"/>
      <c r="L166" s="32"/>
      <c r="M166" s="183"/>
      <c r="T166" s="56"/>
      <c r="AT166" s="17" t="s">
        <v>227</v>
      </c>
      <c r="AU166" s="17" t="s">
        <v>85</v>
      </c>
    </row>
    <row r="167" spans="2:65" s="1" customFormat="1" ht="16.5" customHeight="1" x14ac:dyDescent="0.2">
      <c r="B167" s="136"/>
      <c r="C167" s="137" t="s">
        <v>229</v>
      </c>
      <c r="D167" s="137" t="s">
        <v>183</v>
      </c>
      <c r="E167" s="138" t="s">
        <v>230</v>
      </c>
      <c r="F167" s="139" t="s">
        <v>231</v>
      </c>
      <c r="G167" s="140" t="s">
        <v>186</v>
      </c>
      <c r="H167" s="141">
        <v>9</v>
      </c>
      <c r="I167" s="142"/>
      <c r="J167" s="143">
        <f>ROUND(I167*H167,2)</f>
        <v>0</v>
      </c>
      <c r="K167" s="139" t="s">
        <v>187</v>
      </c>
      <c r="L167" s="32"/>
      <c r="M167" s="144" t="s">
        <v>1</v>
      </c>
      <c r="N167" s="145" t="s">
        <v>41</v>
      </c>
      <c r="P167" s="146">
        <f>O167*H167</f>
        <v>0</v>
      </c>
      <c r="Q167" s="146">
        <v>4.3800000000000002E-3</v>
      </c>
      <c r="R167" s="146">
        <f>Q167*H167</f>
        <v>3.9420000000000004E-2</v>
      </c>
      <c r="S167" s="146">
        <v>0</v>
      </c>
      <c r="T167" s="147">
        <f>S167*H167</f>
        <v>0</v>
      </c>
      <c r="AR167" s="148" t="s">
        <v>188</v>
      </c>
      <c r="AT167" s="148" t="s">
        <v>183</v>
      </c>
      <c r="AU167" s="148" t="s">
        <v>85</v>
      </c>
      <c r="AY167" s="17" t="s">
        <v>181</v>
      </c>
      <c r="BE167" s="149">
        <f>IF(N167="základní",J167,0)</f>
        <v>0</v>
      </c>
      <c r="BF167" s="149">
        <f>IF(N167="snížená",J167,0)</f>
        <v>0</v>
      </c>
      <c r="BG167" s="149">
        <f>IF(N167="zákl. přenesená",J167,0)</f>
        <v>0</v>
      </c>
      <c r="BH167" s="149">
        <f>IF(N167="sníž. přenesená",J167,0)</f>
        <v>0</v>
      </c>
      <c r="BI167" s="149">
        <f>IF(N167="nulová",J167,0)</f>
        <v>0</v>
      </c>
      <c r="BJ167" s="17" t="s">
        <v>83</v>
      </c>
      <c r="BK167" s="149">
        <f>ROUND(I167*H167,2)</f>
        <v>0</v>
      </c>
      <c r="BL167" s="17" t="s">
        <v>188</v>
      </c>
      <c r="BM167" s="148" t="s">
        <v>232</v>
      </c>
    </row>
    <row r="168" spans="2:65" s="1" customFormat="1" ht="16.5" customHeight="1" x14ac:dyDescent="0.2">
      <c r="B168" s="136"/>
      <c r="C168" s="137" t="s">
        <v>233</v>
      </c>
      <c r="D168" s="137" t="s">
        <v>183</v>
      </c>
      <c r="E168" s="138" t="s">
        <v>234</v>
      </c>
      <c r="F168" s="139" t="s">
        <v>235</v>
      </c>
      <c r="G168" s="140" t="s">
        <v>186</v>
      </c>
      <c r="H168" s="141">
        <v>9</v>
      </c>
      <c r="I168" s="142"/>
      <c r="J168" s="143">
        <f>ROUND(I168*H168,2)</f>
        <v>0</v>
      </c>
      <c r="K168" s="139" t="s">
        <v>187</v>
      </c>
      <c r="L168" s="32"/>
      <c r="M168" s="144" t="s">
        <v>1</v>
      </c>
      <c r="N168" s="145" t="s">
        <v>41</v>
      </c>
      <c r="P168" s="146">
        <f>O168*H168</f>
        <v>0</v>
      </c>
      <c r="Q168" s="146">
        <v>1.7330000000000002E-2</v>
      </c>
      <c r="R168" s="146">
        <f>Q168*H168</f>
        <v>0.15597000000000003</v>
      </c>
      <c r="S168" s="146">
        <v>0</v>
      </c>
      <c r="T168" s="147">
        <f>S168*H168</f>
        <v>0</v>
      </c>
      <c r="AR168" s="148" t="s">
        <v>188</v>
      </c>
      <c r="AT168" s="148" t="s">
        <v>183</v>
      </c>
      <c r="AU168" s="148" t="s">
        <v>85</v>
      </c>
      <c r="AY168" s="17" t="s">
        <v>181</v>
      </c>
      <c r="BE168" s="149">
        <f>IF(N168="základní",J168,0)</f>
        <v>0</v>
      </c>
      <c r="BF168" s="149">
        <f>IF(N168="snížená",J168,0)</f>
        <v>0</v>
      </c>
      <c r="BG168" s="149">
        <f>IF(N168="zákl. přenesená",J168,0)</f>
        <v>0</v>
      </c>
      <c r="BH168" s="149">
        <f>IF(N168="sníž. přenesená",J168,0)</f>
        <v>0</v>
      </c>
      <c r="BI168" s="149">
        <f>IF(N168="nulová",J168,0)</f>
        <v>0</v>
      </c>
      <c r="BJ168" s="17" t="s">
        <v>83</v>
      </c>
      <c r="BK168" s="149">
        <f>ROUND(I168*H168,2)</f>
        <v>0</v>
      </c>
      <c r="BL168" s="17" t="s">
        <v>188</v>
      </c>
      <c r="BM168" s="148" t="s">
        <v>236</v>
      </c>
    </row>
    <row r="169" spans="2:65" s="1" customFormat="1" ht="21.75" customHeight="1" x14ac:dyDescent="0.2">
      <c r="B169" s="136"/>
      <c r="C169" s="137" t="s">
        <v>237</v>
      </c>
      <c r="D169" s="137" t="s">
        <v>183</v>
      </c>
      <c r="E169" s="138" t="s">
        <v>238</v>
      </c>
      <c r="F169" s="139" t="s">
        <v>239</v>
      </c>
      <c r="G169" s="140" t="s">
        <v>186</v>
      </c>
      <c r="H169" s="141">
        <v>527</v>
      </c>
      <c r="I169" s="142"/>
      <c r="J169" s="143">
        <f>ROUND(I169*H169,2)</f>
        <v>0</v>
      </c>
      <c r="K169" s="139" t="s">
        <v>187</v>
      </c>
      <c r="L169" s="32"/>
      <c r="M169" s="144" t="s">
        <v>1</v>
      </c>
      <c r="N169" s="145" t="s">
        <v>41</v>
      </c>
      <c r="P169" s="146">
        <f>O169*H169</f>
        <v>0</v>
      </c>
      <c r="Q169" s="146">
        <v>1.03E-2</v>
      </c>
      <c r="R169" s="146">
        <f>Q169*H169</f>
        <v>5.4280999999999997</v>
      </c>
      <c r="S169" s="146">
        <v>0</v>
      </c>
      <c r="T169" s="147">
        <f>S169*H169</f>
        <v>0</v>
      </c>
      <c r="AR169" s="148" t="s">
        <v>188</v>
      </c>
      <c r="AT169" s="148" t="s">
        <v>183</v>
      </c>
      <c r="AU169" s="148" t="s">
        <v>85</v>
      </c>
      <c r="AY169" s="17" t="s">
        <v>181</v>
      </c>
      <c r="BE169" s="149">
        <f>IF(N169="základní",J169,0)</f>
        <v>0</v>
      </c>
      <c r="BF169" s="149">
        <f>IF(N169="snížená",J169,0)</f>
        <v>0</v>
      </c>
      <c r="BG169" s="149">
        <f>IF(N169="zákl. přenesená",J169,0)</f>
        <v>0</v>
      </c>
      <c r="BH169" s="149">
        <f>IF(N169="sníž. přenesená",J169,0)</f>
        <v>0</v>
      </c>
      <c r="BI169" s="149">
        <f>IF(N169="nulová",J169,0)</f>
        <v>0</v>
      </c>
      <c r="BJ169" s="17" t="s">
        <v>83</v>
      </c>
      <c r="BK169" s="149">
        <f>ROUND(I169*H169,2)</f>
        <v>0</v>
      </c>
      <c r="BL169" s="17" t="s">
        <v>188</v>
      </c>
      <c r="BM169" s="148" t="s">
        <v>240</v>
      </c>
    </row>
    <row r="170" spans="2:65" s="1" customFormat="1" ht="16.5" customHeight="1" x14ac:dyDescent="0.2">
      <c r="B170" s="136"/>
      <c r="C170" s="137" t="s">
        <v>8</v>
      </c>
      <c r="D170" s="137" t="s">
        <v>183</v>
      </c>
      <c r="E170" s="138" t="s">
        <v>241</v>
      </c>
      <c r="F170" s="139" t="s">
        <v>242</v>
      </c>
      <c r="G170" s="140" t="s">
        <v>243</v>
      </c>
      <c r="H170" s="141">
        <v>49.17</v>
      </c>
      <c r="I170" s="142"/>
      <c r="J170" s="143">
        <f>ROUND(I170*H170,2)</f>
        <v>0</v>
      </c>
      <c r="K170" s="139" t="s">
        <v>187</v>
      </c>
      <c r="L170" s="32"/>
      <c r="M170" s="144" t="s">
        <v>1</v>
      </c>
      <c r="N170" s="145" t="s">
        <v>41</v>
      </c>
      <c r="P170" s="146">
        <f>O170*H170</f>
        <v>0</v>
      </c>
      <c r="Q170" s="146">
        <v>1.5E-3</v>
      </c>
      <c r="R170" s="146">
        <f>Q170*H170</f>
        <v>7.3755000000000001E-2</v>
      </c>
      <c r="S170" s="146">
        <v>0</v>
      </c>
      <c r="T170" s="147">
        <f>S170*H170</f>
        <v>0</v>
      </c>
      <c r="AR170" s="148" t="s">
        <v>188</v>
      </c>
      <c r="AT170" s="148" t="s">
        <v>183</v>
      </c>
      <c r="AU170" s="148" t="s">
        <v>85</v>
      </c>
      <c r="AY170" s="17" t="s">
        <v>181</v>
      </c>
      <c r="BE170" s="149">
        <f>IF(N170="základní",J170,0)</f>
        <v>0</v>
      </c>
      <c r="BF170" s="149">
        <f>IF(N170="snížená",J170,0)</f>
        <v>0</v>
      </c>
      <c r="BG170" s="149">
        <f>IF(N170="zákl. přenesená",J170,0)</f>
        <v>0</v>
      </c>
      <c r="BH170" s="149">
        <f>IF(N170="sníž. přenesená",J170,0)</f>
        <v>0</v>
      </c>
      <c r="BI170" s="149">
        <f>IF(N170="nulová",J170,0)</f>
        <v>0</v>
      </c>
      <c r="BJ170" s="17" t="s">
        <v>83</v>
      </c>
      <c r="BK170" s="149">
        <f>ROUND(I170*H170,2)</f>
        <v>0</v>
      </c>
      <c r="BL170" s="17" t="s">
        <v>188</v>
      </c>
      <c r="BM170" s="148" t="s">
        <v>244</v>
      </c>
    </row>
    <row r="171" spans="2:65" s="1" customFormat="1" ht="16.5" customHeight="1" x14ac:dyDescent="0.2">
      <c r="B171" s="136"/>
      <c r="C171" s="137" t="s">
        <v>245</v>
      </c>
      <c r="D171" s="137" t="s">
        <v>183</v>
      </c>
      <c r="E171" s="138" t="s">
        <v>246</v>
      </c>
      <c r="F171" s="139" t="s">
        <v>247</v>
      </c>
      <c r="G171" s="140" t="s">
        <v>186</v>
      </c>
      <c r="H171" s="141">
        <v>121.825</v>
      </c>
      <c r="I171" s="142"/>
      <c r="J171" s="143">
        <f>ROUND(I171*H171,2)</f>
        <v>0</v>
      </c>
      <c r="K171" s="139" t="s">
        <v>187</v>
      </c>
      <c r="L171" s="32"/>
      <c r="M171" s="144" t="s">
        <v>1</v>
      </c>
      <c r="N171" s="145" t="s">
        <v>41</v>
      </c>
      <c r="P171" s="146">
        <f>O171*H171</f>
        <v>0</v>
      </c>
      <c r="Q171" s="146">
        <v>2.6440000000000002E-2</v>
      </c>
      <c r="R171" s="146">
        <f>Q171*H171</f>
        <v>3.2210530000000004</v>
      </c>
      <c r="S171" s="146">
        <v>2.5999999999999999E-2</v>
      </c>
      <c r="T171" s="147">
        <f>S171*H171</f>
        <v>3.1674500000000001</v>
      </c>
      <c r="AR171" s="148" t="s">
        <v>188</v>
      </c>
      <c r="AT171" s="148" t="s">
        <v>183</v>
      </c>
      <c r="AU171" s="148" t="s">
        <v>85</v>
      </c>
      <c r="AY171" s="17" t="s">
        <v>181</v>
      </c>
      <c r="BE171" s="149">
        <f>IF(N171="základní",J171,0)</f>
        <v>0</v>
      </c>
      <c r="BF171" s="149">
        <f>IF(N171="snížená",J171,0)</f>
        <v>0</v>
      </c>
      <c r="BG171" s="149">
        <f>IF(N171="zákl. přenesená",J171,0)</f>
        <v>0</v>
      </c>
      <c r="BH171" s="149">
        <f>IF(N171="sníž. přenesená",J171,0)</f>
        <v>0</v>
      </c>
      <c r="BI171" s="149">
        <f>IF(N171="nulová",J171,0)</f>
        <v>0</v>
      </c>
      <c r="BJ171" s="17" t="s">
        <v>83</v>
      </c>
      <c r="BK171" s="149">
        <f>ROUND(I171*H171,2)</f>
        <v>0</v>
      </c>
      <c r="BL171" s="17" t="s">
        <v>188</v>
      </c>
      <c r="BM171" s="148" t="s">
        <v>248</v>
      </c>
    </row>
    <row r="172" spans="2:65" s="13" customFormat="1" x14ac:dyDescent="0.2">
      <c r="B172" s="158"/>
      <c r="D172" s="151" t="s">
        <v>190</v>
      </c>
      <c r="E172" s="159" t="s">
        <v>1</v>
      </c>
      <c r="F172" s="160" t="s">
        <v>249</v>
      </c>
      <c r="H172" s="159" t="s">
        <v>1</v>
      </c>
      <c r="I172" s="161"/>
      <c r="L172" s="158"/>
      <c r="M172" s="162"/>
      <c r="T172" s="163"/>
      <c r="AT172" s="159" t="s">
        <v>190</v>
      </c>
      <c r="AU172" s="159" t="s">
        <v>85</v>
      </c>
      <c r="AV172" s="13" t="s">
        <v>83</v>
      </c>
      <c r="AW172" s="13" t="s">
        <v>32</v>
      </c>
      <c r="AX172" s="13" t="s">
        <v>76</v>
      </c>
      <c r="AY172" s="159" t="s">
        <v>181</v>
      </c>
    </row>
    <row r="173" spans="2:65" s="12" customFormat="1" x14ac:dyDescent="0.2">
      <c r="B173" s="150"/>
      <c r="D173" s="151" t="s">
        <v>190</v>
      </c>
      <c r="E173" s="152" t="s">
        <v>1</v>
      </c>
      <c r="F173" s="153" t="s">
        <v>250</v>
      </c>
      <c r="H173" s="154">
        <v>5.76</v>
      </c>
      <c r="I173" s="155"/>
      <c r="L173" s="150"/>
      <c r="M173" s="156"/>
      <c r="T173" s="157"/>
      <c r="AT173" s="152" t="s">
        <v>190</v>
      </c>
      <c r="AU173" s="152" t="s">
        <v>85</v>
      </c>
      <c r="AV173" s="12" t="s">
        <v>85</v>
      </c>
      <c r="AW173" s="12" t="s">
        <v>32</v>
      </c>
      <c r="AX173" s="12" t="s">
        <v>76</v>
      </c>
      <c r="AY173" s="152" t="s">
        <v>181</v>
      </c>
    </row>
    <row r="174" spans="2:65" s="12" customFormat="1" x14ac:dyDescent="0.2">
      <c r="B174" s="150"/>
      <c r="D174" s="151" t="s">
        <v>190</v>
      </c>
      <c r="E174" s="152" t="s">
        <v>1</v>
      </c>
      <c r="F174" s="153" t="s">
        <v>251</v>
      </c>
      <c r="H174" s="154">
        <v>116.065</v>
      </c>
      <c r="I174" s="155"/>
      <c r="L174" s="150"/>
      <c r="M174" s="156"/>
      <c r="T174" s="157"/>
      <c r="AT174" s="152" t="s">
        <v>190</v>
      </c>
      <c r="AU174" s="152" t="s">
        <v>85</v>
      </c>
      <c r="AV174" s="12" t="s">
        <v>85</v>
      </c>
      <c r="AW174" s="12" t="s">
        <v>32</v>
      </c>
      <c r="AX174" s="12" t="s">
        <v>76</v>
      </c>
      <c r="AY174" s="152" t="s">
        <v>181</v>
      </c>
    </row>
    <row r="175" spans="2:65" s="14" customFormat="1" x14ac:dyDescent="0.2">
      <c r="B175" s="164"/>
      <c r="D175" s="151" t="s">
        <v>190</v>
      </c>
      <c r="E175" s="165" t="s">
        <v>1</v>
      </c>
      <c r="F175" s="166" t="s">
        <v>193</v>
      </c>
      <c r="H175" s="167">
        <v>121.825</v>
      </c>
      <c r="I175" s="168"/>
      <c r="L175" s="164"/>
      <c r="M175" s="169"/>
      <c r="T175" s="170"/>
      <c r="AT175" s="165" t="s">
        <v>190</v>
      </c>
      <c r="AU175" s="165" t="s">
        <v>85</v>
      </c>
      <c r="AV175" s="14" t="s">
        <v>188</v>
      </c>
      <c r="AW175" s="14" t="s">
        <v>32</v>
      </c>
      <c r="AX175" s="14" t="s">
        <v>83</v>
      </c>
      <c r="AY175" s="165" t="s">
        <v>181</v>
      </c>
    </row>
    <row r="176" spans="2:65" s="1" customFormat="1" ht="16.5" customHeight="1" x14ac:dyDescent="0.2">
      <c r="B176" s="136"/>
      <c r="C176" s="137" t="s">
        <v>252</v>
      </c>
      <c r="D176" s="137" t="s">
        <v>183</v>
      </c>
      <c r="E176" s="138" t="s">
        <v>253</v>
      </c>
      <c r="F176" s="139" t="s">
        <v>254</v>
      </c>
      <c r="G176" s="140" t="s">
        <v>186</v>
      </c>
      <c r="H176" s="141">
        <v>297.02</v>
      </c>
      <c r="I176" s="142"/>
      <c r="J176" s="143">
        <f>ROUND(I176*H176,2)</f>
        <v>0</v>
      </c>
      <c r="K176" s="139" t="s">
        <v>187</v>
      </c>
      <c r="L176" s="32"/>
      <c r="M176" s="144" t="s">
        <v>1</v>
      </c>
      <c r="N176" s="145" t="s">
        <v>41</v>
      </c>
      <c r="P176" s="146">
        <f>O176*H176</f>
        <v>0</v>
      </c>
      <c r="Q176" s="146">
        <v>1.9290000000000002E-2</v>
      </c>
      <c r="R176" s="146">
        <f>Q176*H176</f>
        <v>5.7295157999999997</v>
      </c>
      <c r="S176" s="146">
        <v>0.02</v>
      </c>
      <c r="T176" s="147">
        <f>S176*H176</f>
        <v>5.9403999999999995</v>
      </c>
      <c r="AR176" s="148" t="s">
        <v>188</v>
      </c>
      <c r="AT176" s="148" t="s">
        <v>183</v>
      </c>
      <c r="AU176" s="148" t="s">
        <v>85</v>
      </c>
      <c r="AY176" s="17" t="s">
        <v>181</v>
      </c>
      <c r="BE176" s="149">
        <f>IF(N176="základní",J176,0)</f>
        <v>0</v>
      </c>
      <c r="BF176" s="149">
        <f>IF(N176="snížená",J176,0)</f>
        <v>0</v>
      </c>
      <c r="BG176" s="149">
        <f>IF(N176="zákl. přenesená",J176,0)</f>
        <v>0</v>
      </c>
      <c r="BH176" s="149">
        <f>IF(N176="sníž. přenesená",J176,0)</f>
        <v>0</v>
      </c>
      <c r="BI176" s="149">
        <f>IF(N176="nulová",J176,0)</f>
        <v>0</v>
      </c>
      <c r="BJ176" s="17" t="s">
        <v>83</v>
      </c>
      <c r="BK176" s="149">
        <f>ROUND(I176*H176,2)</f>
        <v>0</v>
      </c>
      <c r="BL176" s="17" t="s">
        <v>188</v>
      </c>
      <c r="BM176" s="148" t="s">
        <v>255</v>
      </c>
    </row>
    <row r="177" spans="2:65" s="13" customFormat="1" x14ac:dyDescent="0.2">
      <c r="B177" s="158"/>
      <c r="D177" s="151" t="s">
        <v>190</v>
      </c>
      <c r="E177" s="159" t="s">
        <v>1</v>
      </c>
      <c r="F177" s="160" t="s">
        <v>249</v>
      </c>
      <c r="H177" s="159" t="s">
        <v>1</v>
      </c>
      <c r="I177" s="161"/>
      <c r="L177" s="158"/>
      <c r="M177" s="162"/>
      <c r="T177" s="163"/>
      <c r="AT177" s="159" t="s">
        <v>190</v>
      </c>
      <c r="AU177" s="159" t="s">
        <v>85</v>
      </c>
      <c r="AV177" s="13" t="s">
        <v>83</v>
      </c>
      <c r="AW177" s="13" t="s">
        <v>32</v>
      </c>
      <c r="AX177" s="13" t="s">
        <v>76</v>
      </c>
      <c r="AY177" s="159" t="s">
        <v>181</v>
      </c>
    </row>
    <row r="178" spans="2:65" s="12" customFormat="1" x14ac:dyDescent="0.2">
      <c r="B178" s="150"/>
      <c r="D178" s="151" t="s">
        <v>190</v>
      </c>
      <c r="E178" s="152" t="s">
        <v>1</v>
      </c>
      <c r="F178" s="153" t="s">
        <v>256</v>
      </c>
      <c r="H178" s="154">
        <v>21.12</v>
      </c>
      <c r="I178" s="155"/>
      <c r="L178" s="150"/>
      <c r="M178" s="156"/>
      <c r="T178" s="157"/>
      <c r="AT178" s="152" t="s">
        <v>190</v>
      </c>
      <c r="AU178" s="152" t="s">
        <v>85</v>
      </c>
      <c r="AV178" s="12" t="s">
        <v>85</v>
      </c>
      <c r="AW178" s="12" t="s">
        <v>32</v>
      </c>
      <c r="AX178" s="12" t="s">
        <v>76</v>
      </c>
      <c r="AY178" s="152" t="s">
        <v>181</v>
      </c>
    </row>
    <row r="179" spans="2:65" s="12" customFormat="1" x14ac:dyDescent="0.2">
      <c r="B179" s="150"/>
      <c r="D179" s="151" t="s">
        <v>190</v>
      </c>
      <c r="E179" s="152" t="s">
        <v>1</v>
      </c>
      <c r="F179" s="153" t="s">
        <v>257</v>
      </c>
      <c r="H179" s="154">
        <v>275.89999999999998</v>
      </c>
      <c r="I179" s="155"/>
      <c r="L179" s="150"/>
      <c r="M179" s="156"/>
      <c r="T179" s="157"/>
      <c r="AT179" s="152" t="s">
        <v>190</v>
      </c>
      <c r="AU179" s="152" t="s">
        <v>85</v>
      </c>
      <c r="AV179" s="12" t="s">
        <v>85</v>
      </c>
      <c r="AW179" s="12" t="s">
        <v>32</v>
      </c>
      <c r="AX179" s="12" t="s">
        <v>76</v>
      </c>
      <c r="AY179" s="152" t="s">
        <v>181</v>
      </c>
    </row>
    <row r="180" spans="2:65" s="14" customFormat="1" x14ac:dyDescent="0.2">
      <c r="B180" s="164"/>
      <c r="D180" s="151" t="s">
        <v>190</v>
      </c>
      <c r="E180" s="165" t="s">
        <v>1</v>
      </c>
      <c r="F180" s="166" t="s">
        <v>193</v>
      </c>
      <c r="H180" s="167">
        <v>297.02</v>
      </c>
      <c r="I180" s="168"/>
      <c r="L180" s="164"/>
      <c r="M180" s="169"/>
      <c r="T180" s="170"/>
      <c r="AT180" s="165" t="s">
        <v>190</v>
      </c>
      <c r="AU180" s="165" t="s">
        <v>85</v>
      </c>
      <c r="AV180" s="14" t="s">
        <v>188</v>
      </c>
      <c r="AW180" s="14" t="s">
        <v>32</v>
      </c>
      <c r="AX180" s="14" t="s">
        <v>83</v>
      </c>
      <c r="AY180" s="165" t="s">
        <v>181</v>
      </c>
    </row>
    <row r="181" spans="2:65" s="1" customFormat="1" ht="16.5" customHeight="1" x14ac:dyDescent="0.2">
      <c r="B181" s="136"/>
      <c r="C181" s="137" t="s">
        <v>258</v>
      </c>
      <c r="D181" s="137" t="s">
        <v>183</v>
      </c>
      <c r="E181" s="138" t="s">
        <v>259</v>
      </c>
      <c r="F181" s="139" t="s">
        <v>260</v>
      </c>
      <c r="G181" s="140" t="s">
        <v>186</v>
      </c>
      <c r="H181" s="141">
        <v>15</v>
      </c>
      <c r="I181" s="142"/>
      <c r="J181" s="143">
        <f>ROUND(I181*H181,2)</f>
        <v>0</v>
      </c>
      <c r="K181" s="139" t="s">
        <v>187</v>
      </c>
      <c r="L181" s="32"/>
      <c r="M181" s="144" t="s">
        <v>1</v>
      </c>
      <c r="N181" s="145" t="s">
        <v>41</v>
      </c>
      <c r="P181" s="146">
        <f>O181*H181</f>
        <v>0</v>
      </c>
      <c r="Q181" s="146">
        <v>2.0930000000000001E-2</v>
      </c>
      <c r="R181" s="146">
        <f>Q181*H181</f>
        <v>0.31395000000000001</v>
      </c>
      <c r="S181" s="146">
        <v>0.02</v>
      </c>
      <c r="T181" s="147">
        <f>S181*H181</f>
        <v>0.3</v>
      </c>
      <c r="AR181" s="148" t="s">
        <v>188</v>
      </c>
      <c r="AT181" s="148" t="s">
        <v>183</v>
      </c>
      <c r="AU181" s="148" t="s">
        <v>85</v>
      </c>
      <c r="AY181" s="17" t="s">
        <v>181</v>
      </c>
      <c r="BE181" s="149">
        <f>IF(N181="základní",J181,0)</f>
        <v>0</v>
      </c>
      <c r="BF181" s="149">
        <f>IF(N181="snížená",J181,0)</f>
        <v>0</v>
      </c>
      <c r="BG181" s="149">
        <f>IF(N181="zákl. přenesená",J181,0)</f>
        <v>0</v>
      </c>
      <c r="BH181" s="149">
        <f>IF(N181="sníž. přenesená",J181,0)</f>
        <v>0</v>
      </c>
      <c r="BI181" s="149">
        <f>IF(N181="nulová",J181,0)</f>
        <v>0</v>
      </c>
      <c r="BJ181" s="17" t="s">
        <v>83</v>
      </c>
      <c r="BK181" s="149">
        <f>ROUND(I181*H181,2)</f>
        <v>0</v>
      </c>
      <c r="BL181" s="17" t="s">
        <v>188</v>
      </c>
      <c r="BM181" s="148" t="s">
        <v>261</v>
      </c>
    </row>
    <row r="182" spans="2:65" s="1" customFormat="1" ht="16.5" customHeight="1" x14ac:dyDescent="0.2">
      <c r="B182" s="136"/>
      <c r="C182" s="137" t="s">
        <v>262</v>
      </c>
      <c r="D182" s="137" t="s">
        <v>183</v>
      </c>
      <c r="E182" s="138" t="s">
        <v>263</v>
      </c>
      <c r="F182" s="139" t="s">
        <v>264</v>
      </c>
      <c r="G182" s="140" t="s">
        <v>186</v>
      </c>
      <c r="H182" s="141">
        <v>121.825</v>
      </c>
      <c r="I182" s="142"/>
      <c r="J182" s="143">
        <f>ROUND(I182*H182,2)</f>
        <v>0</v>
      </c>
      <c r="K182" s="139" t="s">
        <v>187</v>
      </c>
      <c r="L182" s="32"/>
      <c r="M182" s="144" t="s">
        <v>1</v>
      </c>
      <c r="N182" s="145" t="s">
        <v>41</v>
      </c>
      <c r="P182" s="146">
        <f>O182*H182</f>
        <v>0</v>
      </c>
      <c r="Q182" s="146">
        <v>2.2000000000000001E-4</v>
      </c>
      <c r="R182" s="146">
        <f>Q182*H182</f>
        <v>2.6801500000000002E-2</v>
      </c>
      <c r="S182" s="146">
        <v>2E-3</v>
      </c>
      <c r="T182" s="147">
        <f>S182*H182</f>
        <v>0.24365000000000001</v>
      </c>
      <c r="AR182" s="148" t="s">
        <v>188</v>
      </c>
      <c r="AT182" s="148" t="s">
        <v>183</v>
      </c>
      <c r="AU182" s="148" t="s">
        <v>85</v>
      </c>
      <c r="AY182" s="17" t="s">
        <v>181</v>
      </c>
      <c r="BE182" s="149">
        <f>IF(N182="základní",J182,0)</f>
        <v>0</v>
      </c>
      <c r="BF182" s="149">
        <f>IF(N182="snížená",J182,0)</f>
        <v>0</v>
      </c>
      <c r="BG182" s="149">
        <f>IF(N182="zákl. přenesená",J182,0)</f>
        <v>0</v>
      </c>
      <c r="BH182" s="149">
        <f>IF(N182="sníž. přenesená",J182,0)</f>
        <v>0</v>
      </c>
      <c r="BI182" s="149">
        <f>IF(N182="nulová",J182,0)</f>
        <v>0</v>
      </c>
      <c r="BJ182" s="17" t="s">
        <v>83</v>
      </c>
      <c r="BK182" s="149">
        <f>ROUND(I182*H182,2)</f>
        <v>0</v>
      </c>
      <c r="BL182" s="17" t="s">
        <v>188</v>
      </c>
      <c r="BM182" s="148" t="s">
        <v>265</v>
      </c>
    </row>
    <row r="183" spans="2:65" s="1" customFormat="1" ht="16.5" customHeight="1" x14ac:dyDescent="0.2">
      <c r="B183" s="136"/>
      <c r="C183" s="137" t="s">
        <v>266</v>
      </c>
      <c r="D183" s="137" t="s">
        <v>183</v>
      </c>
      <c r="E183" s="138" t="s">
        <v>267</v>
      </c>
      <c r="F183" s="139" t="s">
        <v>268</v>
      </c>
      <c r="G183" s="140" t="s">
        <v>186</v>
      </c>
      <c r="H183" s="141">
        <v>269.5</v>
      </c>
      <c r="I183" s="142"/>
      <c r="J183" s="143">
        <f>ROUND(I183*H183,2)</f>
        <v>0</v>
      </c>
      <c r="K183" s="139" t="s">
        <v>201</v>
      </c>
      <c r="L183" s="32"/>
      <c r="M183" s="144" t="s">
        <v>1</v>
      </c>
      <c r="N183" s="145" t="s">
        <v>41</v>
      </c>
      <c r="P183" s="146">
        <f>O183*H183</f>
        <v>0</v>
      </c>
      <c r="Q183" s="146">
        <v>2.2000000000000001E-4</v>
      </c>
      <c r="R183" s="146">
        <f>Q183*H183</f>
        <v>5.9290000000000002E-2</v>
      </c>
      <c r="S183" s="146">
        <v>2E-3</v>
      </c>
      <c r="T183" s="147">
        <f>S183*H183</f>
        <v>0.53900000000000003</v>
      </c>
      <c r="AR183" s="148" t="s">
        <v>188</v>
      </c>
      <c r="AT183" s="148" t="s">
        <v>183</v>
      </c>
      <c r="AU183" s="148" t="s">
        <v>85</v>
      </c>
      <c r="AY183" s="17" t="s">
        <v>181</v>
      </c>
      <c r="BE183" s="149">
        <f>IF(N183="základní",J183,0)</f>
        <v>0</v>
      </c>
      <c r="BF183" s="149">
        <f>IF(N183="snížená",J183,0)</f>
        <v>0</v>
      </c>
      <c r="BG183" s="149">
        <f>IF(N183="zákl. přenesená",J183,0)</f>
        <v>0</v>
      </c>
      <c r="BH183" s="149">
        <f>IF(N183="sníž. přenesená",J183,0)</f>
        <v>0</v>
      </c>
      <c r="BI183" s="149">
        <f>IF(N183="nulová",J183,0)</f>
        <v>0</v>
      </c>
      <c r="BJ183" s="17" t="s">
        <v>83</v>
      </c>
      <c r="BK183" s="149">
        <f>ROUND(I183*H183,2)</f>
        <v>0</v>
      </c>
      <c r="BL183" s="17" t="s">
        <v>188</v>
      </c>
      <c r="BM183" s="148" t="s">
        <v>269</v>
      </c>
    </row>
    <row r="184" spans="2:65" s="1" customFormat="1" ht="58.5" x14ac:dyDescent="0.2">
      <c r="B184" s="32"/>
      <c r="D184" s="151" t="s">
        <v>227</v>
      </c>
      <c r="F184" s="181" t="s">
        <v>270</v>
      </c>
      <c r="I184" s="182"/>
      <c r="L184" s="32"/>
      <c r="M184" s="183"/>
      <c r="T184" s="56"/>
      <c r="AT184" s="17" t="s">
        <v>227</v>
      </c>
      <c r="AU184" s="17" t="s">
        <v>85</v>
      </c>
    </row>
    <row r="185" spans="2:65" s="12" customFormat="1" x14ac:dyDescent="0.2">
      <c r="B185" s="150"/>
      <c r="D185" s="151" t="s">
        <v>190</v>
      </c>
      <c r="E185" s="152" t="s">
        <v>1</v>
      </c>
      <c r="F185" s="153" t="s">
        <v>271</v>
      </c>
      <c r="H185" s="154">
        <v>269.5</v>
      </c>
      <c r="I185" s="155"/>
      <c r="L185" s="150"/>
      <c r="M185" s="156"/>
      <c r="T185" s="157"/>
      <c r="AT185" s="152" t="s">
        <v>190</v>
      </c>
      <c r="AU185" s="152" t="s">
        <v>85</v>
      </c>
      <c r="AV185" s="12" t="s">
        <v>85</v>
      </c>
      <c r="AW185" s="12" t="s">
        <v>32</v>
      </c>
      <c r="AX185" s="12" t="s">
        <v>76</v>
      </c>
      <c r="AY185" s="152" t="s">
        <v>181</v>
      </c>
    </row>
    <row r="186" spans="2:65" s="14" customFormat="1" x14ac:dyDescent="0.2">
      <c r="B186" s="164"/>
      <c r="D186" s="151" t="s">
        <v>190</v>
      </c>
      <c r="E186" s="165" t="s">
        <v>1</v>
      </c>
      <c r="F186" s="166" t="s">
        <v>193</v>
      </c>
      <c r="H186" s="167">
        <v>269.5</v>
      </c>
      <c r="I186" s="168"/>
      <c r="L186" s="164"/>
      <c r="M186" s="169"/>
      <c r="T186" s="170"/>
      <c r="AT186" s="165" t="s">
        <v>190</v>
      </c>
      <c r="AU186" s="165" t="s">
        <v>85</v>
      </c>
      <c r="AV186" s="14" t="s">
        <v>188</v>
      </c>
      <c r="AW186" s="14" t="s">
        <v>32</v>
      </c>
      <c r="AX186" s="14" t="s">
        <v>83</v>
      </c>
      <c r="AY186" s="165" t="s">
        <v>181</v>
      </c>
    </row>
    <row r="187" spans="2:65" s="1" customFormat="1" ht="16.5" customHeight="1" x14ac:dyDescent="0.2">
      <c r="B187" s="136"/>
      <c r="C187" s="137" t="s">
        <v>272</v>
      </c>
      <c r="D187" s="137" t="s">
        <v>183</v>
      </c>
      <c r="E187" s="138" t="s">
        <v>273</v>
      </c>
      <c r="F187" s="139" t="s">
        <v>274</v>
      </c>
      <c r="G187" s="140" t="s">
        <v>186</v>
      </c>
      <c r="H187" s="141">
        <v>875</v>
      </c>
      <c r="I187" s="142"/>
      <c r="J187" s="143">
        <f>ROUND(I187*H187,2)</f>
        <v>0</v>
      </c>
      <c r="K187" s="139" t="s">
        <v>187</v>
      </c>
      <c r="L187" s="32"/>
      <c r="M187" s="144" t="s">
        <v>1</v>
      </c>
      <c r="N187" s="145" t="s">
        <v>41</v>
      </c>
      <c r="P187" s="146">
        <f>O187*H187</f>
        <v>0</v>
      </c>
      <c r="Q187" s="146">
        <v>9.1800000000000007E-2</v>
      </c>
      <c r="R187" s="146">
        <f>Q187*H187</f>
        <v>80.325000000000003</v>
      </c>
      <c r="S187" s="146">
        <v>0</v>
      </c>
      <c r="T187" s="147">
        <f>S187*H187</f>
        <v>0</v>
      </c>
      <c r="AR187" s="148" t="s">
        <v>188</v>
      </c>
      <c r="AT187" s="148" t="s">
        <v>183</v>
      </c>
      <c r="AU187" s="148" t="s">
        <v>85</v>
      </c>
      <c r="AY187" s="17" t="s">
        <v>181</v>
      </c>
      <c r="BE187" s="149">
        <f>IF(N187="základní",J187,0)</f>
        <v>0</v>
      </c>
      <c r="BF187" s="149">
        <f>IF(N187="snížená",J187,0)</f>
        <v>0</v>
      </c>
      <c r="BG187" s="149">
        <f>IF(N187="zákl. přenesená",J187,0)</f>
        <v>0</v>
      </c>
      <c r="BH187" s="149">
        <f>IF(N187="sníž. přenesená",J187,0)</f>
        <v>0</v>
      </c>
      <c r="BI187" s="149">
        <f>IF(N187="nulová",J187,0)</f>
        <v>0</v>
      </c>
      <c r="BJ187" s="17" t="s">
        <v>83</v>
      </c>
      <c r="BK187" s="149">
        <f>ROUND(I187*H187,2)</f>
        <v>0</v>
      </c>
      <c r="BL187" s="17" t="s">
        <v>188</v>
      </c>
      <c r="BM187" s="148" t="s">
        <v>275</v>
      </c>
    </row>
    <row r="188" spans="2:65" s="1" customFormat="1" ht="19.5" x14ac:dyDescent="0.2">
      <c r="B188" s="32"/>
      <c r="D188" s="151" t="s">
        <v>227</v>
      </c>
      <c r="F188" s="181" t="s">
        <v>276</v>
      </c>
      <c r="I188" s="182"/>
      <c r="L188" s="32"/>
      <c r="M188" s="183"/>
      <c r="T188" s="56"/>
      <c r="AT188" s="17" t="s">
        <v>227</v>
      </c>
      <c r="AU188" s="17" t="s">
        <v>85</v>
      </c>
    </row>
    <row r="189" spans="2:65" s="12" customFormat="1" x14ac:dyDescent="0.2">
      <c r="B189" s="150"/>
      <c r="D189" s="151" t="s">
        <v>190</v>
      </c>
      <c r="E189" s="152" t="s">
        <v>1</v>
      </c>
      <c r="F189" s="153" t="s">
        <v>277</v>
      </c>
      <c r="H189" s="154">
        <v>875</v>
      </c>
      <c r="I189" s="155"/>
      <c r="L189" s="150"/>
      <c r="M189" s="156"/>
      <c r="T189" s="157"/>
      <c r="AT189" s="152" t="s">
        <v>190</v>
      </c>
      <c r="AU189" s="152" t="s">
        <v>85</v>
      </c>
      <c r="AV189" s="12" t="s">
        <v>85</v>
      </c>
      <c r="AW189" s="12" t="s">
        <v>32</v>
      </c>
      <c r="AX189" s="12" t="s">
        <v>76</v>
      </c>
      <c r="AY189" s="152" t="s">
        <v>181</v>
      </c>
    </row>
    <row r="190" spans="2:65" s="14" customFormat="1" x14ac:dyDescent="0.2">
      <c r="B190" s="164"/>
      <c r="D190" s="151" t="s">
        <v>190</v>
      </c>
      <c r="E190" s="165" t="s">
        <v>1</v>
      </c>
      <c r="F190" s="166" t="s">
        <v>193</v>
      </c>
      <c r="H190" s="167">
        <v>875</v>
      </c>
      <c r="I190" s="168"/>
      <c r="L190" s="164"/>
      <c r="M190" s="169"/>
      <c r="T190" s="170"/>
      <c r="AT190" s="165" t="s">
        <v>190</v>
      </c>
      <c r="AU190" s="165" t="s">
        <v>85</v>
      </c>
      <c r="AV190" s="14" t="s">
        <v>188</v>
      </c>
      <c r="AW190" s="14" t="s">
        <v>32</v>
      </c>
      <c r="AX190" s="14" t="s">
        <v>83</v>
      </c>
      <c r="AY190" s="165" t="s">
        <v>181</v>
      </c>
    </row>
    <row r="191" spans="2:65" s="1" customFormat="1" ht="16.5" customHeight="1" x14ac:dyDescent="0.2">
      <c r="B191" s="136"/>
      <c r="C191" s="137" t="s">
        <v>278</v>
      </c>
      <c r="D191" s="137" t="s">
        <v>183</v>
      </c>
      <c r="E191" s="138" t="s">
        <v>279</v>
      </c>
      <c r="F191" s="139" t="s">
        <v>280</v>
      </c>
      <c r="G191" s="140" t="s">
        <v>186</v>
      </c>
      <c r="H191" s="141">
        <v>875</v>
      </c>
      <c r="I191" s="142"/>
      <c r="J191" s="143">
        <f>ROUND(I191*H191,2)</f>
        <v>0</v>
      </c>
      <c r="K191" s="139" t="s">
        <v>187</v>
      </c>
      <c r="L191" s="32"/>
      <c r="M191" s="144" t="s">
        <v>1</v>
      </c>
      <c r="N191" s="145" t="s">
        <v>41</v>
      </c>
      <c r="P191" s="146">
        <f>O191*H191</f>
        <v>0</v>
      </c>
      <c r="Q191" s="146">
        <v>1.0200000000000001E-2</v>
      </c>
      <c r="R191" s="146">
        <f>Q191*H191</f>
        <v>8.9250000000000007</v>
      </c>
      <c r="S191" s="146">
        <v>0</v>
      </c>
      <c r="T191" s="147">
        <f>S191*H191</f>
        <v>0</v>
      </c>
      <c r="AR191" s="148" t="s">
        <v>188</v>
      </c>
      <c r="AT191" s="148" t="s">
        <v>183</v>
      </c>
      <c r="AU191" s="148" t="s">
        <v>85</v>
      </c>
      <c r="AY191" s="17" t="s">
        <v>181</v>
      </c>
      <c r="BE191" s="149">
        <f>IF(N191="základní",J191,0)</f>
        <v>0</v>
      </c>
      <c r="BF191" s="149">
        <f>IF(N191="snížená",J191,0)</f>
        <v>0</v>
      </c>
      <c r="BG191" s="149">
        <f>IF(N191="zákl. přenesená",J191,0)</f>
        <v>0</v>
      </c>
      <c r="BH191" s="149">
        <f>IF(N191="sníž. přenesená",J191,0)</f>
        <v>0</v>
      </c>
      <c r="BI191" s="149">
        <f>IF(N191="nulová",J191,0)</f>
        <v>0</v>
      </c>
      <c r="BJ191" s="17" t="s">
        <v>83</v>
      </c>
      <c r="BK191" s="149">
        <f>ROUND(I191*H191,2)</f>
        <v>0</v>
      </c>
      <c r="BL191" s="17" t="s">
        <v>188</v>
      </c>
      <c r="BM191" s="148" t="s">
        <v>281</v>
      </c>
    </row>
    <row r="192" spans="2:65" s="1" customFormat="1" ht="16.5" customHeight="1" x14ac:dyDescent="0.2">
      <c r="B192" s="136"/>
      <c r="C192" s="137" t="s">
        <v>282</v>
      </c>
      <c r="D192" s="137" t="s">
        <v>183</v>
      </c>
      <c r="E192" s="138" t="s">
        <v>283</v>
      </c>
      <c r="F192" s="139" t="s">
        <v>284</v>
      </c>
      <c r="G192" s="140" t="s">
        <v>186</v>
      </c>
      <c r="H192" s="141">
        <v>875</v>
      </c>
      <c r="I192" s="142"/>
      <c r="J192" s="143">
        <f>ROUND(I192*H192,2)</f>
        <v>0</v>
      </c>
      <c r="K192" s="139" t="s">
        <v>201</v>
      </c>
      <c r="L192" s="32"/>
      <c r="M192" s="144" t="s">
        <v>1</v>
      </c>
      <c r="N192" s="145" t="s">
        <v>41</v>
      </c>
      <c r="P192" s="146">
        <f>O192*H192</f>
        <v>0</v>
      </c>
      <c r="Q192" s="146">
        <v>3.7589999999999998E-2</v>
      </c>
      <c r="R192" s="146">
        <f>Q192*H192</f>
        <v>32.891249999999999</v>
      </c>
      <c r="S192" s="146">
        <v>0</v>
      </c>
      <c r="T192" s="147">
        <f>S192*H192</f>
        <v>0</v>
      </c>
      <c r="AR192" s="148" t="s">
        <v>188</v>
      </c>
      <c r="AT192" s="148" t="s">
        <v>183</v>
      </c>
      <c r="AU192" s="148" t="s">
        <v>85</v>
      </c>
      <c r="AY192" s="17" t="s">
        <v>181</v>
      </c>
      <c r="BE192" s="149">
        <f>IF(N192="základní",J192,0)</f>
        <v>0</v>
      </c>
      <c r="BF192" s="149">
        <f>IF(N192="snížená",J192,0)</f>
        <v>0</v>
      </c>
      <c r="BG192" s="149">
        <f>IF(N192="zákl. přenesená",J192,0)</f>
        <v>0</v>
      </c>
      <c r="BH192" s="149">
        <f>IF(N192="sníž. přenesená",J192,0)</f>
        <v>0</v>
      </c>
      <c r="BI192" s="149">
        <f>IF(N192="nulová",J192,0)</f>
        <v>0</v>
      </c>
      <c r="BJ192" s="17" t="s">
        <v>83</v>
      </c>
      <c r="BK192" s="149">
        <f>ROUND(I192*H192,2)</f>
        <v>0</v>
      </c>
      <c r="BL192" s="17" t="s">
        <v>188</v>
      </c>
      <c r="BM192" s="148" t="s">
        <v>285</v>
      </c>
    </row>
    <row r="193" spans="2:65" s="1" customFormat="1" ht="29.25" x14ac:dyDescent="0.2">
      <c r="B193" s="32"/>
      <c r="D193" s="151" t="s">
        <v>227</v>
      </c>
      <c r="F193" s="181" t="s">
        <v>286</v>
      </c>
      <c r="I193" s="182"/>
      <c r="L193" s="32"/>
      <c r="M193" s="183"/>
      <c r="T193" s="56"/>
      <c r="AT193" s="17" t="s">
        <v>227</v>
      </c>
      <c r="AU193" s="17" t="s">
        <v>85</v>
      </c>
    </row>
    <row r="194" spans="2:65" s="12" customFormat="1" x14ac:dyDescent="0.2">
      <c r="B194" s="150"/>
      <c r="D194" s="151" t="s">
        <v>190</v>
      </c>
      <c r="E194" s="152" t="s">
        <v>1</v>
      </c>
      <c r="F194" s="153" t="s">
        <v>277</v>
      </c>
      <c r="H194" s="154">
        <v>875</v>
      </c>
      <c r="I194" s="155"/>
      <c r="L194" s="150"/>
      <c r="M194" s="156"/>
      <c r="T194" s="157"/>
      <c r="AT194" s="152" t="s">
        <v>190</v>
      </c>
      <c r="AU194" s="152" t="s">
        <v>85</v>
      </c>
      <c r="AV194" s="12" t="s">
        <v>85</v>
      </c>
      <c r="AW194" s="12" t="s">
        <v>32</v>
      </c>
      <c r="AX194" s="12" t="s">
        <v>76</v>
      </c>
      <c r="AY194" s="152" t="s">
        <v>181</v>
      </c>
    </row>
    <row r="195" spans="2:65" s="14" customFormat="1" x14ac:dyDescent="0.2">
      <c r="B195" s="164"/>
      <c r="D195" s="151" t="s">
        <v>190</v>
      </c>
      <c r="E195" s="165" t="s">
        <v>1</v>
      </c>
      <c r="F195" s="166" t="s">
        <v>193</v>
      </c>
      <c r="H195" s="167">
        <v>875</v>
      </c>
      <c r="I195" s="168"/>
      <c r="L195" s="164"/>
      <c r="M195" s="169"/>
      <c r="T195" s="170"/>
      <c r="AT195" s="165" t="s">
        <v>190</v>
      </c>
      <c r="AU195" s="165" t="s">
        <v>85</v>
      </c>
      <c r="AV195" s="14" t="s">
        <v>188</v>
      </c>
      <c r="AW195" s="14" t="s">
        <v>32</v>
      </c>
      <c r="AX195" s="14" t="s">
        <v>83</v>
      </c>
      <c r="AY195" s="165" t="s">
        <v>181</v>
      </c>
    </row>
    <row r="196" spans="2:65" s="1" customFormat="1" ht="16.5" customHeight="1" x14ac:dyDescent="0.2">
      <c r="B196" s="136"/>
      <c r="C196" s="137" t="s">
        <v>7</v>
      </c>
      <c r="D196" s="137" t="s">
        <v>183</v>
      </c>
      <c r="E196" s="138" t="s">
        <v>287</v>
      </c>
      <c r="F196" s="139" t="s">
        <v>288</v>
      </c>
      <c r="G196" s="140" t="s">
        <v>186</v>
      </c>
      <c r="H196" s="141">
        <v>875</v>
      </c>
      <c r="I196" s="142"/>
      <c r="J196" s="143">
        <f>ROUND(I196*H196,2)</f>
        <v>0</v>
      </c>
      <c r="K196" s="139" t="s">
        <v>187</v>
      </c>
      <c r="L196" s="32"/>
      <c r="M196" s="144" t="s">
        <v>1</v>
      </c>
      <c r="N196" s="145" t="s">
        <v>41</v>
      </c>
      <c r="P196" s="146">
        <f>O196*H196</f>
        <v>0</v>
      </c>
      <c r="Q196" s="146">
        <v>0</v>
      </c>
      <c r="R196" s="146">
        <f>Q196*H196</f>
        <v>0</v>
      </c>
      <c r="S196" s="146">
        <v>0</v>
      </c>
      <c r="T196" s="147">
        <f>S196*H196</f>
        <v>0</v>
      </c>
      <c r="AR196" s="148" t="s">
        <v>188</v>
      </c>
      <c r="AT196" s="148" t="s">
        <v>183</v>
      </c>
      <c r="AU196" s="148" t="s">
        <v>85</v>
      </c>
      <c r="AY196" s="17" t="s">
        <v>181</v>
      </c>
      <c r="BE196" s="149">
        <f>IF(N196="základní",J196,0)</f>
        <v>0</v>
      </c>
      <c r="BF196" s="149">
        <f>IF(N196="snížená",J196,0)</f>
        <v>0</v>
      </c>
      <c r="BG196" s="149">
        <f>IF(N196="zákl. přenesená",J196,0)</f>
        <v>0</v>
      </c>
      <c r="BH196" s="149">
        <f>IF(N196="sníž. přenesená",J196,0)</f>
        <v>0</v>
      </c>
      <c r="BI196" s="149">
        <f>IF(N196="nulová",J196,0)</f>
        <v>0</v>
      </c>
      <c r="BJ196" s="17" t="s">
        <v>83</v>
      </c>
      <c r="BK196" s="149">
        <f>ROUND(I196*H196,2)</f>
        <v>0</v>
      </c>
      <c r="BL196" s="17" t="s">
        <v>188</v>
      </c>
      <c r="BM196" s="148" t="s">
        <v>289</v>
      </c>
    </row>
    <row r="197" spans="2:65" s="11" customFormat="1" ht="22.9" customHeight="1" x14ac:dyDescent="0.2">
      <c r="B197" s="124"/>
      <c r="D197" s="125" t="s">
        <v>75</v>
      </c>
      <c r="E197" s="134" t="s">
        <v>229</v>
      </c>
      <c r="F197" s="134" t="s">
        <v>290</v>
      </c>
      <c r="I197" s="127"/>
      <c r="J197" s="135">
        <f>BK197</f>
        <v>0</v>
      </c>
      <c r="L197" s="124"/>
      <c r="M197" s="129"/>
      <c r="P197" s="130">
        <f>P198+SUM(P199:P236)</f>
        <v>0</v>
      </c>
      <c r="R197" s="130">
        <f>R198+SUM(R199:R236)</f>
        <v>0.22206803999999997</v>
      </c>
      <c r="T197" s="131">
        <f>T198+SUM(T199:T236)</f>
        <v>261.35413000000005</v>
      </c>
      <c r="AR197" s="125" t="s">
        <v>83</v>
      </c>
      <c r="AT197" s="132" t="s">
        <v>75</v>
      </c>
      <c r="AU197" s="132" t="s">
        <v>83</v>
      </c>
      <c r="AY197" s="125" t="s">
        <v>181</v>
      </c>
      <c r="BK197" s="133">
        <f>BK198+SUM(BK199:BK236)</f>
        <v>0</v>
      </c>
    </row>
    <row r="198" spans="2:65" s="1" customFormat="1" ht="21.75" customHeight="1" x14ac:dyDescent="0.2">
      <c r="B198" s="136"/>
      <c r="C198" s="137" t="s">
        <v>291</v>
      </c>
      <c r="D198" s="137" t="s">
        <v>183</v>
      </c>
      <c r="E198" s="138" t="s">
        <v>292</v>
      </c>
      <c r="F198" s="139" t="s">
        <v>293</v>
      </c>
      <c r="G198" s="140" t="s">
        <v>186</v>
      </c>
      <c r="H198" s="141">
        <v>1407.9079999999999</v>
      </c>
      <c r="I198" s="142"/>
      <c r="J198" s="143">
        <f>ROUND(I198*H198,2)</f>
        <v>0</v>
      </c>
      <c r="K198" s="139" t="s">
        <v>187</v>
      </c>
      <c r="L198" s="32"/>
      <c r="M198" s="144" t="s">
        <v>1</v>
      </c>
      <c r="N198" s="145" t="s">
        <v>41</v>
      </c>
      <c r="P198" s="146">
        <f>O198*H198</f>
        <v>0</v>
      </c>
      <c r="Q198" s="146">
        <v>1.2999999999999999E-4</v>
      </c>
      <c r="R198" s="146">
        <f>Q198*H198</f>
        <v>0.18302803999999998</v>
      </c>
      <c r="S198" s="146">
        <v>0</v>
      </c>
      <c r="T198" s="147">
        <f>S198*H198</f>
        <v>0</v>
      </c>
      <c r="AR198" s="148" t="s">
        <v>188</v>
      </c>
      <c r="AT198" s="148" t="s">
        <v>183</v>
      </c>
      <c r="AU198" s="148" t="s">
        <v>85</v>
      </c>
      <c r="AY198" s="17" t="s">
        <v>181</v>
      </c>
      <c r="BE198" s="149">
        <f>IF(N198="základní",J198,0)</f>
        <v>0</v>
      </c>
      <c r="BF198" s="149">
        <f>IF(N198="snížená",J198,0)</f>
        <v>0</v>
      </c>
      <c r="BG198" s="149">
        <f>IF(N198="zákl. přenesená",J198,0)</f>
        <v>0</v>
      </c>
      <c r="BH198" s="149">
        <f>IF(N198="sníž. přenesená",J198,0)</f>
        <v>0</v>
      </c>
      <c r="BI198" s="149">
        <f>IF(N198="nulová",J198,0)</f>
        <v>0</v>
      </c>
      <c r="BJ198" s="17" t="s">
        <v>83</v>
      </c>
      <c r="BK198" s="149">
        <f>ROUND(I198*H198,2)</f>
        <v>0</v>
      </c>
      <c r="BL198" s="17" t="s">
        <v>188</v>
      </c>
      <c r="BM198" s="148" t="s">
        <v>294</v>
      </c>
    </row>
    <row r="199" spans="2:65" s="12" customFormat="1" x14ac:dyDescent="0.2">
      <c r="B199" s="150"/>
      <c r="D199" s="151" t="s">
        <v>190</v>
      </c>
      <c r="E199" s="152" t="s">
        <v>1</v>
      </c>
      <c r="F199" s="153" t="s">
        <v>295</v>
      </c>
      <c r="H199" s="154">
        <v>560</v>
      </c>
      <c r="I199" s="155"/>
      <c r="L199" s="150"/>
      <c r="M199" s="156"/>
      <c r="T199" s="157"/>
      <c r="AT199" s="152" t="s">
        <v>190</v>
      </c>
      <c r="AU199" s="152" t="s">
        <v>85</v>
      </c>
      <c r="AV199" s="12" t="s">
        <v>85</v>
      </c>
      <c r="AW199" s="12" t="s">
        <v>32</v>
      </c>
      <c r="AX199" s="12" t="s">
        <v>76</v>
      </c>
      <c r="AY199" s="152" t="s">
        <v>181</v>
      </c>
    </row>
    <row r="200" spans="2:65" s="15" customFormat="1" x14ac:dyDescent="0.2">
      <c r="B200" s="184"/>
      <c r="D200" s="151" t="s">
        <v>190</v>
      </c>
      <c r="E200" s="185" t="s">
        <v>1</v>
      </c>
      <c r="F200" s="186" t="s">
        <v>296</v>
      </c>
      <c r="H200" s="187">
        <v>560</v>
      </c>
      <c r="I200" s="188"/>
      <c r="L200" s="184"/>
      <c r="M200" s="189"/>
      <c r="T200" s="190"/>
      <c r="AT200" s="185" t="s">
        <v>190</v>
      </c>
      <c r="AU200" s="185" t="s">
        <v>85</v>
      </c>
      <c r="AV200" s="15" t="s">
        <v>99</v>
      </c>
      <c r="AW200" s="15" t="s">
        <v>32</v>
      </c>
      <c r="AX200" s="15" t="s">
        <v>76</v>
      </c>
      <c r="AY200" s="185" t="s">
        <v>181</v>
      </c>
    </row>
    <row r="201" spans="2:65" s="12" customFormat="1" x14ac:dyDescent="0.2">
      <c r="B201" s="150"/>
      <c r="D201" s="151" t="s">
        <v>190</v>
      </c>
      <c r="E201" s="152" t="s">
        <v>1</v>
      </c>
      <c r="F201" s="153" t="s">
        <v>297</v>
      </c>
      <c r="H201" s="154">
        <v>116.065</v>
      </c>
      <c r="I201" s="155"/>
      <c r="L201" s="150"/>
      <c r="M201" s="156"/>
      <c r="T201" s="157"/>
      <c r="AT201" s="152" t="s">
        <v>190</v>
      </c>
      <c r="AU201" s="152" t="s">
        <v>85</v>
      </c>
      <c r="AV201" s="12" t="s">
        <v>85</v>
      </c>
      <c r="AW201" s="12" t="s">
        <v>32</v>
      </c>
      <c r="AX201" s="12" t="s">
        <v>76</v>
      </c>
      <c r="AY201" s="152" t="s">
        <v>181</v>
      </c>
    </row>
    <row r="202" spans="2:65" s="15" customFormat="1" x14ac:dyDescent="0.2">
      <c r="B202" s="184"/>
      <c r="D202" s="151" t="s">
        <v>190</v>
      </c>
      <c r="E202" s="185" t="s">
        <v>1</v>
      </c>
      <c r="F202" s="186" t="s">
        <v>296</v>
      </c>
      <c r="H202" s="187">
        <v>116.065</v>
      </c>
      <c r="I202" s="188"/>
      <c r="L202" s="184"/>
      <c r="M202" s="189"/>
      <c r="T202" s="190"/>
      <c r="AT202" s="185" t="s">
        <v>190</v>
      </c>
      <c r="AU202" s="185" t="s">
        <v>85</v>
      </c>
      <c r="AV202" s="15" t="s">
        <v>99</v>
      </c>
      <c r="AW202" s="15" t="s">
        <v>32</v>
      </c>
      <c r="AX202" s="15" t="s">
        <v>76</v>
      </c>
      <c r="AY202" s="185" t="s">
        <v>181</v>
      </c>
    </row>
    <row r="203" spans="2:65" s="13" customFormat="1" x14ac:dyDescent="0.2">
      <c r="B203" s="158"/>
      <c r="D203" s="151" t="s">
        <v>190</v>
      </c>
      <c r="E203" s="159" t="s">
        <v>1</v>
      </c>
      <c r="F203" s="160" t="s">
        <v>298</v>
      </c>
      <c r="H203" s="159" t="s">
        <v>1</v>
      </c>
      <c r="I203" s="161"/>
      <c r="L203" s="158"/>
      <c r="M203" s="162"/>
      <c r="T203" s="163"/>
      <c r="AT203" s="159" t="s">
        <v>190</v>
      </c>
      <c r="AU203" s="159" t="s">
        <v>85</v>
      </c>
      <c r="AV203" s="13" t="s">
        <v>83</v>
      </c>
      <c r="AW203" s="13" t="s">
        <v>32</v>
      </c>
      <c r="AX203" s="13" t="s">
        <v>76</v>
      </c>
      <c r="AY203" s="159" t="s">
        <v>181</v>
      </c>
    </row>
    <row r="204" spans="2:65" s="12" customFormat="1" x14ac:dyDescent="0.2">
      <c r="B204" s="150"/>
      <c r="D204" s="151" t="s">
        <v>190</v>
      </c>
      <c r="E204" s="152" t="s">
        <v>1</v>
      </c>
      <c r="F204" s="153" t="s">
        <v>299</v>
      </c>
      <c r="H204" s="154">
        <v>172.18</v>
      </c>
      <c r="I204" s="155"/>
      <c r="L204" s="150"/>
      <c r="M204" s="156"/>
      <c r="T204" s="157"/>
      <c r="AT204" s="152" t="s">
        <v>190</v>
      </c>
      <c r="AU204" s="152" t="s">
        <v>85</v>
      </c>
      <c r="AV204" s="12" t="s">
        <v>85</v>
      </c>
      <c r="AW204" s="12" t="s">
        <v>32</v>
      </c>
      <c r="AX204" s="12" t="s">
        <v>76</v>
      </c>
      <c r="AY204" s="152" t="s">
        <v>181</v>
      </c>
    </row>
    <row r="205" spans="2:65" s="12" customFormat="1" x14ac:dyDescent="0.2">
      <c r="B205" s="150"/>
      <c r="D205" s="151" t="s">
        <v>190</v>
      </c>
      <c r="E205" s="152" t="s">
        <v>1</v>
      </c>
      <c r="F205" s="153" t="s">
        <v>300</v>
      </c>
      <c r="H205" s="154">
        <v>187.79</v>
      </c>
      <c r="I205" s="155"/>
      <c r="L205" s="150"/>
      <c r="M205" s="156"/>
      <c r="T205" s="157"/>
      <c r="AT205" s="152" t="s">
        <v>190</v>
      </c>
      <c r="AU205" s="152" t="s">
        <v>85</v>
      </c>
      <c r="AV205" s="12" t="s">
        <v>85</v>
      </c>
      <c r="AW205" s="12" t="s">
        <v>32</v>
      </c>
      <c r="AX205" s="12" t="s">
        <v>76</v>
      </c>
      <c r="AY205" s="152" t="s">
        <v>181</v>
      </c>
    </row>
    <row r="206" spans="2:65" s="12" customFormat="1" x14ac:dyDescent="0.2">
      <c r="B206" s="150"/>
      <c r="D206" s="151" t="s">
        <v>190</v>
      </c>
      <c r="E206" s="152" t="s">
        <v>1</v>
      </c>
      <c r="F206" s="153" t="s">
        <v>301</v>
      </c>
      <c r="H206" s="154">
        <v>139.755</v>
      </c>
      <c r="I206" s="155"/>
      <c r="L206" s="150"/>
      <c r="M206" s="156"/>
      <c r="T206" s="157"/>
      <c r="AT206" s="152" t="s">
        <v>190</v>
      </c>
      <c r="AU206" s="152" t="s">
        <v>85</v>
      </c>
      <c r="AV206" s="12" t="s">
        <v>85</v>
      </c>
      <c r="AW206" s="12" t="s">
        <v>32</v>
      </c>
      <c r="AX206" s="12" t="s">
        <v>76</v>
      </c>
      <c r="AY206" s="152" t="s">
        <v>181</v>
      </c>
    </row>
    <row r="207" spans="2:65" s="12" customFormat="1" x14ac:dyDescent="0.2">
      <c r="B207" s="150"/>
      <c r="D207" s="151" t="s">
        <v>190</v>
      </c>
      <c r="E207" s="152" t="s">
        <v>1</v>
      </c>
      <c r="F207" s="153" t="s">
        <v>302</v>
      </c>
      <c r="H207" s="154">
        <v>197.268</v>
      </c>
      <c r="I207" s="155"/>
      <c r="L207" s="150"/>
      <c r="M207" s="156"/>
      <c r="T207" s="157"/>
      <c r="AT207" s="152" t="s">
        <v>190</v>
      </c>
      <c r="AU207" s="152" t="s">
        <v>85</v>
      </c>
      <c r="AV207" s="12" t="s">
        <v>85</v>
      </c>
      <c r="AW207" s="12" t="s">
        <v>32</v>
      </c>
      <c r="AX207" s="12" t="s">
        <v>76</v>
      </c>
      <c r="AY207" s="152" t="s">
        <v>181</v>
      </c>
    </row>
    <row r="208" spans="2:65" s="12" customFormat="1" x14ac:dyDescent="0.2">
      <c r="B208" s="150"/>
      <c r="D208" s="151" t="s">
        <v>190</v>
      </c>
      <c r="E208" s="152" t="s">
        <v>1</v>
      </c>
      <c r="F208" s="153" t="s">
        <v>303</v>
      </c>
      <c r="H208" s="154">
        <v>34.85</v>
      </c>
      <c r="I208" s="155"/>
      <c r="L208" s="150"/>
      <c r="M208" s="156"/>
      <c r="T208" s="157"/>
      <c r="AT208" s="152" t="s">
        <v>190</v>
      </c>
      <c r="AU208" s="152" t="s">
        <v>85</v>
      </c>
      <c r="AV208" s="12" t="s">
        <v>85</v>
      </c>
      <c r="AW208" s="12" t="s">
        <v>32</v>
      </c>
      <c r="AX208" s="12" t="s">
        <v>76</v>
      </c>
      <c r="AY208" s="152" t="s">
        <v>181</v>
      </c>
    </row>
    <row r="209" spans="2:65" s="15" customFormat="1" x14ac:dyDescent="0.2">
      <c r="B209" s="184"/>
      <c r="D209" s="151" t="s">
        <v>190</v>
      </c>
      <c r="E209" s="185" t="s">
        <v>1</v>
      </c>
      <c r="F209" s="186" t="s">
        <v>296</v>
      </c>
      <c r="H209" s="187">
        <v>731.84299999999996</v>
      </c>
      <c r="I209" s="188"/>
      <c r="L209" s="184"/>
      <c r="M209" s="189"/>
      <c r="T209" s="190"/>
      <c r="AT209" s="185" t="s">
        <v>190</v>
      </c>
      <c r="AU209" s="185" t="s">
        <v>85</v>
      </c>
      <c r="AV209" s="15" t="s">
        <v>99</v>
      </c>
      <c r="AW209" s="15" t="s">
        <v>32</v>
      </c>
      <c r="AX209" s="15" t="s">
        <v>76</v>
      </c>
      <c r="AY209" s="185" t="s">
        <v>181</v>
      </c>
    </row>
    <row r="210" spans="2:65" s="14" customFormat="1" x14ac:dyDescent="0.2">
      <c r="B210" s="164"/>
      <c r="D210" s="151" t="s">
        <v>190</v>
      </c>
      <c r="E210" s="165" t="s">
        <v>1</v>
      </c>
      <c r="F210" s="166" t="s">
        <v>193</v>
      </c>
      <c r="H210" s="167">
        <v>1407.9079999999999</v>
      </c>
      <c r="I210" s="168"/>
      <c r="L210" s="164"/>
      <c r="M210" s="169"/>
      <c r="T210" s="170"/>
      <c r="AT210" s="165" t="s">
        <v>190</v>
      </c>
      <c r="AU210" s="165" t="s">
        <v>85</v>
      </c>
      <c r="AV210" s="14" t="s">
        <v>188</v>
      </c>
      <c r="AW210" s="14" t="s">
        <v>32</v>
      </c>
      <c r="AX210" s="14" t="s">
        <v>83</v>
      </c>
      <c r="AY210" s="165" t="s">
        <v>181</v>
      </c>
    </row>
    <row r="211" spans="2:65" s="1" customFormat="1" ht="16.5" customHeight="1" x14ac:dyDescent="0.2">
      <c r="B211" s="136"/>
      <c r="C211" s="137" t="s">
        <v>304</v>
      </c>
      <c r="D211" s="137" t="s">
        <v>183</v>
      </c>
      <c r="E211" s="138" t="s">
        <v>305</v>
      </c>
      <c r="F211" s="139" t="s">
        <v>306</v>
      </c>
      <c r="G211" s="140" t="s">
        <v>186</v>
      </c>
      <c r="H211" s="141">
        <v>976</v>
      </c>
      <c r="I211" s="142"/>
      <c r="J211" s="143">
        <f>ROUND(I211*H211,2)</f>
        <v>0</v>
      </c>
      <c r="K211" s="139" t="s">
        <v>187</v>
      </c>
      <c r="L211" s="32"/>
      <c r="M211" s="144" t="s">
        <v>1</v>
      </c>
      <c r="N211" s="145" t="s">
        <v>41</v>
      </c>
      <c r="P211" s="146">
        <f>O211*H211</f>
        <v>0</v>
      </c>
      <c r="Q211" s="146">
        <v>4.0000000000000003E-5</v>
      </c>
      <c r="R211" s="146">
        <f>Q211*H211</f>
        <v>3.9040000000000005E-2</v>
      </c>
      <c r="S211" s="146">
        <v>0</v>
      </c>
      <c r="T211" s="147">
        <f>S211*H211</f>
        <v>0</v>
      </c>
      <c r="AR211" s="148" t="s">
        <v>188</v>
      </c>
      <c r="AT211" s="148" t="s">
        <v>183</v>
      </c>
      <c r="AU211" s="148" t="s">
        <v>85</v>
      </c>
      <c r="AY211" s="17" t="s">
        <v>181</v>
      </c>
      <c r="BE211" s="149">
        <f>IF(N211="základní",J211,0)</f>
        <v>0</v>
      </c>
      <c r="BF211" s="149">
        <f>IF(N211="snížená",J211,0)</f>
        <v>0</v>
      </c>
      <c r="BG211" s="149">
        <f>IF(N211="zákl. přenesená",J211,0)</f>
        <v>0</v>
      </c>
      <c r="BH211" s="149">
        <f>IF(N211="sníž. přenesená",J211,0)</f>
        <v>0</v>
      </c>
      <c r="BI211" s="149">
        <f>IF(N211="nulová",J211,0)</f>
        <v>0</v>
      </c>
      <c r="BJ211" s="17" t="s">
        <v>83</v>
      </c>
      <c r="BK211" s="149">
        <f>ROUND(I211*H211,2)</f>
        <v>0</v>
      </c>
      <c r="BL211" s="17" t="s">
        <v>188</v>
      </c>
      <c r="BM211" s="148" t="s">
        <v>307</v>
      </c>
    </row>
    <row r="212" spans="2:65" s="1" customFormat="1" ht="16.5" customHeight="1" x14ac:dyDescent="0.2">
      <c r="B212" s="136"/>
      <c r="C212" s="137" t="s">
        <v>308</v>
      </c>
      <c r="D212" s="137" t="s">
        <v>183</v>
      </c>
      <c r="E212" s="138" t="s">
        <v>309</v>
      </c>
      <c r="F212" s="139" t="s">
        <v>310</v>
      </c>
      <c r="G212" s="140" t="s">
        <v>186</v>
      </c>
      <c r="H212" s="141">
        <v>875</v>
      </c>
      <c r="I212" s="142"/>
      <c r="J212" s="143">
        <f>ROUND(I212*H212,2)</f>
        <v>0</v>
      </c>
      <c r="K212" s="139" t="s">
        <v>187</v>
      </c>
      <c r="L212" s="32"/>
      <c r="M212" s="144" t="s">
        <v>1</v>
      </c>
      <c r="N212" s="145" t="s">
        <v>41</v>
      </c>
      <c r="P212" s="146">
        <f>O212*H212</f>
        <v>0</v>
      </c>
      <c r="Q212" s="146">
        <v>0</v>
      </c>
      <c r="R212" s="146">
        <f>Q212*H212</f>
        <v>0</v>
      </c>
      <c r="S212" s="146">
        <v>0</v>
      </c>
      <c r="T212" s="147">
        <f>S212*H212</f>
        <v>0</v>
      </c>
      <c r="AR212" s="148" t="s">
        <v>188</v>
      </c>
      <c r="AT212" s="148" t="s">
        <v>183</v>
      </c>
      <c r="AU212" s="148" t="s">
        <v>85</v>
      </c>
      <c r="AY212" s="17" t="s">
        <v>181</v>
      </c>
      <c r="BE212" s="149">
        <f>IF(N212="základní",J212,0)</f>
        <v>0</v>
      </c>
      <c r="BF212" s="149">
        <f>IF(N212="snížená",J212,0)</f>
        <v>0</v>
      </c>
      <c r="BG212" s="149">
        <f>IF(N212="zákl. přenesená",J212,0)</f>
        <v>0</v>
      </c>
      <c r="BH212" s="149">
        <f>IF(N212="sníž. přenesená",J212,0)</f>
        <v>0</v>
      </c>
      <c r="BI212" s="149">
        <f>IF(N212="nulová",J212,0)</f>
        <v>0</v>
      </c>
      <c r="BJ212" s="17" t="s">
        <v>83</v>
      </c>
      <c r="BK212" s="149">
        <f>ROUND(I212*H212,2)</f>
        <v>0</v>
      </c>
      <c r="BL212" s="17" t="s">
        <v>188</v>
      </c>
      <c r="BM212" s="148" t="s">
        <v>311</v>
      </c>
    </row>
    <row r="213" spans="2:65" s="12" customFormat="1" x14ac:dyDescent="0.2">
      <c r="B213" s="150"/>
      <c r="D213" s="151" t="s">
        <v>190</v>
      </c>
      <c r="E213" s="152" t="s">
        <v>1</v>
      </c>
      <c r="F213" s="153" t="s">
        <v>277</v>
      </c>
      <c r="H213" s="154">
        <v>875</v>
      </c>
      <c r="I213" s="155"/>
      <c r="L213" s="150"/>
      <c r="M213" s="156"/>
      <c r="T213" s="157"/>
      <c r="AT213" s="152" t="s">
        <v>190</v>
      </c>
      <c r="AU213" s="152" t="s">
        <v>85</v>
      </c>
      <c r="AV213" s="12" t="s">
        <v>85</v>
      </c>
      <c r="AW213" s="12" t="s">
        <v>32</v>
      </c>
      <c r="AX213" s="12" t="s">
        <v>76</v>
      </c>
      <c r="AY213" s="152" t="s">
        <v>181</v>
      </c>
    </row>
    <row r="214" spans="2:65" s="14" customFormat="1" x14ac:dyDescent="0.2">
      <c r="B214" s="164"/>
      <c r="D214" s="151" t="s">
        <v>190</v>
      </c>
      <c r="E214" s="165" t="s">
        <v>1</v>
      </c>
      <c r="F214" s="166" t="s">
        <v>193</v>
      </c>
      <c r="H214" s="167">
        <v>875</v>
      </c>
      <c r="I214" s="168"/>
      <c r="L214" s="164"/>
      <c r="M214" s="169"/>
      <c r="T214" s="170"/>
      <c r="AT214" s="165" t="s">
        <v>190</v>
      </c>
      <c r="AU214" s="165" t="s">
        <v>85</v>
      </c>
      <c r="AV214" s="14" t="s">
        <v>188</v>
      </c>
      <c r="AW214" s="14" t="s">
        <v>32</v>
      </c>
      <c r="AX214" s="14" t="s">
        <v>83</v>
      </c>
      <c r="AY214" s="165" t="s">
        <v>181</v>
      </c>
    </row>
    <row r="215" spans="2:65" s="1" customFormat="1" ht="21.75" customHeight="1" x14ac:dyDescent="0.2">
      <c r="B215" s="136"/>
      <c r="C215" s="137" t="s">
        <v>312</v>
      </c>
      <c r="D215" s="137" t="s">
        <v>183</v>
      </c>
      <c r="E215" s="138" t="s">
        <v>313</v>
      </c>
      <c r="F215" s="139" t="s">
        <v>314</v>
      </c>
      <c r="G215" s="140" t="s">
        <v>212</v>
      </c>
      <c r="H215" s="141">
        <v>96.25</v>
      </c>
      <c r="I215" s="142"/>
      <c r="J215" s="143">
        <f>ROUND(I215*H215,2)</f>
        <v>0</v>
      </c>
      <c r="K215" s="139" t="s">
        <v>187</v>
      </c>
      <c r="L215" s="32"/>
      <c r="M215" s="144" t="s">
        <v>1</v>
      </c>
      <c r="N215" s="145" t="s">
        <v>41</v>
      </c>
      <c r="P215" s="146">
        <f>O215*H215</f>
        <v>0</v>
      </c>
      <c r="Q215" s="146">
        <v>0</v>
      </c>
      <c r="R215" s="146">
        <f>Q215*H215</f>
        <v>0</v>
      </c>
      <c r="S215" s="146">
        <v>2.2000000000000002</v>
      </c>
      <c r="T215" s="147">
        <f>S215*H215</f>
        <v>211.75000000000003</v>
      </c>
      <c r="AR215" s="148" t="s">
        <v>188</v>
      </c>
      <c r="AT215" s="148" t="s">
        <v>183</v>
      </c>
      <c r="AU215" s="148" t="s">
        <v>85</v>
      </c>
      <c r="AY215" s="17" t="s">
        <v>181</v>
      </c>
      <c r="BE215" s="149">
        <f>IF(N215="základní",J215,0)</f>
        <v>0</v>
      </c>
      <c r="BF215" s="149">
        <f>IF(N215="snížená",J215,0)</f>
        <v>0</v>
      </c>
      <c r="BG215" s="149">
        <f>IF(N215="zákl. přenesená",J215,0)</f>
        <v>0</v>
      </c>
      <c r="BH215" s="149">
        <f>IF(N215="sníž. přenesená",J215,0)</f>
        <v>0</v>
      </c>
      <c r="BI215" s="149">
        <f>IF(N215="nulová",J215,0)</f>
        <v>0</v>
      </c>
      <c r="BJ215" s="17" t="s">
        <v>83</v>
      </c>
      <c r="BK215" s="149">
        <f>ROUND(I215*H215,2)</f>
        <v>0</v>
      </c>
      <c r="BL215" s="17" t="s">
        <v>188</v>
      </c>
      <c r="BM215" s="148" t="s">
        <v>315</v>
      </c>
    </row>
    <row r="216" spans="2:65" s="1" customFormat="1" ht="29.25" x14ac:dyDescent="0.2">
      <c r="B216" s="32"/>
      <c r="D216" s="151" t="s">
        <v>227</v>
      </c>
      <c r="F216" s="181" t="s">
        <v>316</v>
      </c>
      <c r="I216" s="182"/>
      <c r="L216" s="32"/>
      <c r="M216" s="183"/>
      <c r="T216" s="56"/>
      <c r="AT216" s="17" t="s">
        <v>227</v>
      </c>
      <c r="AU216" s="17" t="s">
        <v>85</v>
      </c>
    </row>
    <row r="217" spans="2:65" s="12" customFormat="1" x14ac:dyDescent="0.2">
      <c r="B217" s="150"/>
      <c r="D217" s="151" t="s">
        <v>190</v>
      </c>
      <c r="E217" s="152" t="s">
        <v>1</v>
      </c>
      <c r="F217" s="153" t="s">
        <v>317</v>
      </c>
      <c r="H217" s="154">
        <v>96.25</v>
      </c>
      <c r="I217" s="155"/>
      <c r="L217" s="150"/>
      <c r="M217" s="156"/>
      <c r="T217" s="157"/>
      <c r="AT217" s="152" t="s">
        <v>190</v>
      </c>
      <c r="AU217" s="152" t="s">
        <v>85</v>
      </c>
      <c r="AV217" s="12" t="s">
        <v>85</v>
      </c>
      <c r="AW217" s="12" t="s">
        <v>32</v>
      </c>
      <c r="AX217" s="12" t="s">
        <v>76</v>
      </c>
      <c r="AY217" s="152" t="s">
        <v>181</v>
      </c>
    </row>
    <row r="218" spans="2:65" s="14" customFormat="1" x14ac:dyDescent="0.2">
      <c r="B218" s="164"/>
      <c r="D218" s="151" t="s">
        <v>190</v>
      </c>
      <c r="E218" s="165" t="s">
        <v>1</v>
      </c>
      <c r="F218" s="166" t="s">
        <v>193</v>
      </c>
      <c r="H218" s="167">
        <v>96.25</v>
      </c>
      <c r="I218" s="168"/>
      <c r="L218" s="164"/>
      <c r="M218" s="169"/>
      <c r="T218" s="170"/>
      <c r="AT218" s="165" t="s">
        <v>190</v>
      </c>
      <c r="AU218" s="165" t="s">
        <v>85</v>
      </c>
      <c r="AV218" s="14" t="s">
        <v>188</v>
      </c>
      <c r="AW218" s="14" t="s">
        <v>32</v>
      </c>
      <c r="AX218" s="14" t="s">
        <v>83</v>
      </c>
      <c r="AY218" s="165" t="s">
        <v>181</v>
      </c>
    </row>
    <row r="219" spans="2:65" s="1" customFormat="1" ht="16.5" customHeight="1" x14ac:dyDescent="0.2">
      <c r="B219" s="136"/>
      <c r="C219" s="137" t="s">
        <v>318</v>
      </c>
      <c r="D219" s="137" t="s">
        <v>183</v>
      </c>
      <c r="E219" s="138" t="s">
        <v>319</v>
      </c>
      <c r="F219" s="139" t="s">
        <v>320</v>
      </c>
      <c r="G219" s="140" t="s">
        <v>186</v>
      </c>
      <c r="H219" s="141">
        <v>752</v>
      </c>
      <c r="I219" s="142"/>
      <c r="J219" s="143">
        <f>ROUND(I219*H219,2)</f>
        <v>0</v>
      </c>
      <c r="K219" s="139" t="s">
        <v>187</v>
      </c>
      <c r="L219" s="32"/>
      <c r="M219" s="144" t="s">
        <v>1</v>
      </c>
      <c r="N219" s="145" t="s">
        <v>41</v>
      </c>
      <c r="P219" s="146">
        <f>O219*H219</f>
        <v>0</v>
      </c>
      <c r="Q219" s="146">
        <v>0</v>
      </c>
      <c r="R219" s="146">
        <f>Q219*H219</f>
        <v>0</v>
      </c>
      <c r="S219" s="146">
        <v>3.5000000000000003E-2</v>
      </c>
      <c r="T219" s="147">
        <f>S219*H219</f>
        <v>26.320000000000004</v>
      </c>
      <c r="AR219" s="148" t="s">
        <v>188</v>
      </c>
      <c r="AT219" s="148" t="s">
        <v>183</v>
      </c>
      <c r="AU219" s="148" t="s">
        <v>85</v>
      </c>
      <c r="AY219" s="17" t="s">
        <v>181</v>
      </c>
      <c r="BE219" s="149">
        <f>IF(N219="základní",J219,0)</f>
        <v>0</v>
      </c>
      <c r="BF219" s="149">
        <f>IF(N219="snížená",J219,0)</f>
        <v>0</v>
      </c>
      <c r="BG219" s="149">
        <f>IF(N219="zákl. přenesená",J219,0)</f>
        <v>0</v>
      </c>
      <c r="BH219" s="149">
        <f>IF(N219="sníž. přenesená",J219,0)</f>
        <v>0</v>
      </c>
      <c r="BI219" s="149">
        <f>IF(N219="nulová",J219,0)</f>
        <v>0</v>
      </c>
      <c r="BJ219" s="17" t="s">
        <v>83</v>
      </c>
      <c r="BK219" s="149">
        <f>ROUND(I219*H219,2)</f>
        <v>0</v>
      </c>
      <c r="BL219" s="17" t="s">
        <v>188</v>
      </c>
      <c r="BM219" s="148" t="s">
        <v>321</v>
      </c>
    </row>
    <row r="220" spans="2:65" s="1" customFormat="1" ht="19.5" x14ac:dyDescent="0.2">
      <c r="B220" s="32"/>
      <c r="D220" s="151" t="s">
        <v>227</v>
      </c>
      <c r="F220" s="181" t="s">
        <v>322</v>
      </c>
      <c r="I220" s="182"/>
      <c r="L220" s="32"/>
      <c r="M220" s="183"/>
      <c r="T220" s="56"/>
      <c r="AT220" s="17" t="s">
        <v>227</v>
      </c>
      <c r="AU220" s="17" t="s">
        <v>85</v>
      </c>
    </row>
    <row r="221" spans="2:65" s="12" customFormat="1" x14ac:dyDescent="0.2">
      <c r="B221" s="150"/>
      <c r="D221" s="151" t="s">
        <v>190</v>
      </c>
      <c r="E221" s="152" t="s">
        <v>1</v>
      </c>
      <c r="F221" s="153" t="s">
        <v>323</v>
      </c>
      <c r="H221" s="154">
        <v>752</v>
      </c>
      <c r="I221" s="155"/>
      <c r="L221" s="150"/>
      <c r="M221" s="156"/>
      <c r="T221" s="157"/>
      <c r="AT221" s="152" t="s">
        <v>190</v>
      </c>
      <c r="AU221" s="152" t="s">
        <v>85</v>
      </c>
      <c r="AV221" s="12" t="s">
        <v>85</v>
      </c>
      <c r="AW221" s="12" t="s">
        <v>32</v>
      </c>
      <c r="AX221" s="12" t="s">
        <v>76</v>
      </c>
      <c r="AY221" s="152" t="s">
        <v>181</v>
      </c>
    </row>
    <row r="222" spans="2:65" s="14" customFormat="1" x14ac:dyDescent="0.2">
      <c r="B222" s="164"/>
      <c r="D222" s="151" t="s">
        <v>190</v>
      </c>
      <c r="E222" s="165" t="s">
        <v>1</v>
      </c>
      <c r="F222" s="166" t="s">
        <v>193</v>
      </c>
      <c r="H222" s="167">
        <v>752</v>
      </c>
      <c r="I222" s="168"/>
      <c r="L222" s="164"/>
      <c r="M222" s="169"/>
      <c r="T222" s="170"/>
      <c r="AT222" s="165" t="s">
        <v>190</v>
      </c>
      <c r="AU222" s="165" t="s">
        <v>85</v>
      </c>
      <c r="AV222" s="14" t="s">
        <v>188</v>
      </c>
      <c r="AW222" s="14" t="s">
        <v>32</v>
      </c>
      <c r="AX222" s="14" t="s">
        <v>83</v>
      </c>
      <c r="AY222" s="165" t="s">
        <v>181</v>
      </c>
    </row>
    <row r="223" spans="2:65" s="1" customFormat="1" ht="16.5" customHeight="1" x14ac:dyDescent="0.2">
      <c r="B223" s="136"/>
      <c r="C223" s="137" t="s">
        <v>324</v>
      </c>
      <c r="D223" s="137" t="s">
        <v>183</v>
      </c>
      <c r="E223" s="138" t="s">
        <v>325</v>
      </c>
      <c r="F223" s="139" t="s">
        <v>326</v>
      </c>
      <c r="G223" s="140" t="s">
        <v>243</v>
      </c>
      <c r="H223" s="141">
        <v>49.17</v>
      </c>
      <c r="I223" s="142"/>
      <c r="J223" s="143">
        <f>ROUND(I223*H223,2)</f>
        <v>0</v>
      </c>
      <c r="K223" s="139" t="s">
        <v>187</v>
      </c>
      <c r="L223" s="32"/>
      <c r="M223" s="144" t="s">
        <v>1</v>
      </c>
      <c r="N223" s="145" t="s">
        <v>41</v>
      </c>
      <c r="P223" s="146">
        <f>O223*H223</f>
        <v>0</v>
      </c>
      <c r="Q223" s="146">
        <v>0</v>
      </c>
      <c r="R223" s="146">
        <f>Q223*H223</f>
        <v>0</v>
      </c>
      <c r="S223" s="146">
        <v>8.9999999999999993E-3</v>
      </c>
      <c r="T223" s="147">
        <f>S223*H223</f>
        <v>0.44252999999999998</v>
      </c>
      <c r="AR223" s="148" t="s">
        <v>188</v>
      </c>
      <c r="AT223" s="148" t="s">
        <v>183</v>
      </c>
      <c r="AU223" s="148" t="s">
        <v>85</v>
      </c>
      <c r="AY223" s="17" t="s">
        <v>181</v>
      </c>
      <c r="BE223" s="149">
        <f>IF(N223="základní",J223,0)</f>
        <v>0</v>
      </c>
      <c r="BF223" s="149">
        <f>IF(N223="snížená",J223,0)</f>
        <v>0</v>
      </c>
      <c r="BG223" s="149">
        <f>IF(N223="zákl. přenesená",J223,0)</f>
        <v>0</v>
      </c>
      <c r="BH223" s="149">
        <f>IF(N223="sníž. přenesená",J223,0)</f>
        <v>0</v>
      </c>
      <c r="BI223" s="149">
        <f>IF(N223="nulová",J223,0)</f>
        <v>0</v>
      </c>
      <c r="BJ223" s="17" t="s">
        <v>83</v>
      </c>
      <c r="BK223" s="149">
        <f>ROUND(I223*H223,2)</f>
        <v>0</v>
      </c>
      <c r="BL223" s="17" t="s">
        <v>188</v>
      </c>
      <c r="BM223" s="148" t="s">
        <v>327</v>
      </c>
    </row>
    <row r="224" spans="2:65" s="13" customFormat="1" x14ac:dyDescent="0.2">
      <c r="B224" s="158"/>
      <c r="D224" s="151" t="s">
        <v>190</v>
      </c>
      <c r="E224" s="159" t="s">
        <v>1</v>
      </c>
      <c r="F224" s="160" t="s">
        <v>328</v>
      </c>
      <c r="H224" s="159" t="s">
        <v>1</v>
      </c>
      <c r="I224" s="161"/>
      <c r="L224" s="158"/>
      <c r="M224" s="162"/>
      <c r="T224" s="163"/>
      <c r="AT224" s="159" t="s">
        <v>190</v>
      </c>
      <c r="AU224" s="159" t="s">
        <v>85</v>
      </c>
      <c r="AV224" s="13" t="s">
        <v>83</v>
      </c>
      <c r="AW224" s="13" t="s">
        <v>32</v>
      </c>
      <c r="AX224" s="13" t="s">
        <v>76</v>
      </c>
      <c r="AY224" s="159" t="s">
        <v>181</v>
      </c>
    </row>
    <row r="225" spans="2:65" s="12" customFormat="1" x14ac:dyDescent="0.2">
      <c r="B225" s="150"/>
      <c r="D225" s="151" t="s">
        <v>190</v>
      </c>
      <c r="E225" s="152" t="s">
        <v>1</v>
      </c>
      <c r="F225" s="153" t="s">
        <v>329</v>
      </c>
      <c r="H225" s="154">
        <v>49.17</v>
      </c>
      <c r="I225" s="155"/>
      <c r="L225" s="150"/>
      <c r="M225" s="156"/>
      <c r="T225" s="157"/>
      <c r="AT225" s="152" t="s">
        <v>190</v>
      </c>
      <c r="AU225" s="152" t="s">
        <v>85</v>
      </c>
      <c r="AV225" s="12" t="s">
        <v>85</v>
      </c>
      <c r="AW225" s="12" t="s">
        <v>32</v>
      </c>
      <c r="AX225" s="12" t="s">
        <v>76</v>
      </c>
      <c r="AY225" s="152" t="s">
        <v>181</v>
      </c>
    </row>
    <row r="226" spans="2:65" s="14" customFormat="1" x14ac:dyDescent="0.2">
      <c r="B226" s="164"/>
      <c r="D226" s="151" t="s">
        <v>190</v>
      </c>
      <c r="E226" s="165" t="s">
        <v>1</v>
      </c>
      <c r="F226" s="166" t="s">
        <v>193</v>
      </c>
      <c r="H226" s="167">
        <v>49.17</v>
      </c>
      <c r="I226" s="168"/>
      <c r="L226" s="164"/>
      <c r="M226" s="169"/>
      <c r="T226" s="170"/>
      <c r="AT226" s="165" t="s">
        <v>190</v>
      </c>
      <c r="AU226" s="165" t="s">
        <v>85</v>
      </c>
      <c r="AV226" s="14" t="s">
        <v>188</v>
      </c>
      <c r="AW226" s="14" t="s">
        <v>32</v>
      </c>
      <c r="AX226" s="14" t="s">
        <v>83</v>
      </c>
      <c r="AY226" s="165" t="s">
        <v>181</v>
      </c>
    </row>
    <row r="227" spans="2:65" s="1" customFormat="1" ht="16.5" customHeight="1" x14ac:dyDescent="0.2">
      <c r="B227" s="136"/>
      <c r="C227" s="137" t="s">
        <v>330</v>
      </c>
      <c r="D227" s="137" t="s">
        <v>183</v>
      </c>
      <c r="E227" s="138" t="s">
        <v>331</v>
      </c>
      <c r="F227" s="139" t="s">
        <v>332</v>
      </c>
      <c r="G227" s="140" t="s">
        <v>186</v>
      </c>
      <c r="H227" s="141">
        <v>322.8</v>
      </c>
      <c r="I227" s="142"/>
      <c r="J227" s="143">
        <f>ROUND(I227*H227,2)</f>
        <v>0</v>
      </c>
      <c r="K227" s="139" t="s">
        <v>201</v>
      </c>
      <c r="L227" s="32"/>
      <c r="M227" s="144" t="s">
        <v>1</v>
      </c>
      <c r="N227" s="145" t="s">
        <v>41</v>
      </c>
      <c r="P227" s="146">
        <f>O227*H227</f>
        <v>0</v>
      </c>
      <c r="Q227" s="146">
        <v>0</v>
      </c>
      <c r="R227" s="146">
        <f>Q227*H227</f>
        <v>0</v>
      </c>
      <c r="S227" s="146">
        <v>6.2E-2</v>
      </c>
      <c r="T227" s="147">
        <f>S227*H227</f>
        <v>20.0136</v>
      </c>
      <c r="AR227" s="148" t="s">
        <v>188</v>
      </c>
      <c r="AT227" s="148" t="s">
        <v>183</v>
      </c>
      <c r="AU227" s="148" t="s">
        <v>85</v>
      </c>
      <c r="AY227" s="17" t="s">
        <v>181</v>
      </c>
      <c r="BE227" s="149">
        <f>IF(N227="základní",J227,0)</f>
        <v>0</v>
      </c>
      <c r="BF227" s="149">
        <f>IF(N227="snížená",J227,0)</f>
        <v>0</v>
      </c>
      <c r="BG227" s="149">
        <f>IF(N227="zákl. přenesená",J227,0)</f>
        <v>0</v>
      </c>
      <c r="BH227" s="149">
        <f>IF(N227="sníž. přenesená",J227,0)</f>
        <v>0</v>
      </c>
      <c r="BI227" s="149">
        <f>IF(N227="nulová",J227,0)</f>
        <v>0</v>
      </c>
      <c r="BJ227" s="17" t="s">
        <v>83</v>
      </c>
      <c r="BK227" s="149">
        <f>ROUND(I227*H227,2)</f>
        <v>0</v>
      </c>
      <c r="BL227" s="17" t="s">
        <v>188</v>
      </c>
      <c r="BM227" s="148" t="s">
        <v>333</v>
      </c>
    </row>
    <row r="228" spans="2:65" s="1" customFormat="1" ht="107.25" x14ac:dyDescent="0.2">
      <c r="B228" s="32"/>
      <c r="D228" s="151" t="s">
        <v>227</v>
      </c>
      <c r="F228" s="181" t="s">
        <v>334</v>
      </c>
      <c r="I228" s="182"/>
      <c r="L228" s="32"/>
      <c r="M228" s="183"/>
      <c r="T228" s="56"/>
      <c r="AT228" s="17" t="s">
        <v>227</v>
      </c>
      <c r="AU228" s="17" t="s">
        <v>85</v>
      </c>
    </row>
    <row r="229" spans="2:65" s="13" customFormat="1" x14ac:dyDescent="0.2">
      <c r="B229" s="158"/>
      <c r="D229" s="151" t="s">
        <v>190</v>
      </c>
      <c r="E229" s="159" t="s">
        <v>1</v>
      </c>
      <c r="F229" s="160" t="s">
        <v>328</v>
      </c>
      <c r="H229" s="159" t="s">
        <v>1</v>
      </c>
      <c r="I229" s="161"/>
      <c r="L229" s="158"/>
      <c r="M229" s="162"/>
      <c r="T229" s="163"/>
      <c r="AT229" s="159" t="s">
        <v>190</v>
      </c>
      <c r="AU229" s="159" t="s">
        <v>85</v>
      </c>
      <c r="AV229" s="13" t="s">
        <v>83</v>
      </c>
      <c r="AW229" s="13" t="s">
        <v>32</v>
      </c>
      <c r="AX229" s="13" t="s">
        <v>76</v>
      </c>
      <c r="AY229" s="159" t="s">
        <v>181</v>
      </c>
    </row>
    <row r="230" spans="2:65" s="12" customFormat="1" x14ac:dyDescent="0.2">
      <c r="B230" s="150"/>
      <c r="D230" s="151" t="s">
        <v>190</v>
      </c>
      <c r="E230" s="152" t="s">
        <v>1</v>
      </c>
      <c r="F230" s="153" t="s">
        <v>335</v>
      </c>
      <c r="H230" s="154">
        <v>322.8</v>
      </c>
      <c r="I230" s="155"/>
      <c r="L230" s="150"/>
      <c r="M230" s="156"/>
      <c r="T230" s="157"/>
      <c r="AT230" s="152" t="s">
        <v>190</v>
      </c>
      <c r="AU230" s="152" t="s">
        <v>85</v>
      </c>
      <c r="AV230" s="12" t="s">
        <v>85</v>
      </c>
      <c r="AW230" s="12" t="s">
        <v>32</v>
      </c>
      <c r="AX230" s="12" t="s">
        <v>76</v>
      </c>
      <c r="AY230" s="152" t="s">
        <v>181</v>
      </c>
    </row>
    <row r="231" spans="2:65" s="14" customFormat="1" x14ac:dyDescent="0.2">
      <c r="B231" s="164"/>
      <c r="D231" s="151" t="s">
        <v>190</v>
      </c>
      <c r="E231" s="165" t="s">
        <v>1</v>
      </c>
      <c r="F231" s="166" t="s">
        <v>193</v>
      </c>
      <c r="H231" s="167">
        <v>322.8</v>
      </c>
      <c r="I231" s="168"/>
      <c r="L231" s="164"/>
      <c r="M231" s="169"/>
      <c r="T231" s="170"/>
      <c r="AT231" s="165" t="s">
        <v>190</v>
      </c>
      <c r="AU231" s="165" t="s">
        <v>85</v>
      </c>
      <c r="AV231" s="14" t="s">
        <v>188</v>
      </c>
      <c r="AW231" s="14" t="s">
        <v>32</v>
      </c>
      <c r="AX231" s="14" t="s">
        <v>83</v>
      </c>
      <c r="AY231" s="165" t="s">
        <v>181</v>
      </c>
    </row>
    <row r="232" spans="2:65" s="1" customFormat="1" ht="16.5" customHeight="1" x14ac:dyDescent="0.2">
      <c r="B232" s="136"/>
      <c r="C232" s="137" t="s">
        <v>336</v>
      </c>
      <c r="D232" s="137" t="s">
        <v>183</v>
      </c>
      <c r="E232" s="138" t="s">
        <v>337</v>
      </c>
      <c r="F232" s="139" t="s">
        <v>338</v>
      </c>
      <c r="G232" s="140" t="s">
        <v>339</v>
      </c>
      <c r="H232" s="141">
        <v>8</v>
      </c>
      <c r="I232" s="142"/>
      <c r="J232" s="143">
        <f>ROUND(I232*H232,2)</f>
        <v>0</v>
      </c>
      <c r="K232" s="139" t="s">
        <v>187</v>
      </c>
      <c r="L232" s="32"/>
      <c r="M232" s="144" t="s">
        <v>1</v>
      </c>
      <c r="N232" s="145" t="s">
        <v>41</v>
      </c>
      <c r="P232" s="146">
        <f>O232*H232</f>
        <v>0</v>
      </c>
      <c r="Q232" s="146">
        <v>0</v>
      </c>
      <c r="R232" s="146">
        <f>Q232*H232</f>
        <v>0</v>
      </c>
      <c r="S232" s="146">
        <v>0.09</v>
      </c>
      <c r="T232" s="147">
        <f>S232*H232</f>
        <v>0.72</v>
      </c>
      <c r="AR232" s="148" t="s">
        <v>188</v>
      </c>
      <c r="AT232" s="148" t="s">
        <v>183</v>
      </c>
      <c r="AU232" s="148" t="s">
        <v>85</v>
      </c>
      <c r="AY232" s="17" t="s">
        <v>181</v>
      </c>
      <c r="BE232" s="149">
        <f>IF(N232="základní",J232,0)</f>
        <v>0</v>
      </c>
      <c r="BF232" s="149">
        <f>IF(N232="snížená",J232,0)</f>
        <v>0</v>
      </c>
      <c r="BG232" s="149">
        <f>IF(N232="zákl. přenesená",J232,0)</f>
        <v>0</v>
      </c>
      <c r="BH232" s="149">
        <f>IF(N232="sníž. přenesená",J232,0)</f>
        <v>0</v>
      </c>
      <c r="BI232" s="149">
        <f>IF(N232="nulová",J232,0)</f>
        <v>0</v>
      </c>
      <c r="BJ232" s="17" t="s">
        <v>83</v>
      </c>
      <c r="BK232" s="149">
        <f>ROUND(I232*H232,2)</f>
        <v>0</v>
      </c>
      <c r="BL232" s="17" t="s">
        <v>188</v>
      </c>
      <c r="BM232" s="148" t="s">
        <v>340</v>
      </c>
    </row>
    <row r="233" spans="2:65" s="1" customFormat="1" ht="21.75" customHeight="1" x14ac:dyDescent="0.2">
      <c r="B233" s="136"/>
      <c r="C233" s="137" t="s">
        <v>341</v>
      </c>
      <c r="D233" s="137" t="s">
        <v>183</v>
      </c>
      <c r="E233" s="138" t="s">
        <v>342</v>
      </c>
      <c r="F233" s="139" t="s">
        <v>343</v>
      </c>
      <c r="G233" s="140" t="s">
        <v>186</v>
      </c>
      <c r="H233" s="141">
        <v>527</v>
      </c>
      <c r="I233" s="142"/>
      <c r="J233" s="143">
        <f>ROUND(I233*H233,2)</f>
        <v>0</v>
      </c>
      <c r="K233" s="139" t="s">
        <v>187</v>
      </c>
      <c r="L233" s="32"/>
      <c r="M233" s="144" t="s">
        <v>1</v>
      </c>
      <c r="N233" s="145" t="s">
        <v>41</v>
      </c>
      <c r="P233" s="146">
        <f>O233*H233</f>
        <v>0</v>
      </c>
      <c r="Q233" s="146">
        <v>0</v>
      </c>
      <c r="R233" s="146">
        <f>Q233*H233</f>
        <v>0</v>
      </c>
      <c r="S233" s="146">
        <v>4.0000000000000001E-3</v>
      </c>
      <c r="T233" s="147">
        <f>S233*H233</f>
        <v>2.1080000000000001</v>
      </c>
      <c r="AR233" s="148" t="s">
        <v>188</v>
      </c>
      <c r="AT233" s="148" t="s">
        <v>183</v>
      </c>
      <c r="AU233" s="148" t="s">
        <v>85</v>
      </c>
      <c r="AY233" s="17" t="s">
        <v>181</v>
      </c>
      <c r="BE233" s="149">
        <f>IF(N233="základní",J233,0)</f>
        <v>0</v>
      </c>
      <c r="BF233" s="149">
        <f>IF(N233="snížená",J233,0)</f>
        <v>0</v>
      </c>
      <c r="BG233" s="149">
        <f>IF(N233="zákl. přenesená",J233,0)</f>
        <v>0</v>
      </c>
      <c r="BH233" s="149">
        <f>IF(N233="sníž. přenesená",J233,0)</f>
        <v>0</v>
      </c>
      <c r="BI233" s="149">
        <f>IF(N233="nulová",J233,0)</f>
        <v>0</v>
      </c>
      <c r="BJ233" s="17" t="s">
        <v>83</v>
      </c>
      <c r="BK233" s="149">
        <f>ROUND(I233*H233,2)</f>
        <v>0</v>
      </c>
      <c r="BL233" s="17" t="s">
        <v>188</v>
      </c>
      <c r="BM233" s="148" t="s">
        <v>344</v>
      </c>
    </row>
    <row r="234" spans="2:65" s="12" customFormat="1" x14ac:dyDescent="0.2">
      <c r="B234" s="150"/>
      <c r="D234" s="151" t="s">
        <v>190</v>
      </c>
      <c r="E234" s="152" t="s">
        <v>1</v>
      </c>
      <c r="F234" s="153" t="s">
        <v>223</v>
      </c>
      <c r="H234" s="154">
        <v>527</v>
      </c>
      <c r="I234" s="155"/>
      <c r="L234" s="150"/>
      <c r="M234" s="156"/>
      <c r="T234" s="157"/>
      <c r="AT234" s="152" t="s">
        <v>190</v>
      </c>
      <c r="AU234" s="152" t="s">
        <v>85</v>
      </c>
      <c r="AV234" s="12" t="s">
        <v>85</v>
      </c>
      <c r="AW234" s="12" t="s">
        <v>32</v>
      </c>
      <c r="AX234" s="12" t="s">
        <v>76</v>
      </c>
      <c r="AY234" s="152" t="s">
        <v>181</v>
      </c>
    </row>
    <row r="235" spans="2:65" s="14" customFormat="1" x14ac:dyDescent="0.2">
      <c r="B235" s="164"/>
      <c r="D235" s="151" t="s">
        <v>190</v>
      </c>
      <c r="E235" s="165" t="s">
        <v>1</v>
      </c>
      <c r="F235" s="166" t="s">
        <v>193</v>
      </c>
      <c r="H235" s="167">
        <v>527</v>
      </c>
      <c r="I235" s="168"/>
      <c r="L235" s="164"/>
      <c r="M235" s="169"/>
      <c r="T235" s="170"/>
      <c r="AT235" s="165" t="s">
        <v>190</v>
      </c>
      <c r="AU235" s="165" t="s">
        <v>85</v>
      </c>
      <c r="AV235" s="14" t="s">
        <v>188</v>
      </c>
      <c r="AW235" s="14" t="s">
        <v>32</v>
      </c>
      <c r="AX235" s="14" t="s">
        <v>83</v>
      </c>
      <c r="AY235" s="165" t="s">
        <v>181</v>
      </c>
    </row>
    <row r="236" spans="2:65" s="11" customFormat="1" ht="20.85" customHeight="1" x14ac:dyDescent="0.2">
      <c r="B236" s="124"/>
      <c r="D236" s="125" t="s">
        <v>75</v>
      </c>
      <c r="E236" s="134" t="s">
        <v>345</v>
      </c>
      <c r="F236" s="134" t="s">
        <v>346</v>
      </c>
      <c r="I236" s="127"/>
      <c r="J236" s="135">
        <f>BK236</f>
        <v>0</v>
      </c>
      <c r="L236" s="124"/>
      <c r="M236" s="129"/>
      <c r="P236" s="130">
        <f>SUM(P237:P247)</f>
        <v>0</v>
      </c>
      <c r="R236" s="130">
        <f>SUM(R237:R247)</f>
        <v>0</v>
      </c>
      <c r="T236" s="131">
        <f>SUM(T237:T247)</f>
        <v>0</v>
      </c>
      <c r="AR236" s="125" t="s">
        <v>83</v>
      </c>
      <c r="AT236" s="132" t="s">
        <v>75</v>
      </c>
      <c r="AU236" s="132" t="s">
        <v>85</v>
      </c>
      <c r="AY236" s="125" t="s">
        <v>181</v>
      </c>
      <c r="BK236" s="133">
        <f>SUM(BK237:BK247)</f>
        <v>0</v>
      </c>
    </row>
    <row r="237" spans="2:65" s="1" customFormat="1" ht="16.5" customHeight="1" x14ac:dyDescent="0.2">
      <c r="B237" s="136"/>
      <c r="C237" s="137" t="s">
        <v>347</v>
      </c>
      <c r="D237" s="137" t="s">
        <v>183</v>
      </c>
      <c r="E237" s="138" t="s">
        <v>348</v>
      </c>
      <c r="F237" s="139" t="s">
        <v>349</v>
      </c>
      <c r="G237" s="140" t="s">
        <v>243</v>
      </c>
      <c r="H237" s="141">
        <v>99</v>
      </c>
      <c r="I237" s="142"/>
      <c r="J237" s="143">
        <f>ROUND(I237*H237,2)</f>
        <v>0</v>
      </c>
      <c r="K237" s="139" t="s">
        <v>201</v>
      </c>
      <c r="L237" s="32"/>
      <c r="M237" s="144" t="s">
        <v>1</v>
      </c>
      <c r="N237" s="145" t="s">
        <v>41</v>
      </c>
      <c r="P237" s="146">
        <f>O237*H237</f>
        <v>0</v>
      </c>
      <c r="Q237" s="146">
        <v>0</v>
      </c>
      <c r="R237" s="146">
        <f>Q237*H237</f>
        <v>0</v>
      </c>
      <c r="S237" s="146">
        <v>0</v>
      </c>
      <c r="T237" s="147">
        <f>S237*H237</f>
        <v>0</v>
      </c>
      <c r="AR237" s="148" t="s">
        <v>188</v>
      </c>
      <c r="AT237" s="148" t="s">
        <v>183</v>
      </c>
      <c r="AU237" s="148" t="s">
        <v>99</v>
      </c>
      <c r="AY237" s="17" t="s">
        <v>181</v>
      </c>
      <c r="BE237" s="149">
        <f>IF(N237="základní",J237,0)</f>
        <v>0</v>
      </c>
      <c r="BF237" s="149">
        <f>IF(N237="snížená",J237,0)</f>
        <v>0</v>
      </c>
      <c r="BG237" s="149">
        <f>IF(N237="zákl. přenesená",J237,0)</f>
        <v>0</v>
      </c>
      <c r="BH237" s="149">
        <f>IF(N237="sníž. přenesená",J237,0)</f>
        <v>0</v>
      </c>
      <c r="BI237" s="149">
        <f>IF(N237="nulová",J237,0)</f>
        <v>0</v>
      </c>
      <c r="BJ237" s="17" t="s">
        <v>83</v>
      </c>
      <c r="BK237" s="149">
        <f>ROUND(I237*H237,2)</f>
        <v>0</v>
      </c>
      <c r="BL237" s="17" t="s">
        <v>188</v>
      </c>
      <c r="BM237" s="148" t="s">
        <v>350</v>
      </c>
    </row>
    <row r="238" spans="2:65" s="1" customFormat="1" ht="58.5" x14ac:dyDescent="0.2">
      <c r="B238" s="32"/>
      <c r="D238" s="151" t="s">
        <v>227</v>
      </c>
      <c r="F238" s="181" t="s">
        <v>351</v>
      </c>
      <c r="I238" s="182"/>
      <c r="L238" s="32"/>
      <c r="M238" s="183"/>
      <c r="T238" s="56"/>
      <c r="AT238" s="17" t="s">
        <v>227</v>
      </c>
      <c r="AU238" s="17" t="s">
        <v>99</v>
      </c>
    </row>
    <row r="239" spans="2:65" s="1" customFormat="1" ht="16.5" customHeight="1" x14ac:dyDescent="0.2">
      <c r="B239" s="136"/>
      <c r="C239" s="137" t="s">
        <v>352</v>
      </c>
      <c r="D239" s="137" t="s">
        <v>183</v>
      </c>
      <c r="E239" s="138" t="s">
        <v>353</v>
      </c>
      <c r="F239" s="139" t="s">
        <v>354</v>
      </c>
      <c r="G239" s="140" t="s">
        <v>186</v>
      </c>
      <c r="H239" s="141">
        <v>560</v>
      </c>
      <c r="I239" s="142"/>
      <c r="J239" s="143">
        <f>ROUND(I239*H239,2)</f>
        <v>0</v>
      </c>
      <c r="K239" s="139" t="s">
        <v>201</v>
      </c>
      <c r="L239" s="32"/>
      <c r="M239" s="144" t="s">
        <v>1</v>
      </c>
      <c r="N239" s="145" t="s">
        <v>41</v>
      </c>
      <c r="P239" s="146">
        <f>O239*H239</f>
        <v>0</v>
      </c>
      <c r="Q239" s="146">
        <v>0</v>
      </c>
      <c r="R239" s="146">
        <f>Q239*H239</f>
        <v>0</v>
      </c>
      <c r="S239" s="146">
        <v>0</v>
      </c>
      <c r="T239" s="147">
        <f>S239*H239</f>
        <v>0</v>
      </c>
      <c r="AR239" s="148" t="s">
        <v>188</v>
      </c>
      <c r="AT239" s="148" t="s">
        <v>183</v>
      </c>
      <c r="AU239" s="148" t="s">
        <v>99</v>
      </c>
      <c r="AY239" s="17" t="s">
        <v>181</v>
      </c>
      <c r="BE239" s="149">
        <f>IF(N239="základní",J239,0)</f>
        <v>0</v>
      </c>
      <c r="BF239" s="149">
        <f>IF(N239="snížená",J239,0)</f>
        <v>0</v>
      </c>
      <c r="BG239" s="149">
        <f>IF(N239="zákl. přenesená",J239,0)</f>
        <v>0</v>
      </c>
      <c r="BH239" s="149">
        <f>IF(N239="sníž. přenesená",J239,0)</f>
        <v>0</v>
      </c>
      <c r="BI239" s="149">
        <f>IF(N239="nulová",J239,0)</f>
        <v>0</v>
      </c>
      <c r="BJ239" s="17" t="s">
        <v>83</v>
      </c>
      <c r="BK239" s="149">
        <f>ROUND(I239*H239,2)</f>
        <v>0</v>
      </c>
      <c r="BL239" s="17" t="s">
        <v>188</v>
      </c>
      <c r="BM239" s="148" t="s">
        <v>355</v>
      </c>
    </row>
    <row r="240" spans="2:65" s="1" customFormat="1" ht="78" x14ac:dyDescent="0.2">
      <c r="B240" s="32"/>
      <c r="D240" s="151" t="s">
        <v>227</v>
      </c>
      <c r="F240" s="181" t="s">
        <v>356</v>
      </c>
      <c r="I240" s="182"/>
      <c r="L240" s="32"/>
      <c r="M240" s="183"/>
      <c r="T240" s="56"/>
      <c r="AT240" s="17" t="s">
        <v>227</v>
      </c>
      <c r="AU240" s="17" t="s">
        <v>99</v>
      </c>
    </row>
    <row r="241" spans="2:65" s="12" customFormat="1" x14ac:dyDescent="0.2">
      <c r="B241" s="150"/>
      <c r="D241" s="151" t="s">
        <v>190</v>
      </c>
      <c r="E241" s="152" t="s">
        <v>1</v>
      </c>
      <c r="F241" s="153" t="s">
        <v>357</v>
      </c>
      <c r="H241" s="154">
        <v>560</v>
      </c>
      <c r="I241" s="155"/>
      <c r="L241" s="150"/>
      <c r="M241" s="156"/>
      <c r="T241" s="157"/>
      <c r="AT241" s="152" t="s">
        <v>190</v>
      </c>
      <c r="AU241" s="152" t="s">
        <v>99</v>
      </c>
      <c r="AV241" s="12" t="s">
        <v>85</v>
      </c>
      <c r="AW241" s="12" t="s">
        <v>32</v>
      </c>
      <c r="AX241" s="12" t="s">
        <v>76</v>
      </c>
      <c r="AY241" s="152" t="s">
        <v>181</v>
      </c>
    </row>
    <row r="242" spans="2:65" s="13" customFormat="1" x14ac:dyDescent="0.2">
      <c r="B242" s="158"/>
      <c r="D242" s="151" t="s">
        <v>190</v>
      </c>
      <c r="E242" s="159" t="s">
        <v>1</v>
      </c>
      <c r="F242" s="160" t="s">
        <v>358</v>
      </c>
      <c r="H242" s="159" t="s">
        <v>1</v>
      </c>
      <c r="I242" s="161"/>
      <c r="L242" s="158"/>
      <c r="M242" s="162"/>
      <c r="T242" s="163"/>
      <c r="AT242" s="159" t="s">
        <v>190</v>
      </c>
      <c r="AU242" s="159" t="s">
        <v>99</v>
      </c>
      <c r="AV242" s="13" t="s">
        <v>83</v>
      </c>
      <c r="AW242" s="13" t="s">
        <v>32</v>
      </c>
      <c r="AX242" s="13" t="s">
        <v>76</v>
      </c>
      <c r="AY242" s="159" t="s">
        <v>181</v>
      </c>
    </row>
    <row r="243" spans="2:65" s="14" customFormat="1" x14ac:dyDescent="0.2">
      <c r="B243" s="164"/>
      <c r="D243" s="151" t="s">
        <v>190</v>
      </c>
      <c r="E243" s="165" t="s">
        <v>1</v>
      </c>
      <c r="F243" s="166" t="s">
        <v>193</v>
      </c>
      <c r="H243" s="167">
        <v>560</v>
      </c>
      <c r="I243" s="168"/>
      <c r="L243" s="164"/>
      <c r="M243" s="169"/>
      <c r="T243" s="170"/>
      <c r="AT243" s="165" t="s">
        <v>190</v>
      </c>
      <c r="AU243" s="165" t="s">
        <v>99</v>
      </c>
      <c r="AV243" s="14" t="s">
        <v>188</v>
      </c>
      <c r="AW243" s="14" t="s">
        <v>32</v>
      </c>
      <c r="AX243" s="14" t="s">
        <v>83</v>
      </c>
      <c r="AY243" s="165" t="s">
        <v>181</v>
      </c>
    </row>
    <row r="244" spans="2:65" s="1" customFormat="1" ht="16.5" customHeight="1" x14ac:dyDescent="0.2">
      <c r="B244" s="136"/>
      <c r="C244" s="137" t="s">
        <v>359</v>
      </c>
      <c r="D244" s="137" t="s">
        <v>183</v>
      </c>
      <c r="E244" s="138" t="s">
        <v>360</v>
      </c>
      <c r="F244" s="139" t="s">
        <v>361</v>
      </c>
      <c r="G244" s="140" t="s">
        <v>339</v>
      </c>
      <c r="H244" s="141">
        <v>16</v>
      </c>
      <c r="I244" s="142"/>
      <c r="J244" s="143">
        <f>ROUND(I244*H244,2)</f>
        <v>0</v>
      </c>
      <c r="K244" s="139" t="s">
        <v>201</v>
      </c>
      <c r="L244" s="32"/>
      <c r="M244" s="144" t="s">
        <v>1</v>
      </c>
      <c r="N244" s="145" t="s">
        <v>41</v>
      </c>
      <c r="P244" s="146">
        <f>O244*H244</f>
        <v>0</v>
      </c>
      <c r="Q244" s="146">
        <v>0</v>
      </c>
      <c r="R244" s="146">
        <f>Q244*H244</f>
        <v>0</v>
      </c>
      <c r="S244" s="146">
        <v>0</v>
      </c>
      <c r="T244" s="147">
        <f>S244*H244</f>
        <v>0</v>
      </c>
      <c r="AR244" s="148" t="s">
        <v>188</v>
      </c>
      <c r="AT244" s="148" t="s">
        <v>183</v>
      </c>
      <c r="AU244" s="148" t="s">
        <v>99</v>
      </c>
      <c r="AY244" s="17" t="s">
        <v>181</v>
      </c>
      <c r="BE244" s="149">
        <f>IF(N244="základní",J244,0)</f>
        <v>0</v>
      </c>
      <c r="BF244" s="149">
        <f>IF(N244="snížená",J244,0)</f>
        <v>0</v>
      </c>
      <c r="BG244" s="149">
        <f>IF(N244="zákl. přenesená",J244,0)</f>
        <v>0</v>
      </c>
      <c r="BH244" s="149">
        <f>IF(N244="sníž. přenesená",J244,0)</f>
        <v>0</v>
      </c>
      <c r="BI244" s="149">
        <f>IF(N244="nulová",J244,0)</f>
        <v>0</v>
      </c>
      <c r="BJ244" s="17" t="s">
        <v>83</v>
      </c>
      <c r="BK244" s="149">
        <f>ROUND(I244*H244,2)</f>
        <v>0</v>
      </c>
      <c r="BL244" s="17" t="s">
        <v>188</v>
      </c>
      <c r="BM244" s="148" t="s">
        <v>362</v>
      </c>
    </row>
    <row r="245" spans="2:65" s="1" customFormat="1" ht="58.5" x14ac:dyDescent="0.2">
      <c r="B245" s="32"/>
      <c r="D245" s="151" t="s">
        <v>227</v>
      </c>
      <c r="F245" s="181" t="s">
        <v>351</v>
      </c>
      <c r="I245" s="182"/>
      <c r="L245" s="32"/>
      <c r="M245" s="183"/>
      <c r="T245" s="56"/>
      <c r="AT245" s="17" t="s">
        <v>227</v>
      </c>
      <c r="AU245" s="17" t="s">
        <v>99</v>
      </c>
    </row>
    <row r="246" spans="2:65" s="1" customFormat="1" ht="16.5" customHeight="1" x14ac:dyDescent="0.2">
      <c r="B246" s="136"/>
      <c r="C246" s="137" t="s">
        <v>363</v>
      </c>
      <c r="D246" s="137" t="s">
        <v>183</v>
      </c>
      <c r="E246" s="138" t="s">
        <v>364</v>
      </c>
      <c r="F246" s="139" t="s">
        <v>365</v>
      </c>
      <c r="G246" s="140" t="s">
        <v>339</v>
      </c>
      <c r="H246" s="141">
        <v>1</v>
      </c>
      <c r="I246" s="142"/>
      <c r="J246" s="143">
        <f>ROUND(I246*H246,2)</f>
        <v>0</v>
      </c>
      <c r="K246" s="139" t="s">
        <v>201</v>
      </c>
      <c r="L246" s="32"/>
      <c r="M246" s="144" t="s">
        <v>1</v>
      </c>
      <c r="N246" s="145" t="s">
        <v>41</v>
      </c>
      <c r="P246" s="146">
        <f>O246*H246</f>
        <v>0</v>
      </c>
      <c r="Q246" s="146">
        <v>0</v>
      </c>
      <c r="R246" s="146">
        <f>Q246*H246</f>
        <v>0</v>
      </c>
      <c r="S246" s="146">
        <v>0</v>
      </c>
      <c r="T246" s="147">
        <f>S246*H246</f>
        <v>0</v>
      </c>
      <c r="AR246" s="148" t="s">
        <v>188</v>
      </c>
      <c r="AT246" s="148" t="s">
        <v>183</v>
      </c>
      <c r="AU246" s="148" t="s">
        <v>99</v>
      </c>
      <c r="AY246" s="17" t="s">
        <v>181</v>
      </c>
      <c r="BE246" s="149">
        <f>IF(N246="základní",J246,0)</f>
        <v>0</v>
      </c>
      <c r="BF246" s="149">
        <f>IF(N246="snížená",J246,0)</f>
        <v>0</v>
      </c>
      <c r="BG246" s="149">
        <f>IF(N246="zákl. přenesená",J246,0)</f>
        <v>0</v>
      </c>
      <c r="BH246" s="149">
        <f>IF(N246="sníž. přenesená",J246,0)</f>
        <v>0</v>
      </c>
      <c r="BI246" s="149">
        <f>IF(N246="nulová",J246,0)</f>
        <v>0</v>
      </c>
      <c r="BJ246" s="17" t="s">
        <v>83</v>
      </c>
      <c r="BK246" s="149">
        <f>ROUND(I246*H246,2)</f>
        <v>0</v>
      </c>
      <c r="BL246" s="17" t="s">
        <v>188</v>
      </c>
      <c r="BM246" s="148" t="s">
        <v>366</v>
      </c>
    </row>
    <row r="247" spans="2:65" s="1" customFormat="1" ht="29.25" x14ac:dyDescent="0.2">
      <c r="B247" s="32"/>
      <c r="D247" s="151" t="s">
        <v>227</v>
      </c>
      <c r="F247" s="181" t="s">
        <v>367</v>
      </c>
      <c r="I247" s="182"/>
      <c r="L247" s="32"/>
      <c r="M247" s="183"/>
      <c r="T247" s="56"/>
      <c r="AT247" s="17" t="s">
        <v>227</v>
      </c>
      <c r="AU247" s="17" t="s">
        <v>99</v>
      </c>
    </row>
    <row r="248" spans="2:65" s="11" customFormat="1" ht="22.9" customHeight="1" x14ac:dyDescent="0.2">
      <c r="B248" s="124"/>
      <c r="D248" s="125" t="s">
        <v>75</v>
      </c>
      <c r="E248" s="134" t="s">
        <v>368</v>
      </c>
      <c r="F248" s="134" t="s">
        <v>369</v>
      </c>
      <c r="I248" s="127"/>
      <c r="J248" s="135">
        <f>BK248</f>
        <v>0</v>
      </c>
      <c r="L248" s="124"/>
      <c r="M248" s="129"/>
      <c r="P248" s="130">
        <f>SUM(P249:P263)</f>
        <v>0</v>
      </c>
      <c r="R248" s="130">
        <f>SUM(R249:R263)</f>
        <v>0</v>
      </c>
      <c r="T248" s="131">
        <f>SUM(T249:T263)</f>
        <v>0</v>
      </c>
      <c r="AR248" s="125" t="s">
        <v>83</v>
      </c>
      <c r="AT248" s="132" t="s">
        <v>75</v>
      </c>
      <c r="AU248" s="132" t="s">
        <v>83</v>
      </c>
      <c r="AY248" s="125" t="s">
        <v>181</v>
      </c>
      <c r="BK248" s="133">
        <f>SUM(BK249:BK263)</f>
        <v>0</v>
      </c>
    </row>
    <row r="249" spans="2:65" s="1" customFormat="1" ht="21.75" customHeight="1" x14ac:dyDescent="0.2">
      <c r="B249" s="136"/>
      <c r="C249" s="137" t="s">
        <v>370</v>
      </c>
      <c r="D249" s="137" t="s">
        <v>183</v>
      </c>
      <c r="E249" s="138" t="s">
        <v>371</v>
      </c>
      <c r="F249" s="139" t="s">
        <v>372</v>
      </c>
      <c r="G249" s="140" t="s">
        <v>373</v>
      </c>
      <c r="H249" s="141">
        <v>90.421999999999997</v>
      </c>
      <c r="I249" s="142"/>
      <c r="J249" s="143">
        <f>ROUND(I249*H249,2)</f>
        <v>0</v>
      </c>
      <c r="K249" s="139" t="s">
        <v>187</v>
      </c>
      <c r="L249" s="32"/>
      <c r="M249" s="144" t="s">
        <v>1</v>
      </c>
      <c r="N249" s="145" t="s">
        <v>41</v>
      </c>
      <c r="P249" s="146">
        <f>O249*H249</f>
        <v>0</v>
      </c>
      <c r="Q249" s="146">
        <v>0</v>
      </c>
      <c r="R249" s="146">
        <f>Q249*H249</f>
        <v>0</v>
      </c>
      <c r="S249" s="146">
        <v>0</v>
      </c>
      <c r="T249" s="147">
        <f>S249*H249</f>
        <v>0</v>
      </c>
      <c r="AR249" s="148" t="s">
        <v>188</v>
      </c>
      <c r="AT249" s="148" t="s">
        <v>183</v>
      </c>
      <c r="AU249" s="148" t="s">
        <v>85</v>
      </c>
      <c r="AY249" s="17" t="s">
        <v>181</v>
      </c>
      <c r="BE249" s="149">
        <f>IF(N249="základní",J249,0)</f>
        <v>0</v>
      </c>
      <c r="BF249" s="149">
        <f>IF(N249="snížená",J249,0)</f>
        <v>0</v>
      </c>
      <c r="BG249" s="149">
        <f>IF(N249="zákl. přenesená",J249,0)</f>
        <v>0</v>
      </c>
      <c r="BH249" s="149">
        <f>IF(N249="sníž. přenesená",J249,0)</f>
        <v>0</v>
      </c>
      <c r="BI249" s="149">
        <f>IF(N249="nulová",J249,0)</f>
        <v>0</v>
      </c>
      <c r="BJ249" s="17" t="s">
        <v>83</v>
      </c>
      <c r="BK249" s="149">
        <f>ROUND(I249*H249,2)</f>
        <v>0</v>
      </c>
      <c r="BL249" s="17" t="s">
        <v>188</v>
      </c>
      <c r="BM249" s="148" t="s">
        <v>374</v>
      </c>
    </row>
    <row r="250" spans="2:65" s="12" customFormat="1" x14ac:dyDescent="0.2">
      <c r="B250" s="150"/>
      <c r="D250" s="151" t="s">
        <v>190</v>
      </c>
      <c r="F250" s="153" t="s">
        <v>375</v>
      </c>
      <c r="H250" s="154">
        <v>90.421999999999997</v>
      </c>
      <c r="I250" s="155"/>
      <c r="L250" s="150"/>
      <c r="M250" s="156"/>
      <c r="T250" s="157"/>
      <c r="AT250" s="152" t="s">
        <v>190</v>
      </c>
      <c r="AU250" s="152" t="s">
        <v>85</v>
      </c>
      <c r="AV250" s="12" t="s">
        <v>85</v>
      </c>
      <c r="AW250" s="12" t="s">
        <v>3</v>
      </c>
      <c r="AX250" s="12" t="s">
        <v>83</v>
      </c>
      <c r="AY250" s="152" t="s">
        <v>181</v>
      </c>
    </row>
    <row r="251" spans="2:65" s="1" customFormat="1" ht="16.5" customHeight="1" x14ac:dyDescent="0.2">
      <c r="B251" s="136"/>
      <c r="C251" s="137" t="s">
        <v>376</v>
      </c>
      <c r="D251" s="137" t="s">
        <v>183</v>
      </c>
      <c r="E251" s="138" t="s">
        <v>377</v>
      </c>
      <c r="F251" s="139" t="s">
        <v>378</v>
      </c>
      <c r="G251" s="140" t="s">
        <v>373</v>
      </c>
      <c r="H251" s="141">
        <v>210.98500000000001</v>
      </c>
      <c r="I251" s="142"/>
      <c r="J251" s="143">
        <f>ROUND(I251*H251,2)</f>
        <v>0</v>
      </c>
      <c r="K251" s="139" t="s">
        <v>187</v>
      </c>
      <c r="L251" s="32"/>
      <c r="M251" s="144" t="s">
        <v>1</v>
      </c>
      <c r="N251" s="145" t="s">
        <v>41</v>
      </c>
      <c r="P251" s="146">
        <f>O251*H251</f>
        <v>0</v>
      </c>
      <c r="Q251" s="146">
        <v>0</v>
      </c>
      <c r="R251" s="146">
        <f>Q251*H251</f>
        <v>0</v>
      </c>
      <c r="S251" s="146">
        <v>0</v>
      </c>
      <c r="T251" s="147">
        <f>S251*H251</f>
        <v>0</v>
      </c>
      <c r="AR251" s="148" t="s">
        <v>188</v>
      </c>
      <c r="AT251" s="148" t="s">
        <v>183</v>
      </c>
      <c r="AU251" s="148" t="s">
        <v>85</v>
      </c>
      <c r="AY251" s="17" t="s">
        <v>181</v>
      </c>
      <c r="BE251" s="149">
        <f>IF(N251="základní",J251,0)</f>
        <v>0</v>
      </c>
      <c r="BF251" s="149">
        <f>IF(N251="snížená",J251,0)</f>
        <v>0</v>
      </c>
      <c r="BG251" s="149">
        <f>IF(N251="zákl. přenesená",J251,0)</f>
        <v>0</v>
      </c>
      <c r="BH251" s="149">
        <f>IF(N251="sníž. přenesená",J251,0)</f>
        <v>0</v>
      </c>
      <c r="BI251" s="149">
        <f>IF(N251="nulová",J251,0)</f>
        <v>0</v>
      </c>
      <c r="BJ251" s="17" t="s">
        <v>83</v>
      </c>
      <c r="BK251" s="149">
        <f>ROUND(I251*H251,2)</f>
        <v>0</v>
      </c>
      <c r="BL251" s="17" t="s">
        <v>188</v>
      </c>
      <c r="BM251" s="148" t="s">
        <v>379</v>
      </c>
    </row>
    <row r="252" spans="2:65" s="12" customFormat="1" x14ac:dyDescent="0.2">
      <c r="B252" s="150"/>
      <c r="D252" s="151" t="s">
        <v>190</v>
      </c>
      <c r="F252" s="153" t="s">
        <v>380</v>
      </c>
      <c r="H252" s="154">
        <v>210.98500000000001</v>
      </c>
      <c r="I252" s="155"/>
      <c r="L252" s="150"/>
      <c r="M252" s="156"/>
      <c r="T252" s="157"/>
      <c r="AT252" s="152" t="s">
        <v>190</v>
      </c>
      <c r="AU252" s="152" t="s">
        <v>85</v>
      </c>
      <c r="AV252" s="12" t="s">
        <v>85</v>
      </c>
      <c r="AW252" s="12" t="s">
        <v>3</v>
      </c>
      <c r="AX252" s="12" t="s">
        <v>83</v>
      </c>
      <c r="AY252" s="152" t="s">
        <v>181</v>
      </c>
    </row>
    <row r="253" spans="2:65" s="1" customFormat="1" ht="21.75" customHeight="1" x14ac:dyDescent="0.2">
      <c r="B253" s="136"/>
      <c r="C253" s="137" t="s">
        <v>381</v>
      </c>
      <c r="D253" s="137" t="s">
        <v>183</v>
      </c>
      <c r="E253" s="138" t="s">
        <v>382</v>
      </c>
      <c r="F253" s="139" t="s">
        <v>383</v>
      </c>
      <c r="G253" s="140" t="s">
        <v>373</v>
      </c>
      <c r="H253" s="141">
        <v>1507.0350000000001</v>
      </c>
      <c r="I253" s="142"/>
      <c r="J253" s="143">
        <f>ROUND(I253*H253,2)</f>
        <v>0</v>
      </c>
      <c r="K253" s="139" t="s">
        <v>187</v>
      </c>
      <c r="L253" s="32"/>
      <c r="M253" s="144" t="s">
        <v>1</v>
      </c>
      <c r="N253" s="145" t="s">
        <v>41</v>
      </c>
      <c r="P253" s="146">
        <f>O253*H253</f>
        <v>0</v>
      </c>
      <c r="Q253" s="146">
        <v>0</v>
      </c>
      <c r="R253" s="146">
        <f>Q253*H253</f>
        <v>0</v>
      </c>
      <c r="S253" s="146">
        <v>0</v>
      </c>
      <c r="T253" s="147">
        <f>S253*H253</f>
        <v>0</v>
      </c>
      <c r="AR253" s="148" t="s">
        <v>188</v>
      </c>
      <c r="AT253" s="148" t="s">
        <v>183</v>
      </c>
      <c r="AU253" s="148" t="s">
        <v>85</v>
      </c>
      <c r="AY253" s="17" t="s">
        <v>181</v>
      </c>
      <c r="BE253" s="149">
        <f>IF(N253="základní",J253,0)</f>
        <v>0</v>
      </c>
      <c r="BF253" s="149">
        <f>IF(N253="snížená",J253,0)</f>
        <v>0</v>
      </c>
      <c r="BG253" s="149">
        <f>IF(N253="zákl. přenesená",J253,0)</f>
        <v>0</v>
      </c>
      <c r="BH253" s="149">
        <f>IF(N253="sníž. přenesená",J253,0)</f>
        <v>0</v>
      </c>
      <c r="BI253" s="149">
        <f>IF(N253="nulová",J253,0)</f>
        <v>0</v>
      </c>
      <c r="BJ253" s="17" t="s">
        <v>83</v>
      </c>
      <c r="BK253" s="149">
        <f>ROUND(I253*H253,2)</f>
        <v>0</v>
      </c>
      <c r="BL253" s="17" t="s">
        <v>188</v>
      </c>
      <c r="BM253" s="148" t="s">
        <v>384</v>
      </c>
    </row>
    <row r="254" spans="2:65" s="12" customFormat="1" x14ac:dyDescent="0.2">
      <c r="B254" s="150"/>
      <c r="D254" s="151" t="s">
        <v>190</v>
      </c>
      <c r="F254" s="153" t="s">
        <v>385</v>
      </c>
      <c r="H254" s="154">
        <v>1507.0350000000001</v>
      </c>
      <c r="I254" s="155"/>
      <c r="L254" s="150"/>
      <c r="M254" s="156"/>
      <c r="T254" s="157"/>
      <c r="AT254" s="152" t="s">
        <v>190</v>
      </c>
      <c r="AU254" s="152" t="s">
        <v>85</v>
      </c>
      <c r="AV254" s="12" t="s">
        <v>85</v>
      </c>
      <c r="AW254" s="12" t="s">
        <v>3</v>
      </c>
      <c r="AX254" s="12" t="s">
        <v>83</v>
      </c>
      <c r="AY254" s="152" t="s">
        <v>181</v>
      </c>
    </row>
    <row r="255" spans="2:65" s="1" customFormat="1" ht="16.5" customHeight="1" x14ac:dyDescent="0.2">
      <c r="B255" s="136"/>
      <c r="C255" s="137" t="s">
        <v>386</v>
      </c>
      <c r="D255" s="137" t="s">
        <v>183</v>
      </c>
      <c r="E255" s="138" t="s">
        <v>387</v>
      </c>
      <c r="F255" s="139" t="s">
        <v>388</v>
      </c>
      <c r="G255" s="140" t="s">
        <v>243</v>
      </c>
      <c r="H255" s="141">
        <v>15</v>
      </c>
      <c r="I255" s="142"/>
      <c r="J255" s="143">
        <f>ROUND(I255*H255,2)</f>
        <v>0</v>
      </c>
      <c r="K255" s="139" t="s">
        <v>187</v>
      </c>
      <c r="L255" s="32"/>
      <c r="M255" s="144" t="s">
        <v>1</v>
      </c>
      <c r="N255" s="145" t="s">
        <v>41</v>
      </c>
      <c r="P255" s="146">
        <f>O255*H255</f>
        <v>0</v>
      </c>
      <c r="Q255" s="146">
        <v>0</v>
      </c>
      <c r="R255" s="146">
        <f>Q255*H255</f>
        <v>0</v>
      </c>
      <c r="S255" s="146">
        <v>0</v>
      </c>
      <c r="T255" s="147">
        <f>S255*H255</f>
        <v>0</v>
      </c>
      <c r="AR255" s="148" t="s">
        <v>188</v>
      </c>
      <c r="AT255" s="148" t="s">
        <v>183</v>
      </c>
      <c r="AU255" s="148" t="s">
        <v>85</v>
      </c>
      <c r="AY255" s="17" t="s">
        <v>181</v>
      </c>
      <c r="BE255" s="149">
        <f>IF(N255="základní",J255,0)</f>
        <v>0</v>
      </c>
      <c r="BF255" s="149">
        <f>IF(N255="snížená",J255,0)</f>
        <v>0</v>
      </c>
      <c r="BG255" s="149">
        <f>IF(N255="zákl. přenesená",J255,0)</f>
        <v>0</v>
      </c>
      <c r="BH255" s="149">
        <f>IF(N255="sníž. přenesená",J255,0)</f>
        <v>0</v>
      </c>
      <c r="BI255" s="149">
        <f>IF(N255="nulová",J255,0)</f>
        <v>0</v>
      </c>
      <c r="BJ255" s="17" t="s">
        <v>83</v>
      </c>
      <c r="BK255" s="149">
        <f>ROUND(I255*H255,2)</f>
        <v>0</v>
      </c>
      <c r="BL255" s="17" t="s">
        <v>188</v>
      </c>
      <c r="BM255" s="148" t="s">
        <v>389</v>
      </c>
    </row>
    <row r="256" spans="2:65" s="1" customFormat="1" ht="16.5" customHeight="1" x14ac:dyDescent="0.2">
      <c r="B256" s="136"/>
      <c r="C256" s="137" t="s">
        <v>390</v>
      </c>
      <c r="D256" s="137" t="s">
        <v>183</v>
      </c>
      <c r="E256" s="138" t="s">
        <v>391</v>
      </c>
      <c r="F256" s="139" t="s">
        <v>392</v>
      </c>
      <c r="G256" s="140" t="s">
        <v>243</v>
      </c>
      <c r="H256" s="141">
        <v>450</v>
      </c>
      <c r="I256" s="142"/>
      <c r="J256" s="143">
        <f>ROUND(I256*H256,2)</f>
        <v>0</v>
      </c>
      <c r="K256" s="139" t="s">
        <v>187</v>
      </c>
      <c r="L256" s="32"/>
      <c r="M256" s="144" t="s">
        <v>1</v>
      </c>
      <c r="N256" s="145" t="s">
        <v>41</v>
      </c>
      <c r="P256" s="146">
        <f>O256*H256</f>
        <v>0</v>
      </c>
      <c r="Q256" s="146">
        <v>0</v>
      </c>
      <c r="R256" s="146">
        <f>Q256*H256</f>
        <v>0</v>
      </c>
      <c r="S256" s="146">
        <v>0</v>
      </c>
      <c r="T256" s="147">
        <f>S256*H256</f>
        <v>0</v>
      </c>
      <c r="AR256" s="148" t="s">
        <v>188</v>
      </c>
      <c r="AT256" s="148" t="s">
        <v>183</v>
      </c>
      <c r="AU256" s="148" t="s">
        <v>85</v>
      </c>
      <c r="AY256" s="17" t="s">
        <v>181</v>
      </c>
      <c r="BE256" s="149">
        <f>IF(N256="základní",J256,0)</f>
        <v>0</v>
      </c>
      <c r="BF256" s="149">
        <f>IF(N256="snížená",J256,0)</f>
        <v>0</v>
      </c>
      <c r="BG256" s="149">
        <f>IF(N256="zákl. přenesená",J256,0)</f>
        <v>0</v>
      </c>
      <c r="BH256" s="149">
        <f>IF(N256="sníž. přenesená",J256,0)</f>
        <v>0</v>
      </c>
      <c r="BI256" s="149">
        <f>IF(N256="nulová",J256,0)</f>
        <v>0</v>
      </c>
      <c r="BJ256" s="17" t="s">
        <v>83</v>
      </c>
      <c r="BK256" s="149">
        <f>ROUND(I256*H256,2)</f>
        <v>0</v>
      </c>
      <c r="BL256" s="17" t="s">
        <v>188</v>
      </c>
      <c r="BM256" s="148" t="s">
        <v>393</v>
      </c>
    </row>
    <row r="257" spans="2:65" s="12" customFormat="1" x14ac:dyDescent="0.2">
      <c r="B257" s="150"/>
      <c r="D257" s="151" t="s">
        <v>190</v>
      </c>
      <c r="F257" s="153" t="s">
        <v>394</v>
      </c>
      <c r="H257" s="154">
        <v>450</v>
      </c>
      <c r="I257" s="155"/>
      <c r="L257" s="150"/>
      <c r="M257" s="156"/>
      <c r="T257" s="157"/>
      <c r="AT257" s="152" t="s">
        <v>190</v>
      </c>
      <c r="AU257" s="152" t="s">
        <v>85</v>
      </c>
      <c r="AV257" s="12" t="s">
        <v>85</v>
      </c>
      <c r="AW257" s="12" t="s">
        <v>3</v>
      </c>
      <c r="AX257" s="12" t="s">
        <v>83</v>
      </c>
      <c r="AY257" s="152" t="s">
        <v>181</v>
      </c>
    </row>
    <row r="258" spans="2:65" s="1" customFormat="1" ht="16.5" customHeight="1" x14ac:dyDescent="0.2">
      <c r="B258" s="136"/>
      <c r="C258" s="137" t="s">
        <v>395</v>
      </c>
      <c r="D258" s="137" t="s">
        <v>183</v>
      </c>
      <c r="E258" s="138" t="s">
        <v>396</v>
      </c>
      <c r="F258" s="139" t="s">
        <v>397</v>
      </c>
      <c r="G258" s="140" t="s">
        <v>373</v>
      </c>
      <c r="H258" s="141">
        <v>301.40699999999998</v>
      </c>
      <c r="I258" s="142"/>
      <c r="J258" s="143">
        <f>ROUND(I258*H258,2)</f>
        <v>0</v>
      </c>
      <c r="K258" s="139" t="s">
        <v>201</v>
      </c>
      <c r="L258" s="32"/>
      <c r="M258" s="144" t="s">
        <v>1</v>
      </c>
      <c r="N258" s="145" t="s">
        <v>41</v>
      </c>
      <c r="P258" s="146">
        <f>O258*H258</f>
        <v>0</v>
      </c>
      <c r="Q258" s="146">
        <v>0</v>
      </c>
      <c r="R258" s="146">
        <f>Q258*H258</f>
        <v>0</v>
      </c>
      <c r="S258" s="146">
        <v>0</v>
      </c>
      <c r="T258" s="147">
        <f>S258*H258</f>
        <v>0</v>
      </c>
      <c r="AR258" s="148" t="s">
        <v>188</v>
      </c>
      <c r="AT258" s="148" t="s">
        <v>183</v>
      </c>
      <c r="AU258" s="148" t="s">
        <v>85</v>
      </c>
      <c r="AY258" s="17" t="s">
        <v>181</v>
      </c>
      <c r="BE258" s="149">
        <f>IF(N258="základní",J258,0)</f>
        <v>0</v>
      </c>
      <c r="BF258" s="149">
        <f>IF(N258="snížená",J258,0)</f>
        <v>0</v>
      </c>
      <c r="BG258" s="149">
        <f>IF(N258="zákl. přenesená",J258,0)</f>
        <v>0</v>
      </c>
      <c r="BH258" s="149">
        <f>IF(N258="sníž. přenesená",J258,0)</f>
        <v>0</v>
      </c>
      <c r="BI258" s="149">
        <f>IF(N258="nulová",J258,0)</f>
        <v>0</v>
      </c>
      <c r="BJ258" s="17" t="s">
        <v>83</v>
      </c>
      <c r="BK258" s="149">
        <f>ROUND(I258*H258,2)</f>
        <v>0</v>
      </c>
      <c r="BL258" s="17" t="s">
        <v>188</v>
      </c>
      <c r="BM258" s="148" t="s">
        <v>398</v>
      </c>
    </row>
    <row r="259" spans="2:65" s="1" customFormat="1" ht="29.25" x14ac:dyDescent="0.2">
      <c r="B259" s="32"/>
      <c r="D259" s="151" t="s">
        <v>227</v>
      </c>
      <c r="F259" s="181" t="s">
        <v>399</v>
      </c>
      <c r="I259" s="182"/>
      <c r="L259" s="32"/>
      <c r="M259" s="183"/>
      <c r="T259" s="56"/>
      <c r="AT259" s="17" t="s">
        <v>227</v>
      </c>
      <c r="AU259" s="17" t="s">
        <v>85</v>
      </c>
    </row>
    <row r="260" spans="2:65" s="1" customFormat="1" ht="16.5" customHeight="1" x14ac:dyDescent="0.2">
      <c r="B260" s="136"/>
      <c r="C260" s="137" t="s">
        <v>400</v>
      </c>
      <c r="D260" s="137" t="s">
        <v>183</v>
      </c>
      <c r="E260" s="138" t="s">
        <v>401</v>
      </c>
      <c r="F260" s="139" t="s">
        <v>402</v>
      </c>
      <c r="G260" s="140" t="s">
        <v>373</v>
      </c>
      <c r="H260" s="141">
        <v>301.40699999999998</v>
      </c>
      <c r="I260" s="142"/>
      <c r="J260" s="143">
        <f>ROUND(I260*H260,2)</f>
        <v>0</v>
      </c>
      <c r="K260" s="139" t="s">
        <v>187</v>
      </c>
      <c r="L260" s="32"/>
      <c r="M260" s="144" t="s">
        <v>1</v>
      </c>
      <c r="N260" s="145" t="s">
        <v>41</v>
      </c>
      <c r="P260" s="146">
        <f>O260*H260</f>
        <v>0</v>
      </c>
      <c r="Q260" s="146">
        <v>0</v>
      </c>
      <c r="R260" s="146">
        <f>Q260*H260</f>
        <v>0</v>
      </c>
      <c r="S260" s="146">
        <v>0</v>
      </c>
      <c r="T260" s="147">
        <f>S260*H260</f>
        <v>0</v>
      </c>
      <c r="AR260" s="148" t="s">
        <v>188</v>
      </c>
      <c r="AT260" s="148" t="s">
        <v>183</v>
      </c>
      <c r="AU260" s="148" t="s">
        <v>85</v>
      </c>
      <c r="AY260" s="17" t="s">
        <v>181</v>
      </c>
      <c r="BE260" s="149">
        <f>IF(N260="základní",J260,0)</f>
        <v>0</v>
      </c>
      <c r="BF260" s="149">
        <f>IF(N260="snížená",J260,0)</f>
        <v>0</v>
      </c>
      <c r="BG260" s="149">
        <f>IF(N260="zákl. přenesená",J260,0)</f>
        <v>0</v>
      </c>
      <c r="BH260" s="149">
        <f>IF(N260="sníž. přenesená",J260,0)</f>
        <v>0</v>
      </c>
      <c r="BI260" s="149">
        <f>IF(N260="nulová",J260,0)</f>
        <v>0</v>
      </c>
      <c r="BJ260" s="17" t="s">
        <v>83</v>
      </c>
      <c r="BK260" s="149">
        <f>ROUND(I260*H260,2)</f>
        <v>0</v>
      </c>
      <c r="BL260" s="17" t="s">
        <v>188</v>
      </c>
      <c r="BM260" s="148" t="s">
        <v>403</v>
      </c>
    </row>
    <row r="261" spans="2:65" s="1" customFormat="1" ht="16.5" customHeight="1" x14ac:dyDescent="0.2">
      <c r="B261" s="136"/>
      <c r="C261" s="137" t="s">
        <v>404</v>
      </c>
      <c r="D261" s="137" t="s">
        <v>183</v>
      </c>
      <c r="E261" s="138" t="s">
        <v>405</v>
      </c>
      <c r="F261" s="139" t="s">
        <v>406</v>
      </c>
      <c r="G261" s="140" t="s">
        <v>373</v>
      </c>
      <c r="H261" s="141">
        <v>6028.14</v>
      </c>
      <c r="I261" s="142"/>
      <c r="J261" s="143">
        <f>ROUND(I261*H261,2)</f>
        <v>0</v>
      </c>
      <c r="K261" s="139" t="s">
        <v>187</v>
      </c>
      <c r="L261" s="32"/>
      <c r="M261" s="144" t="s">
        <v>1</v>
      </c>
      <c r="N261" s="145" t="s">
        <v>41</v>
      </c>
      <c r="P261" s="146">
        <f>O261*H261</f>
        <v>0</v>
      </c>
      <c r="Q261" s="146">
        <v>0</v>
      </c>
      <c r="R261" s="146">
        <f>Q261*H261</f>
        <v>0</v>
      </c>
      <c r="S261" s="146">
        <v>0</v>
      </c>
      <c r="T261" s="147">
        <f>S261*H261</f>
        <v>0</v>
      </c>
      <c r="AR261" s="148" t="s">
        <v>188</v>
      </c>
      <c r="AT261" s="148" t="s">
        <v>183</v>
      </c>
      <c r="AU261" s="148" t="s">
        <v>85</v>
      </c>
      <c r="AY261" s="17" t="s">
        <v>181</v>
      </c>
      <c r="BE261" s="149">
        <f>IF(N261="základní",J261,0)</f>
        <v>0</v>
      </c>
      <c r="BF261" s="149">
        <f>IF(N261="snížená",J261,0)</f>
        <v>0</v>
      </c>
      <c r="BG261" s="149">
        <f>IF(N261="zákl. přenesená",J261,0)</f>
        <v>0</v>
      </c>
      <c r="BH261" s="149">
        <f>IF(N261="sníž. přenesená",J261,0)</f>
        <v>0</v>
      </c>
      <c r="BI261" s="149">
        <f>IF(N261="nulová",J261,0)</f>
        <v>0</v>
      </c>
      <c r="BJ261" s="17" t="s">
        <v>83</v>
      </c>
      <c r="BK261" s="149">
        <f>ROUND(I261*H261,2)</f>
        <v>0</v>
      </c>
      <c r="BL261" s="17" t="s">
        <v>188</v>
      </c>
      <c r="BM261" s="148" t="s">
        <v>407</v>
      </c>
    </row>
    <row r="262" spans="2:65" s="12" customFormat="1" x14ac:dyDescent="0.2">
      <c r="B262" s="150"/>
      <c r="D262" s="151" t="s">
        <v>190</v>
      </c>
      <c r="F262" s="153" t="s">
        <v>408</v>
      </c>
      <c r="H262" s="154">
        <v>6028.14</v>
      </c>
      <c r="I262" s="155"/>
      <c r="L262" s="150"/>
      <c r="M262" s="156"/>
      <c r="T262" s="157"/>
      <c r="AT262" s="152" t="s">
        <v>190</v>
      </c>
      <c r="AU262" s="152" t="s">
        <v>85</v>
      </c>
      <c r="AV262" s="12" t="s">
        <v>85</v>
      </c>
      <c r="AW262" s="12" t="s">
        <v>3</v>
      </c>
      <c r="AX262" s="12" t="s">
        <v>83</v>
      </c>
      <c r="AY262" s="152" t="s">
        <v>181</v>
      </c>
    </row>
    <row r="263" spans="2:65" s="1" customFormat="1" ht="16.5" customHeight="1" x14ac:dyDescent="0.2">
      <c r="B263" s="136"/>
      <c r="C263" s="137" t="s">
        <v>409</v>
      </c>
      <c r="D263" s="137" t="s">
        <v>183</v>
      </c>
      <c r="E263" s="138" t="s">
        <v>410</v>
      </c>
      <c r="F263" s="139" t="s">
        <v>411</v>
      </c>
      <c r="G263" s="140" t="s">
        <v>373</v>
      </c>
      <c r="H263" s="141">
        <v>301.40699999999998</v>
      </c>
      <c r="I263" s="142"/>
      <c r="J263" s="143">
        <f>ROUND(I263*H263,2)</f>
        <v>0</v>
      </c>
      <c r="K263" s="139" t="s">
        <v>187</v>
      </c>
      <c r="L263" s="32"/>
      <c r="M263" s="144" t="s">
        <v>1</v>
      </c>
      <c r="N263" s="145" t="s">
        <v>41</v>
      </c>
      <c r="P263" s="146">
        <f>O263*H263</f>
        <v>0</v>
      </c>
      <c r="Q263" s="146">
        <v>0</v>
      </c>
      <c r="R263" s="146">
        <f>Q263*H263</f>
        <v>0</v>
      </c>
      <c r="S263" s="146">
        <v>0</v>
      </c>
      <c r="T263" s="147">
        <f>S263*H263</f>
        <v>0</v>
      </c>
      <c r="AR263" s="148" t="s">
        <v>188</v>
      </c>
      <c r="AT263" s="148" t="s">
        <v>183</v>
      </c>
      <c r="AU263" s="148" t="s">
        <v>85</v>
      </c>
      <c r="AY263" s="17" t="s">
        <v>181</v>
      </c>
      <c r="BE263" s="149">
        <f>IF(N263="základní",J263,0)</f>
        <v>0</v>
      </c>
      <c r="BF263" s="149">
        <f>IF(N263="snížená",J263,0)</f>
        <v>0</v>
      </c>
      <c r="BG263" s="149">
        <f>IF(N263="zákl. přenesená",J263,0)</f>
        <v>0</v>
      </c>
      <c r="BH263" s="149">
        <f>IF(N263="sníž. přenesená",J263,0)</f>
        <v>0</v>
      </c>
      <c r="BI263" s="149">
        <f>IF(N263="nulová",J263,0)</f>
        <v>0</v>
      </c>
      <c r="BJ263" s="17" t="s">
        <v>83</v>
      </c>
      <c r="BK263" s="149">
        <f>ROUND(I263*H263,2)</f>
        <v>0</v>
      </c>
      <c r="BL263" s="17" t="s">
        <v>188</v>
      </c>
      <c r="BM263" s="148" t="s">
        <v>412</v>
      </c>
    </row>
    <row r="264" spans="2:65" s="11" customFormat="1" ht="22.9" customHeight="1" x14ac:dyDescent="0.2">
      <c r="B264" s="124"/>
      <c r="D264" s="125" t="s">
        <v>75</v>
      </c>
      <c r="E264" s="134" t="s">
        <v>413</v>
      </c>
      <c r="F264" s="134" t="s">
        <v>414</v>
      </c>
      <c r="I264" s="127"/>
      <c r="J264" s="135">
        <f>BK264</f>
        <v>0</v>
      </c>
      <c r="L264" s="124"/>
      <c r="M264" s="129"/>
      <c r="P264" s="130">
        <f>SUM(P265:P268)</f>
        <v>0</v>
      </c>
      <c r="R264" s="130">
        <f>SUM(R265:R268)</f>
        <v>0</v>
      </c>
      <c r="T264" s="131">
        <f>SUM(T265:T268)</f>
        <v>0</v>
      </c>
      <c r="AR264" s="125" t="s">
        <v>83</v>
      </c>
      <c r="AT264" s="132" t="s">
        <v>75</v>
      </c>
      <c r="AU264" s="132" t="s">
        <v>83</v>
      </c>
      <c r="AY264" s="125" t="s">
        <v>181</v>
      </c>
      <c r="BK264" s="133">
        <f>SUM(BK265:BK268)</f>
        <v>0</v>
      </c>
    </row>
    <row r="265" spans="2:65" s="1" customFormat="1" ht="16.5" customHeight="1" x14ac:dyDescent="0.2">
      <c r="B265" s="136"/>
      <c r="C265" s="137" t="s">
        <v>415</v>
      </c>
      <c r="D265" s="137" t="s">
        <v>183</v>
      </c>
      <c r="E265" s="138" t="s">
        <v>416</v>
      </c>
      <c r="F265" s="139" t="s">
        <v>417</v>
      </c>
      <c r="G265" s="140" t="s">
        <v>373</v>
      </c>
      <c r="H265" s="141">
        <v>48.963999999999999</v>
      </c>
      <c r="I265" s="142"/>
      <c r="J265" s="143">
        <f>ROUND(I265*H265,2)</f>
        <v>0</v>
      </c>
      <c r="K265" s="139" t="s">
        <v>187</v>
      </c>
      <c r="L265" s="32"/>
      <c r="M265" s="144" t="s">
        <v>1</v>
      </c>
      <c r="N265" s="145" t="s">
        <v>41</v>
      </c>
      <c r="P265" s="146">
        <f>O265*H265</f>
        <v>0</v>
      </c>
      <c r="Q265" s="146">
        <v>0</v>
      </c>
      <c r="R265" s="146">
        <f>Q265*H265</f>
        <v>0</v>
      </c>
      <c r="S265" s="146">
        <v>0</v>
      </c>
      <c r="T265" s="147">
        <f>S265*H265</f>
        <v>0</v>
      </c>
      <c r="AR265" s="148" t="s">
        <v>188</v>
      </c>
      <c r="AT265" s="148" t="s">
        <v>183</v>
      </c>
      <c r="AU265" s="148" t="s">
        <v>85</v>
      </c>
      <c r="AY265" s="17" t="s">
        <v>181</v>
      </c>
      <c r="BE265" s="149">
        <f>IF(N265="základní",J265,0)</f>
        <v>0</v>
      </c>
      <c r="BF265" s="149">
        <f>IF(N265="snížená",J265,0)</f>
        <v>0</v>
      </c>
      <c r="BG265" s="149">
        <f>IF(N265="zákl. přenesená",J265,0)</f>
        <v>0</v>
      </c>
      <c r="BH265" s="149">
        <f>IF(N265="sníž. přenesená",J265,0)</f>
        <v>0</v>
      </c>
      <c r="BI265" s="149">
        <f>IF(N265="nulová",J265,0)</f>
        <v>0</v>
      </c>
      <c r="BJ265" s="17" t="s">
        <v>83</v>
      </c>
      <c r="BK265" s="149">
        <f>ROUND(I265*H265,2)</f>
        <v>0</v>
      </c>
      <c r="BL265" s="17" t="s">
        <v>188</v>
      </c>
      <c r="BM265" s="148" t="s">
        <v>418</v>
      </c>
    </row>
    <row r="266" spans="2:65" s="12" customFormat="1" x14ac:dyDescent="0.2">
      <c r="B266" s="150"/>
      <c r="D266" s="151" t="s">
        <v>190</v>
      </c>
      <c r="F266" s="153" t="s">
        <v>419</v>
      </c>
      <c r="H266" s="154">
        <v>48.963999999999999</v>
      </c>
      <c r="I266" s="155"/>
      <c r="L266" s="150"/>
      <c r="M266" s="156"/>
      <c r="T266" s="157"/>
      <c r="AT266" s="152" t="s">
        <v>190</v>
      </c>
      <c r="AU266" s="152" t="s">
        <v>85</v>
      </c>
      <c r="AV266" s="12" t="s">
        <v>85</v>
      </c>
      <c r="AW266" s="12" t="s">
        <v>3</v>
      </c>
      <c r="AX266" s="12" t="s">
        <v>83</v>
      </c>
      <c r="AY266" s="152" t="s">
        <v>181</v>
      </c>
    </row>
    <row r="267" spans="2:65" s="1" customFormat="1" ht="16.5" customHeight="1" x14ac:dyDescent="0.2">
      <c r="B267" s="136"/>
      <c r="C267" s="137" t="s">
        <v>420</v>
      </c>
      <c r="D267" s="137" t="s">
        <v>183</v>
      </c>
      <c r="E267" s="138" t="s">
        <v>421</v>
      </c>
      <c r="F267" s="139" t="s">
        <v>422</v>
      </c>
      <c r="G267" s="140" t="s">
        <v>373</v>
      </c>
      <c r="H267" s="141">
        <v>114.248</v>
      </c>
      <c r="I267" s="142"/>
      <c r="J267" s="143">
        <f>ROUND(I267*H267,2)</f>
        <v>0</v>
      </c>
      <c r="K267" s="139" t="s">
        <v>187</v>
      </c>
      <c r="L267" s="32"/>
      <c r="M267" s="144" t="s">
        <v>1</v>
      </c>
      <c r="N267" s="145" t="s">
        <v>41</v>
      </c>
      <c r="P267" s="146">
        <f>O267*H267</f>
        <v>0</v>
      </c>
      <c r="Q267" s="146">
        <v>0</v>
      </c>
      <c r="R267" s="146">
        <f>Q267*H267</f>
        <v>0</v>
      </c>
      <c r="S267" s="146">
        <v>0</v>
      </c>
      <c r="T267" s="147">
        <f>S267*H267</f>
        <v>0</v>
      </c>
      <c r="AR267" s="148" t="s">
        <v>188</v>
      </c>
      <c r="AT267" s="148" t="s">
        <v>183</v>
      </c>
      <c r="AU267" s="148" t="s">
        <v>85</v>
      </c>
      <c r="AY267" s="17" t="s">
        <v>181</v>
      </c>
      <c r="BE267" s="149">
        <f>IF(N267="základní",J267,0)</f>
        <v>0</v>
      </c>
      <c r="BF267" s="149">
        <f>IF(N267="snížená",J267,0)</f>
        <v>0</v>
      </c>
      <c r="BG267" s="149">
        <f>IF(N267="zákl. přenesená",J267,0)</f>
        <v>0</v>
      </c>
      <c r="BH267" s="149">
        <f>IF(N267="sníž. přenesená",J267,0)</f>
        <v>0</v>
      </c>
      <c r="BI267" s="149">
        <f>IF(N267="nulová",J267,0)</f>
        <v>0</v>
      </c>
      <c r="BJ267" s="17" t="s">
        <v>83</v>
      </c>
      <c r="BK267" s="149">
        <f>ROUND(I267*H267,2)</f>
        <v>0</v>
      </c>
      <c r="BL267" s="17" t="s">
        <v>188</v>
      </c>
      <c r="BM267" s="148" t="s">
        <v>423</v>
      </c>
    </row>
    <row r="268" spans="2:65" s="12" customFormat="1" x14ac:dyDescent="0.2">
      <c r="B268" s="150"/>
      <c r="D268" s="151" t="s">
        <v>190</v>
      </c>
      <c r="F268" s="153" t="s">
        <v>424</v>
      </c>
      <c r="H268" s="154">
        <v>114.248</v>
      </c>
      <c r="I268" s="155"/>
      <c r="L268" s="150"/>
      <c r="M268" s="156"/>
      <c r="T268" s="157"/>
      <c r="AT268" s="152" t="s">
        <v>190</v>
      </c>
      <c r="AU268" s="152" t="s">
        <v>85</v>
      </c>
      <c r="AV268" s="12" t="s">
        <v>85</v>
      </c>
      <c r="AW268" s="12" t="s">
        <v>3</v>
      </c>
      <c r="AX268" s="12" t="s">
        <v>83</v>
      </c>
      <c r="AY268" s="152" t="s">
        <v>181</v>
      </c>
    </row>
    <row r="269" spans="2:65" s="11" customFormat="1" ht="25.9" customHeight="1" x14ac:dyDescent="0.2">
      <c r="B269" s="124"/>
      <c r="D269" s="125" t="s">
        <v>75</v>
      </c>
      <c r="E269" s="126" t="s">
        <v>425</v>
      </c>
      <c r="F269" s="126" t="s">
        <v>426</v>
      </c>
      <c r="I269" s="127"/>
      <c r="J269" s="128">
        <f>BK269</f>
        <v>0</v>
      </c>
      <c r="L269" s="124"/>
      <c r="M269" s="129"/>
      <c r="P269" s="130">
        <f>P270+P282+P285+P321+P373+P388+P396+P427+P445+P460</f>
        <v>0</v>
      </c>
      <c r="R269" s="130">
        <f>R270+R282+R285+R321+R373+R388+R396+R427+R445+R460</f>
        <v>24.740599119999999</v>
      </c>
      <c r="T269" s="131">
        <f>T270+T282+T285+T321+T373+T388+T396+T427+T445+T460</f>
        <v>26.910829150000001</v>
      </c>
      <c r="AR269" s="125" t="s">
        <v>85</v>
      </c>
      <c r="AT269" s="132" t="s">
        <v>75</v>
      </c>
      <c r="AU269" s="132" t="s">
        <v>76</v>
      </c>
      <c r="AY269" s="125" t="s">
        <v>181</v>
      </c>
      <c r="BK269" s="133">
        <f>BK270+BK282+BK285+BK321+BK373+BK388+BK396+BK427+BK445+BK460</f>
        <v>0</v>
      </c>
    </row>
    <row r="270" spans="2:65" s="11" customFormat="1" ht="22.9" customHeight="1" x14ac:dyDescent="0.2">
      <c r="B270" s="124"/>
      <c r="D270" s="125" t="s">
        <v>75</v>
      </c>
      <c r="E270" s="134" t="s">
        <v>427</v>
      </c>
      <c r="F270" s="134" t="s">
        <v>428</v>
      </c>
      <c r="I270" s="127"/>
      <c r="J270" s="135">
        <f>BK270</f>
        <v>0</v>
      </c>
      <c r="L270" s="124"/>
      <c r="M270" s="129"/>
      <c r="P270" s="130">
        <f>SUM(P271:P281)</f>
        <v>0</v>
      </c>
      <c r="R270" s="130">
        <f>SUM(R271:R281)</f>
        <v>0.49612500000000004</v>
      </c>
      <c r="T270" s="131">
        <f>SUM(T271:T281)</f>
        <v>0</v>
      </c>
      <c r="AR270" s="125" t="s">
        <v>85</v>
      </c>
      <c r="AT270" s="132" t="s">
        <v>75</v>
      </c>
      <c r="AU270" s="132" t="s">
        <v>83</v>
      </c>
      <c r="AY270" s="125" t="s">
        <v>181</v>
      </c>
      <c r="BK270" s="133">
        <f>SUM(BK271:BK281)</f>
        <v>0</v>
      </c>
    </row>
    <row r="271" spans="2:65" s="1" customFormat="1" ht="16.5" customHeight="1" x14ac:dyDescent="0.2">
      <c r="B271" s="136"/>
      <c r="C271" s="137" t="s">
        <v>429</v>
      </c>
      <c r="D271" s="137" t="s">
        <v>183</v>
      </c>
      <c r="E271" s="138" t="s">
        <v>430</v>
      </c>
      <c r="F271" s="139" t="s">
        <v>431</v>
      </c>
      <c r="G271" s="140" t="s">
        <v>186</v>
      </c>
      <c r="H271" s="141">
        <v>875</v>
      </c>
      <c r="I271" s="142"/>
      <c r="J271" s="143">
        <f>ROUND(I271*H271,2)</f>
        <v>0</v>
      </c>
      <c r="K271" s="139" t="s">
        <v>187</v>
      </c>
      <c r="L271" s="32"/>
      <c r="M271" s="144" t="s">
        <v>1</v>
      </c>
      <c r="N271" s="145" t="s">
        <v>41</v>
      </c>
      <c r="P271" s="146">
        <f>O271*H271</f>
        <v>0</v>
      </c>
      <c r="Q271" s="146">
        <v>0</v>
      </c>
      <c r="R271" s="146">
        <f>Q271*H271</f>
        <v>0</v>
      </c>
      <c r="S271" s="146">
        <v>0</v>
      </c>
      <c r="T271" s="147">
        <f>S271*H271</f>
        <v>0</v>
      </c>
      <c r="AR271" s="148" t="s">
        <v>262</v>
      </c>
      <c r="AT271" s="148" t="s">
        <v>183</v>
      </c>
      <c r="AU271" s="148" t="s">
        <v>85</v>
      </c>
      <c r="AY271" s="17" t="s">
        <v>181</v>
      </c>
      <c r="BE271" s="149">
        <f>IF(N271="základní",J271,0)</f>
        <v>0</v>
      </c>
      <c r="BF271" s="149">
        <f>IF(N271="snížená",J271,0)</f>
        <v>0</v>
      </c>
      <c r="BG271" s="149">
        <f>IF(N271="zákl. přenesená",J271,0)</f>
        <v>0</v>
      </c>
      <c r="BH271" s="149">
        <f>IF(N271="sníž. přenesená",J271,0)</f>
        <v>0</v>
      </c>
      <c r="BI271" s="149">
        <f>IF(N271="nulová",J271,0)</f>
        <v>0</v>
      </c>
      <c r="BJ271" s="17" t="s">
        <v>83</v>
      </c>
      <c r="BK271" s="149">
        <f>ROUND(I271*H271,2)</f>
        <v>0</v>
      </c>
      <c r="BL271" s="17" t="s">
        <v>262</v>
      </c>
      <c r="BM271" s="148" t="s">
        <v>432</v>
      </c>
    </row>
    <row r="272" spans="2:65" s="12" customFormat="1" x14ac:dyDescent="0.2">
      <c r="B272" s="150"/>
      <c r="D272" s="151" t="s">
        <v>190</v>
      </c>
      <c r="E272" s="152" t="s">
        <v>1</v>
      </c>
      <c r="F272" s="153" t="s">
        <v>277</v>
      </c>
      <c r="H272" s="154">
        <v>875</v>
      </c>
      <c r="I272" s="155"/>
      <c r="L272" s="150"/>
      <c r="M272" s="156"/>
      <c r="T272" s="157"/>
      <c r="AT272" s="152" t="s">
        <v>190</v>
      </c>
      <c r="AU272" s="152" t="s">
        <v>85</v>
      </c>
      <c r="AV272" s="12" t="s">
        <v>85</v>
      </c>
      <c r="AW272" s="12" t="s">
        <v>32</v>
      </c>
      <c r="AX272" s="12" t="s">
        <v>76</v>
      </c>
      <c r="AY272" s="152" t="s">
        <v>181</v>
      </c>
    </row>
    <row r="273" spans="2:65" s="14" customFormat="1" x14ac:dyDescent="0.2">
      <c r="B273" s="164"/>
      <c r="D273" s="151" t="s">
        <v>190</v>
      </c>
      <c r="E273" s="165" t="s">
        <v>1</v>
      </c>
      <c r="F273" s="166" t="s">
        <v>193</v>
      </c>
      <c r="H273" s="167">
        <v>875</v>
      </c>
      <c r="I273" s="168"/>
      <c r="L273" s="164"/>
      <c r="M273" s="169"/>
      <c r="T273" s="170"/>
      <c r="AT273" s="165" t="s">
        <v>190</v>
      </c>
      <c r="AU273" s="165" t="s">
        <v>85</v>
      </c>
      <c r="AV273" s="14" t="s">
        <v>188</v>
      </c>
      <c r="AW273" s="14" t="s">
        <v>32</v>
      </c>
      <c r="AX273" s="14" t="s">
        <v>83</v>
      </c>
      <c r="AY273" s="165" t="s">
        <v>181</v>
      </c>
    </row>
    <row r="274" spans="2:65" s="1" customFormat="1" ht="16.5" customHeight="1" x14ac:dyDescent="0.2">
      <c r="B274" s="136"/>
      <c r="C274" s="171" t="s">
        <v>433</v>
      </c>
      <c r="D274" s="171" t="s">
        <v>198</v>
      </c>
      <c r="E274" s="172" t="s">
        <v>434</v>
      </c>
      <c r="F274" s="173" t="s">
        <v>435</v>
      </c>
      <c r="G274" s="174" t="s">
        <v>186</v>
      </c>
      <c r="H274" s="175">
        <v>962.5</v>
      </c>
      <c r="I274" s="176"/>
      <c r="J274" s="177">
        <f>ROUND(I274*H274,2)</f>
        <v>0</v>
      </c>
      <c r="K274" s="173" t="s">
        <v>201</v>
      </c>
      <c r="L274" s="178"/>
      <c r="M274" s="179" t="s">
        <v>1</v>
      </c>
      <c r="N274" s="180" t="s">
        <v>41</v>
      </c>
      <c r="P274" s="146">
        <f>O274*H274</f>
        <v>0</v>
      </c>
      <c r="Q274" s="146">
        <v>3.8999999999999999E-4</v>
      </c>
      <c r="R274" s="146">
        <f>Q274*H274</f>
        <v>0.37537500000000001</v>
      </c>
      <c r="S274" s="146">
        <v>0</v>
      </c>
      <c r="T274" s="147">
        <f>S274*H274</f>
        <v>0</v>
      </c>
      <c r="AR274" s="148" t="s">
        <v>352</v>
      </c>
      <c r="AT274" s="148" t="s">
        <v>198</v>
      </c>
      <c r="AU274" s="148" t="s">
        <v>85</v>
      </c>
      <c r="AY274" s="17" t="s">
        <v>181</v>
      </c>
      <c r="BE274" s="149">
        <f>IF(N274="základní",J274,0)</f>
        <v>0</v>
      </c>
      <c r="BF274" s="149">
        <f>IF(N274="snížená",J274,0)</f>
        <v>0</v>
      </c>
      <c r="BG274" s="149">
        <f>IF(N274="zákl. přenesená",J274,0)</f>
        <v>0</v>
      </c>
      <c r="BH274" s="149">
        <f>IF(N274="sníž. přenesená",J274,0)</f>
        <v>0</v>
      </c>
      <c r="BI274" s="149">
        <f>IF(N274="nulová",J274,0)</f>
        <v>0</v>
      </c>
      <c r="BJ274" s="17" t="s">
        <v>83</v>
      </c>
      <c r="BK274" s="149">
        <f>ROUND(I274*H274,2)</f>
        <v>0</v>
      </c>
      <c r="BL274" s="17" t="s">
        <v>262</v>
      </c>
      <c r="BM274" s="148" t="s">
        <v>436</v>
      </c>
    </row>
    <row r="275" spans="2:65" s="12" customFormat="1" x14ac:dyDescent="0.2">
      <c r="B275" s="150"/>
      <c r="D275" s="151" t="s">
        <v>190</v>
      </c>
      <c r="F275" s="153" t="s">
        <v>437</v>
      </c>
      <c r="H275" s="154">
        <v>962.5</v>
      </c>
      <c r="I275" s="155"/>
      <c r="L275" s="150"/>
      <c r="M275" s="156"/>
      <c r="T275" s="157"/>
      <c r="AT275" s="152" t="s">
        <v>190</v>
      </c>
      <c r="AU275" s="152" t="s">
        <v>85</v>
      </c>
      <c r="AV275" s="12" t="s">
        <v>85</v>
      </c>
      <c r="AW275" s="12" t="s">
        <v>3</v>
      </c>
      <c r="AX275" s="12" t="s">
        <v>83</v>
      </c>
      <c r="AY275" s="152" t="s">
        <v>181</v>
      </c>
    </row>
    <row r="276" spans="2:65" s="1" customFormat="1" ht="24.2" customHeight="1" x14ac:dyDescent="0.2">
      <c r="B276" s="136"/>
      <c r="C276" s="137" t="s">
        <v>438</v>
      </c>
      <c r="D276" s="137" t="s">
        <v>183</v>
      </c>
      <c r="E276" s="138" t="s">
        <v>439</v>
      </c>
      <c r="F276" s="139" t="s">
        <v>440</v>
      </c>
      <c r="G276" s="140" t="s">
        <v>186</v>
      </c>
      <c r="H276" s="141">
        <v>1006.25</v>
      </c>
      <c r="I276" s="142"/>
      <c r="J276" s="143">
        <f>ROUND(I276*H276,2)</f>
        <v>0</v>
      </c>
      <c r="K276" s="139" t="s">
        <v>201</v>
      </c>
      <c r="L276" s="32"/>
      <c r="M276" s="144" t="s">
        <v>1</v>
      </c>
      <c r="N276" s="145" t="s">
        <v>41</v>
      </c>
      <c r="P276" s="146">
        <f>O276*H276</f>
        <v>0</v>
      </c>
      <c r="Q276" s="146">
        <v>1.2E-4</v>
      </c>
      <c r="R276" s="146">
        <f>Q276*H276</f>
        <v>0.12075</v>
      </c>
      <c r="S276" s="146">
        <v>0</v>
      </c>
      <c r="T276" s="147">
        <f>S276*H276</f>
        <v>0</v>
      </c>
      <c r="AR276" s="148" t="s">
        <v>262</v>
      </c>
      <c r="AT276" s="148" t="s">
        <v>183</v>
      </c>
      <c r="AU276" s="148" t="s">
        <v>85</v>
      </c>
      <c r="AY276" s="17" t="s">
        <v>181</v>
      </c>
      <c r="BE276" s="149">
        <f>IF(N276="základní",J276,0)</f>
        <v>0</v>
      </c>
      <c r="BF276" s="149">
        <f>IF(N276="snížená",J276,0)</f>
        <v>0</v>
      </c>
      <c r="BG276" s="149">
        <f>IF(N276="zákl. přenesená",J276,0)</f>
        <v>0</v>
      </c>
      <c r="BH276" s="149">
        <f>IF(N276="sníž. přenesená",J276,0)</f>
        <v>0</v>
      </c>
      <c r="BI276" s="149">
        <f>IF(N276="nulová",J276,0)</f>
        <v>0</v>
      </c>
      <c r="BJ276" s="17" t="s">
        <v>83</v>
      </c>
      <c r="BK276" s="149">
        <f>ROUND(I276*H276,2)</f>
        <v>0</v>
      </c>
      <c r="BL276" s="17" t="s">
        <v>262</v>
      </c>
      <c r="BM276" s="148" t="s">
        <v>441</v>
      </c>
    </row>
    <row r="277" spans="2:65" s="1" customFormat="1" ht="68.25" x14ac:dyDescent="0.2">
      <c r="B277" s="32"/>
      <c r="D277" s="151" t="s">
        <v>227</v>
      </c>
      <c r="F277" s="181" t="s">
        <v>442</v>
      </c>
      <c r="I277" s="182"/>
      <c r="L277" s="32"/>
      <c r="M277" s="183"/>
      <c r="T277" s="56"/>
      <c r="AT277" s="17" t="s">
        <v>227</v>
      </c>
      <c r="AU277" s="17" t="s">
        <v>85</v>
      </c>
    </row>
    <row r="278" spans="2:65" s="12" customFormat="1" x14ac:dyDescent="0.2">
      <c r="B278" s="150"/>
      <c r="D278" s="151" t="s">
        <v>190</v>
      </c>
      <c r="E278" s="152" t="s">
        <v>1</v>
      </c>
      <c r="F278" s="153" t="s">
        <v>443</v>
      </c>
      <c r="H278" s="154">
        <v>1006.25</v>
      </c>
      <c r="I278" s="155"/>
      <c r="L278" s="150"/>
      <c r="M278" s="156"/>
      <c r="T278" s="157"/>
      <c r="AT278" s="152" t="s">
        <v>190</v>
      </c>
      <c r="AU278" s="152" t="s">
        <v>85</v>
      </c>
      <c r="AV278" s="12" t="s">
        <v>85</v>
      </c>
      <c r="AW278" s="12" t="s">
        <v>32</v>
      </c>
      <c r="AX278" s="12" t="s">
        <v>76</v>
      </c>
      <c r="AY278" s="152" t="s">
        <v>181</v>
      </c>
    </row>
    <row r="279" spans="2:65" s="14" customFormat="1" x14ac:dyDescent="0.2">
      <c r="B279" s="164"/>
      <c r="D279" s="151" t="s">
        <v>190</v>
      </c>
      <c r="E279" s="165" t="s">
        <v>1</v>
      </c>
      <c r="F279" s="166" t="s">
        <v>193</v>
      </c>
      <c r="H279" s="167">
        <v>1006.25</v>
      </c>
      <c r="I279" s="168"/>
      <c r="L279" s="164"/>
      <c r="M279" s="169"/>
      <c r="T279" s="170"/>
      <c r="AT279" s="165" t="s">
        <v>190</v>
      </c>
      <c r="AU279" s="165" t="s">
        <v>85</v>
      </c>
      <c r="AV279" s="14" t="s">
        <v>188</v>
      </c>
      <c r="AW279" s="14" t="s">
        <v>32</v>
      </c>
      <c r="AX279" s="14" t="s">
        <v>83</v>
      </c>
      <c r="AY279" s="165" t="s">
        <v>181</v>
      </c>
    </row>
    <row r="280" spans="2:65" s="1" customFormat="1" ht="16.5" customHeight="1" x14ac:dyDescent="0.2">
      <c r="B280" s="136"/>
      <c r="C280" s="137" t="s">
        <v>444</v>
      </c>
      <c r="D280" s="137" t="s">
        <v>183</v>
      </c>
      <c r="E280" s="138" t="s">
        <v>445</v>
      </c>
      <c r="F280" s="139" t="s">
        <v>446</v>
      </c>
      <c r="G280" s="140" t="s">
        <v>373</v>
      </c>
      <c r="H280" s="141">
        <v>0.496</v>
      </c>
      <c r="I280" s="142"/>
      <c r="J280" s="143">
        <f>ROUND(I280*H280,2)</f>
        <v>0</v>
      </c>
      <c r="K280" s="139" t="s">
        <v>187</v>
      </c>
      <c r="L280" s="32"/>
      <c r="M280" s="144" t="s">
        <v>1</v>
      </c>
      <c r="N280" s="145" t="s">
        <v>41</v>
      </c>
      <c r="P280" s="146">
        <f>O280*H280</f>
        <v>0</v>
      </c>
      <c r="Q280" s="146">
        <v>0</v>
      </c>
      <c r="R280" s="146">
        <f>Q280*H280</f>
        <v>0</v>
      </c>
      <c r="S280" s="146">
        <v>0</v>
      </c>
      <c r="T280" s="147">
        <f>S280*H280</f>
        <v>0</v>
      </c>
      <c r="AR280" s="148" t="s">
        <v>262</v>
      </c>
      <c r="AT280" s="148" t="s">
        <v>183</v>
      </c>
      <c r="AU280" s="148" t="s">
        <v>85</v>
      </c>
      <c r="AY280" s="17" t="s">
        <v>181</v>
      </c>
      <c r="BE280" s="149">
        <f>IF(N280="základní",J280,0)</f>
        <v>0</v>
      </c>
      <c r="BF280" s="149">
        <f>IF(N280="snížená",J280,0)</f>
        <v>0</v>
      </c>
      <c r="BG280" s="149">
        <f>IF(N280="zákl. přenesená",J280,0)</f>
        <v>0</v>
      </c>
      <c r="BH280" s="149">
        <f>IF(N280="sníž. přenesená",J280,0)</f>
        <v>0</v>
      </c>
      <c r="BI280" s="149">
        <f>IF(N280="nulová",J280,0)</f>
        <v>0</v>
      </c>
      <c r="BJ280" s="17" t="s">
        <v>83</v>
      </c>
      <c r="BK280" s="149">
        <f>ROUND(I280*H280,2)</f>
        <v>0</v>
      </c>
      <c r="BL280" s="17" t="s">
        <v>262</v>
      </c>
      <c r="BM280" s="148" t="s">
        <v>447</v>
      </c>
    </row>
    <row r="281" spans="2:65" s="1" customFormat="1" ht="16.5" customHeight="1" x14ac:dyDescent="0.2">
      <c r="B281" s="136"/>
      <c r="C281" s="137" t="s">
        <v>448</v>
      </c>
      <c r="D281" s="137" t="s">
        <v>183</v>
      </c>
      <c r="E281" s="138" t="s">
        <v>449</v>
      </c>
      <c r="F281" s="139" t="s">
        <v>450</v>
      </c>
      <c r="G281" s="140" t="s">
        <v>373</v>
      </c>
      <c r="H281" s="141">
        <v>0.496</v>
      </c>
      <c r="I281" s="142"/>
      <c r="J281" s="143">
        <f>ROUND(I281*H281,2)</f>
        <v>0</v>
      </c>
      <c r="K281" s="139" t="s">
        <v>187</v>
      </c>
      <c r="L281" s="32"/>
      <c r="M281" s="144" t="s">
        <v>1</v>
      </c>
      <c r="N281" s="145" t="s">
        <v>41</v>
      </c>
      <c r="P281" s="146">
        <f>O281*H281</f>
        <v>0</v>
      </c>
      <c r="Q281" s="146">
        <v>0</v>
      </c>
      <c r="R281" s="146">
        <f>Q281*H281</f>
        <v>0</v>
      </c>
      <c r="S281" s="146">
        <v>0</v>
      </c>
      <c r="T281" s="147">
        <f>S281*H281</f>
        <v>0</v>
      </c>
      <c r="AR281" s="148" t="s">
        <v>262</v>
      </c>
      <c r="AT281" s="148" t="s">
        <v>183</v>
      </c>
      <c r="AU281" s="148" t="s">
        <v>85</v>
      </c>
      <c r="AY281" s="17" t="s">
        <v>181</v>
      </c>
      <c r="BE281" s="149">
        <f>IF(N281="základní",J281,0)</f>
        <v>0</v>
      </c>
      <c r="BF281" s="149">
        <f>IF(N281="snížená",J281,0)</f>
        <v>0</v>
      </c>
      <c r="BG281" s="149">
        <f>IF(N281="zákl. přenesená",J281,0)</f>
        <v>0</v>
      </c>
      <c r="BH281" s="149">
        <f>IF(N281="sníž. přenesená",J281,0)</f>
        <v>0</v>
      </c>
      <c r="BI281" s="149">
        <f>IF(N281="nulová",J281,0)</f>
        <v>0</v>
      </c>
      <c r="BJ281" s="17" t="s">
        <v>83</v>
      </c>
      <c r="BK281" s="149">
        <f>ROUND(I281*H281,2)</f>
        <v>0</v>
      </c>
      <c r="BL281" s="17" t="s">
        <v>262</v>
      </c>
      <c r="BM281" s="148" t="s">
        <v>451</v>
      </c>
    </row>
    <row r="282" spans="2:65" s="11" customFormat="1" ht="22.9" customHeight="1" x14ac:dyDescent="0.2">
      <c r="B282" s="124"/>
      <c r="D282" s="125" t="s">
        <v>75</v>
      </c>
      <c r="E282" s="134" t="s">
        <v>452</v>
      </c>
      <c r="F282" s="134" t="s">
        <v>453</v>
      </c>
      <c r="I282" s="127"/>
      <c r="J282" s="135">
        <f>BK282</f>
        <v>0</v>
      </c>
      <c r="L282" s="124"/>
      <c r="M282" s="129"/>
      <c r="P282" s="130">
        <f>SUM(P283:P284)</f>
        <v>0</v>
      </c>
      <c r="R282" s="130">
        <f>SUM(R283:R284)</f>
        <v>3.64E-3</v>
      </c>
      <c r="T282" s="131">
        <f>SUM(T283:T284)</f>
        <v>0</v>
      </c>
      <c r="AR282" s="125" t="s">
        <v>85</v>
      </c>
      <c r="AT282" s="132" t="s">
        <v>75</v>
      </c>
      <c r="AU282" s="132" t="s">
        <v>83</v>
      </c>
      <c r="AY282" s="125" t="s">
        <v>181</v>
      </c>
      <c r="BK282" s="133">
        <f>SUM(BK283:BK284)</f>
        <v>0</v>
      </c>
    </row>
    <row r="283" spans="2:65" s="1" customFormat="1" ht="16.5" customHeight="1" x14ac:dyDescent="0.2">
      <c r="B283" s="136"/>
      <c r="C283" s="137" t="s">
        <v>454</v>
      </c>
      <c r="D283" s="137" t="s">
        <v>183</v>
      </c>
      <c r="E283" s="138" t="s">
        <v>455</v>
      </c>
      <c r="F283" s="139" t="s">
        <v>456</v>
      </c>
      <c r="G283" s="140" t="s">
        <v>339</v>
      </c>
      <c r="H283" s="141">
        <v>4</v>
      </c>
      <c r="I283" s="142"/>
      <c r="J283" s="143">
        <f>ROUND(I283*H283,2)</f>
        <v>0</v>
      </c>
      <c r="K283" s="139" t="s">
        <v>201</v>
      </c>
      <c r="L283" s="32"/>
      <c r="M283" s="144" t="s">
        <v>1</v>
      </c>
      <c r="N283" s="145" t="s">
        <v>41</v>
      </c>
      <c r="P283" s="146">
        <f>O283*H283</f>
        <v>0</v>
      </c>
      <c r="Q283" s="146">
        <v>9.1E-4</v>
      </c>
      <c r="R283" s="146">
        <f>Q283*H283</f>
        <v>3.64E-3</v>
      </c>
      <c r="S283" s="146">
        <v>0</v>
      </c>
      <c r="T283" s="147">
        <f>S283*H283</f>
        <v>0</v>
      </c>
      <c r="AR283" s="148" t="s">
        <v>262</v>
      </c>
      <c r="AT283" s="148" t="s">
        <v>183</v>
      </c>
      <c r="AU283" s="148" t="s">
        <v>85</v>
      </c>
      <c r="AY283" s="17" t="s">
        <v>181</v>
      </c>
      <c r="BE283" s="149">
        <f>IF(N283="základní",J283,0)</f>
        <v>0</v>
      </c>
      <c r="BF283" s="149">
        <f>IF(N283="snížená",J283,0)</f>
        <v>0</v>
      </c>
      <c r="BG283" s="149">
        <f>IF(N283="zákl. přenesená",J283,0)</f>
        <v>0</v>
      </c>
      <c r="BH283" s="149">
        <f>IF(N283="sníž. přenesená",J283,0)</f>
        <v>0</v>
      </c>
      <c r="BI283" s="149">
        <f>IF(N283="nulová",J283,0)</f>
        <v>0</v>
      </c>
      <c r="BJ283" s="17" t="s">
        <v>83</v>
      </c>
      <c r="BK283" s="149">
        <f>ROUND(I283*H283,2)</f>
        <v>0</v>
      </c>
      <c r="BL283" s="17" t="s">
        <v>262</v>
      </c>
      <c r="BM283" s="148" t="s">
        <v>457</v>
      </c>
    </row>
    <row r="284" spans="2:65" s="1" customFormat="1" ht="39" x14ac:dyDescent="0.2">
      <c r="B284" s="32"/>
      <c r="D284" s="151" t="s">
        <v>227</v>
      </c>
      <c r="F284" s="181" t="s">
        <v>458</v>
      </c>
      <c r="I284" s="182"/>
      <c r="L284" s="32"/>
      <c r="M284" s="183"/>
      <c r="T284" s="56"/>
      <c r="AT284" s="17" t="s">
        <v>227</v>
      </c>
      <c r="AU284" s="17" t="s">
        <v>85</v>
      </c>
    </row>
    <row r="285" spans="2:65" s="11" customFormat="1" ht="22.9" customHeight="1" x14ac:dyDescent="0.2">
      <c r="B285" s="124"/>
      <c r="D285" s="125" t="s">
        <v>75</v>
      </c>
      <c r="E285" s="134" t="s">
        <v>459</v>
      </c>
      <c r="F285" s="134" t="s">
        <v>460</v>
      </c>
      <c r="I285" s="127"/>
      <c r="J285" s="135">
        <f>BK285</f>
        <v>0</v>
      </c>
      <c r="L285" s="124"/>
      <c r="M285" s="129"/>
      <c r="P285" s="130">
        <f>SUM(P286:P320)</f>
        <v>0</v>
      </c>
      <c r="R285" s="130">
        <f>SUM(R286:R320)</f>
        <v>14.04247732</v>
      </c>
      <c r="T285" s="131">
        <f>SUM(T286:T320)</f>
        <v>13.11275</v>
      </c>
      <c r="AR285" s="125" t="s">
        <v>85</v>
      </c>
      <c r="AT285" s="132" t="s">
        <v>75</v>
      </c>
      <c r="AU285" s="132" t="s">
        <v>83</v>
      </c>
      <c r="AY285" s="125" t="s">
        <v>181</v>
      </c>
      <c r="BK285" s="133">
        <f>SUM(BK286:BK320)</f>
        <v>0</v>
      </c>
    </row>
    <row r="286" spans="2:65" s="1" customFormat="1" ht="16.5" customHeight="1" x14ac:dyDescent="0.2">
      <c r="B286" s="136"/>
      <c r="C286" s="137" t="s">
        <v>461</v>
      </c>
      <c r="D286" s="137" t="s">
        <v>183</v>
      </c>
      <c r="E286" s="138" t="s">
        <v>462</v>
      </c>
      <c r="F286" s="139" t="s">
        <v>463</v>
      </c>
      <c r="G286" s="140" t="s">
        <v>186</v>
      </c>
      <c r="H286" s="141">
        <v>373</v>
      </c>
      <c r="I286" s="142"/>
      <c r="J286" s="143">
        <f>ROUND(I286*H286,2)</f>
        <v>0</v>
      </c>
      <c r="K286" s="139" t="s">
        <v>187</v>
      </c>
      <c r="L286" s="32"/>
      <c r="M286" s="144" t="s">
        <v>1</v>
      </c>
      <c r="N286" s="145" t="s">
        <v>41</v>
      </c>
      <c r="P286" s="146">
        <f>O286*H286</f>
        <v>0</v>
      </c>
      <c r="Q286" s="146">
        <v>2.4760000000000001E-2</v>
      </c>
      <c r="R286" s="146">
        <f>Q286*H286</f>
        <v>9.2354800000000008</v>
      </c>
      <c r="S286" s="146">
        <v>0</v>
      </c>
      <c r="T286" s="147">
        <f>S286*H286</f>
        <v>0</v>
      </c>
      <c r="AR286" s="148" t="s">
        <v>262</v>
      </c>
      <c r="AT286" s="148" t="s">
        <v>183</v>
      </c>
      <c r="AU286" s="148" t="s">
        <v>85</v>
      </c>
      <c r="AY286" s="17" t="s">
        <v>181</v>
      </c>
      <c r="BE286" s="149">
        <f>IF(N286="základní",J286,0)</f>
        <v>0</v>
      </c>
      <c r="BF286" s="149">
        <f>IF(N286="snížená",J286,0)</f>
        <v>0</v>
      </c>
      <c r="BG286" s="149">
        <f>IF(N286="zákl. přenesená",J286,0)</f>
        <v>0</v>
      </c>
      <c r="BH286" s="149">
        <f>IF(N286="sníž. přenesená",J286,0)</f>
        <v>0</v>
      </c>
      <c r="BI286" s="149">
        <f>IF(N286="nulová",J286,0)</f>
        <v>0</v>
      </c>
      <c r="BJ286" s="17" t="s">
        <v>83</v>
      </c>
      <c r="BK286" s="149">
        <f>ROUND(I286*H286,2)</f>
        <v>0</v>
      </c>
      <c r="BL286" s="17" t="s">
        <v>262</v>
      </c>
      <c r="BM286" s="148" t="s">
        <v>464</v>
      </c>
    </row>
    <row r="287" spans="2:65" s="12" customFormat="1" x14ac:dyDescent="0.2">
      <c r="B287" s="150"/>
      <c r="D287" s="151" t="s">
        <v>190</v>
      </c>
      <c r="E287" s="152" t="s">
        <v>1</v>
      </c>
      <c r="F287" s="153" t="s">
        <v>465</v>
      </c>
      <c r="H287" s="154">
        <v>373</v>
      </c>
      <c r="I287" s="155"/>
      <c r="L287" s="150"/>
      <c r="M287" s="156"/>
      <c r="T287" s="157"/>
      <c r="AT287" s="152" t="s">
        <v>190</v>
      </c>
      <c r="AU287" s="152" t="s">
        <v>85</v>
      </c>
      <c r="AV287" s="12" t="s">
        <v>85</v>
      </c>
      <c r="AW287" s="12" t="s">
        <v>32</v>
      </c>
      <c r="AX287" s="12" t="s">
        <v>76</v>
      </c>
      <c r="AY287" s="152" t="s">
        <v>181</v>
      </c>
    </row>
    <row r="288" spans="2:65" s="14" customFormat="1" x14ac:dyDescent="0.2">
      <c r="B288" s="164"/>
      <c r="D288" s="151" t="s">
        <v>190</v>
      </c>
      <c r="E288" s="165" t="s">
        <v>1</v>
      </c>
      <c r="F288" s="166" t="s">
        <v>193</v>
      </c>
      <c r="H288" s="167">
        <v>373</v>
      </c>
      <c r="I288" s="168"/>
      <c r="L288" s="164"/>
      <c r="M288" s="169"/>
      <c r="T288" s="170"/>
      <c r="AT288" s="165" t="s">
        <v>190</v>
      </c>
      <c r="AU288" s="165" t="s">
        <v>85</v>
      </c>
      <c r="AV288" s="14" t="s">
        <v>188</v>
      </c>
      <c r="AW288" s="14" t="s">
        <v>32</v>
      </c>
      <c r="AX288" s="14" t="s">
        <v>83</v>
      </c>
      <c r="AY288" s="165" t="s">
        <v>181</v>
      </c>
    </row>
    <row r="289" spans="2:65" s="1" customFormat="1" ht="16.5" customHeight="1" x14ac:dyDescent="0.2">
      <c r="B289" s="136"/>
      <c r="C289" s="137" t="s">
        <v>466</v>
      </c>
      <c r="D289" s="137" t="s">
        <v>183</v>
      </c>
      <c r="E289" s="138" t="s">
        <v>467</v>
      </c>
      <c r="F289" s="139" t="s">
        <v>468</v>
      </c>
      <c r="G289" s="140" t="s">
        <v>186</v>
      </c>
      <c r="H289" s="141">
        <v>5.58</v>
      </c>
      <c r="I289" s="142"/>
      <c r="J289" s="143">
        <f>ROUND(I289*H289,2)</f>
        <v>0</v>
      </c>
      <c r="K289" s="139" t="s">
        <v>187</v>
      </c>
      <c r="L289" s="32"/>
      <c r="M289" s="144" t="s">
        <v>1</v>
      </c>
      <c r="N289" s="145" t="s">
        <v>41</v>
      </c>
      <c r="P289" s="146">
        <f>O289*H289</f>
        <v>0</v>
      </c>
      <c r="Q289" s="146">
        <v>2.6179999999999998E-2</v>
      </c>
      <c r="R289" s="146">
        <f>Q289*H289</f>
        <v>0.1460844</v>
      </c>
      <c r="S289" s="146">
        <v>0</v>
      </c>
      <c r="T289" s="147">
        <f>S289*H289</f>
        <v>0</v>
      </c>
      <c r="AR289" s="148" t="s">
        <v>262</v>
      </c>
      <c r="AT289" s="148" t="s">
        <v>183</v>
      </c>
      <c r="AU289" s="148" t="s">
        <v>85</v>
      </c>
      <c r="AY289" s="17" t="s">
        <v>181</v>
      </c>
      <c r="BE289" s="149">
        <f>IF(N289="základní",J289,0)</f>
        <v>0</v>
      </c>
      <c r="BF289" s="149">
        <f>IF(N289="snížená",J289,0)</f>
        <v>0</v>
      </c>
      <c r="BG289" s="149">
        <f>IF(N289="zákl. přenesená",J289,0)</f>
        <v>0</v>
      </c>
      <c r="BH289" s="149">
        <f>IF(N289="sníž. přenesená",J289,0)</f>
        <v>0</v>
      </c>
      <c r="BI289" s="149">
        <f>IF(N289="nulová",J289,0)</f>
        <v>0</v>
      </c>
      <c r="BJ289" s="17" t="s">
        <v>83</v>
      </c>
      <c r="BK289" s="149">
        <f>ROUND(I289*H289,2)</f>
        <v>0</v>
      </c>
      <c r="BL289" s="17" t="s">
        <v>262</v>
      </c>
      <c r="BM289" s="148" t="s">
        <v>469</v>
      </c>
    </row>
    <row r="290" spans="2:65" s="1" customFormat="1" ht="16.5" customHeight="1" x14ac:dyDescent="0.2">
      <c r="B290" s="136"/>
      <c r="C290" s="137" t="s">
        <v>470</v>
      </c>
      <c r="D290" s="137" t="s">
        <v>183</v>
      </c>
      <c r="E290" s="138" t="s">
        <v>471</v>
      </c>
      <c r="F290" s="139" t="s">
        <v>472</v>
      </c>
      <c r="G290" s="140" t="s">
        <v>186</v>
      </c>
      <c r="H290" s="141">
        <v>50</v>
      </c>
      <c r="I290" s="142"/>
      <c r="J290" s="143">
        <f>ROUND(I290*H290,2)</f>
        <v>0</v>
      </c>
      <c r="K290" s="139" t="s">
        <v>187</v>
      </c>
      <c r="L290" s="32"/>
      <c r="M290" s="144" t="s">
        <v>1</v>
      </c>
      <c r="N290" s="145" t="s">
        <v>41</v>
      </c>
      <c r="P290" s="146">
        <f>O290*H290</f>
        <v>0</v>
      </c>
      <c r="Q290" s="146">
        <v>8.5999999999999998E-4</v>
      </c>
      <c r="R290" s="146">
        <f>Q290*H290</f>
        <v>4.2999999999999997E-2</v>
      </c>
      <c r="S290" s="146">
        <v>0</v>
      </c>
      <c r="T290" s="147">
        <f>S290*H290</f>
        <v>0</v>
      </c>
      <c r="AR290" s="148" t="s">
        <v>262</v>
      </c>
      <c r="AT290" s="148" t="s">
        <v>183</v>
      </c>
      <c r="AU290" s="148" t="s">
        <v>85</v>
      </c>
      <c r="AY290" s="17" t="s">
        <v>181</v>
      </c>
      <c r="BE290" s="149">
        <f>IF(N290="základní",J290,0)</f>
        <v>0</v>
      </c>
      <c r="BF290" s="149">
        <f>IF(N290="snížená",J290,0)</f>
        <v>0</v>
      </c>
      <c r="BG290" s="149">
        <f>IF(N290="zákl. přenesená",J290,0)</f>
        <v>0</v>
      </c>
      <c r="BH290" s="149">
        <f>IF(N290="sníž. přenesená",J290,0)</f>
        <v>0</v>
      </c>
      <c r="BI290" s="149">
        <f>IF(N290="nulová",J290,0)</f>
        <v>0</v>
      </c>
      <c r="BJ290" s="17" t="s">
        <v>83</v>
      </c>
      <c r="BK290" s="149">
        <f>ROUND(I290*H290,2)</f>
        <v>0</v>
      </c>
      <c r="BL290" s="17" t="s">
        <v>262</v>
      </c>
      <c r="BM290" s="148" t="s">
        <v>473</v>
      </c>
    </row>
    <row r="291" spans="2:65" s="1" customFormat="1" ht="16.5" customHeight="1" x14ac:dyDescent="0.2">
      <c r="B291" s="136"/>
      <c r="C291" s="171" t="s">
        <v>474</v>
      </c>
      <c r="D291" s="171" t="s">
        <v>198</v>
      </c>
      <c r="E291" s="172" t="s">
        <v>475</v>
      </c>
      <c r="F291" s="173" t="s">
        <v>476</v>
      </c>
      <c r="G291" s="174" t="s">
        <v>186</v>
      </c>
      <c r="H291" s="175">
        <v>105</v>
      </c>
      <c r="I291" s="176"/>
      <c r="J291" s="177">
        <f>ROUND(I291*H291,2)</f>
        <v>0</v>
      </c>
      <c r="K291" s="173" t="s">
        <v>187</v>
      </c>
      <c r="L291" s="178"/>
      <c r="M291" s="179" t="s">
        <v>1</v>
      </c>
      <c r="N291" s="180" t="s">
        <v>41</v>
      </c>
      <c r="P291" s="146">
        <f>O291*H291</f>
        <v>0</v>
      </c>
      <c r="Q291" s="146">
        <v>8.9999999999999993E-3</v>
      </c>
      <c r="R291" s="146">
        <f>Q291*H291</f>
        <v>0.94499999999999995</v>
      </c>
      <c r="S291" s="146">
        <v>0</v>
      </c>
      <c r="T291" s="147">
        <f>S291*H291</f>
        <v>0</v>
      </c>
      <c r="AR291" s="148" t="s">
        <v>352</v>
      </c>
      <c r="AT291" s="148" t="s">
        <v>198</v>
      </c>
      <c r="AU291" s="148" t="s">
        <v>85</v>
      </c>
      <c r="AY291" s="17" t="s">
        <v>181</v>
      </c>
      <c r="BE291" s="149">
        <f>IF(N291="základní",J291,0)</f>
        <v>0</v>
      </c>
      <c r="BF291" s="149">
        <f>IF(N291="snížená",J291,0)</f>
        <v>0</v>
      </c>
      <c r="BG291" s="149">
        <f>IF(N291="zákl. přenesená",J291,0)</f>
        <v>0</v>
      </c>
      <c r="BH291" s="149">
        <f>IF(N291="sníž. přenesená",J291,0)</f>
        <v>0</v>
      </c>
      <c r="BI291" s="149">
        <f>IF(N291="nulová",J291,0)</f>
        <v>0</v>
      </c>
      <c r="BJ291" s="17" t="s">
        <v>83</v>
      </c>
      <c r="BK291" s="149">
        <f>ROUND(I291*H291,2)</f>
        <v>0</v>
      </c>
      <c r="BL291" s="17" t="s">
        <v>262</v>
      </c>
      <c r="BM291" s="148" t="s">
        <v>477</v>
      </c>
    </row>
    <row r="292" spans="2:65" s="12" customFormat="1" x14ac:dyDescent="0.2">
      <c r="B292" s="150"/>
      <c r="D292" s="151" t="s">
        <v>190</v>
      </c>
      <c r="F292" s="153" t="s">
        <v>478</v>
      </c>
      <c r="H292" s="154">
        <v>105</v>
      </c>
      <c r="I292" s="155"/>
      <c r="L292" s="150"/>
      <c r="M292" s="156"/>
      <c r="T292" s="157"/>
      <c r="AT292" s="152" t="s">
        <v>190</v>
      </c>
      <c r="AU292" s="152" t="s">
        <v>85</v>
      </c>
      <c r="AV292" s="12" t="s">
        <v>85</v>
      </c>
      <c r="AW292" s="12" t="s">
        <v>3</v>
      </c>
      <c r="AX292" s="12" t="s">
        <v>83</v>
      </c>
      <c r="AY292" s="152" t="s">
        <v>181</v>
      </c>
    </row>
    <row r="293" spans="2:65" s="1" customFormat="1" ht="16.5" customHeight="1" x14ac:dyDescent="0.2">
      <c r="B293" s="136"/>
      <c r="C293" s="137" t="s">
        <v>479</v>
      </c>
      <c r="D293" s="137" t="s">
        <v>183</v>
      </c>
      <c r="E293" s="138" t="s">
        <v>480</v>
      </c>
      <c r="F293" s="139" t="s">
        <v>481</v>
      </c>
      <c r="G293" s="140" t="s">
        <v>186</v>
      </c>
      <c r="H293" s="141">
        <v>30.5</v>
      </c>
      <c r="I293" s="142"/>
      <c r="J293" s="143">
        <f>ROUND(I293*H293,2)</f>
        <v>0</v>
      </c>
      <c r="K293" s="139" t="s">
        <v>187</v>
      </c>
      <c r="L293" s="32"/>
      <c r="M293" s="144" t="s">
        <v>1</v>
      </c>
      <c r="N293" s="145" t="s">
        <v>41</v>
      </c>
      <c r="P293" s="146">
        <f>O293*H293</f>
        <v>0</v>
      </c>
      <c r="Q293" s="146">
        <v>2.0000000000000001E-4</v>
      </c>
      <c r="R293" s="146">
        <f>Q293*H293</f>
        <v>6.1000000000000004E-3</v>
      </c>
      <c r="S293" s="146">
        <v>0</v>
      </c>
      <c r="T293" s="147">
        <f>S293*H293</f>
        <v>0</v>
      </c>
      <c r="AR293" s="148" t="s">
        <v>262</v>
      </c>
      <c r="AT293" s="148" t="s">
        <v>183</v>
      </c>
      <c r="AU293" s="148" t="s">
        <v>85</v>
      </c>
      <c r="AY293" s="17" t="s">
        <v>181</v>
      </c>
      <c r="BE293" s="149">
        <f>IF(N293="základní",J293,0)</f>
        <v>0</v>
      </c>
      <c r="BF293" s="149">
        <f>IF(N293="snížená",J293,0)</f>
        <v>0</v>
      </c>
      <c r="BG293" s="149">
        <f>IF(N293="zákl. přenesená",J293,0)</f>
        <v>0</v>
      </c>
      <c r="BH293" s="149">
        <f>IF(N293="sníž. přenesená",J293,0)</f>
        <v>0</v>
      </c>
      <c r="BI293" s="149">
        <f>IF(N293="nulová",J293,0)</f>
        <v>0</v>
      </c>
      <c r="BJ293" s="17" t="s">
        <v>83</v>
      </c>
      <c r="BK293" s="149">
        <f>ROUND(I293*H293,2)</f>
        <v>0</v>
      </c>
      <c r="BL293" s="17" t="s">
        <v>262</v>
      </c>
      <c r="BM293" s="148" t="s">
        <v>482</v>
      </c>
    </row>
    <row r="294" spans="2:65" s="1" customFormat="1" ht="16.5" customHeight="1" x14ac:dyDescent="0.2">
      <c r="B294" s="136"/>
      <c r="C294" s="137" t="s">
        <v>483</v>
      </c>
      <c r="D294" s="137" t="s">
        <v>183</v>
      </c>
      <c r="E294" s="138" t="s">
        <v>484</v>
      </c>
      <c r="F294" s="139" t="s">
        <v>485</v>
      </c>
      <c r="G294" s="140" t="s">
        <v>186</v>
      </c>
      <c r="H294" s="141">
        <v>61</v>
      </c>
      <c r="I294" s="142"/>
      <c r="J294" s="143">
        <f>ROUND(I294*H294,2)</f>
        <v>0</v>
      </c>
      <c r="K294" s="139" t="s">
        <v>187</v>
      </c>
      <c r="L294" s="32"/>
      <c r="M294" s="144" t="s">
        <v>1</v>
      </c>
      <c r="N294" s="145" t="s">
        <v>41</v>
      </c>
      <c r="P294" s="146">
        <f>O294*H294</f>
        <v>0</v>
      </c>
      <c r="Q294" s="146">
        <v>1.4E-3</v>
      </c>
      <c r="R294" s="146">
        <f>Q294*H294</f>
        <v>8.5400000000000004E-2</v>
      </c>
      <c r="S294" s="146">
        <v>0</v>
      </c>
      <c r="T294" s="147">
        <f>S294*H294</f>
        <v>0</v>
      </c>
      <c r="AR294" s="148" t="s">
        <v>262</v>
      </c>
      <c r="AT294" s="148" t="s">
        <v>183</v>
      </c>
      <c r="AU294" s="148" t="s">
        <v>85</v>
      </c>
      <c r="AY294" s="17" t="s">
        <v>181</v>
      </c>
      <c r="BE294" s="149">
        <f>IF(N294="základní",J294,0)</f>
        <v>0</v>
      </c>
      <c r="BF294" s="149">
        <f>IF(N294="snížená",J294,0)</f>
        <v>0</v>
      </c>
      <c r="BG294" s="149">
        <f>IF(N294="zákl. přenesená",J294,0)</f>
        <v>0</v>
      </c>
      <c r="BH294" s="149">
        <f>IF(N294="sníž. přenesená",J294,0)</f>
        <v>0</v>
      </c>
      <c r="BI294" s="149">
        <f>IF(N294="nulová",J294,0)</f>
        <v>0</v>
      </c>
      <c r="BJ294" s="17" t="s">
        <v>83</v>
      </c>
      <c r="BK294" s="149">
        <f>ROUND(I294*H294,2)</f>
        <v>0</v>
      </c>
      <c r="BL294" s="17" t="s">
        <v>262</v>
      </c>
      <c r="BM294" s="148" t="s">
        <v>486</v>
      </c>
    </row>
    <row r="295" spans="2:65" s="12" customFormat="1" x14ac:dyDescent="0.2">
      <c r="B295" s="150"/>
      <c r="D295" s="151" t="s">
        <v>190</v>
      </c>
      <c r="F295" s="153" t="s">
        <v>487</v>
      </c>
      <c r="H295" s="154">
        <v>61</v>
      </c>
      <c r="I295" s="155"/>
      <c r="L295" s="150"/>
      <c r="M295" s="156"/>
      <c r="T295" s="157"/>
      <c r="AT295" s="152" t="s">
        <v>190</v>
      </c>
      <c r="AU295" s="152" t="s">
        <v>85</v>
      </c>
      <c r="AV295" s="12" t="s">
        <v>85</v>
      </c>
      <c r="AW295" s="12" t="s">
        <v>3</v>
      </c>
      <c r="AX295" s="12" t="s">
        <v>83</v>
      </c>
      <c r="AY295" s="152" t="s">
        <v>181</v>
      </c>
    </row>
    <row r="296" spans="2:65" s="1" customFormat="1" ht="16.5" customHeight="1" x14ac:dyDescent="0.2">
      <c r="B296" s="136"/>
      <c r="C296" s="137" t="s">
        <v>488</v>
      </c>
      <c r="D296" s="137" t="s">
        <v>183</v>
      </c>
      <c r="E296" s="138" t="s">
        <v>489</v>
      </c>
      <c r="F296" s="139" t="s">
        <v>490</v>
      </c>
      <c r="G296" s="140" t="s">
        <v>186</v>
      </c>
      <c r="H296" s="141">
        <v>373</v>
      </c>
      <c r="I296" s="142"/>
      <c r="J296" s="143">
        <f>ROUND(I296*H296,2)</f>
        <v>0</v>
      </c>
      <c r="K296" s="139" t="s">
        <v>187</v>
      </c>
      <c r="L296" s="32"/>
      <c r="M296" s="144" t="s">
        <v>1</v>
      </c>
      <c r="N296" s="145" t="s">
        <v>41</v>
      </c>
      <c r="P296" s="146">
        <f>O296*H296</f>
        <v>0</v>
      </c>
      <c r="Q296" s="146">
        <v>0</v>
      </c>
      <c r="R296" s="146">
        <f>Q296*H296</f>
        <v>0</v>
      </c>
      <c r="S296" s="146">
        <v>3.175E-2</v>
      </c>
      <c r="T296" s="147">
        <f>S296*H296</f>
        <v>11.842750000000001</v>
      </c>
      <c r="AR296" s="148" t="s">
        <v>262</v>
      </c>
      <c r="AT296" s="148" t="s">
        <v>183</v>
      </c>
      <c r="AU296" s="148" t="s">
        <v>85</v>
      </c>
      <c r="AY296" s="17" t="s">
        <v>181</v>
      </c>
      <c r="BE296" s="149">
        <f>IF(N296="základní",J296,0)</f>
        <v>0</v>
      </c>
      <c r="BF296" s="149">
        <f>IF(N296="snížená",J296,0)</f>
        <v>0</v>
      </c>
      <c r="BG296" s="149">
        <f>IF(N296="zákl. přenesená",J296,0)</f>
        <v>0</v>
      </c>
      <c r="BH296" s="149">
        <f>IF(N296="sníž. přenesená",J296,0)</f>
        <v>0</v>
      </c>
      <c r="BI296" s="149">
        <f>IF(N296="nulová",J296,0)</f>
        <v>0</v>
      </c>
      <c r="BJ296" s="17" t="s">
        <v>83</v>
      </c>
      <c r="BK296" s="149">
        <f>ROUND(I296*H296,2)</f>
        <v>0</v>
      </c>
      <c r="BL296" s="17" t="s">
        <v>262</v>
      </c>
      <c r="BM296" s="148" t="s">
        <v>491</v>
      </c>
    </row>
    <row r="297" spans="2:65" s="1" customFormat="1" ht="16.5" customHeight="1" x14ac:dyDescent="0.2">
      <c r="B297" s="136"/>
      <c r="C297" s="137" t="s">
        <v>492</v>
      </c>
      <c r="D297" s="137" t="s">
        <v>183</v>
      </c>
      <c r="E297" s="138" t="s">
        <v>493</v>
      </c>
      <c r="F297" s="139" t="s">
        <v>494</v>
      </c>
      <c r="G297" s="140" t="s">
        <v>186</v>
      </c>
      <c r="H297" s="141">
        <v>50</v>
      </c>
      <c r="I297" s="142"/>
      <c r="J297" s="143">
        <f>ROUND(I297*H297,2)</f>
        <v>0</v>
      </c>
      <c r="K297" s="139" t="s">
        <v>187</v>
      </c>
      <c r="L297" s="32"/>
      <c r="M297" s="144" t="s">
        <v>1</v>
      </c>
      <c r="N297" s="145" t="s">
        <v>41</v>
      </c>
      <c r="P297" s="146">
        <f>O297*H297</f>
        <v>0</v>
      </c>
      <c r="Q297" s="146">
        <v>0</v>
      </c>
      <c r="R297" s="146">
        <f>Q297*H297</f>
        <v>0</v>
      </c>
      <c r="S297" s="146">
        <v>2.5399999999999999E-2</v>
      </c>
      <c r="T297" s="147">
        <f>S297*H297</f>
        <v>1.27</v>
      </c>
      <c r="AR297" s="148" t="s">
        <v>262</v>
      </c>
      <c r="AT297" s="148" t="s">
        <v>183</v>
      </c>
      <c r="AU297" s="148" t="s">
        <v>85</v>
      </c>
      <c r="AY297" s="17" t="s">
        <v>181</v>
      </c>
      <c r="BE297" s="149">
        <f>IF(N297="základní",J297,0)</f>
        <v>0</v>
      </c>
      <c r="BF297" s="149">
        <f>IF(N297="snížená",J297,0)</f>
        <v>0</v>
      </c>
      <c r="BG297" s="149">
        <f>IF(N297="zákl. přenesená",J297,0)</f>
        <v>0</v>
      </c>
      <c r="BH297" s="149">
        <f>IF(N297="sníž. přenesená",J297,0)</f>
        <v>0</v>
      </c>
      <c r="BI297" s="149">
        <f>IF(N297="nulová",J297,0)</f>
        <v>0</v>
      </c>
      <c r="BJ297" s="17" t="s">
        <v>83</v>
      </c>
      <c r="BK297" s="149">
        <f>ROUND(I297*H297,2)</f>
        <v>0</v>
      </c>
      <c r="BL297" s="17" t="s">
        <v>262</v>
      </c>
      <c r="BM297" s="148" t="s">
        <v>495</v>
      </c>
    </row>
    <row r="298" spans="2:65" s="12" customFormat="1" x14ac:dyDescent="0.2">
      <c r="B298" s="150"/>
      <c r="D298" s="151" t="s">
        <v>190</v>
      </c>
      <c r="E298" s="152" t="s">
        <v>1</v>
      </c>
      <c r="F298" s="153" t="s">
        <v>496</v>
      </c>
      <c r="H298" s="154">
        <v>50</v>
      </c>
      <c r="I298" s="155"/>
      <c r="L298" s="150"/>
      <c r="M298" s="156"/>
      <c r="T298" s="157"/>
      <c r="AT298" s="152" t="s">
        <v>190</v>
      </c>
      <c r="AU298" s="152" t="s">
        <v>85</v>
      </c>
      <c r="AV298" s="12" t="s">
        <v>85</v>
      </c>
      <c r="AW298" s="12" t="s">
        <v>32</v>
      </c>
      <c r="AX298" s="12" t="s">
        <v>76</v>
      </c>
      <c r="AY298" s="152" t="s">
        <v>181</v>
      </c>
    </row>
    <row r="299" spans="2:65" s="14" customFormat="1" x14ac:dyDescent="0.2">
      <c r="B299" s="164"/>
      <c r="D299" s="151" t="s">
        <v>190</v>
      </c>
      <c r="E299" s="165" t="s">
        <v>1</v>
      </c>
      <c r="F299" s="166" t="s">
        <v>193</v>
      </c>
      <c r="H299" s="167">
        <v>50</v>
      </c>
      <c r="I299" s="168"/>
      <c r="L299" s="164"/>
      <c r="M299" s="169"/>
      <c r="T299" s="170"/>
      <c r="AT299" s="165" t="s">
        <v>190</v>
      </c>
      <c r="AU299" s="165" t="s">
        <v>85</v>
      </c>
      <c r="AV299" s="14" t="s">
        <v>188</v>
      </c>
      <c r="AW299" s="14" t="s">
        <v>32</v>
      </c>
      <c r="AX299" s="14" t="s">
        <v>83</v>
      </c>
      <c r="AY299" s="165" t="s">
        <v>181</v>
      </c>
    </row>
    <row r="300" spans="2:65" s="1" customFormat="1" ht="16.5" customHeight="1" x14ac:dyDescent="0.2">
      <c r="B300" s="136"/>
      <c r="C300" s="137" t="s">
        <v>497</v>
      </c>
      <c r="D300" s="137" t="s">
        <v>183</v>
      </c>
      <c r="E300" s="138" t="s">
        <v>498</v>
      </c>
      <c r="F300" s="139" t="s">
        <v>499</v>
      </c>
      <c r="G300" s="140" t="s">
        <v>186</v>
      </c>
      <c r="H300" s="141">
        <v>26.683</v>
      </c>
      <c r="I300" s="142"/>
      <c r="J300" s="143">
        <f>ROUND(I300*H300,2)</f>
        <v>0</v>
      </c>
      <c r="K300" s="139" t="s">
        <v>187</v>
      </c>
      <c r="L300" s="32"/>
      <c r="M300" s="144" t="s">
        <v>1</v>
      </c>
      <c r="N300" s="145" t="s">
        <v>41</v>
      </c>
      <c r="P300" s="146">
        <f>O300*H300</f>
        <v>0</v>
      </c>
      <c r="Q300" s="146">
        <v>1.2200000000000001E-2</v>
      </c>
      <c r="R300" s="146">
        <f>Q300*H300</f>
        <v>0.32553260000000001</v>
      </c>
      <c r="S300" s="146">
        <v>0</v>
      </c>
      <c r="T300" s="147">
        <f>S300*H300</f>
        <v>0</v>
      </c>
      <c r="AR300" s="148" t="s">
        <v>262</v>
      </c>
      <c r="AT300" s="148" t="s">
        <v>183</v>
      </c>
      <c r="AU300" s="148" t="s">
        <v>85</v>
      </c>
      <c r="AY300" s="17" t="s">
        <v>181</v>
      </c>
      <c r="BE300" s="149">
        <f>IF(N300="základní",J300,0)</f>
        <v>0</v>
      </c>
      <c r="BF300" s="149">
        <f>IF(N300="snížená",J300,0)</f>
        <v>0</v>
      </c>
      <c r="BG300" s="149">
        <f>IF(N300="zákl. přenesená",J300,0)</f>
        <v>0</v>
      </c>
      <c r="BH300" s="149">
        <f>IF(N300="sníž. přenesená",J300,0)</f>
        <v>0</v>
      </c>
      <c r="BI300" s="149">
        <f>IF(N300="nulová",J300,0)</f>
        <v>0</v>
      </c>
      <c r="BJ300" s="17" t="s">
        <v>83</v>
      </c>
      <c r="BK300" s="149">
        <f>ROUND(I300*H300,2)</f>
        <v>0</v>
      </c>
      <c r="BL300" s="17" t="s">
        <v>262</v>
      </c>
      <c r="BM300" s="148" t="s">
        <v>500</v>
      </c>
    </row>
    <row r="301" spans="2:65" s="12" customFormat="1" x14ac:dyDescent="0.2">
      <c r="B301" s="150"/>
      <c r="D301" s="151" t="s">
        <v>190</v>
      </c>
      <c r="E301" s="152" t="s">
        <v>1</v>
      </c>
      <c r="F301" s="153" t="s">
        <v>501</v>
      </c>
      <c r="H301" s="154">
        <v>22.236000000000001</v>
      </c>
      <c r="I301" s="155"/>
      <c r="L301" s="150"/>
      <c r="M301" s="156"/>
      <c r="T301" s="157"/>
      <c r="AT301" s="152" t="s">
        <v>190</v>
      </c>
      <c r="AU301" s="152" t="s">
        <v>85</v>
      </c>
      <c r="AV301" s="12" t="s">
        <v>85</v>
      </c>
      <c r="AW301" s="12" t="s">
        <v>32</v>
      </c>
      <c r="AX301" s="12" t="s">
        <v>76</v>
      </c>
      <c r="AY301" s="152" t="s">
        <v>181</v>
      </c>
    </row>
    <row r="302" spans="2:65" s="15" customFormat="1" x14ac:dyDescent="0.2">
      <c r="B302" s="184"/>
      <c r="D302" s="151" t="s">
        <v>190</v>
      </c>
      <c r="E302" s="185" t="s">
        <v>1</v>
      </c>
      <c r="F302" s="186" t="s">
        <v>296</v>
      </c>
      <c r="H302" s="187">
        <v>22.236000000000001</v>
      </c>
      <c r="I302" s="188"/>
      <c r="L302" s="184"/>
      <c r="M302" s="189"/>
      <c r="T302" s="190"/>
      <c r="AT302" s="185" t="s">
        <v>190</v>
      </c>
      <c r="AU302" s="185" t="s">
        <v>85</v>
      </c>
      <c r="AV302" s="15" t="s">
        <v>99</v>
      </c>
      <c r="AW302" s="15" t="s">
        <v>32</v>
      </c>
      <c r="AX302" s="15" t="s">
        <v>76</v>
      </c>
      <c r="AY302" s="185" t="s">
        <v>181</v>
      </c>
    </row>
    <row r="303" spans="2:65" s="12" customFormat="1" x14ac:dyDescent="0.2">
      <c r="B303" s="150"/>
      <c r="D303" s="151" t="s">
        <v>190</v>
      </c>
      <c r="E303" s="152" t="s">
        <v>1</v>
      </c>
      <c r="F303" s="153" t="s">
        <v>502</v>
      </c>
      <c r="H303" s="154">
        <v>4.4470000000000001</v>
      </c>
      <c r="I303" s="155"/>
      <c r="L303" s="150"/>
      <c r="M303" s="156"/>
      <c r="T303" s="157"/>
      <c r="AT303" s="152" t="s">
        <v>190</v>
      </c>
      <c r="AU303" s="152" t="s">
        <v>85</v>
      </c>
      <c r="AV303" s="12" t="s">
        <v>85</v>
      </c>
      <c r="AW303" s="12" t="s">
        <v>32</v>
      </c>
      <c r="AX303" s="12" t="s">
        <v>76</v>
      </c>
      <c r="AY303" s="152" t="s">
        <v>181</v>
      </c>
    </row>
    <row r="304" spans="2:65" s="14" customFormat="1" x14ac:dyDescent="0.2">
      <c r="B304" s="164"/>
      <c r="D304" s="151" t="s">
        <v>190</v>
      </c>
      <c r="E304" s="165" t="s">
        <v>1</v>
      </c>
      <c r="F304" s="166" t="s">
        <v>193</v>
      </c>
      <c r="H304" s="167">
        <v>26.683</v>
      </c>
      <c r="I304" s="168"/>
      <c r="L304" s="164"/>
      <c r="M304" s="169"/>
      <c r="T304" s="170"/>
      <c r="AT304" s="165" t="s">
        <v>190</v>
      </c>
      <c r="AU304" s="165" t="s">
        <v>85</v>
      </c>
      <c r="AV304" s="14" t="s">
        <v>188</v>
      </c>
      <c r="AW304" s="14" t="s">
        <v>32</v>
      </c>
      <c r="AX304" s="14" t="s">
        <v>83</v>
      </c>
      <c r="AY304" s="165" t="s">
        <v>181</v>
      </c>
    </row>
    <row r="305" spans="2:65" s="1" customFormat="1" ht="21.75" customHeight="1" x14ac:dyDescent="0.2">
      <c r="B305" s="136"/>
      <c r="C305" s="137" t="s">
        <v>503</v>
      </c>
      <c r="D305" s="137" t="s">
        <v>183</v>
      </c>
      <c r="E305" s="138" t="s">
        <v>504</v>
      </c>
      <c r="F305" s="139" t="s">
        <v>505</v>
      </c>
      <c r="G305" s="140" t="s">
        <v>186</v>
      </c>
      <c r="H305" s="141">
        <v>144.87200000000001</v>
      </c>
      <c r="I305" s="142"/>
      <c r="J305" s="143">
        <f>ROUND(I305*H305,2)</f>
        <v>0</v>
      </c>
      <c r="K305" s="139" t="s">
        <v>187</v>
      </c>
      <c r="L305" s="32"/>
      <c r="M305" s="144" t="s">
        <v>1</v>
      </c>
      <c r="N305" s="145" t="s">
        <v>41</v>
      </c>
      <c r="P305" s="146">
        <f>O305*H305</f>
        <v>0</v>
      </c>
      <c r="Q305" s="146">
        <v>1.661E-2</v>
      </c>
      <c r="R305" s="146">
        <f>Q305*H305</f>
        <v>2.4063239200000002</v>
      </c>
      <c r="S305" s="146">
        <v>0</v>
      </c>
      <c r="T305" s="147">
        <f>S305*H305</f>
        <v>0</v>
      </c>
      <c r="AR305" s="148" t="s">
        <v>262</v>
      </c>
      <c r="AT305" s="148" t="s">
        <v>183</v>
      </c>
      <c r="AU305" s="148" t="s">
        <v>85</v>
      </c>
      <c r="AY305" s="17" t="s">
        <v>181</v>
      </c>
      <c r="BE305" s="149">
        <f>IF(N305="základní",J305,0)</f>
        <v>0</v>
      </c>
      <c r="BF305" s="149">
        <f>IF(N305="snížená",J305,0)</f>
        <v>0</v>
      </c>
      <c r="BG305" s="149">
        <f>IF(N305="zákl. přenesená",J305,0)</f>
        <v>0</v>
      </c>
      <c r="BH305" s="149">
        <f>IF(N305="sníž. přenesená",J305,0)</f>
        <v>0</v>
      </c>
      <c r="BI305" s="149">
        <f>IF(N305="nulová",J305,0)</f>
        <v>0</v>
      </c>
      <c r="BJ305" s="17" t="s">
        <v>83</v>
      </c>
      <c r="BK305" s="149">
        <f>ROUND(I305*H305,2)</f>
        <v>0</v>
      </c>
      <c r="BL305" s="17" t="s">
        <v>262</v>
      </c>
      <c r="BM305" s="148" t="s">
        <v>506</v>
      </c>
    </row>
    <row r="306" spans="2:65" s="12" customFormat="1" x14ac:dyDescent="0.2">
      <c r="B306" s="150"/>
      <c r="D306" s="151" t="s">
        <v>190</v>
      </c>
      <c r="E306" s="152" t="s">
        <v>1</v>
      </c>
      <c r="F306" s="153" t="s">
        <v>507</v>
      </c>
      <c r="H306" s="154">
        <v>137.97300000000001</v>
      </c>
      <c r="I306" s="155"/>
      <c r="L306" s="150"/>
      <c r="M306" s="156"/>
      <c r="T306" s="157"/>
      <c r="AT306" s="152" t="s">
        <v>190</v>
      </c>
      <c r="AU306" s="152" t="s">
        <v>85</v>
      </c>
      <c r="AV306" s="12" t="s">
        <v>85</v>
      </c>
      <c r="AW306" s="12" t="s">
        <v>32</v>
      </c>
      <c r="AX306" s="12" t="s">
        <v>76</v>
      </c>
      <c r="AY306" s="152" t="s">
        <v>181</v>
      </c>
    </row>
    <row r="307" spans="2:65" s="15" customFormat="1" x14ac:dyDescent="0.2">
      <c r="B307" s="184"/>
      <c r="D307" s="151" t="s">
        <v>190</v>
      </c>
      <c r="E307" s="185" t="s">
        <v>1</v>
      </c>
      <c r="F307" s="186" t="s">
        <v>296</v>
      </c>
      <c r="H307" s="187">
        <v>137.97300000000001</v>
      </c>
      <c r="I307" s="188"/>
      <c r="L307" s="184"/>
      <c r="M307" s="189"/>
      <c r="T307" s="190"/>
      <c r="AT307" s="185" t="s">
        <v>190</v>
      </c>
      <c r="AU307" s="185" t="s">
        <v>85</v>
      </c>
      <c r="AV307" s="15" t="s">
        <v>99</v>
      </c>
      <c r="AW307" s="15" t="s">
        <v>32</v>
      </c>
      <c r="AX307" s="15" t="s">
        <v>76</v>
      </c>
      <c r="AY307" s="185" t="s">
        <v>181</v>
      </c>
    </row>
    <row r="308" spans="2:65" s="12" customFormat="1" x14ac:dyDescent="0.2">
      <c r="B308" s="150"/>
      <c r="D308" s="151" t="s">
        <v>190</v>
      </c>
      <c r="E308" s="152" t="s">
        <v>1</v>
      </c>
      <c r="F308" s="153" t="s">
        <v>508</v>
      </c>
      <c r="H308" s="154">
        <v>6.899</v>
      </c>
      <c r="I308" s="155"/>
      <c r="L308" s="150"/>
      <c r="M308" s="156"/>
      <c r="T308" s="157"/>
      <c r="AT308" s="152" t="s">
        <v>190</v>
      </c>
      <c r="AU308" s="152" t="s">
        <v>85</v>
      </c>
      <c r="AV308" s="12" t="s">
        <v>85</v>
      </c>
      <c r="AW308" s="12" t="s">
        <v>32</v>
      </c>
      <c r="AX308" s="12" t="s">
        <v>76</v>
      </c>
      <c r="AY308" s="152" t="s">
        <v>181</v>
      </c>
    </row>
    <row r="309" spans="2:65" s="14" customFormat="1" x14ac:dyDescent="0.2">
      <c r="B309" s="164"/>
      <c r="D309" s="151" t="s">
        <v>190</v>
      </c>
      <c r="E309" s="165" t="s">
        <v>1</v>
      </c>
      <c r="F309" s="166" t="s">
        <v>193</v>
      </c>
      <c r="H309" s="167">
        <v>144.87200000000001</v>
      </c>
      <c r="I309" s="168"/>
      <c r="L309" s="164"/>
      <c r="M309" s="169"/>
      <c r="T309" s="170"/>
      <c r="AT309" s="165" t="s">
        <v>190</v>
      </c>
      <c r="AU309" s="165" t="s">
        <v>85</v>
      </c>
      <c r="AV309" s="14" t="s">
        <v>188</v>
      </c>
      <c r="AW309" s="14" t="s">
        <v>32</v>
      </c>
      <c r="AX309" s="14" t="s">
        <v>83</v>
      </c>
      <c r="AY309" s="165" t="s">
        <v>181</v>
      </c>
    </row>
    <row r="310" spans="2:65" s="1" customFormat="1" ht="16.5" customHeight="1" x14ac:dyDescent="0.2">
      <c r="B310" s="136"/>
      <c r="C310" s="137" t="s">
        <v>509</v>
      </c>
      <c r="D310" s="137" t="s">
        <v>183</v>
      </c>
      <c r="E310" s="138" t="s">
        <v>510</v>
      </c>
      <c r="F310" s="139" t="s">
        <v>511</v>
      </c>
      <c r="G310" s="140" t="s">
        <v>186</v>
      </c>
      <c r="H310" s="141">
        <v>54.92</v>
      </c>
      <c r="I310" s="142"/>
      <c r="J310" s="143">
        <f>ROUND(I310*H310,2)</f>
        <v>0</v>
      </c>
      <c r="K310" s="139" t="s">
        <v>187</v>
      </c>
      <c r="L310" s="32"/>
      <c r="M310" s="144" t="s">
        <v>1</v>
      </c>
      <c r="N310" s="145" t="s">
        <v>41</v>
      </c>
      <c r="P310" s="146">
        <f>O310*H310</f>
        <v>0</v>
      </c>
      <c r="Q310" s="146">
        <v>1.217E-2</v>
      </c>
      <c r="R310" s="146">
        <f>Q310*H310</f>
        <v>0.66837639999999998</v>
      </c>
      <c r="S310" s="146">
        <v>0</v>
      </c>
      <c r="T310" s="147">
        <f>S310*H310</f>
        <v>0</v>
      </c>
      <c r="AR310" s="148" t="s">
        <v>262</v>
      </c>
      <c r="AT310" s="148" t="s">
        <v>183</v>
      </c>
      <c r="AU310" s="148" t="s">
        <v>85</v>
      </c>
      <c r="AY310" s="17" t="s">
        <v>181</v>
      </c>
      <c r="BE310" s="149">
        <f>IF(N310="základní",J310,0)</f>
        <v>0</v>
      </c>
      <c r="BF310" s="149">
        <f>IF(N310="snížená",J310,0)</f>
        <v>0</v>
      </c>
      <c r="BG310" s="149">
        <f>IF(N310="zákl. přenesená",J310,0)</f>
        <v>0</v>
      </c>
      <c r="BH310" s="149">
        <f>IF(N310="sníž. přenesená",J310,0)</f>
        <v>0</v>
      </c>
      <c r="BI310" s="149">
        <f>IF(N310="nulová",J310,0)</f>
        <v>0</v>
      </c>
      <c r="BJ310" s="17" t="s">
        <v>83</v>
      </c>
      <c r="BK310" s="149">
        <f>ROUND(I310*H310,2)</f>
        <v>0</v>
      </c>
      <c r="BL310" s="17" t="s">
        <v>262</v>
      </c>
      <c r="BM310" s="148" t="s">
        <v>512</v>
      </c>
    </row>
    <row r="311" spans="2:65" s="12" customFormat="1" x14ac:dyDescent="0.2">
      <c r="B311" s="150"/>
      <c r="D311" s="151" t="s">
        <v>190</v>
      </c>
      <c r="E311" s="152" t="s">
        <v>1</v>
      </c>
      <c r="F311" s="153" t="s">
        <v>513</v>
      </c>
      <c r="H311" s="154">
        <v>54.92</v>
      </c>
      <c r="I311" s="155"/>
      <c r="L311" s="150"/>
      <c r="M311" s="156"/>
      <c r="T311" s="157"/>
      <c r="AT311" s="152" t="s">
        <v>190</v>
      </c>
      <c r="AU311" s="152" t="s">
        <v>85</v>
      </c>
      <c r="AV311" s="12" t="s">
        <v>85</v>
      </c>
      <c r="AW311" s="12" t="s">
        <v>32</v>
      </c>
      <c r="AX311" s="12" t="s">
        <v>76</v>
      </c>
      <c r="AY311" s="152" t="s">
        <v>181</v>
      </c>
    </row>
    <row r="312" spans="2:65" s="14" customFormat="1" x14ac:dyDescent="0.2">
      <c r="B312" s="164"/>
      <c r="D312" s="151" t="s">
        <v>190</v>
      </c>
      <c r="E312" s="165" t="s">
        <v>1</v>
      </c>
      <c r="F312" s="166" t="s">
        <v>193</v>
      </c>
      <c r="H312" s="167">
        <v>54.92</v>
      </c>
      <c r="I312" s="168"/>
      <c r="L312" s="164"/>
      <c r="M312" s="169"/>
      <c r="T312" s="170"/>
      <c r="AT312" s="165" t="s">
        <v>190</v>
      </c>
      <c r="AU312" s="165" t="s">
        <v>85</v>
      </c>
      <c r="AV312" s="14" t="s">
        <v>188</v>
      </c>
      <c r="AW312" s="14" t="s">
        <v>32</v>
      </c>
      <c r="AX312" s="14" t="s">
        <v>83</v>
      </c>
      <c r="AY312" s="165" t="s">
        <v>181</v>
      </c>
    </row>
    <row r="313" spans="2:65" s="1" customFormat="1" ht="16.5" customHeight="1" x14ac:dyDescent="0.2">
      <c r="B313" s="136"/>
      <c r="C313" s="137" t="s">
        <v>514</v>
      </c>
      <c r="D313" s="137" t="s">
        <v>183</v>
      </c>
      <c r="E313" s="138" t="s">
        <v>515</v>
      </c>
      <c r="F313" s="139" t="s">
        <v>516</v>
      </c>
      <c r="G313" s="140" t="s">
        <v>186</v>
      </c>
      <c r="H313" s="141">
        <v>226.47499999999999</v>
      </c>
      <c r="I313" s="142"/>
      <c r="J313" s="143">
        <f>ROUND(I313*H313,2)</f>
        <v>0</v>
      </c>
      <c r="K313" s="139" t="s">
        <v>187</v>
      </c>
      <c r="L313" s="32"/>
      <c r="M313" s="144" t="s">
        <v>1</v>
      </c>
      <c r="N313" s="145" t="s">
        <v>41</v>
      </c>
      <c r="P313" s="146">
        <f>O313*H313</f>
        <v>0</v>
      </c>
      <c r="Q313" s="146">
        <v>1E-4</v>
      </c>
      <c r="R313" s="146">
        <f>Q313*H313</f>
        <v>2.2647500000000001E-2</v>
      </c>
      <c r="S313" s="146">
        <v>0</v>
      </c>
      <c r="T313" s="147">
        <f>S313*H313</f>
        <v>0</v>
      </c>
      <c r="AR313" s="148" t="s">
        <v>262</v>
      </c>
      <c r="AT313" s="148" t="s">
        <v>183</v>
      </c>
      <c r="AU313" s="148" t="s">
        <v>85</v>
      </c>
      <c r="AY313" s="17" t="s">
        <v>181</v>
      </c>
      <c r="BE313" s="149">
        <f>IF(N313="základní",J313,0)</f>
        <v>0</v>
      </c>
      <c r="BF313" s="149">
        <f>IF(N313="snížená",J313,0)</f>
        <v>0</v>
      </c>
      <c r="BG313" s="149">
        <f>IF(N313="zákl. přenesená",J313,0)</f>
        <v>0</v>
      </c>
      <c r="BH313" s="149">
        <f>IF(N313="sníž. přenesená",J313,0)</f>
        <v>0</v>
      </c>
      <c r="BI313" s="149">
        <f>IF(N313="nulová",J313,0)</f>
        <v>0</v>
      </c>
      <c r="BJ313" s="17" t="s">
        <v>83</v>
      </c>
      <c r="BK313" s="149">
        <f>ROUND(I313*H313,2)</f>
        <v>0</v>
      </c>
      <c r="BL313" s="17" t="s">
        <v>262</v>
      </c>
      <c r="BM313" s="148" t="s">
        <v>517</v>
      </c>
    </row>
    <row r="314" spans="2:65" s="1" customFormat="1" ht="16.5" customHeight="1" x14ac:dyDescent="0.2">
      <c r="B314" s="136"/>
      <c r="C314" s="137" t="s">
        <v>518</v>
      </c>
      <c r="D314" s="137" t="s">
        <v>183</v>
      </c>
      <c r="E314" s="138" t="s">
        <v>519</v>
      </c>
      <c r="F314" s="139" t="s">
        <v>520</v>
      </c>
      <c r="G314" s="140" t="s">
        <v>186</v>
      </c>
      <c r="H314" s="141">
        <v>226.47499999999999</v>
      </c>
      <c r="I314" s="142"/>
      <c r="J314" s="143">
        <f>ROUND(I314*H314,2)</f>
        <v>0</v>
      </c>
      <c r="K314" s="139" t="s">
        <v>187</v>
      </c>
      <c r="L314" s="32"/>
      <c r="M314" s="144" t="s">
        <v>1</v>
      </c>
      <c r="N314" s="145" t="s">
        <v>41</v>
      </c>
      <c r="P314" s="146">
        <f>O314*H314</f>
        <v>0</v>
      </c>
      <c r="Q314" s="146">
        <v>6.9999999999999999E-4</v>
      </c>
      <c r="R314" s="146">
        <f>Q314*H314</f>
        <v>0.15853249999999999</v>
      </c>
      <c r="S314" s="146">
        <v>0</v>
      </c>
      <c r="T314" s="147">
        <f>S314*H314</f>
        <v>0</v>
      </c>
      <c r="AR314" s="148" t="s">
        <v>262</v>
      </c>
      <c r="AT314" s="148" t="s">
        <v>183</v>
      </c>
      <c r="AU314" s="148" t="s">
        <v>85</v>
      </c>
      <c r="AY314" s="17" t="s">
        <v>181</v>
      </c>
      <c r="BE314" s="149">
        <f>IF(N314="základní",J314,0)</f>
        <v>0</v>
      </c>
      <c r="BF314" s="149">
        <f>IF(N314="snížená",J314,0)</f>
        <v>0</v>
      </c>
      <c r="BG314" s="149">
        <f>IF(N314="zákl. přenesená",J314,0)</f>
        <v>0</v>
      </c>
      <c r="BH314" s="149">
        <f>IF(N314="sníž. přenesená",J314,0)</f>
        <v>0</v>
      </c>
      <c r="BI314" s="149">
        <f>IF(N314="nulová",J314,0)</f>
        <v>0</v>
      </c>
      <c r="BJ314" s="17" t="s">
        <v>83</v>
      </c>
      <c r="BK314" s="149">
        <f>ROUND(I314*H314,2)</f>
        <v>0</v>
      </c>
      <c r="BL314" s="17" t="s">
        <v>262</v>
      </c>
      <c r="BM314" s="148" t="s">
        <v>521</v>
      </c>
    </row>
    <row r="315" spans="2:65" s="1" customFormat="1" ht="16.5" customHeight="1" x14ac:dyDescent="0.2">
      <c r="B315" s="136"/>
      <c r="C315" s="137" t="s">
        <v>522</v>
      </c>
      <c r="D315" s="137" t="s">
        <v>183</v>
      </c>
      <c r="E315" s="138" t="s">
        <v>523</v>
      </c>
      <c r="F315" s="139" t="s">
        <v>524</v>
      </c>
      <c r="G315" s="140" t="s">
        <v>186</v>
      </c>
      <c r="H315" s="141">
        <v>256.97500000000002</v>
      </c>
      <c r="I315" s="142"/>
      <c r="J315" s="143">
        <f>ROUND(I315*H315,2)</f>
        <v>0</v>
      </c>
      <c r="K315" s="139" t="s">
        <v>201</v>
      </c>
      <c r="L315" s="32"/>
      <c r="M315" s="144" t="s">
        <v>1</v>
      </c>
      <c r="N315" s="145" t="s">
        <v>41</v>
      </c>
      <c r="P315" s="146">
        <f>O315*H315</f>
        <v>0</v>
      </c>
      <c r="Q315" s="146">
        <v>0</v>
      </c>
      <c r="R315" s="146">
        <f>Q315*H315</f>
        <v>0</v>
      </c>
      <c r="S315" s="146">
        <v>0</v>
      </c>
      <c r="T315" s="147">
        <f>S315*H315</f>
        <v>0</v>
      </c>
      <c r="AR315" s="148" t="s">
        <v>262</v>
      </c>
      <c r="AT315" s="148" t="s">
        <v>183</v>
      </c>
      <c r="AU315" s="148" t="s">
        <v>85</v>
      </c>
      <c r="AY315" s="17" t="s">
        <v>181</v>
      </c>
      <c r="BE315" s="149">
        <f>IF(N315="základní",J315,0)</f>
        <v>0</v>
      </c>
      <c r="BF315" s="149">
        <f>IF(N315="snížená",J315,0)</f>
        <v>0</v>
      </c>
      <c r="BG315" s="149">
        <f>IF(N315="zákl. přenesená",J315,0)</f>
        <v>0</v>
      </c>
      <c r="BH315" s="149">
        <f>IF(N315="sníž. přenesená",J315,0)</f>
        <v>0</v>
      </c>
      <c r="BI315" s="149">
        <f>IF(N315="nulová",J315,0)</f>
        <v>0</v>
      </c>
      <c r="BJ315" s="17" t="s">
        <v>83</v>
      </c>
      <c r="BK315" s="149">
        <f>ROUND(I315*H315,2)</f>
        <v>0</v>
      </c>
      <c r="BL315" s="17" t="s">
        <v>262</v>
      </c>
      <c r="BM315" s="148" t="s">
        <v>525</v>
      </c>
    </row>
    <row r="316" spans="2:65" s="1" customFormat="1" ht="87.75" x14ac:dyDescent="0.2">
      <c r="B316" s="32"/>
      <c r="D316" s="151" t="s">
        <v>227</v>
      </c>
      <c r="F316" s="181" t="s">
        <v>526</v>
      </c>
      <c r="I316" s="182"/>
      <c r="L316" s="32"/>
      <c r="M316" s="183"/>
      <c r="T316" s="56"/>
      <c r="AT316" s="17" t="s">
        <v>227</v>
      </c>
      <c r="AU316" s="17" t="s">
        <v>85</v>
      </c>
    </row>
    <row r="317" spans="2:65" s="12" customFormat="1" x14ac:dyDescent="0.2">
      <c r="B317" s="150"/>
      <c r="D317" s="151" t="s">
        <v>190</v>
      </c>
      <c r="E317" s="152" t="s">
        <v>1</v>
      </c>
      <c r="F317" s="153" t="s">
        <v>527</v>
      </c>
      <c r="H317" s="154">
        <v>256.97500000000002</v>
      </c>
      <c r="I317" s="155"/>
      <c r="L317" s="150"/>
      <c r="M317" s="156"/>
      <c r="T317" s="157"/>
      <c r="AT317" s="152" t="s">
        <v>190</v>
      </c>
      <c r="AU317" s="152" t="s">
        <v>85</v>
      </c>
      <c r="AV317" s="12" t="s">
        <v>85</v>
      </c>
      <c r="AW317" s="12" t="s">
        <v>32</v>
      </c>
      <c r="AX317" s="12" t="s">
        <v>76</v>
      </c>
      <c r="AY317" s="152" t="s">
        <v>181</v>
      </c>
    </row>
    <row r="318" spans="2:65" s="14" customFormat="1" x14ac:dyDescent="0.2">
      <c r="B318" s="164"/>
      <c r="D318" s="151" t="s">
        <v>190</v>
      </c>
      <c r="E318" s="165" t="s">
        <v>1</v>
      </c>
      <c r="F318" s="166" t="s">
        <v>193</v>
      </c>
      <c r="H318" s="167">
        <v>256.97500000000002</v>
      </c>
      <c r="I318" s="168"/>
      <c r="L318" s="164"/>
      <c r="M318" s="169"/>
      <c r="T318" s="170"/>
      <c r="AT318" s="165" t="s">
        <v>190</v>
      </c>
      <c r="AU318" s="165" t="s">
        <v>85</v>
      </c>
      <c r="AV318" s="14" t="s">
        <v>188</v>
      </c>
      <c r="AW318" s="14" t="s">
        <v>32</v>
      </c>
      <c r="AX318" s="14" t="s">
        <v>83</v>
      </c>
      <c r="AY318" s="165" t="s">
        <v>181</v>
      </c>
    </row>
    <row r="319" spans="2:65" s="1" customFormat="1" ht="16.5" customHeight="1" x14ac:dyDescent="0.2">
      <c r="B319" s="136"/>
      <c r="C319" s="137" t="s">
        <v>528</v>
      </c>
      <c r="D319" s="137" t="s">
        <v>183</v>
      </c>
      <c r="E319" s="138" t="s">
        <v>529</v>
      </c>
      <c r="F319" s="139" t="s">
        <v>530</v>
      </c>
      <c r="G319" s="140" t="s">
        <v>373</v>
      </c>
      <c r="H319" s="141">
        <v>14.042</v>
      </c>
      <c r="I319" s="142"/>
      <c r="J319" s="143">
        <f>ROUND(I319*H319,2)</f>
        <v>0</v>
      </c>
      <c r="K319" s="139" t="s">
        <v>187</v>
      </c>
      <c r="L319" s="32"/>
      <c r="M319" s="144" t="s">
        <v>1</v>
      </c>
      <c r="N319" s="145" t="s">
        <v>41</v>
      </c>
      <c r="P319" s="146">
        <f>O319*H319</f>
        <v>0</v>
      </c>
      <c r="Q319" s="146">
        <v>0</v>
      </c>
      <c r="R319" s="146">
        <f>Q319*H319</f>
        <v>0</v>
      </c>
      <c r="S319" s="146">
        <v>0</v>
      </c>
      <c r="T319" s="147">
        <f>S319*H319</f>
        <v>0</v>
      </c>
      <c r="AR319" s="148" t="s">
        <v>262</v>
      </c>
      <c r="AT319" s="148" t="s">
        <v>183</v>
      </c>
      <c r="AU319" s="148" t="s">
        <v>85</v>
      </c>
      <c r="AY319" s="17" t="s">
        <v>181</v>
      </c>
      <c r="BE319" s="149">
        <f>IF(N319="základní",J319,0)</f>
        <v>0</v>
      </c>
      <c r="BF319" s="149">
        <f>IF(N319="snížená",J319,0)</f>
        <v>0</v>
      </c>
      <c r="BG319" s="149">
        <f>IF(N319="zákl. přenesená",J319,0)</f>
        <v>0</v>
      </c>
      <c r="BH319" s="149">
        <f>IF(N319="sníž. přenesená",J319,0)</f>
        <v>0</v>
      </c>
      <c r="BI319" s="149">
        <f>IF(N319="nulová",J319,0)</f>
        <v>0</v>
      </c>
      <c r="BJ319" s="17" t="s">
        <v>83</v>
      </c>
      <c r="BK319" s="149">
        <f>ROUND(I319*H319,2)</f>
        <v>0</v>
      </c>
      <c r="BL319" s="17" t="s">
        <v>262</v>
      </c>
      <c r="BM319" s="148" t="s">
        <v>531</v>
      </c>
    </row>
    <row r="320" spans="2:65" s="1" customFormat="1" ht="21.75" customHeight="1" x14ac:dyDescent="0.2">
      <c r="B320" s="136"/>
      <c r="C320" s="137" t="s">
        <v>532</v>
      </c>
      <c r="D320" s="137" t="s">
        <v>183</v>
      </c>
      <c r="E320" s="138" t="s">
        <v>533</v>
      </c>
      <c r="F320" s="139" t="s">
        <v>534</v>
      </c>
      <c r="G320" s="140" t="s">
        <v>373</v>
      </c>
      <c r="H320" s="141">
        <v>14.042</v>
      </c>
      <c r="I320" s="142"/>
      <c r="J320" s="143">
        <f>ROUND(I320*H320,2)</f>
        <v>0</v>
      </c>
      <c r="K320" s="139" t="s">
        <v>187</v>
      </c>
      <c r="L320" s="32"/>
      <c r="M320" s="144" t="s">
        <v>1</v>
      </c>
      <c r="N320" s="145" t="s">
        <v>41</v>
      </c>
      <c r="P320" s="146">
        <f>O320*H320</f>
        <v>0</v>
      </c>
      <c r="Q320" s="146">
        <v>0</v>
      </c>
      <c r="R320" s="146">
        <f>Q320*H320</f>
        <v>0</v>
      </c>
      <c r="S320" s="146">
        <v>0</v>
      </c>
      <c r="T320" s="147">
        <f>S320*H320</f>
        <v>0</v>
      </c>
      <c r="AR320" s="148" t="s">
        <v>262</v>
      </c>
      <c r="AT320" s="148" t="s">
        <v>183</v>
      </c>
      <c r="AU320" s="148" t="s">
        <v>85</v>
      </c>
      <c r="AY320" s="17" t="s">
        <v>181</v>
      </c>
      <c r="BE320" s="149">
        <f>IF(N320="základní",J320,0)</f>
        <v>0</v>
      </c>
      <c r="BF320" s="149">
        <f>IF(N320="snížená",J320,0)</f>
        <v>0</v>
      </c>
      <c r="BG320" s="149">
        <f>IF(N320="zákl. přenesená",J320,0)</f>
        <v>0</v>
      </c>
      <c r="BH320" s="149">
        <f>IF(N320="sníž. přenesená",J320,0)</f>
        <v>0</v>
      </c>
      <c r="BI320" s="149">
        <f>IF(N320="nulová",J320,0)</f>
        <v>0</v>
      </c>
      <c r="BJ320" s="17" t="s">
        <v>83</v>
      </c>
      <c r="BK320" s="149">
        <f>ROUND(I320*H320,2)</f>
        <v>0</v>
      </c>
      <c r="BL320" s="17" t="s">
        <v>262</v>
      </c>
      <c r="BM320" s="148" t="s">
        <v>535</v>
      </c>
    </row>
    <row r="321" spans="2:65" s="11" customFormat="1" ht="22.9" customHeight="1" x14ac:dyDescent="0.2">
      <c r="B321" s="124"/>
      <c r="D321" s="125" t="s">
        <v>75</v>
      </c>
      <c r="E321" s="134" t="s">
        <v>536</v>
      </c>
      <c r="F321" s="134" t="s">
        <v>537</v>
      </c>
      <c r="I321" s="127"/>
      <c r="J321" s="135">
        <f>BK321</f>
        <v>0</v>
      </c>
      <c r="L321" s="124"/>
      <c r="M321" s="129"/>
      <c r="P321" s="130">
        <f>SUM(P322:P372)</f>
        <v>0</v>
      </c>
      <c r="R321" s="130">
        <f>SUM(R322:R372)</f>
        <v>0</v>
      </c>
      <c r="T321" s="131">
        <f>SUM(T322:T372)</f>
        <v>11.273200000000001</v>
      </c>
      <c r="AR321" s="125" t="s">
        <v>85</v>
      </c>
      <c r="AT321" s="132" t="s">
        <v>75</v>
      </c>
      <c r="AU321" s="132" t="s">
        <v>83</v>
      </c>
      <c r="AY321" s="125" t="s">
        <v>181</v>
      </c>
      <c r="BK321" s="133">
        <f>SUM(BK322:BK372)</f>
        <v>0</v>
      </c>
    </row>
    <row r="322" spans="2:65" s="1" customFormat="1" ht="16.5" customHeight="1" x14ac:dyDescent="0.2">
      <c r="B322" s="136"/>
      <c r="C322" s="137" t="s">
        <v>538</v>
      </c>
      <c r="D322" s="137" t="s">
        <v>183</v>
      </c>
      <c r="E322" s="138" t="s">
        <v>539</v>
      </c>
      <c r="F322" s="139" t="s">
        <v>540</v>
      </c>
      <c r="G322" s="140" t="s">
        <v>541</v>
      </c>
      <c r="H322" s="141">
        <v>48</v>
      </c>
      <c r="I322" s="142"/>
      <c r="J322" s="143">
        <f>ROUND(I322*H322,2)</f>
        <v>0</v>
      </c>
      <c r="K322" s="139" t="s">
        <v>201</v>
      </c>
      <c r="L322" s="32"/>
      <c r="M322" s="144" t="s">
        <v>1</v>
      </c>
      <c r="N322" s="145" t="s">
        <v>41</v>
      </c>
      <c r="P322" s="146">
        <f>O322*H322</f>
        <v>0</v>
      </c>
      <c r="Q322" s="146">
        <v>0</v>
      </c>
      <c r="R322" s="146">
        <f>Q322*H322</f>
        <v>0</v>
      </c>
      <c r="S322" s="146">
        <v>0</v>
      </c>
      <c r="T322" s="147">
        <f>S322*H322</f>
        <v>0</v>
      </c>
      <c r="AR322" s="148" t="s">
        <v>262</v>
      </c>
      <c r="AT322" s="148" t="s">
        <v>183</v>
      </c>
      <c r="AU322" s="148" t="s">
        <v>85</v>
      </c>
      <c r="AY322" s="17" t="s">
        <v>181</v>
      </c>
      <c r="BE322" s="149">
        <f>IF(N322="základní",J322,0)</f>
        <v>0</v>
      </c>
      <c r="BF322" s="149">
        <f>IF(N322="snížená",J322,0)</f>
        <v>0</v>
      </c>
      <c r="BG322" s="149">
        <f>IF(N322="zákl. přenesená",J322,0)</f>
        <v>0</v>
      </c>
      <c r="BH322" s="149">
        <f>IF(N322="sníž. přenesená",J322,0)</f>
        <v>0</v>
      </c>
      <c r="BI322" s="149">
        <f>IF(N322="nulová",J322,0)</f>
        <v>0</v>
      </c>
      <c r="BJ322" s="17" t="s">
        <v>83</v>
      </c>
      <c r="BK322" s="149">
        <f>ROUND(I322*H322,2)</f>
        <v>0</v>
      </c>
      <c r="BL322" s="17" t="s">
        <v>262</v>
      </c>
      <c r="BM322" s="148" t="s">
        <v>542</v>
      </c>
    </row>
    <row r="323" spans="2:65" s="1" customFormat="1" ht="39" x14ac:dyDescent="0.2">
      <c r="B323" s="32"/>
      <c r="D323" s="151" t="s">
        <v>227</v>
      </c>
      <c r="F323" s="181" t="s">
        <v>543</v>
      </c>
      <c r="I323" s="182"/>
      <c r="L323" s="32"/>
      <c r="M323" s="183"/>
      <c r="T323" s="56"/>
      <c r="AT323" s="17" t="s">
        <v>227</v>
      </c>
      <c r="AU323" s="17" t="s">
        <v>85</v>
      </c>
    </row>
    <row r="324" spans="2:65" s="1" customFormat="1" ht="16.5" customHeight="1" x14ac:dyDescent="0.2">
      <c r="B324" s="136"/>
      <c r="C324" s="137" t="s">
        <v>544</v>
      </c>
      <c r="D324" s="137" t="s">
        <v>183</v>
      </c>
      <c r="E324" s="138" t="s">
        <v>545</v>
      </c>
      <c r="F324" s="139" t="s">
        <v>546</v>
      </c>
      <c r="G324" s="140" t="s">
        <v>541</v>
      </c>
      <c r="H324" s="141">
        <v>1</v>
      </c>
      <c r="I324" s="142"/>
      <c r="J324" s="143">
        <f>ROUND(I324*H324,2)</f>
        <v>0</v>
      </c>
      <c r="K324" s="139" t="s">
        <v>201</v>
      </c>
      <c r="L324" s="32"/>
      <c r="M324" s="144" t="s">
        <v>1</v>
      </c>
      <c r="N324" s="145" t="s">
        <v>41</v>
      </c>
      <c r="P324" s="146">
        <f>O324*H324</f>
        <v>0</v>
      </c>
      <c r="Q324" s="146">
        <v>0</v>
      </c>
      <c r="R324" s="146">
        <f>Q324*H324</f>
        <v>0</v>
      </c>
      <c r="S324" s="146">
        <v>0</v>
      </c>
      <c r="T324" s="147">
        <f>S324*H324</f>
        <v>0</v>
      </c>
      <c r="AR324" s="148" t="s">
        <v>262</v>
      </c>
      <c r="AT324" s="148" t="s">
        <v>183</v>
      </c>
      <c r="AU324" s="148" t="s">
        <v>85</v>
      </c>
      <c r="AY324" s="17" t="s">
        <v>181</v>
      </c>
      <c r="BE324" s="149">
        <f>IF(N324="základní",J324,0)</f>
        <v>0</v>
      </c>
      <c r="BF324" s="149">
        <f>IF(N324="snížená",J324,0)</f>
        <v>0</v>
      </c>
      <c r="BG324" s="149">
        <f>IF(N324="zákl. přenesená",J324,0)</f>
        <v>0</v>
      </c>
      <c r="BH324" s="149">
        <f>IF(N324="sníž. přenesená",J324,0)</f>
        <v>0</v>
      </c>
      <c r="BI324" s="149">
        <f>IF(N324="nulová",J324,0)</f>
        <v>0</v>
      </c>
      <c r="BJ324" s="17" t="s">
        <v>83</v>
      </c>
      <c r="BK324" s="149">
        <f>ROUND(I324*H324,2)</f>
        <v>0</v>
      </c>
      <c r="BL324" s="17" t="s">
        <v>262</v>
      </c>
      <c r="BM324" s="148" t="s">
        <v>547</v>
      </c>
    </row>
    <row r="325" spans="2:65" s="1" customFormat="1" ht="39" x14ac:dyDescent="0.2">
      <c r="B325" s="32"/>
      <c r="D325" s="151" t="s">
        <v>227</v>
      </c>
      <c r="F325" s="181" t="s">
        <v>543</v>
      </c>
      <c r="I325" s="182"/>
      <c r="L325" s="32"/>
      <c r="M325" s="183"/>
      <c r="T325" s="56"/>
      <c r="AT325" s="17" t="s">
        <v>227</v>
      </c>
      <c r="AU325" s="17" t="s">
        <v>85</v>
      </c>
    </row>
    <row r="326" spans="2:65" s="1" customFormat="1" ht="16.5" customHeight="1" x14ac:dyDescent="0.2">
      <c r="B326" s="136"/>
      <c r="C326" s="137" t="s">
        <v>548</v>
      </c>
      <c r="D326" s="137" t="s">
        <v>183</v>
      </c>
      <c r="E326" s="138" t="s">
        <v>549</v>
      </c>
      <c r="F326" s="139" t="s">
        <v>550</v>
      </c>
      <c r="G326" s="140" t="s">
        <v>541</v>
      </c>
      <c r="H326" s="141">
        <v>18</v>
      </c>
      <c r="I326" s="142"/>
      <c r="J326" s="143">
        <f>ROUND(I326*H326,2)</f>
        <v>0</v>
      </c>
      <c r="K326" s="139" t="s">
        <v>201</v>
      </c>
      <c r="L326" s="32"/>
      <c r="M326" s="144" t="s">
        <v>1</v>
      </c>
      <c r="N326" s="145" t="s">
        <v>41</v>
      </c>
      <c r="P326" s="146">
        <f>O326*H326</f>
        <v>0</v>
      </c>
      <c r="Q326" s="146">
        <v>0</v>
      </c>
      <c r="R326" s="146">
        <f>Q326*H326</f>
        <v>0</v>
      </c>
      <c r="S326" s="146">
        <v>0</v>
      </c>
      <c r="T326" s="147">
        <f>S326*H326</f>
        <v>0</v>
      </c>
      <c r="AR326" s="148" t="s">
        <v>262</v>
      </c>
      <c r="AT326" s="148" t="s">
        <v>183</v>
      </c>
      <c r="AU326" s="148" t="s">
        <v>85</v>
      </c>
      <c r="AY326" s="17" t="s">
        <v>181</v>
      </c>
      <c r="BE326" s="149">
        <f>IF(N326="základní",J326,0)</f>
        <v>0</v>
      </c>
      <c r="BF326" s="149">
        <f>IF(N326="snížená",J326,0)</f>
        <v>0</v>
      </c>
      <c r="BG326" s="149">
        <f>IF(N326="zákl. přenesená",J326,0)</f>
        <v>0</v>
      </c>
      <c r="BH326" s="149">
        <f>IF(N326="sníž. přenesená",J326,0)</f>
        <v>0</v>
      </c>
      <c r="BI326" s="149">
        <f>IF(N326="nulová",J326,0)</f>
        <v>0</v>
      </c>
      <c r="BJ326" s="17" t="s">
        <v>83</v>
      </c>
      <c r="BK326" s="149">
        <f>ROUND(I326*H326,2)</f>
        <v>0</v>
      </c>
      <c r="BL326" s="17" t="s">
        <v>262</v>
      </c>
      <c r="BM326" s="148" t="s">
        <v>551</v>
      </c>
    </row>
    <row r="327" spans="2:65" s="1" customFormat="1" ht="39" x14ac:dyDescent="0.2">
      <c r="B327" s="32"/>
      <c r="D327" s="151" t="s">
        <v>227</v>
      </c>
      <c r="F327" s="181" t="s">
        <v>543</v>
      </c>
      <c r="I327" s="182"/>
      <c r="L327" s="32"/>
      <c r="M327" s="183"/>
      <c r="T327" s="56"/>
      <c r="AT327" s="17" t="s">
        <v>227</v>
      </c>
      <c r="AU327" s="17" t="s">
        <v>85</v>
      </c>
    </row>
    <row r="328" spans="2:65" s="1" customFormat="1" ht="16.5" customHeight="1" x14ac:dyDescent="0.2">
      <c r="B328" s="136"/>
      <c r="C328" s="137" t="s">
        <v>552</v>
      </c>
      <c r="D328" s="137" t="s">
        <v>183</v>
      </c>
      <c r="E328" s="138" t="s">
        <v>553</v>
      </c>
      <c r="F328" s="139" t="s">
        <v>554</v>
      </c>
      <c r="G328" s="140" t="s">
        <v>541</v>
      </c>
      <c r="H328" s="141">
        <v>2</v>
      </c>
      <c r="I328" s="142"/>
      <c r="J328" s="143">
        <f>ROUND(I328*H328,2)</f>
        <v>0</v>
      </c>
      <c r="K328" s="139" t="s">
        <v>201</v>
      </c>
      <c r="L328" s="32"/>
      <c r="M328" s="144" t="s">
        <v>1</v>
      </c>
      <c r="N328" s="145" t="s">
        <v>41</v>
      </c>
      <c r="P328" s="146">
        <f>O328*H328</f>
        <v>0</v>
      </c>
      <c r="Q328" s="146">
        <v>0</v>
      </c>
      <c r="R328" s="146">
        <f>Q328*H328</f>
        <v>0</v>
      </c>
      <c r="S328" s="146">
        <v>0</v>
      </c>
      <c r="T328" s="147">
        <f>S328*H328</f>
        <v>0</v>
      </c>
      <c r="AR328" s="148" t="s">
        <v>262</v>
      </c>
      <c r="AT328" s="148" t="s">
        <v>183</v>
      </c>
      <c r="AU328" s="148" t="s">
        <v>85</v>
      </c>
      <c r="AY328" s="17" t="s">
        <v>181</v>
      </c>
      <c r="BE328" s="149">
        <f>IF(N328="základní",J328,0)</f>
        <v>0</v>
      </c>
      <c r="BF328" s="149">
        <f>IF(N328="snížená",J328,0)</f>
        <v>0</v>
      </c>
      <c r="BG328" s="149">
        <f>IF(N328="zákl. přenesená",J328,0)</f>
        <v>0</v>
      </c>
      <c r="BH328" s="149">
        <f>IF(N328="sníž. přenesená",J328,0)</f>
        <v>0</v>
      </c>
      <c r="BI328" s="149">
        <f>IF(N328="nulová",J328,0)</f>
        <v>0</v>
      </c>
      <c r="BJ328" s="17" t="s">
        <v>83</v>
      </c>
      <c r="BK328" s="149">
        <f>ROUND(I328*H328,2)</f>
        <v>0</v>
      </c>
      <c r="BL328" s="17" t="s">
        <v>262</v>
      </c>
      <c r="BM328" s="148" t="s">
        <v>555</v>
      </c>
    </row>
    <row r="329" spans="2:65" s="1" customFormat="1" ht="39" x14ac:dyDescent="0.2">
      <c r="B329" s="32"/>
      <c r="D329" s="151" t="s">
        <v>227</v>
      </c>
      <c r="F329" s="181" t="s">
        <v>543</v>
      </c>
      <c r="I329" s="182"/>
      <c r="L329" s="32"/>
      <c r="M329" s="183"/>
      <c r="T329" s="56"/>
      <c r="AT329" s="17" t="s">
        <v>227</v>
      </c>
      <c r="AU329" s="17" t="s">
        <v>85</v>
      </c>
    </row>
    <row r="330" spans="2:65" s="1" customFormat="1" ht="16.5" customHeight="1" x14ac:dyDescent="0.2">
      <c r="B330" s="136"/>
      <c r="C330" s="137" t="s">
        <v>556</v>
      </c>
      <c r="D330" s="137" t="s">
        <v>183</v>
      </c>
      <c r="E330" s="138" t="s">
        <v>557</v>
      </c>
      <c r="F330" s="139" t="s">
        <v>558</v>
      </c>
      <c r="G330" s="140" t="s">
        <v>541</v>
      </c>
      <c r="H330" s="141">
        <v>1</v>
      </c>
      <c r="I330" s="142"/>
      <c r="J330" s="143">
        <f>ROUND(I330*H330,2)</f>
        <v>0</v>
      </c>
      <c r="K330" s="139" t="s">
        <v>201</v>
      </c>
      <c r="L330" s="32"/>
      <c r="M330" s="144" t="s">
        <v>1</v>
      </c>
      <c r="N330" s="145" t="s">
        <v>41</v>
      </c>
      <c r="P330" s="146">
        <f>O330*H330</f>
        <v>0</v>
      </c>
      <c r="Q330" s="146">
        <v>0</v>
      </c>
      <c r="R330" s="146">
        <f>Q330*H330</f>
        <v>0</v>
      </c>
      <c r="S330" s="146">
        <v>0</v>
      </c>
      <c r="T330" s="147">
        <f>S330*H330</f>
        <v>0</v>
      </c>
      <c r="AR330" s="148" t="s">
        <v>262</v>
      </c>
      <c r="AT330" s="148" t="s">
        <v>183</v>
      </c>
      <c r="AU330" s="148" t="s">
        <v>85</v>
      </c>
      <c r="AY330" s="17" t="s">
        <v>181</v>
      </c>
      <c r="BE330" s="149">
        <f>IF(N330="základní",J330,0)</f>
        <v>0</v>
      </c>
      <c r="BF330" s="149">
        <f>IF(N330="snížená",J330,0)</f>
        <v>0</v>
      </c>
      <c r="BG330" s="149">
        <f>IF(N330="zákl. přenesená",J330,0)</f>
        <v>0</v>
      </c>
      <c r="BH330" s="149">
        <f>IF(N330="sníž. přenesená",J330,0)</f>
        <v>0</v>
      </c>
      <c r="BI330" s="149">
        <f>IF(N330="nulová",J330,0)</f>
        <v>0</v>
      </c>
      <c r="BJ330" s="17" t="s">
        <v>83</v>
      </c>
      <c r="BK330" s="149">
        <f>ROUND(I330*H330,2)</f>
        <v>0</v>
      </c>
      <c r="BL330" s="17" t="s">
        <v>262</v>
      </c>
      <c r="BM330" s="148" t="s">
        <v>559</v>
      </c>
    </row>
    <row r="331" spans="2:65" s="1" customFormat="1" ht="39" x14ac:dyDescent="0.2">
      <c r="B331" s="32"/>
      <c r="D331" s="151" t="s">
        <v>227</v>
      </c>
      <c r="F331" s="181" t="s">
        <v>543</v>
      </c>
      <c r="I331" s="182"/>
      <c r="L331" s="32"/>
      <c r="M331" s="183"/>
      <c r="T331" s="56"/>
      <c r="AT331" s="17" t="s">
        <v>227</v>
      </c>
      <c r="AU331" s="17" t="s">
        <v>85</v>
      </c>
    </row>
    <row r="332" spans="2:65" s="1" customFormat="1" ht="16.5" customHeight="1" x14ac:dyDescent="0.2">
      <c r="B332" s="136"/>
      <c r="C332" s="137" t="s">
        <v>560</v>
      </c>
      <c r="D332" s="137" t="s">
        <v>183</v>
      </c>
      <c r="E332" s="138" t="s">
        <v>561</v>
      </c>
      <c r="F332" s="139" t="s">
        <v>562</v>
      </c>
      <c r="G332" s="140" t="s">
        <v>541</v>
      </c>
      <c r="H332" s="141">
        <v>1</v>
      </c>
      <c r="I332" s="142"/>
      <c r="J332" s="143">
        <f>ROUND(I332*H332,2)</f>
        <v>0</v>
      </c>
      <c r="K332" s="139" t="s">
        <v>201</v>
      </c>
      <c r="L332" s="32"/>
      <c r="M332" s="144" t="s">
        <v>1</v>
      </c>
      <c r="N332" s="145" t="s">
        <v>41</v>
      </c>
      <c r="P332" s="146">
        <f>O332*H332</f>
        <v>0</v>
      </c>
      <c r="Q332" s="146">
        <v>0</v>
      </c>
      <c r="R332" s="146">
        <f>Q332*H332</f>
        <v>0</v>
      </c>
      <c r="S332" s="146">
        <v>0</v>
      </c>
      <c r="T332" s="147">
        <f>S332*H332</f>
        <v>0</v>
      </c>
      <c r="AR332" s="148" t="s">
        <v>262</v>
      </c>
      <c r="AT332" s="148" t="s">
        <v>183</v>
      </c>
      <c r="AU332" s="148" t="s">
        <v>85</v>
      </c>
      <c r="AY332" s="17" t="s">
        <v>181</v>
      </c>
      <c r="BE332" s="149">
        <f>IF(N332="základní",J332,0)</f>
        <v>0</v>
      </c>
      <c r="BF332" s="149">
        <f>IF(N332="snížená",J332,0)</f>
        <v>0</v>
      </c>
      <c r="BG332" s="149">
        <f>IF(N332="zákl. přenesená",J332,0)</f>
        <v>0</v>
      </c>
      <c r="BH332" s="149">
        <f>IF(N332="sníž. přenesená",J332,0)</f>
        <v>0</v>
      </c>
      <c r="BI332" s="149">
        <f>IF(N332="nulová",J332,0)</f>
        <v>0</v>
      </c>
      <c r="BJ332" s="17" t="s">
        <v>83</v>
      </c>
      <c r="BK332" s="149">
        <f>ROUND(I332*H332,2)</f>
        <v>0</v>
      </c>
      <c r="BL332" s="17" t="s">
        <v>262</v>
      </c>
      <c r="BM332" s="148" t="s">
        <v>563</v>
      </c>
    </row>
    <row r="333" spans="2:65" s="1" customFormat="1" ht="39" x14ac:dyDescent="0.2">
      <c r="B333" s="32"/>
      <c r="D333" s="151" t="s">
        <v>227</v>
      </c>
      <c r="F333" s="181" t="s">
        <v>543</v>
      </c>
      <c r="I333" s="182"/>
      <c r="L333" s="32"/>
      <c r="M333" s="183"/>
      <c r="T333" s="56"/>
      <c r="AT333" s="17" t="s">
        <v>227</v>
      </c>
      <c r="AU333" s="17" t="s">
        <v>85</v>
      </c>
    </row>
    <row r="334" spans="2:65" s="1" customFormat="1" ht="16.5" customHeight="1" x14ac:dyDescent="0.2">
      <c r="B334" s="136"/>
      <c r="C334" s="137" t="s">
        <v>564</v>
      </c>
      <c r="D334" s="137" t="s">
        <v>183</v>
      </c>
      <c r="E334" s="138" t="s">
        <v>565</v>
      </c>
      <c r="F334" s="139" t="s">
        <v>566</v>
      </c>
      <c r="G334" s="140" t="s">
        <v>541</v>
      </c>
      <c r="H334" s="141">
        <v>1</v>
      </c>
      <c r="I334" s="142"/>
      <c r="J334" s="143">
        <f>ROUND(I334*H334,2)</f>
        <v>0</v>
      </c>
      <c r="K334" s="139" t="s">
        <v>201</v>
      </c>
      <c r="L334" s="32"/>
      <c r="M334" s="144" t="s">
        <v>1</v>
      </c>
      <c r="N334" s="145" t="s">
        <v>41</v>
      </c>
      <c r="P334" s="146">
        <f>O334*H334</f>
        <v>0</v>
      </c>
      <c r="Q334" s="146">
        <v>0</v>
      </c>
      <c r="R334" s="146">
        <f>Q334*H334</f>
        <v>0</v>
      </c>
      <c r="S334" s="146">
        <v>0</v>
      </c>
      <c r="T334" s="147">
        <f>S334*H334</f>
        <v>0</v>
      </c>
      <c r="AR334" s="148" t="s">
        <v>262</v>
      </c>
      <c r="AT334" s="148" t="s">
        <v>183</v>
      </c>
      <c r="AU334" s="148" t="s">
        <v>85</v>
      </c>
      <c r="AY334" s="17" t="s">
        <v>181</v>
      </c>
      <c r="BE334" s="149">
        <f>IF(N334="základní",J334,0)</f>
        <v>0</v>
      </c>
      <c r="BF334" s="149">
        <f>IF(N334="snížená",J334,0)</f>
        <v>0</v>
      </c>
      <c r="BG334" s="149">
        <f>IF(N334="zákl. přenesená",J334,0)</f>
        <v>0</v>
      </c>
      <c r="BH334" s="149">
        <f>IF(N334="sníž. přenesená",J334,0)</f>
        <v>0</v>
      </c>
      <c r="BI334" s="149">
        <f>IF(N334="nulová",J334,0)</f>
        <v>0</v>
      </c>
      <c r="BJ334" s="17" t="s">
        <v>83</v>
      </c>
      <c r="BK334" s="149">
        <f>ROUND(I334*H334,2)</f>
        <v>0</v>
      </c>
      <c r="BL334" s="17" t="s">
        <v>262</v>
      </c>
      <c r="BM334" s="148" t="s">
        <v>567</v>
      </c>
    </row>
    <row r="335" spans="2:65" s="1" customFormat="1" ht="39" x14ac:dyDescent="0.2">
      <c r="B335" s="32"/>
      <c r="D335" s="151" t="s">
        <v>227</v>
      </c>
      <c r="F335" s="181" t="s">
        <v>543</v>
      </c>
      <c r="I335" s="182"/>
      <c r="L335" s="32"/>
      <c r="M335" s="183"/>
      <c r="T335" s="56"/>
      <c r="AT335" s="17" t="s">
        <v>227</v>
      </c>
      <c r="AU335" s="17" t="s">
        <v>85</v>
      </c>
    </row>
    <row r="336" spans="2:65" s="1" customFormat="1" ht="16.5" customHeight="1" x14ac:dyDescent="0.2">
      <c r="B336" s="136"/>
      <c r="C336" s="137" t="s">
        <v>568</v>
      </c>
      <c r="D336" s="137" t="s">
        <v>183</v>
      </c>
      <c r="E336" s="138" t="s">
        <v>569</v>
      </c>
      <c r="F336" s="139" t="s">
        <v>570</v>
      </c>
      <c r="G336" s="140" t="s">
        <v>541</v>
      </c>
      <c r="H336" s="141">
        <v>15</v>
      </c>
      <c r="I336" s="142"/>
      <c r="J336" s="143">
        <f>ROUND(I336*H336,2)</f>
        <v>0</v>
      </c>
      <c r="K336" s="139" t="s">
        <v>201</v>
      </c>
      <c r="L336" s="32"/>
      <c r="M336" s="144" t="s">
        <v>1</v>
      </c>
      <c r="N336" s="145" t="s">
        <v>41</v>
      </c>
      <c r="P336" s="146">
        <f>O336*H336</f>
        <v>0</v>
      </c>
      <c r="Q336" s="146">
        <v>0</v>
      </c>
      <c r="R336" s="146">
        <f>Q336*H336</f>
        <v>0</v>
      </c>
      <c r="S336" s="146">
        <v>0</v>
      </c>
      <c r="T336" s="147">
        <f>S336*H336</f>
        <v>0</v>
      </c>
      <c r="AR336" s="148" t="s">
        <v>262</v>
      </c>
      <c r="AT336" s="148" t="s">
        <v>183</v>
      </c>
      <c r="AU336" s="148" t="s">
        <v>85</v>
      </c>
      <c r="AY336" s="17" t="s">
        <v>181</v>
      </c>
      <c r="BE336" s="149">
        <f>IF(N336="základní",J336,0)</f>
        <v>0</v>
      </c>
      <c r="BF336" s="149">
        <f>IF(N336="snížená",J336,0)</f>
        <v>0</v>
      </c>
      <c r="BG336" s="149">
        <f>IF(N336="zákl. přenesená",J336,0)</f>
        <v>0</v>
      </c>
      <c r="BH336" s="149">
        <f>IF(N336="sníž. přenesená",J336,0)</f>
        <v>0</v>
      </c>
      <c r="BI336" s="149">
        <f>IF(N336="nulová",J336,0)</f>
        <v>0</v>
      </c>
      <c r="BJ336" s="17" t="s">
        <v>83</v>
      </c>
      <c r="BK336" s="149">
        <f>ROUND(I336*H336,2)</f>
        <v>0</v>
      </c>
      <c r="BL336" s="17" t="s">
        <v>262</v>
      </c>
      <c r="BM336" s="148" t="s">
        <v>571</v>
      </c>
    </row>
    <row r="337" spans="2:65" s="1" customFormat="1" ht="39" x14ac:dyDescent="0.2">
      <c r="B337" s="32"/>
      <c r="D337" s="151" t="s">
        <v>227</v>
      </c>
      <c r="F337" s="181" t="s">
        <v>543</v>
      </c>
      <c r="I337" s="182"/>
      <c r="L337" s="32"/>
      <c r="M337" s="183"/>
      <c r="T337" s="56"/>
      <c r="AT337" s="17" t="s">
        <v>227</v>
      </c>
      <c r="AU337" s="17" t="s">
        <v>85</v>
      </c>
    </row>
    <row r="338" spans="2:65" s="1" customFormat="1" ht="16.5" customHeight="1" x14ac:dyDescent="0.2">
      <c r="B338" s="136"/>
      <c r="C338" s="137" t="s">
        <v>572</v>
      </c>
      <c r="D338" s="137" t="s">
        <v>183</v>
      </c>
      <c r="E338" s="138" t="s">
        <v>573</v>
      </c>
      <c r="F338" s="139" t="s">
        <v>574</v>
      </c>
      <c r="G338" s="140" t="s">
        <v>541</v>
      </c>
      <c r="H338" s="141">
        <v>5</v>
      </c>
      <c r="I338" s="142"/>
      <c r="J338" s="143">
        <f>ROUND(I338*H338,2)</f>
        <v>0</v>
      </c>
      <c r="K338" s="139" t="s">
        <v>201</v>
      </c>
      <c r="L338" s="32"/>
      <c r="M338" s="144" t="s">
        <v>1</v>
      </c>
      <c r="N338" s="145" t="s">
        <v>41</v>
      </c>
      <c r="P338" s="146">
        <f>O338*H338</f>
        <v>0</v>
      </c>
      <c r="Q338" s="146">
        <v>0</v>
      </c>
      <c r="R338" s="146">
        <f>Q338*H338</f>
        <v>0</v>
      </c>
      <c r="S338" s="146">
        <v>0</v>
      </c>
      <c r="T338" s="147">
        <f>S338*H338</f>
        <v>0</v>
      </c>
      <c r="AR338" s="148" t="s">
        <v>262</v>
      </c>
      <c r="AT338" s="148" t="s">
        <v>183</v>
      </c>
      <c r="AU338" s="148" t="s">
        <v>85</v>
      </c>
      <c r="AY338" s="17" t="s">
        <v>181</v>
      </c>
      <c r="BE338" s="149">
        <f>IF(N338="základní",J338,0)</f>
        <v>0</v>
      </c>
      <c r="BF338" s="149">
        <f>IF(N338="snížená",J338,0)</f>
        <v>0</v>
      </c>
      <c r="BG338" s="149">
        <f>IF(N338="zákl. přenesená",J338,0)</f>
        <v>0</v>
      </c>
      <c r="BH338" s="149">
        <f>IF(N338="sníž. přenesená",J338,0)</f>
        <v>0</v>
      </c>
      <c r="BI338" s="149">
        <f>IF(N338="nulová",J338,0)</f>
        <v>0</v>
      </c>
      <c r="BJ338" s="17" t="s">
        <v>83</v>
      </c>
      <c r="BK338" s="149">
        <f>ROUND(I338*H338,2)</f>
        <v>0</v>
      </c>
      <c r="BL338" s="17" t="s">
        <v>262</v>
      </c>
      <c r="BM338" s="148" t="s">
        <v>575</v>
      </c>
    </row>
    <row r="339" spans="2:65" s="1" customFormat="1" ht="39" x14ac:dyDescent="0.2">
      <c r="B339" s="32"/>
      <c r="D339" s="151" t="s">
        <v>227</v>
      </c>
      <c r="F339" s="181" t="s">
        <v>543</v>
      </c>
      <c r="I339" s="182"/>
      <c r="L339" s="32"/>
      <c r="M339" s="183"/>
      <c r="T339" s="56"/>
      <c r="AT339" s="17" t="s">
        <v>227</v>
      </c>
      <c r="AU339" s="17" t="s">
        <v>85</v>
      </c>
    </row>
    <row r="340" spans="2:65" s="1" customFormat="1" ht="16.5" customHeight="1" x14ac:dyDescent="0.2">
      <c r="B340" s="136"/>
      <c r="C340" s="137" t="s">
        <v>576</v>
      </c>
      <c r="D340" s="137" t="s">
        <v>183</v>
      </c>
      <c r="E340" s="138" t="s">
        <v>577</v>
      </c>
      <c r="F340" s="139" t="s">
        <v>578</v>
      </c>
      <c r="G340" s="140" t="s">
        <v>541</v>
      </c>
      <c r="H340" s="141">
        <v>1</v>
      </c>
      <c r="I340" s="142"/>
      <c r="J340" s="143">
        <f>ROUND(I340*H340,2)</f>
        <v>0</v>
      </c>
      <c r="K340" s="139" t="s">
        <v>201</v>
      </c>
      <c r="L340" s="32"/>
      <c r="M340" s="144" t="s">
        <v>1</v>
      </c>
      <c r="N340" s="145" t="s">
        <v>41</v>
      </c>
      <c r="P340" s="146">
        <f>O340*H340</f>
        <v>0</v>
      </c>
      <c r="Q340" s="146">
        <v>0</v>
      </c>
      <c r="R340" s="146">
        <f>Q340*H340</f>
        <v>0</v>
      </c>
      <c r="S340" s="146">
        <v>0</v>
      </c>
      <c r="T340" s="147">
        <f>S340*H340</f>
        <v>0</v>
      </c>
      <c r="AR340" s="148" t="s">
        <v>262</v>
      </c>
      <c r="AT340" s="148" t="s">
        <v>183</v>
      </c>
      <c r="AU340" s="148" t="s">
        <v>85</v>
      </c>
      <c r="AY340" s="17" t="s">
        <v>181</v>
      </c>
      <c r="BE340" s="149">
        <f>IF(N340="základní",J340,0)</f>
        <v>0</v>
      </c>
      <c r="BF340" s="149">
        <f>IF(N340="snížená",J340,0)</f>
        <v>0</v>
      </c>
      <c r="BG340" s="149">
        <f>IF(N340="zákl. přenesená",J340,0)</f>
        <v>0</v>
      </c>
      <c r="BH340" s="149">
        <f>IF(N340="sníž. přenesená",J340,0)</f>
        <v>0</v>
      </c>
      <c r="BI340" s="149">
        <f>IF(N340="nulová",J340,0)</f>
        <v>0</v>
      </c>
      <c r="BJ340" s="17" t="s">
        <v>83</v>
      </c>
      <c r="BK340" s="149">
        <f>ROUND(I340*H340,2)</f>
        <v>0</v>
      </c>
      <c r="BL340" s="17" t="s">
        <v>262</v>
      </c>
      <c r="BM340" s="148" t="s">
        <v>579</v>
      </c>
    </row>
    <row r="341" spans="2:65" s="1" customFormat="1" ht="39" x14ac:dyDescent="0.2">
      <c r="B341" s="32"/>
      <c r="D341" s="151" t="s">
        <v>227</v>
      </c>
      <c r="F341" s="181" t="s">
        <v>543</v>
      </c>
      <c r="I341" s="182"/>
      <c r="L341" s="32"/>
      <c r="M341" s="183"/>
      <c r="T341" s="56"/>
      <c r="AT341" s="17" t="s">
        <v>227</v>
      </c>
      <c r="AU341" s="17" t="s">
        <v>85</v>
      </c>
    </row>
    <row r="342" spans="2:65" s="1" customFormat="1" ht="16.5" customHeight="1" x14ac:dyDescent="0.2">
      <c r="B342" s="136"/>
      <c r="C342" s="137" t="s">
        <v>580</v>
      </c>
      <c r="D342" s="137" t="s">
        <v>183</v>
      </c>
      <c r="E342" s="138" t="s">
        <v>581</v>
      </c>
      <c r="F342" s="139" t="s">
        <v>582</v>
      </c>
      <c r="G342" s="140" t="s">
        <v>541</v>
      </c>
      <c r="H342" s="141">
        <v>8</v>
      </c>
      <c r="I342" s="142"/>
      <c r="J342" s="143">
        <f>ROUND(I342*H342,2)</f>
        <v>0</v>
      </c>
      <c r="K342" s="139" t="s">
        <v>201</v>
      </c>
      <c r="L342" s="32"/>
      <c r="M342" s="144" t="s">
        <v>1</v>
      </c>
      <c r="N342" s="145" t="s">
        <v>41</v>
      </c>
      <c r="P342" s="146">
        <f>O342*H342</f>
        <v>0</v>
      </c>
      <c r="Q342" s="146">
        <v>0</v>
      </c>
      <c r="R342" s="146">
        <f>Q342*H342</f>
        <v>0</v>
      </c>
      <c r="S342" s="146">
        <v>0</v>
      </c>
      <c r="T342" s="147">
        <f>S342*H342</f>
        <v>0</v>
      </c>
      <c r="AR342" s="148" t="s">
        <v>262</v>
      </c>
      <c r="AT342" s="148" t="s">
        <v>183</v>
      </c>
      <c r="AU342" s="148" t="s">
        <v>85</v>
      </c>
      <c r="AY342" s="17" t="s">
        <v>181</v>
      </c>
      <c r="BE342" s="149">
        <f>IF(N342="základní",J342,0)</f>
        <v>0</v>
      </c>
      <c r="BF342" s="149">
        <f>IF(N342="snížená",J342,0)</f>
        <v>0</v>
      </c>
      <c r="BG342" s="149">
        <f>IF(N342="zákl. přenesená",J342,0)</f>
        <v>0</v>
      </c>
      <c r="BH342" s="149">
        <f>IF(N342="sníž. přenesená",J342,0)</f>
        <v>0</v>
      </c>
      <c r="BI342" s="149">
        <f>IF(N342="nulová",J342,0)</f>
        <v>0</v>
      </c>
      <c r="BJ342" s="17" t="s">
        <v>83</v>
      </c>
      <c r="BK342" s="149">
        <f>ROUND(I342*H342,2)</f>
        <v>0</v>
      </c>
      <c r="BL342" s="17" t="s">
        <v>262</v>
      </c>
      <c r="BM342" s="148" t="s">
        <v>583</v>
      </c>
    </row>
    <row r="343" spans="2:65" s="1" customFormat="1" ht="39" x14ac:dyDescent="0.2">
      <c r="B343" s="32"/>
      <c r="D343" s="151" t="s">
        <v>227</v>
      </c>
      <c r="F343" s="181" t="s">
        <v>543</v>
      </c>
      <c r="I343" s="182"/>
      <c r="L343" s="32"/>
      <c r="M343" s="183"/>
      <c r="T343" s="56"/>
      <c r="AT343" s="17" t="s">
        <v>227</v>
      </c>
      <c r="AU343" s="17" t="s">
        <v>85</v>
      </c>
    </row>
    <row r="344" spans="2:65" s="1" customFormat="1" ht="16.5" customHeight="1" x14ac:dyDescent="0.2">
      <c r="B344" s="136"/>
      <c r="C344" s="137" t="s">
        <v>584</v>
      </c>
      <c r="D344" s="137" t="s">
        <v>183</v>
      </c>
      <c r="E344" s="138" t="s">
        <v>585</v>
      </c>
      <c r="F344" s="139" t="s">
        <v>586</v>
      </c>
      <c r="G344" s="140" t="s">
        <v>541</v>
      </c>
      <c r="H344" s="141">
        <v>5</v>
      </c>
      <c r="I344" s="142"/>
      <c r="J344" s="143">
        <f>ROUND(I344*H344,2)</f>
        <v>0</v>
      </c>
      <c r="K344" s="139" t="s">
        <v>201</v>
      </c>
      <c r="L344" s="32"/>
      <c r="M344" s="144" t="s">
        <v>1</v>
      </c>
      <c r="N344" s="145" t="s">
        <v>41</v>
      </c>
      <c r="P344" s="146">
        <f>O344*H344</f>
        <v>0</v>
      </c>
      <c r="Q344" s="146">
        <v>0</v>
      </c>
      <c r="R344" s="146">
        <f>Q344*H344</f>
        <v>0</v>
      </c>
      <c r="S344" s="146">
        <v>0</v>
      </c>
      <c r="T344" s="147">
        <f>S344*H344</f>
        <v>0</v>
      </c>
      <c r="AR344" s="148" t="s">
        <v>262</v>
      </c>
      <c r="AT344" s="148" t="s">
        <v>183</v>
      </c>
      <c r="AU344" s="148" t="s">
        <v>85</v>
      </c>
      <c r="AY344" s="17" t="s">
        <v>181</v>
      </c>
      <c r="BE344" s="149">
        <f>IF(N344="základní",J344,0)</f>
        <v>0</v>
      </c>
      <c r="BF344" s="149">
        <f>IF(N344="snížená",J344,0)</f>
        <v>0</v>
      </c>
      <c r="BG344" s="149">
        <f>IF(N344="zákl. přenesená",J344,0)</f>
        <v>0</v>
      </c>
      <c r="BH344" s="149">
        <f>IF(N344="sníž. přenesená",J344,0)</f>
        <v>0</v>
      </c>
      <c r="BI344" s="149">
        <f>IF(N344="nulová",J344,0)</f>
        <v>0</v>
      </c>
      <c r="BJ344" s="17" t="s">
        <v>83</v>
      </c>
      <c r="BK344" s="149">
        <f>ROUND(I344*H344,2)</f>
        <v>0</v>
      </c>
      <c r="BL344" s="17" t="s">
        <v>262</v>
      </c>
      <c r="BM344" s="148" t="s">
        <v>587</v>
      </c>
    </row>
    <row r="345" spans="2:65" s="1" customFormat="1" ht="39" x14ac:dyDescent="0.2">
      <c r="B345" s="32"/>
      <c r="D345" s="151" t="s">
        <v>227</v>
      </c>
      <c r="F345" s="181" t="s">
        <v>543</v>
      </c>
      <c r="I345" s="182"/>
      <c r="L345" s="32"/>
      <c r="M345" s="183"/>
      <c r="T345" s="56"/>
      <c r="AT345" s="17" t="s">
        <v>227</v>
      </c>
      <c r="AU345" s="17" t="s">
        <v>85</v>
      </c>
    </row>
    <row r="346" spans="2:65" s="1" customFormat="1" ht="16.5" customHeight="1" x14ac:dyDescent="0.2">
      <c r="B346" s="136"/>
      <c r="C346" s="137" t="s">
        <v>588</v>
      </c>
      <c r="D346" s="137" t="s">
        <v>183</v>
      </c>
      <c r="E346" s="138" t="s">
        <v>589</v>
      </c>
      <c r="F346" s="139" t="s">
        <v>590</v>
      </c>
      <c r="G346" s="140" t="s">
        <v>541</v>
      </c>
      <c r="H346" s="141">
        <v>3</v>
      </c>
      <c r="I346" s="142"/>
      <c r="J346" s="143">
        <f>ROUND(I346*H346,2)</f>
        <v>0</v>
      </c>
      <c r="K346" s="139" t="s">
        <v>201</v>
      </c>
      <c r="L346" s="32"/>
      <c r="M346" s="144" t="s">
        <v>1</v>
      </c>
      <c r="N346" s="145" t="s">
        <v>41</v>
      </c>
      <c r="P346" s="146">
        <f>O346*H346</f>
        <v>0</v>
      </c>
      <c r="Q346" s="146">
        <v>0</v>
      </c>
      <c r="R346" s="146">
        <f>Q346*H346</f>
        <v>0</v>
      </c>
      <c r="S346" s="146">
        <v>0</v>
      </c>
      <c r="T346" s="147">
        <f>S346*H346</f>
        <v>0</v>
      </c>
      <c r="AR346" s="148" t="s">
        <v>262</v>
      </c>
      <c r="AT346" s="148" t="s">
        <v>183</v>
      </c>
      <c r="AU346" s="148" t="s">
        <v>85</v>
      </c>
      <c r="AY346" s="17" t="s">
        <v>181</v>
      </c>
      <c r="BE346" s="149">
        <f>IF(N346="základní",J346,0)</f>
        <v>0</v>
      </c>
      <c r="BF346" s="149">
        <f>IF(N346="snížená",J346,0)</f>
        <v>0</v>
      </c>
      <c r="BG346" s="149">
        <f>IF(N346="zákl. přenesená",J346,0)</f>
        <v>0</v>
      </c>
      <c r="BH346" s="149">
        <f>IF(N346="sníž. přenesená",J346,0)</f>
        <v>0</v>
      </c>
      <c r="BI346" s="149">
        <f>IF(N346="nulová",J346,0)</f>
        <v>0</v>
      </c>
      <c r="BJ346" s="17" t="s">
        <v>83</v>
      </c>
      <c r="BK346" s="149">
        <f>ROUND(I346*H346,2)</f>
        <v>0</v>
      </c>
      <c r="BL346" s="17" t="s">
        <v>262</v>
      </c>
      <c r="BM346" s="148" t="s">
        <v>591</v>
      </c>
    </row>
    <row r="347" spans="2:65" s="1" customFormat="1" ht="39" x14ac:dyDescent="0.2">
      <c r="B347" s="32"/>
      <c r="D347" s="151" t="s">
        <v>227</v>
      </c>
      <c r="F347" s="181" t="s">
        <v>543</v>
      </c>
      <c r="I347" s="182"/>
      <c r="L347" s="32"/>
      <c r="M347" s="183"/>
      <c r="T347" s="56"/>
      <c r="AT347" s="17" t="s">
        <v>227</v>
      </c>
      <c r="AU347" s="17" t="s">
        <v>85</v>
      </c>
    </row>
    <row r="348" spans="2:65" s="1" customFormat="1" ht="16.5" customHeight="1" x14ac:dyDescent="0.2">
      <c r="B348" s="136"/>
      <c r="C348" s="137" t="s">
        <v>592</v>
      </c>
      <c r="D348" s="137" t="s">
        <v>183</v>
      </c>
      <c r="E348" s="138" t="s">
        <v>593</v>
      </c>
      <c r="F348" s="139" t="s">
        <v>594</v>
      </c>
      <c r="G348" s="140" t="s">
        <v>541</v>
      </c>
      <c r="H348" s="141">
        <v>3</v>
      </c>
      <c r="I348" s="142"/>
      <c r="J348" s="143">
        <f>ROUND(I348*H348,2)</f>
        <v>0</v>
      </c>
      <c r="K348" s="139" t="s">
        <v>201</v>
      </c>
      <c r="L348" s="32"/>
      <c r="M348" s="144" t="s">
        <v>1</v>
      </c>
      <c r="N348" s="145" t="s">
        <v>41</v>
      </c>
      <c r="P348" s="146">
        <f>O348*H348</f>
        <v>0</v>
      </c>
      <c r="Q348" s="146">
        <v>0</v>
      </c>
      <c r="R348" s="146">
        <f>Q348*H348</f>
        <v>0</v>
      </c>
      <c r="S348" s="146">
        <v>0</v>
      </c>
      <c r="T348" s="147">
        <f>S348*H348</f>
        <v>0</v>
      </c>
      <c r="AR348" s="148" t="s">
        <v>262</v>
      </c>
      <c r="AT348" s="148" t="s">
        <v>183</v>
      </c>
      <c r="AU348" s="148" t="s">
        <v>85</v>
      </c>
      <c r="AY348" s="17" t="s">
        <v>181</v>
      </c>
      <c r="BE348" s="149">
        <f>IF(N348="základní",J348,0)</f>
        <v>0</v>
      </c>
      <c r="BF348" s="149">
        <f>IF(N348="snížená",J348,0)</f>
        <v>0</v>
      </c>
      <c r="BG348" s="149">
        <f>IF(N348="zákl. přenesená",J348,0)</f>
        <v>0</v>
      </c>
      <c r="BH348" s="149">
        <f>IF(N348="sníž. přenesená",J348,0)</f>
        <v>0</v>
      </c>
      <c r="BI348" s="149">
        <f>IF(N348="nulová",J348,0)</f>
        <v>0</v>
      </c>
      <c r="BJ348" s="17" t="s">
        <v>83</v>
      </c>
      <c r="BK348" s="149">
        <f>ROUND(I348*H348,2)</f>
        <v>0</v>
      </c>
      <c r="BL348" s="17" t="s">
        <v>262</v>
      </c>
      <c r="BM348" s="148" t="s">
        <v>595</v>
      </c>
    </row>
    <row r="349" spans="2:65" s="1" customFormat="1" ht="39" x14ac:dyDescent="0.2">
      <c r="B349" s="32"/>
      <c r="D349" s="151" t="s">
        <v>227</v>
      </c>
      <c r="F349" s="181" t="s">
        <v>543</v>
      </c>
      <c r="I349" s="182"/>
      <c r="L349" s="32"/>
      <c r="M349" s="183"/>
      <c r="T349" s="56"/>
      <c r="AT349" s="17" t="s">
        <v>227</v>
      </c>
      <c r="AU349" s="17" t="s">
        <v>85</v>
      </c>
    </row>
    <row r="350" spans="2:65" s="1" customFormat="1" ht="16.5" customHeight="1" x14ac:dyDescent="0.2">
      <c r="B350" s="136"/>
      <c r="C350" s="137" t="s">
        <v>596</v>
      </c>
      <c r="D350" s="137" t="s">
        <v>183</v>
      </c>
      <c r="E350" s="138" t="s">
        <v>597</v>
      </c>
      <c r="F350" s="139" t="s">
        <v>598</v>
      </c>
      <c r="G350" s="140" t="s">
        <v>541</v>
      </c>
      <c r="H350" s="141">
        <v>3</v>
      </c>
      <c r="I350" s="142"/>
      <c r="J350" s="143">
        <f>ROUND(I350*H350,2)</f>
        <v>0</v>
      </c>
      <c r="K350" s="139" t="s">
        <v>201</v>
      </c>
      <c r="L350" s="32"/>
      <c r="M350" s="144" t="s">
        <v>1</v>
      </c>
      <c r="N350" s="145" t="s">
        <v>41</v>
      </c>
      <c r="P350" s="146">
        <f>O350*H350</f>
        <v>0</v>
      </c>
      <c r="Q350" s="146">
        <v>0</v>
      </c>
      <c r="R350" s="146">
        <f>Q350*H350</f>
        <v>0</v>
      </c>
      <c r="S350" s="146">
        <v>0</v>
      </c>
      <c r="T350" s="147">
        <f>S350*H350</f>
        <v>0</v>
      </c>
      <c r="AR350" s="148" t="s">
        <v>262</v>
      </c>
      <c r="AT350" s="148" t="s">
        <v>183</v>
      </c>
      <c r="AU350" s="148" t="s">
        <v>85</v>
      </c>
      <c r="AY350" s="17" t="s">
        <v>181</v>
      </c>
      <c r="BE350" s="149">
        <f>IF(N350="základní",J350,0)</f>
        <v>0</v>
      </c>
      <c r="BF350" s="149">
        <f>IF(N350="snížená",J350,0)</f>
        <v>0</v>
      </c>
      <c r="BG350" s="149">
        <f>IF(N350="zákl. přenesená",J350,0)</f>
        <v>0</v>
      </c>
      <c r="BH350" s="149">
        <f>IF(N350="sníž. přenesená",J350,0)</f>
        <v>0</v>
      </c>
      <c r="BI350" s="149">
        <f>IF(N350="nulová",J350,0)</f>
        <v>0</v>
      </c>
      <c r="BJ350" s="17" t="s">
        <v>83</v>
      </c>
      <c r="BK350" s="149">
        <f>ROUND(I350*H350,2)</f>
        <v>0</v>
      </c>
      <c r="BL350" s="17" t="s">
        <v>262</v>
      </c>
      <c r="BM350" s="148" t="s">
        <v>599</v>
      </c>
    </row>
    <row r="351" spans="2:65" s="1" customFormat="1" ht="39" x14ac:dyDescent="0.2">
      <c r="B351" s="32"/>
      <c r="D351" s="151" t="s">
        <v>227</v>
      </c>
      <c r="F351" s="181" t="s">
        <v>543</v>
      </c>
      <c r="I351" s="182"/>
      <c r="L351" s="32"/>
      <c r="M351" s="183"/>
      <c r="T351" s="56"/>
      <c r="AT351" s="17" t="s">
        <v>227</v>
      </c>
      <c r="AU351" s="17" t="s">
        <v>85</v>
      </c>
    </row>
    <row r="352" spans="2:65" s="1" customFormat="1" ht="16.5" customHeight="1" x14ac:dyDescent="0.2">
      <c r="B352" s="136"/>
      <c r="C352" s="137" t="s">
        <v>600</v>
      </c>
      <c r="D352" s="137" t="s">
        <v>183</v>
      </c>
      <c r="E352" s="138" t="s">
        <v>601</v>
      </c>
      <c r="F352" s="139" t="s">
        <v>602</v>
      </c>
      <c r="G352" s="140" t="s">
        <v>541</v>
      </c>
      <c r="H352" s="141">
        <v>3</v>
      </c>
      <c r="I352" s="142"/>
      <c r="J352" s="143">
        <f>ROUND(I352*H352,2)</f>
        <v>0</v>
      </c>
      <c r="K352" s="139" t="s">
        <v>201</v>
      </c>
      <c r="L352" s="32"/>
      <c r="M352" s="144" t="s">
        <v>1</v>
      </c>
      <c r="N352" s="145" t="s">
        <v>41</v>
      </c>
      <c r="P352" s="146">
        <f>O352*H352</f>
        <v>0</v>
      </c>
      <c r="Q352" s="146">
        <v>0</v>
      </c>
      <c r="R352" s="146">
        <f>Q352*H352</f>
        <v>0</v>
      </c>
      <c r="S352" s="146">
        <v>0</v>
      </c>
      <c r="T352" s="147">
        <f>S352*H352</f>
        <v>0</v>
      </c>
      <c r="AR352" s="148" t="s">
        <v>262</v>
      </c>
      <c r="AT352" s="148" t="s">
        <v>183</v>
      </c>
      <c r="AU352" s="148" t="s">
        <v>85</v>
      </c>
      <c r="AY352" s="17" t="s">
        <v>181</v>
      </c>
      <c r="BE352" s="149">
        <f>IF(N352="základní",J352,0)</f>
        <v>0</v>
      </c>
      <c r="BF352" s="149">
        <f>IF(N352="snížená",J352,0)</f>
        <v>0</v>
      </c>
      <c r="BG352" s="149">
        <f>IF(N352="zákl. přenesená",J352,0)</f>
        <v>0</v>
      </c>
      <c r="BH352" s="149">
        <f>IF(N352="sníž. přenesená",J352,0)</f>
        <v>0</v>
      </c>
      <c r="BI352" s="149">
        <f>IF(N352="nulová",J352,0)</f>
        <v>0</v>
      </c>
      <c r="BJ352" s="17" t="s">
        <v>83</v>
      </c>
      <c r="BK352" s="149">
        <f>ROUND(I352*H352,2)</f>
        <v>0</v>
      </c>
      <c r="BL352" s="17" t="s">
        <v>262</v>
      </c>
      <c r="BM352" s="148" t="s">
        <v>603</v>
      </c>
    </row>
    <row r="353" spans="2:65" s="1" customFormat="1" ht="39" x14ac:dyDescent="0.2">
      <c r="B353" s="32"/>
      <c r="D353" s="151" t="s">
        <v>227</v>
      </c>
      <c r="F353" s="181" t="s">
        <v>543</v>
      </c>
      <c r="I353" s="182"/>
      <c r="L353" s="32"/>
      <c r="M353" s="183"/>
      <c r="T353" s="56"/>
      <c r="AT353" s="17" t="s">
        <v>227</v>
      </c>
      <c r="AU353" s="17" t="s">
        <v>85</v>
      </c>
    </row>
    <row r="354" spans="2:65" s="1" customFormat="1" ht="16.5" customHeight="1" x14ac:dyDescent="0.2">
      <c r="B354" s="136"/>
      <c r="C354" s="137" t="s">
        <v>604</v>
      </c>
      <c r="D354" s="137" t="s">
        <v>183</v>
      </c>
      <c r="E354" s="138" t="s">
        <v>605</v>
      </c>
      <c r="F354" s="139" t="s">
        <v>606</v>
      </c>
      <c r="G354" s="140" t="s">
        <v>541</v>
      </c>
      <c r="H354" s="141">
        <v>2</v>
      </c>
      <c r="I354" s="142"/>
      <c r="J354" s="143">
        <f>ROUND(I354*H354,2)</f>
        <v>0</v>
      </c>
      <c r="K354" s="139" t="s">
        <v>201</v>
      </c>
      <c r="L354" s="32"/>
      <c r="M354" s="144" t="s">
        <v>1</v>
      </c>
      <c r="N354" s="145" t="s">
        <v>41</v>
      </c>
      <c r="P354" s="146">
        <f>O354*H354</f>
        <v>0</v>
      </c>
      <c r="Q354" s="146">
        <v>0</v>
      </c>
      <c r="R354" s="146">
        <f>Q354*H354</f>
        <v>0</v>
      </c>
      <c r="S354" s="146">
        <v>0</v>
      </c>
      <c r="T354" s="147">
        <f>S354*H354</f>
        <v>0</v>
      </c>
      <c r="AR354" s="148" t="s">
        <v>262</v>
      </c>
      <c r="AT354" s="148" t="s">
        <v>183</v>
      </c>
      <c r="AU354" s="148" t="s">
        <v>85</v>
      </c>
      <c r="AY354" s="17" t="s">
        <v>181</v>
      </c>
      <c r="BE354" s="149">
        <f>IF(N354="základní",J354,0)</f>
        <v>0</v>
      </c>
      <c r="BF354" s="149">
        <f>IF(N354="snížená",J354,0)</f>
        <v>0</v>
      </c>
      <c r="BG354" s="149">
        <f>IF(N354="zákl. přenesená",J354,0)</f>
        <v>0</v>
      </c>
      <c r="BH354" s="149">
        <f>IF(N354="sníž. přenesená",J354,0)</f>
        <v>0</v>
      </c>
      <c r="BI354" s="149">
        <f>IF(N354="nulová",J354,0)</f>
        <v>0</v>
      </c>
      <c r="BJ354" s="17" t="s">
        <v>83</v>
      </c>
      <c r="BK354" s="149">
        <f>ROUND(I354*H354,2)</f>
        <v>0</v>
      </c>
      <c r="BL354" s="17" t="s">
        <v>262</v>
      </c>
      <c r="BM354" s="148" t="s">
        <v>607</v>
      </c>
    </row>
    <row r="355" spans="2:65" s="1" customFormat="1" ht="39" x14ac:dyDescent="0.2">
      <c r="B355" s="32"/>
      <c r="D355" s="151" t="s">
        <v>227</v>
      </c>
      <c r="F355" s="181" t="s">
        <v>543</v>
      </c>
      <c r="I355" s="182"/>
      <c r="L355" s="32"/>
      <c r="M355" s="183"/>
      <c r="T355" s="56"/>
      <c r="AT355" s="17" t="s">
        <v>227</v>
      </c>
      <c r="AU355" s="17" t="s">
        <v>85</v>
      </c>
    </row>
    <row r="356" spans="2:65" s="1" customFormat="1" ht="16.5" customHeight="1" x14ac:dyDescent="0.2">
      <c r="B356" s="136"/>
      <c r="C356" s="137" t="s">
        <v>608</v>
      </c>
      <c r="D356" s="137" t="s">
        <v>183</v>
      </c>
      <c r="E356" s="138" t="s">
        <v>609</v>
      </c>
      <c r="F356" s="139" t="s">
        <v>610</v>
      </c>
      <c r="G356" s="140" t="s">
        <v>541</v>
      </c>
      <c r="H356" s="141">
        <v>1</v>
      </c>
      <c r="I356" s="142"/>
      <c r="J356" s="143">
        <f>ROUND(I356*H356,2)</f>
        <v>0</v>
      </c>
      <c r="K356" s="139" t="s">
        <v>201</v>
      </c>
      <c r="L356" s="32"/>
      <c r="M356" s="144" t="s">
        <v>1</v>
      </c>
      <c r="N356" s="145" t="s">
        <v>41</v>
      </c>
      <c r="P356" s="146">
        <f>O356*H356</f>
        <v>0</v>
      </c>
      <c r="Q356" s="146">
        <v>0</v>
      </c>
      <c r="R356" s="146">
        <f>Q356*H356</f>
        <v>0</v>
      </c>
      <c r="S356" s="146">
        <v>0</v>
      </c>
      <c r="T356" s="147">
        <f>S356*H356</f>
        <v>0</v>
      </c>
      <c r="AR356" s="148" t="s">
        <v>262</v>
      </c>
      <c r="AT356" s="148" t="s">
        <v>183</v>
      </c>
      <c r="AU356" s="148" t="s">
        <v>85</v>
      </c>
      <c r="AY356" s="17" t="s">
        <v>181</v>
      </c>
      <c r="BE356" s="149">
        <f>IF(N356="základní",J356,0)</f>
        <v>0</v>
      </c>
      <c r="BF356" s="149">
        <f>IF(N356="snížená",J356,0)</f>
        <v>0</v>
      </c>
      <c r="BG356" s="149">
        <f>IF(N356="zákl. přenesená",J356,0)</f>
        <v>0</v>
      </c>
      <c r="BH356" s="149">
        <f>IF(N356="sníž. přenesená",J356,0)</f>
        <v>0</v>
      </c>
      <c r="BI356" s="149">
        <f>IF(N356="nulová",J356,0)</f>
        <v>0</v>
      </c>
      <c r="BJ356" s="17" t="s">
        <v>83</v>
      </c>
      <c r="BK356" s="149">
        <f>ROUND(I356*H356,2)</f>
        <v>0</v>
      </c>
      <c r="BL356" s="17" t="s">
        <v>262</v>
      </c>
      <c r="BM356" s="148" t="s">
        <v>611</v>
      </c>
    </row>
    <row r="357" spans="2:65" s="1" customFormat="1" ht="39" x14ac:dyDescent="0.2">
      <c r="B357" s="32"/>
      <c r="D357" s="151" t="s">
        <v>227</v>
      </c>
      <c r="F357" s="181" t="s">
        <v>543</v>
      </c>
      <c r="I357" s="182"/>
      <c r="L357" s="32"/>
      <c r="M357" s="183"/>
      <c r="T357" s="56"/>
      <c r="AT357" s="17" t="s">
        <v>227</v>
      </c>
      <c r="AU357" s="17" t="s">
        <v>85</v>
      </c>
    </row>
    <row r="358" spans="2:65" s="1" customFormat="1" ht="16.5" customHeight="1" x14ac:dyDescent="0.2">
      <c r="B358" s="136"/>
      <c r="C358" s="137" t="s">
        <v>613</v>
      </c>
      <c r="D358" s="137" t="s">
        <v>183</v>
      </c>
      <c r="E358" s="138" t="s">
        <v>614</v>
      </c>
      <c r="F358" s="139" t="s">
        <v>615</v>
      </c>
      <c r="G358" s="140" t="s">
        <v>541</v>
      </c>
      <c r="H358" s="141">
        <v>1</v>
      </c>
      <c r="I358" s="142"/>
      <c r="J358" s="143">
        <f>ROUND(I358*H358,2)</f>
        <v>0</v>
      </c>
      <c r="K358" s="139" t="s">
        <v>201</v>
      </c>
      <c r="L358" s="32"/>
      <c r="M358" s="144" t="s">
        <v>1</v>
      </c>
      <c r="N358" s="145" t="s">
        <v>41</v>
      </c>
      <c r="P358" s="146">
        <f>O358*H358</f>
        <v>0</v>
      </c>
      <c r="Q358" s="146">
        <v>0</v>
      </c>
      <c r="R358" s="146">
        <f>Q358*H358</f>
        <v>0</v>
      </c>
      <c r="S358" s="146">
        <v>0</v>
      </c>
      <c r="T358" s="147">
        <f>S358*H358</f>
        <v>0</v>
      </c>
      <c r="AR358" s="148" t="s">
        <v>262</v>
      </c>
      <c r="AT358" s="148" t="s">
        <v>183</v>
      </c>
      <c r="AU358" s="148" t="s">
        <v>85</v>
      </c>
      <c r="AY358" s="17" t="s">
        <v>181</v>
      </c>
      <c r="BE358" s="149">
        <f>IF(N358="základní",J358,0)</f>
        <v>0</v>
      </c>
      <c r="BF358" s="149">
        <f>IF(N358="snížená",J358,0)</f>
        <v>0</v>
      </c>
      <c r="BG358" s="149">
        <f>IF(N358="zákl. přenesená",J358,0)</f>
        <v>0</v>
      </c>
      <c r="BH358" s="149">
        <f>IF(N358="sníž. přenesená",J358,0)</f>
        <v>0</v>
      </c>
      <c r="BI358" s="149">
        <f>IF(N358="nulová",J358,0)</f>
        <v>0</v>
      </c>
      <c r="BJ358" s="17" t="s">
        <v>83</v>
      </c>
      <c r="BK358" s="149">
        <f>ROUND(I358*H358,2)</f>
        <v>0</v>
      </c>
      <c r="BL358" s="17" t="s">
        <v>262</v>
      </c>
      <c r="BM358" s="148" t="s">
        <v>616</v>
      </c>
    </row>
    <row r="359" spans="2:65" s="1" customFormat="1" ht="39" x14ac:dyDescent="0.2">
      <c r="B359" s="32"/>
      <c r="D359" s="151" t="s">
        <v>227</v>
      </c>
      <c r="F359" s="181" t="s">
        <v>543</v>
      </c>
      <c r="I359" s="182"/>
      <c r="L359" s="32"/>
      <c r="M359" s="183"/>
      <c r="T359" s="56"/>
      <c r="AT359" s="17" t="s">
        <v>227</v>
      </c>
      <c r="AU359" s="17" t="s">
        <v>85</v>
      </c>
    </row>
    <row r="360" spans="2:65" s="1" customFormat="1" ht="16.5" customHeight="1" x14ac:dyDescent="0.2">
      <c r="B360" s="136"/>
      <c r="C360" s="137" t="s">
        <v>617</v>
      </c>
      <c r="D360" s="137" t="s">
        <v>183</v>
      </c>
      <c r="E360" s="138" t="s">
        <v>618</v>
      </c>
      <c r="F360" s="139" t="s">
        <v>619</v>
      </c>
      <c r="G360" s="140" t="s">
        <v>541</v>
      </c>
      <c r="H360" s="141">
        <v>1</v>
      </c>
      <c r="I360" s="142"/>
      <c r="J360" s="143">
        <f>ROUND(I360*H360,2)</f>
        <v>0</v>
      </c>
      <c r="K360" s="139" t="s">
        <v>201</v>
      </c>
      <c r="L360" s="32"/>
      <c r="M360" s="144" t="s">
        <v>1</v>
      </c>
      <c r="N360" s="145" t="s">
        <v>41</v>
      </c>
      <c r="P360" s="146">
        <f>O360*H360</f>
        <v>0</v>
      </c>
      <c r="Q360" s="146">
        <v>0</v>
      </c>
      <c r="R360" s="146">
        <f>Q360*H360</f>
        <v>0</v>
      </c>
      <c r="S360" s="146">
        <v>0</v>
      </c>
      <c r="T360" s="147">
        <f>S360*H360</f>
        <v>0</v>
      </c>
      <c r="AR360" s="148" t="s">
        <v>262</v>
      </c>
      <c r="AT360" s="148" t="s">
        <v>183</v>
      </c>
      <c r="AU360" s="148" t="s">
        <v>85</v>
      </c>
      <c r="AY360" s="17" t="s">
        <v>181</v>
      </c>
      <c r="BE360" s="149">
        <f>IF(N360="základní",J360,0)</f>
        <v>0</v>
      </c>
      <c r="BF360" s="149">
        <f>IF(N360="snížená",J360,0)</f>
        <v>0</v>
      </c>
      <c r="BG360" s="149">
        <f>IF(N360="zákl. přenesená",J360,0)</f>
        <v>0</v>
      </c>
      <c r="BH360" s="149">
        <f>IF(N360="sníž. přenesená",J360,0)</f>
        <v>0</v>
      </c>
      <c r="BI360" s="149">
        <f>IF(N360="nulová",J360,0)</f>
        <v>0</v>
      </c>
      <c r="BJ360" s="17" t="s">
        <v>83</v>
      </c>
      <c r="BK360" s="149">
        <f>ROUND(I360*H360,2)</f>
        <v>0</v>
      </c>
      <c r="BL360" s="17" t="s">
        <v>262</v>
      </c>
      <c r="BM360" s="148" t="s">
        <v>620</v>
      </c>
    </row>
    <row r="361" spans="2:65" s="1" customFormat="1" ht="39" x14ac:dyDescent="0.2">
      <c r="B361" s="32"/>
      <c r="D361" s="151" t="s">
        <v>227</v>
      </c>
      <c r="F361" s="181" t="s">
        <v>543</v>
      </c>
      <c r="I361" s="182"/>
      <c r="L361" s="32"/>
      <c r="M361" s="183"/>
      <c r="T361" s="56"/>
      <c r="AT361" s="17" t="s">
        <v>227</v>
      </c>
      <c r="AU361" s="17" t="s">
        <v>85</v>
      </c>
    </row>
    <row r="362" spans="2:65" s="1" customFormat="1" ht="16.5" customHeight="1" x14ac:dyDescent="0.2">
      <c r="B362" s="136"/>
      <c r="C362" s="137" t="s">
        <v>621</v>
      </c>
      <c r="D362" s="137" t="s">
        <v>183</v>
      </c>
      <c r="E362" s="138" t="s">
        <v>622</v>
      </c>
      <c r="F362" s="139" t="s">
        <v>623</v>
      </c>
      <c r="G362" s="140" t="s">
        <v>541</v>
      </c>
      <c r="H362" s="141">
        <v>1</v>
      </c>
      <c r="I362" s="142"/>
      <c r="J362" s="143">
        <f>ROUND(I362*H362,2)</f>
        <v>0</v>
      </c>
      <c r="K362" s="139" t="s">
        <v>201</v>
      </c>
      <c r="L362" s="32"/>
      <c r="M362" s="144" t="s">
        <v>1</v>
      </c>
      <c r="N362" s="145" t="s">
        <v>41</v>
      </c>
      <c r="P362" s="146">
        <f>O362*H362</f>
        <v>0</v>
      </c>
      <c r="Q362" s="146">
        <v>0</v>
      </c>
      <c r="R362" s="146">
        <f>Q362*H362</f>
        <v>0</v>
      </c>
      <c r="S362" s="146">
        <v>0</v>
      </c>
      <c r="T362" s="147">
        <f>S362*H362</f>
        <v>0</v>
      </c>
      <c r="AR362" s="148" t="s">
        <v>262</v>
      </c>
      <c r="AT362" s="148" t="s">
        <v>183</v>
      </c>
      <c r="AU362" s="148" t="s">
        <v>85</v>
      </c>
      <c r="AY362" s="17" t="s">
        <v>181</v>
      </c>
      <c r="BE362" s="149">
        <f>IF(N362="základní",J362,0)</f>
        <v>0</v>
      </c>
      <c r="BF362" s="149">
        <f>IF(N362="snížená",J362,0)</f>
        <v>0</v>
      </c>
      <c r="BG362" s="149">
        <f>IF(N362="zákl. přenesená",J362,0)</f>
        <v>0</v>
      </c>
      <c r="BH362" s="149">
        <f>IF(N362="sníž. přenesená",J362,0)</f>
        <v>0</v>
      </c>
      <c r="BI362" s="149">
        <f>IF(N362="nulová",J362,0)</f>
        <v>0</v>
      </c>
      <c r="BJ362" s="17" t="s">
        <v>83</v>
      </c>
      <c r="BK362" s="149">
        <f>ROUND(I362*H362,2)</f>
        <v>0</v>
      </c>
      <c r="BL362" s="17" t="s">
        <v>262</v>
      </c>
      <c r="BM362" s="148" t="s">
        <v>624</v>
      </c>
    </row>
    <row r="363" spans="2:65" s="1" customFormat="1" ht="39" x14ac:dyDescent="0.2">
      <c r="B363" s="32"/>
      <c r="D363" s="151" t="s">
        <v>227</v>
      </c>
      <c r="F363" s="181" t="s">
        <v>543</v>
      </c>
      <c r="I363" s="182"/>
      <c r="L363" s="32"/>
      <c r="M363" s="183"/>
      <c r="T363" s="56"/>
      <c r="AT363" s="17" t="s">
        <v>227</v>
      </c>
      <c r="AU363" s="17" t="s">
        <v>85</v>
      </c>
    </row>
    <row r="364" spans="2:65" s="1" customFormat="1" ht="16.5" customHeight="1" x14ac:dyDescent="0.2">
      <c r="B364" s="136"/>
      <c r="C364" s="137" t="s">
        <v>625</v>
      </c>
      <c r="D364" s="137" t="s">
        <v>183</v>
      </c>
      <c r="E364" s="138" t="s">
        <v>626</v>
      </c>
      <c r="F364" s="139" t="s">
        <v>627</v>
      </c>
      <c r="G364" s="140" t="s">
        <v>541</v>
      </c>
      <c r="H364" s="141">
        <v>1</v>
      </c>
      <c r="I364" s="142"/>
      <c r="J364" s="143">
        <f>ROUND(I364*H364,2)</f>
        <v>0</v>
      </c>
      <c r="K364" s="139" t="s">
        <v>201</v>
      </c>
      <c r="L364" s="32"/>
      <c r="M364" s="144" t="s">
        <v>1</v>
      </c>
      <c r="N364" s="145" t="s">
        <v>41</v>
      </c>
      <c r="P364" s="146">
        <f>O364*H364</f>
        <v>0</v>
      </c>
      <c r="Q364" s="146">
        <v>0</v>
      </c>
      <c r="R364" s="146">
        <f>Q364*H364</f>
        <v>0</v>
      </c>
      <c r="S364" s="146">
        <v>0</v>
      </c>
      <c r="T364" s="147">
        <f>S364*H364</f>
        <v>0</v>
      </c>
      <c r="AR364" s="148" t="s">
        <v>262</v>
      </c>
      <c r="AT364" s="148" t="s">
        <v>183</v>
      </c>
      <c r="AU364" s="148" t="s">
        <v>85</v>
      </c>
      <c r="AY364" s="17" t="s">
        <v>181</v>
      </c>
      <c r="BE364" s="149">
        <f>IF(N364="základní",J364,0)</f>
        <v>0</v>
      </c>
      <c r="BF364" s="149">
        <f>IF(N364="snížená",J364,0)</f>
        <v>0</v>
      </c>
      <c r="BG364" s="149">
        <f>IF(N364="zákl. přenesená",J364,0)</f>
        <v>0</v>
      </c>
      <c r="BH364" s="149">
        <f>IF(N364="sníž. přenesená",J364,0)</f>
        <v>0</v>
      </c>
      <c r="BI364" s="149">
        <f>IF(N364="nulová",J364,0)</f>
        <v>0</v>
      </c>
      <c r="BJ364" s="17" t="s">
        <v>83</v>
      </c>
      <c r="BK364" s="149">
        <f>ROUND(I364*H364,2)</f>
        <v>0</v>
      </c>
      <c r="BL364" s="17" t="s">
        <v>262</v>
      </c>
      <c r="BM364" s="148" t="s">
        <v>628</v>
      </c>
    </row>
    <row r="365" spans="2:65" s="1" customFormat="1" ht="39" x14ac:dyDescent="0.2">
      <c r="B365" s="32"/>
      <c r="D365" s="151" t="s">
        <v>227</v>
      </c>
      <c r="F365" s="181" t="s">
        <v>543</v>
      </c>
      <c r="I365" s="182"/>
      <c r="L365" s="32"/>
      <c r="M365" s="183"/>
      <c r="T365" s="56"/>
      <c r="AT365" s="17" t="s">
        <v>227</v>
      </c>
      <c r="AU365" s="17" t="s">
        <v>85</v>
      </c>
    </row>
    <row r="366" spans="2:65" s="1" customFormat="1" ht="16.5" customHeight="1" x14ac:dyDescent="0.2">
      <c r="B366" s="136"/>
      <c r="C366" s="137" t="s">
        <v>629</v>
      </c>
      <c r="D366" s="137" t="s">
        <v>183</v>
      </c>
      <c r="E366" s="138" t="s">
        <v>630</v>
      </c>
      <c r="F366" s="139" t="s">
        <v>631</v>
      </c>
      <c r="G366" s="140" t="s">
        <v>186</v>
      </c>
      <c r="H366" s="141">
        <v>940</v>
      </c>
      <c r="I366" s="142"/>
      <c r="J366" s="143">
        <f>ROUND(I366*H366,2)</f>
        <v>0</v>
      </c>
      <c r="K366" s="139" t="s">
        <v>201</v>
      </c>
      <c r="L366" s="32"/>
      <c r="M366" s="144" t="s">
        <v>1</v>
      </c>
      <c r="N366" s="145" t="s">
        <v>41</v>
      </c>
      <c r="P366" s="146">
        <f>O366*H366</f>
        <v>0</v>
      </c>
      <c r="Q366" s="146">
        <v>0</v>
      </c>
      <c r="R366" s="146">
        <f>Q366*H366</f>
        <v>0</v>
      </c>
      <c r="S366" s="146">
        <v>1.098E-2</v>
      </c>
      <c r="T366" s="147">
        <f>S366*H366</f>
        <v>10.321200000000001</v>
      </c>
      <c r="AR366" s="148" t="s">
        <v>262</v>
      </c>
      <c r="AT366" s="148" t="s">
        <v>183</v>
      </c>
      <c r="AU366" s="148" t="s">
        <v>85</v>
      </c>
      <c r="AY366" s="17" t="s">
        <v>181</v>
      </c>
      <c r="BE366" s="149">
        <f>IF(N366="základní",J366,0)</f>
        <v>0</v>
      </c>
      <c r="BF366" s="149">
        <f>IF(N366="snížená",J366,0)</f>
        <v>0</v>
      </c>
      <c r="BG366" s="149">
        <f>IF(N366="zákl. přenesená",J366,0)</f>
        <v>0</v>
      </c>
      <c r="BH366" s="149">
        <f>IF(N366="sníž. přenesená",J366,0)</f>
        <v>0</v>
      </c>
      <c r="BI366" s="149">
        <f>IF(N366="nulová",J366,0)</f>
        <v>0</v>
      </c>
      <c r="BJ366" s="17" t="s">
        <v>83</v>
      </c>
      <c r="BK366" s="149">
        <f>ROUND(I366*H366,2)</f>
        <v>0</v>
      </c>
      <c r="BL366" s="17" t="s">
        <v>262</v>
      </c>
      <c r="BM366" s="148" t="s">
        <v>632</v>
      </c>
    </row>
    <row r="367" spans="2:65" s="1" customFormat="1" ht="68.25" x14ac:dyDescent="0.2">
      <c r="B367" s="32"/>
      <c r="D367" s="151" t="s">
        <v>227</v>
      </c>
      <c r="F367" s="181" t="s">
        <v>633</v>
      </c>
      <c r="I367" s="182"/>
      <c r="L367" s="32"/>
      <c r="M367" s="183"/>
      <c r="T367" s="56"/>
      <c r="AT367" s="17" t="s">
        <v>227</v>
      </c>
      <c r="AU367" s="17" t="s">
        <v>85</v>
      </c>
    </row>
    <row r="368" spans="2:65" s="12" customFormat="1" x14ac:dyDescent="0.2">
      <c r="B368" s="150"/>
      <c r="D368" s="151" t="s">
        <v>190</v>
      </c>
      <c r="E368" s="152" t="s">
        <v>1</v>
      </c>
      <c r="F368" s="153" t="s">
        <v>634</v>
      </c>
      <c r="H368" s="154">
        <v>940</v>
      </c>
      <c r="I368" s="155"/>
      <c r="L368" s="150"/>
      <c r="M368" s="156"/>
      <c r="T368" s="157"/>
      <c r="AT368" s="152" t="s">
        <v>190</v>
      </c>
      <c r="AU368" s="152" t="s">
        <v>85</v>
      </c>
      <c r="AV368" s="12" t="s">
        <v>85</v>
      </c>
      <c r="AW368" s="12" t="s">
        <v>32</v>
      </c>
      <c r="AX368" s="12" t="s">
        <v>76</v>
      </c>
      <c r="AY368" s="152" t="s">
        <v>181</v>
      </c>
    </row>
    <row r="369" spans="2:65" s="14" customFormat="1" x14ac:dyDescent="0.2">
      <c r="B369" s="164"/>
      <c r="D369" s="151" t="s">
        <v>190</v>
      </c>
      <c r="E369" s="165" t="s">
        <v>1</v>
      </c>
      <c r="F369" s="166" t="s">
        <v>193</v>
      </c>
      <c r="H369" s="167">
        <v>940</v>
      </c>
      <c r="I369" s="168"/>
      <c r="L369" s="164"/>
      <c r="M369" s="169"/>
      <c r="T369" s="170"/>
      <c r="AT369" s="165" t="s">
        <v>190</v>
      </c>
      <c r="AU369" s="165" t="s">
        <v>85</v>
      </c>
      <c r="AV369" s="14" t="s">
        <v>188</v>
      </c>
      <c r="AW369" s="14" t="s">
        <v>32</v>
      </c>
      <c r="AX369" s="14" t="s">
        <v>83</v>
      </c>
      <c r="AY369" s="165" t="s">
        <v>181</v>
      </c>
    </row>
    <row r="370" spans="2:65" s="1" customFormat="1" ht="16.5" customHeight="1" x14ac:dyDescent="0.2">
      <c r="B370" s="136"/>
      <c r="C370" s="137" t="s">
        <v>635</v>
      </c>
      <c r="D370" s="137" t="s">
        <v>183</v>
      </c>
      <c r="E370" s="138" t="s">
        <v>636</v>
      </c>
      <c r="F370" s="139" t="s">
        <v>637</v>
      </c>
      <c r="G370" s="140" t="s">
        <v>339</v>
      </c>
      <c r="H370" s="141">
        <v>34</v>
      </c>
      <c r="I370" s="142"/>
      <c r="J370" s="143">
        <f>ROUND(I370*H370,2)</f>
        <v>0</v>
      </c>
      <c r="K370" s="139" t="s">
        <v>187</v>
      </c>
      <c r="L370" s="32"/>
      <c r="M370" s="144" t="s">
        <v>1</v>
      </c>
      <c r="N370" s="145" t="s">
        <v>41</v>
      </c>
      <c r="P370" s="146">
        <f>O370*H370</f>
        <v>0</v>
      </c>
      <c r="Q370" s="146">
        <v>0</v>
      </c>
      <c r="R370" s="146">
        <f>Q370*H370</f>
        <v>0</v>
      </c>
      <c r="S370" s="146">
        <v>2.8000000000000001E-2</v>
      </c>
      <c r="T370" s="147">
        <f>S370*H370</f>
        <v>0.95200000000000007</v>
      </c>
      <c r="AR370" s="148" t="s">
        <v>262</v>
      </c>
      <c r="AT370" s="148" t="s">
        <v>183</v>
      </c>
      <c r="AU370" s="148" t="s">
        <v>85</v>
      </c>
      <c r="AY370" s="17" t="s">
        <v>181</v>
      </c>
      <c r="BE370" s="149">
        <f>IF(N370="základní",J370,0)</f>
        <v>0</v>
      </c>
      <c r="BF370" s="149">
        <f>IF(N370="snížená",J370,0)</f>
        <v>0</v>
      </c>
      <c r="BG370" s="149">
        <f>IF(N370="zákl. přenesená",J370,0)</f>
        <v>0</v>
      </c>
      <c r="BH370" s="149">
        <f>IF(N370="sníž. přenesená",J370,0)</f>
        <v>0</v>
      </c>
      <c r="BI370" s="149">
        <f>IF(N370="nulová",J370,0)</f>
        <v>0</v>
      </c>
      <c r="BJ370" s="17" t="s">
        <v>83</v>
      </c>
      <c r="BK370" s="149">
        <f>ROUND(I370*H370,2)</f>
        <v>0</v>
      </c>
      <c r="BL370" s="17" t="s">
        <v>262</v>
      </c>
      <c r="BM370" s="148" t="s">
        <v>638</v>
      </c>
    </row>
    <row r="371" spans="2:65" s="1" customFormat="1" ht="16.5" customHeight="1" x14ac:dyDescent="0.2">
      <c r="B371" s="136"/>
      <c r="C371" s="137" t="s">
        <v>639</v>
      </c>
      <c r="D371" s="137" t="s">
        <v>183</v>
      </c>
      <c r="E371" s="138" t="s">
        <v>640</v>
      </c>
      <c r="F371" s="139" t="s">
        <v>641</v>
      </c>
      <c r="G371" s="140" t="s">
        <v>642</v>
      </c>
      <c r="H371" s="191"/>
      <c r="I371" s="142"/>
      <c r="J371" s="143">
        <f>ROUND(I371*H371,2)</f>
        <v>0</v>
      </c>
      <c r="K371" s="139" t="s">
        <v>187</v>
      </c>
      <c r="L371" s="32"/>
      <c r="M371" s="144" t="s">
        <v>1</v>
      </c>
      <c r="N371" s="145" t="s">
        <v>41</v>
      </c>
      <c r="P371" s="146">
        <f>O371*H371</f>
        <v>0</v>
      </c>
      <c r="Q371" s="146">
        <v>0</v>
      </c>
      <c r="R371" s="146">
        <f>Q371*H371</f>
        <v>0</v>
      </c>
      <c r="S371" s="146">
        <v>0</v>
      </c>
      <c r="T371" s="147">
        <f>S371*H371</f>
        <v>0</v>
      </c>
      <c r="AR371" s="148" t="s">
        <v>262</v>
      </c>
      <c r="AT371" s="148" t="s">
        <v>183</v>
      </c>
      <c r="AU371" s="148" t="s">
        <v>85</v>
      </c>
      <c r="AY371" s="17" t="s">
        <v>181</v>
      </c>
      <c r="BE371" s="149">
        <f>IF(N371="základní",J371,0)</f>
        <v>0</v>
      </c>
      <c r="BF371" s="149">
        <f>IF(N371="snížená",J371,0)</f>
        <v>0</v>
      </c>
      <c r="BG371" s="149">
        <f>IF(N371="zákl. přenesená",J371,0)</f>
        <v>0</v>
      </c>
      <c r="BH371" s="149">
        <f>IF(N371="sníž. přenesená",J371,0)</f>
        <v>0</v>
      </c>
      <c r="BI371" s="149">
        <f>IF(N371="nulová",J371,0)</f>
        <v>0</v>
      </c>
      <c r="BJ371" s="17" t="s">
        <v>83</v>
      </c>
      <c r="BK371" s="149">
        <f>ROUND(I371*H371,2)</f>
        <v>0</v>
      </c>
      <c r="BL371" s="17" t="s">
        <v>262</v>
      </c>
      <c r="BM371" s="148" t="s">
        <v>643</v>
      </c>
    </row>
    <row r="372" spans="2:65" s="1" customFormat="1" ht="21.75" customHeight="1" x14ac:dyDescent="0.2">
      <c r="B372" s="136"/>
      <c r="C372" s="137" t="s">
        <v>644</v>
      </c>
      <c r="D372" s="137" t="s">
        <v>183</v>
      </c>
      <c r="E372" s="138" t="s">
        <v>645</v>
      </c>
      <c r="F372" s="139" t="s">
        <v>646</v>
      </c>
      <c r="G372" s="140" t="s">
        <v>642</v>
      </c>
      <c r="H372" s="191"/>
      <c r="I372" s="142"/>
      <c r="J372" s="143">
        <f>ROUND(I372*H372,2)</f>
        <v>0</v>
      </c>
      <c r="K372" s="139" t="s">
        <v>187</v>
      </c>
      <c r="L372" s="32"/>
      <c r="M372" s="144" t="s">
        <v>1</v>
      </c>
      <c r="N372" s="145" t="s">
        <v>41</v>
      </c>
      <c r="P372" s="146">
        <f>O372*H372</f>
        <v>0</v>
      </c>
      <c r="Q372" s="146">
        <v>0</v>
      </c>
      <c r="R372" s="146">
        <f>Q372*H372</f>
        <v>0</v>
      </c>
      <c r="S372" s="146">
        <v>0</v>
      </c>
      <c r="T372" s="147">
        <f>S372*H372</f>
        <v>0</v>
      </c>
      <c r="AR372" s="148" t="s">
        <v>262</v>
      </c>
      <c r="AT372" s="148" t="s">
        <v>183</v>
      </c>
      <c r="AU372" s="148" t="s">
        <v>85</v>
      </c>
      <c r="AY372" s="17" t="s">
        <v>181</v>
      </c>
      <c r="BE372" s="149">
        <f>IF(N372="základní",J372,0)</f>
        <v>0</v>
      </c>
      <c r="BF372" s="149">
        <f>IF(N372="snížená",J372,0)</f>
        <v>0</v>
      </c>
      <c r="BG372" s="149">
        <f>IF(N372="zákl. přenesená",J372,0)</f>
        <v>0</v>
      </c>
      <c r="BH372" s="149">
        <f>IF(N372="sníž. přenesená",J372,0)</f>
        <v>0</v>
      </c>
      <c r="BI372" s="149">
        <f>IF(N372="nulová",J372,0)</f>
        <v>0</v>
      </c>
      <c r="BJ372" s="17" t="s">
        <v>83</v>
      </c>
      <c r="BK372" s="149">
        <f>ROUND(I372*H372,2)</f>
        <v>0</v>
      </c>
      <c r="BL372" s="17" t="s">
        <v>262</v>
      </c>
      <c r="BM372" s="148" t="s">
        <v>647</v>
      </c>
    </row>
    <row r="373" spans="2:65" s="11" customFormat="1" ht="22.9" customHeight="1" x14ac:dyDescent="0.2">
      <c r="B373" s="124"/>
      <c r="D373" s="125" t="s">
        <v>75</v>
      </c>
      <c r="E373" s="134" t="s">
        <v>648</v>
      </c>
      <c r="F373" s="134" t="s">
        <v>649</v>
      </c>
      <c r="I373" s="127"/>
      <c r="J373" s="135">
        <f>BK373</f>
        <v>0</v>
      </c>
      <c r="L373" s="124"/>
      <c r="M373" s="129"/>
      <c r="P373" s="130">
        <f>SUM(P374:P387)</f>
        <v>0</v>
      </c>
      <c r="R373" s="130">
        <f>SUM(R374:R387)</f>
        <v>0</v>
      </c>
      <c r="T373" s="131">
        <f>SUM(T374:T387)</f>
        <v>2.2400000000000002</v>
      </c>
      <c r="AR373" s="125" t="s">
        <v>85</v>
      </c>
      <c r="AT373" s="132" t="s">
        <v>75</v>
      </c>
      <c r="AU373" s="132" t="s">
        <v>83</v>
      </c>
      <c r="AY373" s="125" t="s">
        <v>181</v>
      </c>
      <c r="BK373" s="133">
        <f>SUM(BK374:BK387)</f>
        <v>0</v>
      </c>
    </row>
    <row r="374" spans="2:65" s="1" customFormat="1" ht="21.75" customHeight="1" x14ac:dyDescent="0.2">
      <c r="B374" s="136"/>
      <c r="C374" s="137" t="s">
        <v>345</v>
      </c>
      <c r="D374" s="137" t="s">
        <v>183</v>
      </c>
      <c r="E374" s="138" t="s">
        <v>650</v>
      </c>
      <c r="F374" s="139" t="s">
        <v>651</v>
      </c>
      <c r="G374" s="140" t="s">
        <v>541</v>
      </c>
      <c r="H374" s="141">
        <v>4</v>
      </c>
      <c r="I374" s="142"/>
      <c r="J374" s="143">
        <f>ROUND(I374*H374,2)</f>
        <v>0</v>
      </c>
      <c r="K374" s="139" t="s">
        <v>201</v>
      </c>
      <c r="L374" s="32"/>
      <c r="M374" s="144" t="s">
        <v>1</v>
      </c>
      <c r="N374" s="145" t="s">
        <v>41</v>
      </c>
      <c r="P374" s="146">
        <f>O374*H374</f>
        <v>0</v>
      </c>
      <c r="Q374" s="146">
        <v>0</v>
      </c>
      <c r="R374" s="146">
        <f>Q374*H374</f>
        <v>0</v>
      </c>
      <c r="S374" s="146">
        <v>0</v>
      </c>
      <c r="T374" s="147">
        <f>S374*H374</f>
        <v>0</v>
      </c>
      <c r="AR374" s="148" t="s">
        <v>262</v>
      </c>
      <c r="AT374" s="148" t="s">
        <v>183</v>
      </c>
      <c r="AU374" s="148" t="s">
        <v>85</v>
      </c>
      <c r="AY374" s="17" t="s">
        <v>181</v>
      </c>
      <c r="BE374" s="149">
        <f>IF(N374="základní",J374,0)</f>
        <v>0</v>
      </c>
      <c r="BF374" s="149">
        <f>IF(N374="snížená",J374,0)</f>
        <v>0</v>
      </c>
      <c r="BG374" s="149">
        <f>IF(N374="zákl. přenesená",J374,0)</f>
        <v>0</v>
      </c>
      <c r="BH374" s="149">
        <f>IF(N374="sníž. přenesená",J374,0)</f>
        <v>0</v>
      </c>
      <c r="BI374" s="149">
        <f>IF(N374="nulová",J374,0)</f>
        <v>0</v>
      </c>
      <c r="BJ374" s="17" t="s">
        <v>83</v>
      </c>
      <c r="BK374" s="149">
        <f>ROUND(I374*H374,2)</f>
        <v>0</v>
      </c>
      <c r="BL374" s="17" t="s">
        <v>262</v>
      </c>
      <c r="BM374" s="148" t="s">
        <v>652</v>
      </c>
    </row>
    <row r="375" spans="2:65" s="1" customFormat="1" ht="39" x14ac:dyDescent="0.2">
      <c r="B375" s="32"/>
      <c r="D375" s="151" t="s">
        <v>227</v>
      </c>
      <c r="F375" s="181" t="s">
        <v>543</v>
      </c>
      <c r="I375" s="182"/>
      <c r="L375" s="32"/>
      <c r="M375" s="183"/>
      <c r="T375" s="56"/>
      <c r="AT375" s="17" t="s">
        <v>227</v>
      </c>
      <c r="AU375" s="17" t="s">
        <v>85</v>
      </c>
    </row>
    <row r="376" spans="2:65" s="1" customFormat="1" ht="16.5" customHeight="1" x14ac:dyDescent="0.2">
      <c r="B376" s="136"/>
      <c r="C376" s="137" t="s">
        <v>653</v>
      </c>
      <c r="D376" s="137" t="s">
        <v>183</v>
      </c>
      <c r="E376" s="138" t="s">
        <v>654</v>
      </c>
      <c r="F376" s="139" t="s">
        <v>655</v>
      </c>
      <c r="G376" s="140" t="s">
        <v>186</v>
      </c>
      <c r="H376" s="141">
        <v>560</v>
      </c>
      <c r="I376" s="142"/>
      <c r="J376" s="143">
        <f>ROUND(I376*H376,2)</f>
        <v>0</v>
      </c>
      <c r="K376" s="139" t="s">
        <v>187</v>
      </c>
      <c r="L376" s="32"/>
      <c r="M376" s="144" t="s">
        <v>1</v>
      </c>
      <c r="N376" s="145" t="s">
        <v>41</v>
      </c>
      <c r="P376" s="146">
        <f>O376*H376</f>
        <v>0</v>
      </c>
      <c r="Q376" s="146">
        <v>0</v>
      </c>
      <c r="R376" s="146">
        <f>Q376*H376</f>
        <v>0</v>
      </c>
      <c r="S376" s="146">
        <v>4.0000000000000001E-3</v>
      </c>
      <c r="T376" s="147">
        <f>S376*H376</f>
        <v>2.2400000000000002</v>
      </c>
      <c r="AR376" s="148" t="s">
        <v>262</v>
      </c>
      <c r="AT376" s="148" t="s">
        <v>183</v>
      </c>
      <c r="AU376" s="148" t="s">
        <v>85</v>
      </c>
      <c r="AY376" s="17" t="s">
        <v>181</v>
      </c>
      <c r="BE376" s="149">
        <f>IF(N376="základní",J376,0)</f>
        <v>0</v>
      </c>
      <c r="BF376" s="149">
        <f>IF(N376="snížená",J376,0)</f>
        <v>0</v>
      </c>
      <c r="BG376" s="149">
        <f>IF(N376="zákl. přenesená",J376,0)</f>
        <v>0</v>
      </c>
      <c r="BH376" s="149">
        <f>IF(N376="sníž. přenesená",J376,0)</f>
        <v>0</v>
      </c>
      <c r="BI376" s="149">
        <f>IF(N376="nulová",J376,0)</f>
        <v>0</v>
      </c>
      <c r="BJ376" s="17" t="s">
        <v>83</v>
      </c>
      <c r="BK376" s="149">
        <f>ROUND(I376*H376,2)</f>
        <v>0</v>
      </c>
      <c r="BL376" s="17" t="s">
        <v>262</v>
      </c>
      <c r="BM376" s="148" t="s">
        <v>656</v>
      </c>
    </row>
    <row r="377" spans="2:65" s="1" customFormat="1" ht="29.25" x14ac:dyDescent="0.2">
      <c r="B377" s="32"/>
      <c r="D377" s="151" t="s">
        <v>227</v>
      </c>
      <c r="F377" s="181" t="s">
        <v>657</v>
      </c>
      <c r="I377" s="182"/>
      <c r="L377" s="32"/>
      <c r="M377" s="183"/>
      <c r="T377" s="56"/>
      <c r="AT377" s="17" t="s">
        <v>227</v>
      </c>
      <c r="AU377" s="17" t="s">
        <v>85</v>
      </c>
    </row>
    <row r="378" spans="2:65" s="12" customFormat="1" x14ac:dyDescent="0.2">
      <c r="B378" s="150"/>
      <c r="D378" s="151" t="s">
        <v>190</v>
      </c>
      <c r="E378" s="152" t="s">
        <v>1</v>
      </c>
      <c r="F378" s="153" t="s">
        <v>357</v>
      </c>
      <c r="H378" s="154">
        <v>560</v>
      </c>
      <c r="I378" s="155"/>
      <c r="L378" s="150"/>
      <c r="M378" s="156"/>
      <c r="T378" s="157"/>
      <c r="AT378" s="152" t="s">
        <v>190</v>
      </c>
      <c r="AU378" s="152" t="s">
        <v>85</v>
      </c>
      <c r="AV378" s="12" t="s">
        <v>85</v>
      </c>
      <c r="AW378" s="12" t="s">
        <v>32</v>
      </c>
      <c r="AX378" s="12" t="s">
        <v>76</v>
      </c>
      <c r="AY378" s="152" t="s">
        <v>181</v>
      </c>
    </row>
    <row r="379" spans="2:65" s="14" customFormat="1" x14ac:dyDescent="0.2">
      <c r="B379" s="164"/>
      <c r="D379" s="151" t="s">
        <v>190</v>
      </c>
      <c r="E379" s="165" t="s">
        <v>1</v>
      </c>
      <c r="F379" s="166" t="s">
        <v>193</v>
      </c>
      <c r="H379" s="167">
        <v>560</v>
      </c>
      <c r="I379" s="168"/>
      <c r="L379" s="164"/>
      <c r="M379" s="169"/>
      <c r="T379" s="170"/>
      <c r="AT379" s="165" t="s">
        <v>190</v>
      </c>
      <c r="AU379" s="165" t="s">
        <v>85</v>
      </c>
      <c r="AV379" s="14" t="s">
        <v>188</v>
      </c>
      <c r="AW379" s="14" t="s">
        <v>32</v>
      </c>
      <c r="AX379" s="14" t="s">
        <v>83</v>
      </c>
      <c r="AY379" s="165" t="s">
        <v>181</v>
      </c>
    </row>
    <row r="380" spans="2:65" s="1" customFormat="1" ht="16.5" customHeight="1" x14ac:dyDescent="0.2">
      <c r="B380" s="136"/>
      <c r="C380" s="137" t="s">
        <v>658</v>
      </c>
      <c r="D380" s="137" t="s">
        <v>183</v>
      </c>
      <c r="E380" s="138" t="s">
        <v>659</v>
      </c>
      <c r="F380" s="139" t="s">
        <v>660</v>
      </c>
      <c r="G380" s="140" t="s">
        <v>186</v>
      </c>
      <c r="H380" s="141">
        <v>586.971</v>
      </c>
      <c r="I380" s="142"/>
      <c r="J380" s="143">
        <f>ROUND(I380*H380,2)</f>
        <v>0</v>
      </c>
      <c r="K380" s="139" t="s">
        <v>201</v>
      </c>
      <c r="L380" s="32"/>
      <c r="M380" s="144" t="s">
        <v>1</v>
      </c>
      <c r="N380" s="145" t="s">
        <v>41</v>
      </c>
      <c r="P380" s="146">
        <f>O380*H380</f>
        <v>0</v>
      </c>
      <c r="Q380" s="146">
        <v>0</v>
      </c>
      <c r="R380" s="146">
        <f>Q380*H380</f>
        <v>0</v>
      </c>
      <c r="S380" s="146">
        <v>0</v>
      </c>
      <c r="T380" s="147">
        <f>S380*H380</f>
        <v>0</v>
      </c>
      <c r="AR380" s="148" t="s">
        <v>262</v>
      </c>
      <c r="AT380" s="148" t="s">
        <v>183</v>
      </c>
      <c r="AU380" s="148" t="s">
        <v>85</v>
      </c>
      <c r="AY380" s="17" t="s">
        <v>181</v>
      </c>
      <c r="BE380" s="149">
        <f>IF(N380="základní",J380,0)</f>
        <v>0</v>
      </c>
      <c r="BF380" s="149">
        <f>IF(N380="snížená",J380,0)</f>
        <v>0</v>
      </c>
      <c r="BG380" s="149">
        <f>IF(N380="zákl. přenesená",J380,0)</f>
        <v>0</v>
      </c>
      <c r="BH380" s="149">
        <f>IF(N380="sníž. přenesená",J380,0)</f>
        <v>0</v>
      </c>
      <c r="BI380" s="149">
        <f>IF(N380="nulová",J380,0)</f>
        <v>0</v>
      </c>
      <c r="BJ380" s="17" t="s">
        <v>83</v>
      </c>
      <c r="BK380" s="149">
        <f>ROUND(I380*H380,2)</f>
        <v>0</v>
      </c>
      <c r="BL380" s="17" t="s">
        <v>262</v>
      </c>
      <c r="BM380" s="148" t="s">
        <v>661</v>
      </c>
    </row>
    <row r="381" spans="2:65" s="1" customFormat="1" ht="126.75" x14ac:dyDescent="0.2">
      <c r="B381" s="32"/>
      <c r="D381" s="151" t="s">
        <v>227</v>
      </c>
      <c r="F381" s="181" t="s">
        <v>662</v>
      </c>
      <c r="I381" s="182"/>
      <c r="L381" s="32"/>
      <c r="M381" s="183"/>
      <c r="T381" s="56"/>
      <c r="AT381" s="17" t="s">
        <v>227</v>
      </c>
      <c r="AU381" s="17" t="s">
        <v>85</v>
      </c>
    </row>
    <row r="382" spans="2:65" s="12" customFormat="1" x14ac:dyDescent="0.2">
      <c r="B382" s="150"/>
      <c r="D382" s="151" t="s">
        <v>190</v>
      </c>
      <c r="E382" s="152" t="s">
        <v>1</v>
      </c>
      <c r="F382" s="153" t="s">
        <v>663</v>
      </c>
      <c r="H382" s="154">
        <v>559.02</v>
      </c>
      <c r="I382" s="155"/>
      <c r="L382" s="150"/>
      <c r="M382" s="156"/>
      <c r="T382" s="157"/>
      <c r="AT382" s="152" t="s">
        <v>190</v>
      </c>
      <c r="AU382" s="152" t="s">
        <v>85</v>
      </c>
      <c r="AV382" s="12" t="s">
        <v>85</v>
      </c>
      <c r="AW382" s="12" t="s">
        <v>32</v>
      </c>
      <c r="AX382" s="12" t="s">
        <v>76</v>
      </c>
      <c r="AY382" s="152" t="s">
        <v>181</v>
      </c>
    </row>
    <row r="383" spans="2:65" s="15" customFormat="1" x14ac:dyDescent="0.2">
      <c r="B383" s="184"/>
      <c r="D383" s="151" t="s">
        <v>190</v>
      </c>
      <c r="E383" s="185" t="s">
        <v>1</v>
      </c>
      <c r="F383" s="186" t="s">
        <v>296</v>
      </c>
      <c r="H383" s="187">
        <v>559.02</v>
      </c>
      <c r="I383" s="188"/>
      <c r="L383" s="184"/>
      <c r="M383" s="189"/>
      <c r="T383" s="190"/>
      <c r="AT383" s="185" t="s">
        <v>190</v>
      </c>
      <c r="AU383" s="185" t="s">
        <v>85</v>
      </c>
      <c r="AV383" s="15" t="s">
        <v>99</v>
      </c>
      <c r="AW383" s="15" t="s">
        <v>32</v>
      </c>
      <c r="AX383" s="15" t="s">
        <v>76</v>
      </c>
      <c r="AY383" s="185" t="s">
        <v>181</v>
      </c>
    </row>
    <row r="384" spans="2:65" s="12" customFormat="1" x14ac:dyDescent="0.2">
      <c r="B384" s="150"/>
      <c r="D384" s="151" t="s">
        <v>190</v>
      </c>
      <c r="E384" s="152" t="s">
        <v>1</v>
      </c>
      <c r="F384" s="153" t="s">
        <v>664</v>
      </c>
      <c r="H384" s="154">
        <v>27.951000000000001</v>
      </c>
      <c r="I384" s="155"/>
      <c r="L384" s="150"/>
      <c r="M384" s="156"/>
      <c r="T384" s="157"/>
      <c r="AT384" s="152" t="s">
        <v>190</v>
      </c>
      <c r="AU384" s="152" t="s">
        <v>85</v>
      </c>
      <c r="AV384" s="12" t="s">
        <v>85</v>
      </c>
      <c r="AW384" s="12" t="s">
        <v>32</v>
      </c>
      <c r="AX384" s="12" t="s">
        <v>76</v>
      </c>
      <c r="AY384" s="152" t="s">
        <v>181</v>
      </c>
    </row>
    <row r="385" spans="2:65" s="14" customFormat="1" x14ac:dyDescent="0.2">
      <c r="B385" s="164"/>
      <c r="D385" s="151" t="s">
        <v>190</v>
      </c>
      <c r="E385" s="165" t="s">
        <v>1</v>
      </c>
      <c r="F385" s="166" t="s">
        <v>193</v>
      </c>
      <c r="H385" s="167">
        <v>586.971</v>
      </c>
      <c r="I385" s="168"/>
      <c r="L385" s="164"/>
      <c r="M385" s="169"/>
      <c r="T385" s="170"/>
      <c r="AT385" s="165" t="s">
        <v>190</v>
      </c>
      <c r="AU385" s="165" t="s">
        <v>85</v>
      </c>
      <c r="AV385" s="14" t="s">
        <v>188</v>
      </c>
      <c r="AW385" s="14" t="s">
        <v>32</v>
      </c>
      <c r="AX385" s="14" t="s">
        <v>83</v>
      </c>
      <c r="AY385" s="165" t="s">
        <v>181</v>
      </c>
    </row>
    <row r="386" spans="2:65" s="1" customFormat="1" ht="16.5" customHeight="1" x14ac:dyDescent="0.2">
      <c r="B386" s="136"/>
      <c r="C386" s="137" t="s">
        <v>665</v>
      </c>
      <c r="D386" s="137" t="s">
        <v>183</v>
      </c>
      <c r="E386" s="138" t="s">
        <v>666</v>
      </c>
      <c r="F386" s="139" t="s">
        <v>667</v>
      </c>
      <c r="G386" s="140" t="s">
        <v>642</v>
      </c>
      <c r="H386" s="191"/>
      <c r="I386" s="142"/>
      <c r="J386" s="143">
        <f>ROUND(I386*H386,2)</f>
        <v>0</v>
      </c>
      <c r="K386" s="139" t="s">
        <v>187</v>
      </c>
      <c r="L386" s="32"/>
      <c r="M386" s="144" t="s">
        <v>1</v>
      </c>
      <c r="N386" s="145" t="s">
        <v>41</v>
      </c>
      <c r="P386" s="146">
        <f>O386*H386</f>
        <v>0</v>
      </c>
      <c r="Q386" s="146">
        <v>0</v>
      </c>
      <c r="R386" s="146">
        <f>Q386*H386</f>
        <v>0</v>
      </c>
      <c r="S386" s="146">
        <v>0</v>
      </c>
      <c r="T386" s="147">
        <f>S386*H386</f>
        <v>0</v>
      </c>
      <c r="AR386" s="148" t="s">
        <v>262</v>
      </c>
      <c r="AT386" s="148" t="s">
        <v>183</v>
      </c>
      <c r="AU386" s="148" t="s">
        <v>85</v>
      </c>
      <c r="AY386" s="17" t="s">
        <v>181</v>
      </c>
      <c r="BE386" s="149">
        <f>IF(N386="základní",J386,0)</f>
        <v>0</v>
      </c>
      <c r="BF386" s="149">
        <f>IF(N386="snížená",J386,0)</f>
        <v>0</v>
      </c>
      <c r="BG386" s="149">
        <f>IF(N386="zákl. přenesená",J386,0)</f>
        <v>0</v>
      </c>
      <c r="BH386" s="149">
        <f>IF(N386="sníž. přenesená",J386,0)</f>
        <v>0</v>
      </c>
      <c r="BI386" s="149">
        <f>IF(N386="nulová",J386,0)</f>
        <v>0</v>
      </c>
      <c r="BJ386" s="17" t="s">
        <v>83</v>
      </c>
      <c r="BK386" s="149">
        <f>ROUND(I386*H386,2)</f>
        <v>0</v>
      </c>
      <c r="BL386" s="17" t="s">
        <v>262</v>
      </c>
      <c r="BM386" s="148" t="s">
        <v>668</v>
      </c>
    </row>
    <row r="387" spans="2:65" s="1" customFormat="1" ht="21.75" customHeight="1" x14ac:dyDescent="0.2">
      <c r="B387" s="136"/>
      <c r="C387" s="137" t="s">
        <v>669</v>
      </c>
      <c r="D387" s="137" t="s">
        <v>183</v>
      </c>
      <c r="E387" s="138" t="s">
        <v>670</v>
      </c>
      <c r="F387" s="139" t="s">
        <v>671</v>
      </c>
      <c r="G387" s="140" t="s">
        <v>642</v>
      </c>
      <c r="H387" s="191"/>
      <c r="I387" s="142"/>
      <c r="J387" s="143">
        <f>ROUND(I387*H387,2)</f>
        <v>0</v>
      </c>
      <c r="K387" s="139" t="s">
        <v>187</v>
      </c>
      <c r="L387" s="32"/>
      <c r="M387" s="144" t="s">
        <v>1</v>
      </c>
      <c r="N387" s="145" t="s">
        <v>41</v>
      </c>
      <c r="P387" s="146">
        <f>O387*H387</f>
        <v>0</v>
      </c>
      <c r="Q387" s="146">
        <v>0</v>
      </c>
      <c r="R387" s="146">
        <f>Q387*H387</f>
        <v>0</v>
      </c>
      <c r="S387" s="146">
        <v>0</v>
      </c>
      <c r="T387" s="147">
        <f>S387*H387</f>
        <v>0</v>
      </c>
      <c r="AR387" s="148" t="s">
        <v>262</v>
      </c>
      <c r="AT387" s="148" t="s">
        <v>183</v>
      </c>
      <c r="AU387" s="148" t="s">
        <v>85</v>
      </c>
      <c r="AY387" s="17" t="s">
        <v>181</v>
      </c>
      <c r="BE387" s="149">
        <f>IF(N387="základní",J387,0)</f>
        <v>0</v>
      </c>
      <c r="BF387" s="149">
        <f>IF(N387="snížená",J387,0)</f>
        <v>0</v>
      </c>
      <c r="BG387" s="149">
        <f>IF(N387="zákl. přenesená",J387,0)</f>
        <v>0</v>
      </c>
      <c r="BH387" s="149">
        <f>IF(N387="sníž. přenesená",J387,0)</f>
        <v>0</v>
      </c>
      <c r="BI387" s="149">
        <f>IF(N387="nulová",J387,0)</f>
        <v>0</v>
      </c>
      <c r="BJ387" s="17" t="s">
        <v>83</v>
      </c>
      <c r="BK387" s="149">
        <f>ROUND(I387*H387,2)</f>
        <v>0</v>
      </c>
      <c r="BL387" s="17" t="s">
        <v>262</v>
      </c>
      <c r="BM387" s="148" t="s">
        <v>672</v>
      </c>
    </row>
    <row r="388" spans="2:65" s="11" customFormat="1" ht="22.9" customHeight="1" x14ac:dyDescent="0.2">
      <c r="B388" s="124"/>
      <c r="D388" s="125" t="s">
        <v>75</v>
      </c>
      <c r="E388" s="134" t="s">
        <v>673</v>
      </c>
      <c r="F388" s="134" t="s">
        <v>674</v>
      </c>
      <c r="I388" s="127"/>
      <c r="J388" s="135">
        <f>BK388</f>
        <v>0</v>
      </c>
      <c r="L388" s="124"/>
      <c r="M388" s="129"/>
      <c r="P388" s="130">
        <f>SUM(P389:P395)</f>
        <v>0</v>
      </c>
      <c r="R388" s="130">
        <f>SUM(R389:R395)</f>
        <v>0.43269600000000003</v>
      </c>
      <c r="T388" s="131">
        <f>SUM(T389:T395)</f>
        <v>0</v>
      </c>
      <c r="AR388" s="125" t="s">
        <v>85</v>
      </c>
      <c r="AT388" s="132" t="s">
        <v>75</v>
      </c>
      <c r="AU388" s="132" t="s">
        <v>83</v>
      </c>
      <c r="AY388" s="125" t="s">
        <v>181</v>
      </c>
      <c r="BK388" s="133">
        <f>SUM(BK389:BK395)</f>
        <v>0</v>
      </c>
    </row>
    <row r="389" spans="2:65" s="1" customFormat="1" ht="16.5" customHeight="1" x14ac:dyDescent="0.2">
      <c r="B389" s="136"/>
      <c r="C389" s="137" t="s">
        <v>675</v>
      </c>
      <c r="D389" s="137" t="s">
        <v>183</v>
      </c>
      <c r="E389" s="138" t="s">
        <v>676</v>
      </c>
      <c r="F389" s="139" t="s">
        <v>677</v>
      </c>
      <c r="G389" s="140" t="s">
        <v>243</v>
      </c>
      <c r="H389" s="141">
        <v>49.17</v>
      </c>
      <c r="I389" s="142"/>
      <c r="J389" s="143">
        <f>ROUND(I389*H389,2)</f>
        <v>0</v>
      </c>
      <c r="K389" s="139" t="s">
        <v>187</v>
      </c>
      <c r="L389" s="32"/>
      <c r="M389" s="144" t="s">
        <v>1</v>
      </c>
      <c r="N389" s="145" t="s">
        <v>41</v>
      </c>
      <c r="P389" s="146">
        <f>O389*H389</f>
        <v>0</v>
      </c>
      <c r="Q389" s="146">
        <v>2.2000000000000001E-3</v>
      </c>
      <c r="R389" s="146">
        <f>Q389*H389</f>
        <v>0.10817400000000001</v>
      </c>
      <c r="S389" s="146">
        <v>0</v>
      </c>
      <c r="T389" s="147">
        <f>S389*H389</f>
        <v>0</v>
      </c>
      <c r="AR389" s="148" t="s">
        <v>262</v>
      </c>
      <c r="AT389" s="148" t="s">
        <v>183</v>
      </c>
      <c r="AU389" s="148" t="s">
        <v>85</v>
      </c>
      <c r="AY389" s="17" t="s">
        <v>181</v>
      </c>
      <c r="BE389" s="149">
        <f>IF(N389="základní",J389,0)</f>
        <v>0</v>
      </c>
      <c r="BF389" s="149">
        <f>IF(N389="snížená",J389,0)</f>
        <v>0</v>
      </c>
      <c r="BG389" s="149">
        <f>IF(N389="zákl. přenesená",J389,0)</f>
        <v>0</v>
      </c>
      <c r="BH389" s="149">
        <f>IF(N389="sníž. přenesená",J389,0)</f>
        <v>0</v>
      </c>
      <c r="BI389" s="149">
        <f>IF(N389="nulová",J389,0)</f>
        <v>0</v>
      </c>
      <c r="BJ389" s="17" t="s">
        <v>83</v>
      </c>
      <c r="BK389" s="149">
        <f>ROUND(I389*H389,2)</f>
        <v>0</v>
      </c>
      <c r="BL389" s="17" t="s">
        <v>262</v>
      </c>
      <c r="BM389" s="148" t="s">
        <v>678</v>
      </c>
    </row>
    <row r="390" spans="2:65" s="13" customFormat="1" x14ac:dyDescent="0.2">
      <c r="B390" s="158"/>
      <c r="D390" s="151" t="s">
        <v>190</v>
      </c>
      <c r="E390" s="159" t="s">
        <v>1</v>
      </c>
      <c r="F390" s="160" t="s">
        <v>679</v>
      </c>
      <c r="H390" s="159" t="s">
        <v>1</v>
      </c>
      <c r="I390" s="161"/>
      <c r="L390" s="158"/>
      <c r="M390" s="162"/>
      <c r="T390" s="163"/>
      <c r="AT390" s="159" t="s">
        <v>190</v>
      </c>
      <c r="AU390" s="159" t="s">
        <v>85</v>
      </c>
      <c r="AV390" s="13" t="s">
        <v>83</v>
      </c>
      <c r="AW390" s="13" t="s">
        <v>32</v>
      </c>
      <c r="AX390" s="13" t="s">
        <v>76</v>
      </c>
      <c r="AY390" s="159" t="s">
        <v>181</v>
      </c>
    </row>
    <row r="391" spans="2:65" s="12" customFormat="1" x14ac:dyDescent="0.2">
      <c r="B391" s="150"/>
      <c r="D391" s="151" t="s">
        <v>190</v>
      </c>
      <c r="E391" s="152" t="s">
        <v>1</v>
      </c>
      <c r="F391" s="153" t="s">
        <v>329</v>
      </c>
      <c r="H391" s="154">
        <v>49.17</v>
      </c>
      <c r="I391" s="155"/>
      <c r="L391" s="150"/>
      <c r="M391" s="156"/>
      <c r="T391" s="157"/>
      <c r="AT391" s="152" t="s">
        <v>190</v>
      </c>
      <c r="AU391" s="152" t="s">
        <v>85</v>
      </c>
      <c r="AV391" s="12" t="s">
        <v>85</v>
      </c>
      <c r="AW391" s="12" t="s">
        <v>32</v>
      </c>
      <c r="AX391" s="12" t="s">
        <v>76</v>
      </c>
      <c r="AY391" s="152" t="s">
        <v>181</v>
      </c>
    </row>
    <row r="392" spans="2:65" s="14" customFormat="1" x14ac:dyDescent="0.2">
      <c r="B392" s="164"/>
      <c r="D392" s="151" t="s">
        <v>190</v>
      </c>
      <c r="E392" s="165" t="s">
        <v>1</v>
      </c>
      <c r="F392" s="166" t="s">
        <v>193</v>
      </c>
      <c r="H392" s="167">
        <v>49.17</v>
      </c>
      <c r="I392" s="168"/>
      <c r="L392" s="164"/>
      <c r="M392" s="169"/>
      <c r="T392" s="170"/>
      <c r="AT392" s="165" t="s">
        <v>190</v>
      </c>
      <c r="AU392" s="165" t="s">
        <v>85</v>
      </c>
      <c r="AV392" s="14" t="s">
        <v>188</v>
      </c>
      <c r="AW392" s="14" t="s">
        <v>32</v>
      </c>
      <c r="AX392" s="14" t="s">
        <v>83</v>
      </c>
      <c r="AY392" s="165" t="s">
        <v>181</v>
      </c>
    </row>
    <row r="393" spans="2:65" s="1" customFormat="1" ht="16.5" customHeight="1" x14ac:dyDescent="0.2">
      <c r="B393" s="136"/>
      <c r="C393" s="171" t="s">
        <v>680</v>
      </c>
      <c r="D393" s="171" t="s">
        <v>198</v>
      </c>
      <c r="E393" s="172" t="s">
        <v>681</v>
      </c>
      <c r="F393" s="173" t="s">
        <v>682</v>
      </c>
      <c r="G393" s="174" t="s">
        <v>243</v>
      </c>
      <c r="H393" s="175">
        <v>54.087000000000003</v>
      </c>
      <c r="I393" s="176"/>
      <c r="J393" s="177">
        <f>ROUND(I393*H393,2)</f>
        <v>0</v>
      </c>
      <c r="K393" s="173" t="s">
        <v>201</v>
      </c>
      <c r="L393" s="178"/>
      <c r="M393" s="179" t="s">
        <v>1</v>
      </c>
      <c r="N393" s="180" t="s">
        <v>41</v>
      </c>
      <c r="P393" s="146">
        <f>O393*H393</f>
        <v>0</v>
      </c>
      <c r="Q393" s="146">
        <v>6.0000000000000001E-3</v>
      </c>
      <c r="R393" s="146">
        <f>Q393*H393</f>
        <v>0.32452200000000003</v>
      </c>
      <c r="S393" s="146">
        <v>0</v>
      </c>
      <c r="T393" s="147">
        <f>S393*H393</f>
        <v>0</v>
      </c>
      <c r="AR393" s="148" t="s">
        <v>352</v>
      </c>
      <c r="AT393" s="148" t="s">
        <v>198</v>
      </c>
      <c r="AU393" s="148" t="s">
        <v>85</v>
      </c>
      <c r="AY393" s="17" t="s">
        <v>181</v>
      </c>
      <c r="BE393" s="149">
        <f>IF(N393="základní",J393,0)</f>
        <v>0</v>
      </c>
      <c r="BF393" s="149">
        <f>IF(N393="snížená",J393,0)</f>
        <v>0</v>
      </c>
      <c r="BG393" s="149">
        <f>IF(N393="zákl. přenesená",J393,0)</f>
        <v>0</v>
      </c>
      <c r="BH393" s="149">
        <f>IF(N393="sníž. přenesená",J393,0)</f>
        <v>0</v>
      </c>
      <c r="BI393" s="149">
        <f>IF(N393="nulová",J393,0)</f>
        <v>0</v>
      </c>
      <c r="BJ393" s="17" t="s">
        <v>83</v>
      </c>
      <c r="BK393" s="149">
        <f>ROUND(I393*H393,2)</f>
        <v>0</v>
      </c>
      <c r="BL393" s="17" t="s">
        <v>262</v>
      </c>
      <c r="BM393" s="148" t="s">
        <v>683</v>
      </c>
    </row>
    <row r="394" spans="2:65" s="12" customFormat="1" x14ac:dyDescent="0.2">
      <c r="B394" s="150"/>
      <c r="D394" s="151" t="s">
        <v>190</v>
      </c>
      <c r="F394" s="153" t="s">
        <v>684</v>
      </c>
      <c r="H394" s="154">
        <v>54.087000000000003</v>
      </c>
      <c r="I394" s="155"/>
      <c r="L394" s="150"/>
      <c r="M394" s="156"/>
      <c r="T394" s="157"/>
      <c r="AT394" s="152" t="s">
        <v>190</v>
      </c>
      <c r="AU394" s="152" t="s">
        <v>85</v>
      </c>
      <c r="AV394" s="12" t="s">
        <v>85</v>
      </c>
      <c r="AW394" s="12" t="s">
        <v>3</v>
      </c>
      <c r="AX394" s="12" t="s">
        <v>83</v>
      </c>
      <c r="AY394" s="152" t="s">
        <v>181</v>
      </c>
    </row>
    <row r="395" spans="2:65" s="1" customFormat="1" ht="16.5" customHeight="1" x14ac:dyDescent="0.2">
      <c r="B395" s="136"/>
      <c r="C395" s="137" t="s">
        <v>685</v>
      </c>
      <c r="D395" s="137" t="s">
        <v>183</v>
      </c>
      <c r="E395" s="138" t="s">
        <v>686</v>
      </c>
      <c r="F395" s="139" t="s">
        <v>687</v>
      </c>
      <c r="G395" s="140" t="s">
        <v>373</v>
      </c>
      <c r="H395" s="141">
        <v>0.433</v>
      </c>
      <c r="I395" s="142"/>
      <c r="J395" s="143">
        <f>ROUND(I395*H395,2)</f>
        <v>0</v>
      </c>
      <c r="K395" s="139" t="s">
        <v>187</v>
      </c>
      <c r="L395" s="32"/>
      <c r="M395" s="144" t="s">
        <v>1</v>
      </c>
      <c r="N395" s="145" t="s">
        <v>41</v>
      </c>
      <c r="P395" s="146">
        <f>O395*H395</f>
        <v>0</v>
      </c>
      <c r="Q395" s="146">
        <v>0</v>
      </c>
      <c r="R395" s="146">
        <f>Q395*H395</f>
        <v>0</v>
      </c>
      <c r="S395" s="146">
        <v>0</v>
      </c>
      <c r="T395" s="147">
        <f>S395*H395</f>
        <v>0</v>
      </c>
      <c r="AR395" s="148" t="s">
        <v>262</v>
      </c>
      <c r="AT395" s="148" t="s">
        <v>183</v>
      </c>
      <c r="AU395" s="148" t="s">
        <v>85</v>
      </c>
      <c r="AY395" s="17" t="s">
        <v>181</v>
      </c>
      <c r="BE395" s="149">
        <f>IF(N395="základní",J395,0)</f>
        <v>0</v>
      </c>
      <c r="BF395" s="149">
        <f>IF(N395="snížená",J395,0)</f>
        <v>0</v>
      </c>
      <c r="BG395" s="149">
        <f>IF(N395="zákl. přenesená",J395,0)</f>
        <v>0</v>
      </c>
      <c r="BH395" s="149">
        <f>IF(N395="sníž. přenesená",J395,0)</f>
        <v>0</v>
      </c>
      <c r="BI395" s="149">
        <f>IF(N395="nulová",J395,0)</f>
        <v>0</v>
      </c>
      <c r="BJ395" s="17" t="s">
        <v>83</v>
      </c>
      <c r="BK395" s="149">
        <f>ROUND(I395*H395,2)</f>
        <v>0</v>
      </c>
      <c r="BL395" s="17" t="s">
        <v>262</v>
      </c>
      <c r="BM395" s="148" t="s">
        <v>688</v>
      </c>
    </row>
    <row r="396" spans="2:65" s="11" customFormat="1" ht="22.9" customHeight="1" x14ac:dyDescent="0.2">
      <c r="B396" s="124"/>
      <c r="D396" s="125" t="s">
        <v>75</v>
      </c>
      <c r="E396" s="134" t="s">
        <v>689</v>
      </c>
      <c r="F396" s="134" t="s">
        <v>690</v>
      </c>
      <c r="I396" s="127"/>
      <c r="J396" s="135">
        <f>BK396</f>
        <v>0</v>
      </c>
      <c r="L396" s="124"/>
      <c r="M396" s="129"/>
      <c r="P396" s="130">
        <f>SUM(P397:P426)</f>
        <v>0</v>
      </c>
      <c r="R396" s="130">
        <f>SUM(R397:R426)</f>
        <v>0.94361049999999991</v>
      </c>
      <c r="T396" s="131">
        <f>SUM(T397:T426)</f>
        <v>0</v>
      </c>
      <c r="AR396" s="125" t="s">
        <v>85</v>
      </c>
      <c r="AT396" s="132" t="s">
        <v>75</v>
      </c>
      <c r="AU396" s="132" t="s">
        <v>83</v>
      </c>
      <c r="AY396" s="125" t="s">
        <v>181</v>
      </c>
      <c r="BK396" s="133">
        <f>SUM(BK397:BK426)</f>
        <v>0</v>
      </c>
    </row>
    <row r="397" spans="2:65" s="1" customFormat="1" ht="16.5" customHeight="1" x14ac:dyDescent="0.2">
      <c r="B397" s="136"/>
      <c r="C397" s="137" t="s">
        <v>691</v>
      </c>
      <c r="D397" s="137" t="s">
        <v>183</v>
      </c>
      <c r="E397" s="138" t="s">
        <v>692</v>
      </c>
      <c r="F397" s="139" t="s">
        <v>693</v>
      </c>
      <c r="G397" s="140" t="s">
        <v>339</v>
      </c>
      <c r="H397" s="141">
        <v>25</v>
      </c>
      <c r="I397" s="142"/>
      <c r="J397" s="143">
        <f>ROUND(I397*H397,2)</f>
        <v>0</v>
      </c>
      <c r="K397" s="139" t="s">
        <v>187</v>
      </c>
      <c r="L397" s="32"/>
      <c r="M397" s="144" t="s">
        <v>1</v>
      </c>
      <c r="N397" s="145" t="s">
        <v>41</v>
      </c>
      <c r="P397" s="146">
        <f>O397*H397</f>
        <v>0</v>
      </c>
      <c r="Q397" s="146">
        <v>1.8000000000000001E-4</v>
      </c>
      <c r="R397" s="146">
        <f>Q397*H397</f>
        <v>4.5000000000000005E-3</v>
      </c>
      <c r="S397" s="146">
        <v>0</v>
      </c>
      <c r="T397" s="147">
        <f>S397*H397</f>
        <v>0</v>
      </c>
      <c r="AR397" s="148" t="s">
        <v>262</v>
      </c>
      <c r="AT397" s="148" t="s">
        <v>183</v>
      </c>
      <c r="AU397" s="148" t="s">
        <v>85</v>
      </c>
      <c r="AY397" s="17" t="s">
        <v>181</v>
      </c>
      <c r="BE397" s="149">
        <f>IF(N397="základní",J397,0)</f>
        <v>0</v>
      </c>
      <c r="BF397" s="149">
        <f>IF(N397="snížená",J397,0)</f>
        <v>0</v>
      </c>
      <c r="BG397" s="149">
        <f>IF(N397="zákl. přenesená",J397,0)</f>
        <v>0</v>
      </c>
      <c r="BH397" s="149">
        <f>IF(N397="sníž. přenesená",J397,0)</f>
        <v>0</v>
      </c>
      <c r="BI397" s="149">
        <f>IF(N397="nulová",J397,0)</f>
        <v>0</v>
      </c>
      <c r="BJ397" s="17" t="s">
        <v>83</v>
      </c>
      <c r="BK397" s="149">
        <f>ROUND(I397*H397,2)</f>
        <v>0</v>
      </c>
      <c r="BL397" s="17" t="s">
        <v>262</v>
      </c>
      <c r="BM397" s="148" t="s">
        <v>694</v>
      </c>
    </row>
    <row r="398" spans="2:65" s="12" customFormat="1" x14ac:dyDescent="0.2">
      <c r="B398" s="150"/>
      <c r="D398" s="151" t="s">
        <v>190</v>
      </c>
      <c r="E398" s="152" t="s">
        <v>1</v>
      </c>
      <c r="F398" s="153" t="s">
        <v>695</v>
      </c>
      <c r="H398" s="154">
        <v>25</v>
      </c>
      <c r="I398" s="155"/>
      <c r="L398" s="150"/>
      <c r="M398" s="156"/>
      <c r="T398" s="157"/>
      <c r="AT398" s="152" t="s">
        <v>190</v>
      </c>
      <c r="AU398" s="152" t="s">
        <v>85</v>
      </c>
      <c r="AV398" s="12" t="s">
        <v>85</v>
      </c>
      <c r="AW398" s="12" t="s">
        <v>32</v>
      </c>
      <c r="AX398" s="12" t="s">
        <v>76</v>
      </c>
      <c r="AY398" s="152" t="s">
        <v>181</v>
      </c>
    </row>
    <row r="399" spans="2:65" s="14" customFormat="1" x14ac:dyDescent="0.2">
      <c r="B399" s="164"/>
      <c r="D399" s="151" t="s">
        <v>190</v>
      </c>
      <c r="E399" s="165" t="s">
        <v>1</v>
      </c>
      <c r="F399" s="166" t="s">
        <v>193</v>
      </c>
      <c r="H399" s="167">
        <v>25</v>
      </c>
      <c r="I399" s="168"/>
      <c r="L399" s="164"/>
      <c r="M399" s="169"/>
      <c r="T399" s="170"/>
      <c r="AT399" s="165" t="s">
        <v>190</v>
      </c>
      <c r="AU399" s="165" t="s">
        <v>85</v>
      </c>
      <c r="AV399" s="14" t="s">
        <v>188</v>
      </c>
      <c r="AW399" s="14" t="s">
        <v>32</v>
      </c>
      <c r="AX399" s="14" t="s">
        <v>83</v>
      </c>
      <c r="AY399" s="165" t="s">
        <v>181</v>
      </c>
    </row>
    <row r="400" spans="2:65" s="1" customFormat="1" ht="16.5" customHeight="1" x14ac:dyDescent="0.2">
      <c r="B400" s="136"/>
      <c r="C400" s="137" t="s">
        <v>696</v>
      </c>
      <c r="D400" s="137" t="s">
        <v>183</v>
      </c>
      <c r="E400" s="138" t="s">
        <v>697</v>
      </c>
      <c r="F400" s="139" t="s">
        <v>698</v>
      </c>
      <c r="G400" s="140" t="s">
        <v>243</v>
      </c>
      <c r="H400" s="141">
        <v>1</v>
      </c>
      <c r="I400" s="142"/>
      <c r="J400" s="143">
        <f>ROUND(I400*H400,2)</f>
        <v>0</v>
      </c>
      <c r="K400" s="139" t="s">
        <v>187</v>
      </c>
      <c r="L400" s="32"/>
      <c r="M400" s="144" t="s">
        <v>1</v>
      </c>
      <c r="N400" s="145" t="s">
        <v>41</v>
      </c>
      <c r="P400" s="146">
        <f>O400*H400</f>
        <v>0</v>
      </c>
      <c r="Q400" s="146">
        <v>1.5399999999999999E-3</v>
      </c>
      <c r="R400" s="146">
        <f>Q400*H400</f>
        <v>1.5399999999999999E-3</v>
      </c>
      <c r="S400" s="146">
        <v>0</v>
      </c>
      <c r="T400" s="147">
        <f>S400*H400</f>
        <v>0</v>
      </c>
      <c r="AR400" s="148" t="s">
        <v>262</v>
      </c>
      <c r="AT400" s="148" t="s">
        <v>183</v>
      </c>
      <c r="AU400" s="148" t="s">
        <v>85</v>
      </c>
      <c r="AY400" s="17" t="s">
        <v>181</v>
      </c>
      <c r="BE400" s="149">
        <f>IF(N400="základní",J400,0)</f>
        <v>0</v>
      </c>
      <c r="BF400" s="149">
        <f>IF(N400="snížená",J400,0)</f>
        <v>0</v>
      </c>
      <c r="BG400" s="149">
        <f>IF(N400="zákl. přenesená",J400,0)</f>
        <v>0</v>
      </c>
      <c r="BH400" s="149">
        <f>IF(N400="sníž. přenesená",J400,0)</f>
        <v>0</v>
      </c>
      <c r="BI400" s="149">
        <f>IF(N400="nulová",J400,0)</f>
        <v>0</v>
      </c>
      <c r="BJ400" s="17" t="s">
        <v>83</v>
      </c>
      <c r="BK400" s="149">
        <f>ROUND(I400*H400,2)</f>
        <v>0</v>
      </c>
      <c r="BL400" s="17" t="s">
        <v>262</v>
      </c>
      <c r="BM400" s="148" t="s">
        <v>699</v>
      </c>
    </row>
    <row r="401" spans="2:65" s="12" customFormat="1" x14ac:dyDescent="0.2">
      <c r="B401" s="150"/>
      <c r="D401" s="151" t="s">
        <v>190</v>
      </c>
      <c r="E401" s="152" t="s">
        <v>1</v>
      </c>
      <c r="F401" s="153" t="s">
        <v>700</v>
      </c>
      <c r="H401" s="154">
        <v>1</v>
      </c>
      <c r="I401" s="155"/>
      <c r="L401" s="150"/>
      <c r="M401" s="156"/>
      <c r="T401" s="157"/>
      <c r="AT401" s="152" t="s">
        <v>190</v>
      </c>
      <c r="AU401" s="152" t="s">
        <v>85</v>
      </c>
      <c r="AV401" s="12" t="s">
        <v>85</v>
      </c>
      <c r="AW401" s="12" t="s">
        <v>32</v>
      </c>
      <c r="AX401" s="12" t="s">
        <v>76</v>
      </c>
      <c r="AY401" s="152" t="s">
        <v>181</v>
      </c>
    </row>
    <row r="402" spans="2:65" s="14" customFormat="1" x14ac:dyDescent="0.2">
      <c r="B402" s="164"/>
      <c r="D402" s="151" t="s">
        <v>190</v>
      </c>
      <c r="E402" s="165" t="s">
        <v>1</v>
      </c>
      <c r="F402" s="166" t="s">
        <v>193</v>
      </c>
      <c r="H402" s="167">
        <v>1</v>
      </c>
      <c r="I402" s="168"/>
      <c r="L402" s="164"/>
      <c r="M402" s="169"/>
      <c r="T402" s="170"/>
      <c r="AT402" s="165" t="s">
        <v>190</v>
      </c>
      <c r="AU402" s="165" t="s">
        <v>85</v>
      </c>
      <c r="AV402" s="14" t="s">
        <v>188</v>
      </c>
      <c r="AW402" s="14" t="s">
        <v>32</v>
      </c>
      <c r="AX402" s="14" t="s">
        <v>83</v>
      </c>
      <c r="AY402" s="165" t="s">
        <v>181</v>
      </c>
    </row>
    <row r="403" spans="2:65" s="1" customFormat="1" ht="16.5" customHeight="1" x14ac:dyDescent="0.2">
      <c r="B403" s="136"/>
      <c r="C403" s="137" t="s">
        <v>701</v>
      </c>
      <c r="D403" s="137" t="s">
        <v>183</v>
      </c>
      <c r="E403" s="138" t="s">
        <v>702</v>
      </c>
      <c r="F403" s="139" t="s">
        <v>703</v>
      </c>
      <c r="G403" s="140" t="s">
        <v>339</v>
      </c>
      <c r="H403" s="141">
        <v>12</v>
      </c>
      <c r="I403" s="142"/>
      <c r="J403" s="143">
        <f>ROUND(I403*H403,2)</f>
        <v>0</v>
      </c>
      <c r="K403" s="139" t="s">
        <v>187</v>
      </c>
      <c r="L403" s="32"/>
      <c r="M403" s="144" t="s">
        <v>1</v>
      </c>
      <c r="N403" s="145" t="s">
        <v>41</v>
      </c>
      <c r="P403" s="146">
        <f>O403*H403</f>
        <v>0</v>
      </c>
      <c r="Q403" s="146">
        <v>7.5599999999999999E-3</v>
      </c>
      <c r="R403" s="146">
        <f>Q403*H403</f>
        <v>9.0719999999999995E-2</v>
      </c>
      <c r="S403" s="146">
        <v>0</v>
      </c>
      <c r="T403" s="147">
        <f>S403*H403</f>
        <v>0</v>
      </c>
      <c r="AR403" s="148" t="s">
        <v>262</v>
      </c>
      <c r="AT403" s="148" t="s">
        <v>183</v>
      </c>
      <c r="AU403" s="148" t="s">
        <v>85</v>
      </c>
      <c r="AY403" s="17" t="s">
        <v>181</v>
      </c>
      <c r="BE403" s="149">
        <f>IF(N403="základní",J403,0)</f>
        <v>0</v>
      </c>
      <c r="BF403" s="149">
        <f>IF(N403="snížená",J403,0)</f>
        <v>0</v>
      </c>
      <c r="BG403" s="149">
        <f>IF(N403="zákl. přenesená",J403,0)</f>
        <v>0</v>
      </c>
      <c r="BH403" s="149">
        <f>IF(N403="sníž. přenesená",J403,0)</f>
        <v>0</v>
      </c>
      <c r="BI403" s="149">
        <f>IF(N403="nulová",J403,0)</f>
        <v>0</v>
      </c>
      <c r="BJ403" s="17" t="s">
        <v>83</v>
      </c>
      <c r="BK403" s="149">
        <f>ROUND(I403*H403,2)</f>
        <v>0</v>
      </c>
      <c r="BL403" s="17" t="s">
        <v>262</v>
      </c>
      <c r="BM403" s="148" t="s">
        <v>704</v>
      </c>
    </row>
    <row r="404" spans="2:65" s="1" customFormat="1" ht="19.5" x14ac:dyDescent="0.2">
      <c r="B404" s="32"/>
      <c r="D404" s="151" t="s">
        <v>227</v>
      </c>
      <c r="F404" s="181" t="s">
        <v>705</v>
      </c>
      <c r="I404" s="182"/>
      <c r="L404" s="32"/>
      <c r="M404" s="183"/>
      <c r="T404" s="56"/>
      <c r="AT404" s="17" t="s">
        <v>227</v>
      </c>
      <c r="AU404" s="17" t="s">
        <v>85</v>
      </c>
    </row>
    <row r="405" spans="2:65" s="12" customFormat="1" x14ac:dyDescent="0.2">
      <c r="B405" s="150"/>
      <c r="D405" s="151" t="s">
        <v>190</v>
      </c>
      <c r="E405" s="152" t="s">
        <v>1</v>
      </c>
      <c r="F405" s="153" t="s">
        <v>706</v>
      </c>
      <c r="H405" s="154">
        <v>12</v>
      </c>
      <c r="I405" s="155"/>
      <c r="L405" s="150"/>
      <c r="M405" s="156"/>
      <c r="T405" s="157"/>
      <c r="AT405" s="152" t="s">
        <v>190</v>
      </c>
      <c r="AU405" s="152" t="s">
        <v>85</v>
      </c>
      <c r="AV405" s="12" t="s">
        <v>85</v>
      </c>
      <c r="AW405" s="12" t="s">
        <v>32</v>
      </c>
      <c r="AX405" s="12" t="s">
        <v>76</v>
      </c>
      <c r="AY405" s="152" t="s">
        <v>181</v>
      </c>
    </row>
    <row r="406" spans="2:65" s="14" customFormat="1" x14ac:dyDescent="0.2">
      <c r="B406" s="164"/>
      <c r="D406" s="151" t="s">
        <v>190</v>
      </c>
      <c r="E406" s="165" t="s">
        <v>1</v>
      </c>
      <c r="F406" s="166" t="s">
        <v>193</v>
      </c>
      <c r="H406" s="167">
        <v>12</v>
      </c>
      <c r="I406" s="168"/>
      <c r="L406" s="164"/>
      <c r="M406" s="169"/>
      <c r="T406" s="170"/>
      <c r="AT406" s="165" t="s">
        <v>190</v>
      </c>
      <c r="AU406" s="165" t="s">
        <v>85</v>
      </c>
      <c r="AV406" s="14" t="s">
        <v>188</v>
      </c>
      <c r="AW406" s="14" t="s">
        <v>32</v>
      </c>
      <c r="AX406" s="14" t="s">
        <v>83</v>
      </c>
      <c r="AY406" s="165" t="s">
        <v>181</v>
      </c>
    </row>
    <row r="407" spans="2:65" s="1" customFormat="1" ht="21.75" customHeight="1" x14ac:dyDescent="0.2">
      <c r="B407" s="136"/>
      <c r="C407" s="137" t="s">
        <v>707</v>
      </c>
      <c r="D407" s="137" t="s">
        <v>183</v>
      </c>
      <c r="E407" s="138" t="s">
        <v>708</v>
      </c>
      <c r="F407" s="139" t="s">
        <v>709</v>
      </c>
      <c r="G407" s="140" t="s">
        <v>339</v>
      </c>
      <c r="H407" s="141">
        <v>12</v>
      </c>
      <c r="I407" s="142"/>
      <c r="J407" s="143">
        <f>ROUND(I407*H407,2)</f>
        <v>0</v>
      </c>
      <c r="K407" s="139" t="s">
        <v>187</v>
      </c>
      <c r="L407" s="32"/>
      <c r="M407" s="144" t="s">
        <v>1</v>
      </c>
      <c r="N407" s="145" t="s">
        <v>41</v>
      </c>
      <c r="P407" s="146">
        <f>O407*H407</f>
        <v>0</v>
      </c>
      <c r="Q407" s="146">
        <v>1.908E-2</v>
      </c>
      <c r="R407" s="146">
        <f>Q407*H407</f>
        <v>0.22896</v>
      </c>
      <c r="S407" s="146">
        <v>0</v>
      </c>
      <c r="T407" s="147">
        <f>S407*H407</f>
        <v>0</v>
      </c>
      <c r="AR407" s="148" t="s">
        <v>262</v>
      </c>
      <c r="AT407" s="148" t="s">
        <v>183</v>
      </c>
      <c r="AU407" s="148" t="s">
        <v>85</v>
      </c>
      <c r="AY407" s="17" t="s">
        <v>181</v>
      </c>
      <c r="BE407" s="149">
        <f>IF(N407="základní",J407,0)</f>
        <v>0</v>
      </c>
      <c r="BF407" s="149">
        <f>IF(N407="snížená",J407,0)</f>
        <v>0</v>
      </c>
      <c r="BG407" s="149">
        <f>IF(N407="zákl. přenesená",J407,0)</f>
        <v>0</v>
      </c>
      <c r="BH407" s="149">
        <f>IF(N407="sníž. přenesená",J407,0)</f>
        <v>0</v>
      </c>
      <c r="BI407" s="149">
        <f>IF(N407="nulová",J407,0)</f>
        <v>0</v>
      </c>
      <c r="BJ407" s="17" t="s">
        <v>83</v>
      </c>
      <c r="BK407" s="149">
        <f>ROUND(I407*H407,2)</f>
        <v>0</v>
      </c>
      <c r="BL407" s="17" t="s">
        <v>262</v>
      </c>
      <c r="BM407" s="148" t="s">
        <v>710</v>
      </c>
    </row>
    <row r="408" spans="2:65" s="1" customFormat="1" ht="19.5" x14ac:dyDescent="0.2">
      <c r="B408" s="32"/>
      <c r="D408" s="151" t="s">
        <v>227</v>
      </c>
      <c r="F408" s="181" t="s">
        <v>705</v>
      </c>
      <c r="I408" s="182"/>
      <c r="L408" s="32"/>
      <c r="M408" s="183"/>
      <c r="T408" s="56"/>
      <c r="AT408" s="17" t="s">
        <v>227</v>
      </c>
      <c r="AU408" s="17" t="s">
        <v>85</v>
      </c>
    </row>
    <row r="409" spans="2:65" s="12" customFormat="1" x14ac:dyDescent="0.2">
      <c r="B409" s="150"/>
      <c r="D409" s="151" t="s">
        <v>190</v>
      </c>
      <c r="E409" s="152" t="s">
        <v>1</v>
      </c>
      <c r="F409" s="153" t="s">
        <v>706</v>
      </c>
      <c r="H409" s="154">
        <v>12</v>
      </c>
      <c r="I409" s="155"/>
      <c r="L409" s="150"/>
      <c r="M409" s="156"/>
      <c r="T409" s="157"/>
      <c r="AT409" s="152" t="s">
        <v>190</v>
      </c>
      <c r="AU409" s="152" t="s">
        <v>85</v>
      </c>
      <c r="AV409" s="12" t="s">
        <v>85</v>
      </c>
      <c r="AW409" s="12" t="s">
        <v>32</v>
      </c>
      <c r="AX409" s="12" t="s">
        <v>76</v>
      </c>
      <c r="AY409" s="152" t="s">
        <v>181</v>
      </c>
    </row>
    <row r="410" spans="2:65" s="14" customFormat="1" x14ac:dyDescent="0.2">
      <c r="B410" s="164"/>
      <c r="D410" s="151" t="s">
        <v>190</v>
      </c>
      <c r="E410" s="165" t="s">
        <v>1</v>
      </c>
      <c r="F410" s="166" t="s">
        <v>193</v>
      </c>
      <c r="H410" s="167">
        <v>12</v>
      </c>
      <c r="I410" s="168"/>
      <c r="L410" s="164"/>
      <c r="M410" s="169"/>
      <c r="T410" s="170"/>
      <c r="AT410" s="165" t="s">
        <v>190</v>
      </c>
      <c r="AU410" s="165" t="s">
        <v>85</v>
      </c>
      <c r="AV410" s="14" t="s">
        <v>188</v>
      </c>
      <c r="AW410" s="14" t="s">
        <v>32</v>
      </c>
      <c r="AX410" s="14" t="s">
        <v>83</v>
      </c>
      <c r="AY410" s="165" t="s">
        <v>181</v>
      </c>
    </row>
    <row r="411" spans="2:65" s="1" customFormat="1" ht="16.5" customHeight="1" x14ac:dyDescent="0.2">
      <c r="B411" s="136"/>
      <c r="C411" s="137" t="s">
        <v>711</v>
      </c>
      <c r="D411" s="137" t="s">
        <v>183</v>
      </c>
      <c r="E411" s="138" t="s">
        <v>712</v>
      </c>
      <c r="F411" s="139" t="s">
        <v>713</v>
      </c>
      <c r="G411" s="140" t="s">
        <v>186</v>
      </c>
      <c r="H411" s="141">
        <v>60.281999999999996</v>
      </c>
      <c r="I411" s="142"/>
      <c r="J411" s="143">
        <f>ROUND(I411*H411,2)</f>
        <v>0</v>
      </c>
      <c r="K411" s="139" t="s">
        <v>187</v>
      </c>
      <c r="L411" s="32"/>
      <c r="M411" s="144" t="s">
        <v>1</v>
      </c>
      <c r="N411" s="145" t="s">
        <v>41</v>
      </c>
      <c r="P411" s="146">
        <f>O411*H411</f>
        <v>0</v>
      </c>
      <c r="Q411" s="146">
        <v>5.0000000000000001E-3</v>
      </c>
      <c r="R411" s="146">
        <f>Q411*H411</f>
        <v>0.30141000000000001</v>
      </c>
      <c r="S411" s="146">
        <v>0</v>
      </c>
      <c r="T411" s="147">
        <f>S411*H411</f>
        <v>0</v>
      </c>
      <c r="AR411" s="148" t="s">
        <v>262</v>
      </c>
      <c r="AT411" s="148" t="s">
        <v>183</v>
      </c>
      <c r="AU411" s="148" t="s">
        <v>85</v>
      </c>
      <c r="AY411" s="17" t="s">
        <v>181</v>
      </c>
      <c r="BE411" s="149">
        <f>IF(N411="základní",J411,0)</f>
        <v>0</v>
      </c>
      <c r="BF411" s="149">
        <f>IF(N411="snížená",J411,0)</f>
        <v>0</v>
      </c>
      <c r="BG411" s="149">
        <f>IF(N411="zákl. přenesená",J411,0)</f>
        <v>0</v>
      </c>
      <c r="BH411" s="149">
        <f>IF(N411="sníž. přenesená",J411,0)</f>
        <v>0</v>
      </c>
      <c r="BI411" s="149">
        <f>IF(N411="nulová",J411,0)</f>
        <v>0</v>
      </c>
      <c r="BJ411" s="17" t="s">
        <v>83</v>
      </c>
      <c r="BK411" s="149">
        <f>ROUND(I411*H411,2)</f>
        <v>0</v>
      </c>
      <c r="BL411" s="17" t="s">
        <v>262</v>
      </c>
      <c r="BM411" s="148" t="s">
        <v>714</v>
      </c>
    </row>
    <row r="412" spans="2:65" s="1" customFormat="1" ht="19.5" x14ac:dyDescent="0.2">
      <c r="B412" s="32"/>
      <c r="D412" s="151" t="s">
        <v>227</v>
      </c>
      <c r="F412" s="181" t="s">
        <v>705</v>
      </c>
      <c r="I412" s="182"/>
      <c r="L412" s="32"/>
      <c r="M412" s="183"/>
      <c r="T412" s="56"/>
      <c r="AT412" s="17" t="s">
        <v>227</v>
      </c>
      <c r="AU412" s="17" t="s">
        <v>85</v>
      </c>
    </row>
    <row r="413" spans="2:65" s="13" customFormat="1" x14ac:dyDescent="0.2">
      <c r="B413" s="158"/>
      <c r="D413" s="151" t="s">
        <v>190</v>
      </c>
      <c r="E413" s="159" t="s">
        <v>1</v>
      </c>
      <c r="F413" s="160" t="s">
        <v>328</v>
      </c>
      <c r="H413" s="159" t="s">
        <v>1</v>
      </c>
      <c r="I413" s="161"/>
      <c r="L413" s="158"/>
      <c r="M413" s="162"/>
      <c r="T413" s="163"/>
      <c r="AT413" s="159" t="s">
        <v>190</v>
      </c>
      <c r="AU413" s="159" t="s">
        <v>85</v>
      </c>
      <c r="AV413" s="13" t="s">
        <v>83</v>
      </c>
      <c r="AW413" s="13" t="s">
        <v>32</v>
      </c>
      <c r="AX413" s="13" t="s">
        <v>76</v>
      </c>
      <c r="AY413" s="159" t="s">
        <v>181</v>
      </c>
    </row>
    <row r="414" spans="2:65" s="12" customFormat="1" x14ac:dyDescent="0.2">
      <c r="B414" s="150"/>
      <c r="D414" s="151" t="s">
        <v>190</v>
      </c>
      <c r="E414" s="152" t="s">
        <v>1</v>
      </c>
      <c r="F414" s="153" t="s">
        <v>715</v>
      </c>
      <c r="H414" s="154">
        <v>60.281999999999996</v>
      </c>
      <c r="I414" s="155"/>
      <c r="L414" s="150"/>
      <c r="M414" s="156"/>
      <c r="T414" s="157"/>
      <c r="AT414" s="152" t="s">
        <v>190</v>
      </c>
      <c r="AU414" s="152" t="s">
        <v>85</v>
      </c>
      <c r="AV414" s="12" t="s">
        <v>85</v>
      </c>
      <c r="AW414" s="12" t="s">
        <v>32</v>
      </c>
      <c r="AX414" s="12" t="s">
        <v>76</v>
      </c>
      <c r="AY414" s="152" t="s">
        <v>181</v>
      </c>
    </row>
    <row r="415" spans="2:65" s="14" customFormat="1" x14ac:dyDescent="0.2">
      <c r="B415" s="164"/>
      <c r="D415" s="151" t="s">
        <v>190</v>
      </c>
      <c r="E415" s="165" t="s">
        <v>1</v>
      </c>
      <c r="F415" s="166" t="s">
        <v>193</v>
      </c>
      <c r="H415" s="167">
        <v>60.281999999999996</v>
      </c>
      <c r="I415" s="168"/>
      <c r="L415" s="164"/>
      <c r="M415" s="169"/>
      <c r="T415" s="170"/>
      <c r="AT415" s="165" t="s">
        <v>190</v>
      </c>
      <c r="AU415" s="165" t="s">
        <v>85</v>
      </c>
      <c r="AV415" s="14" t="s">
        <v>188</v>
      </c>
      <c r="AW415" s="14" t="s">
        <v>32</v>
      </c>
      <c r="AX415" s="14" t="s">
        <v>83</v>
      </c>
      <c r="AY415" s="165" t="s">
        <v>181</v>
      </c>
    </row>
    <row r="416" spans="2:65" s="1" customFormat="1" ht="16.5" customHeight="1" x14ac:dyDescent="0.2">
      <c r="B416" s="136"/>
      <c r="C416" s="137" t="s">
        <v>716</v>
      </c>
      <c r="D416" s="137" t="s">
        <v>183</v>
      </c>
      <c r="E416" s="138" t="s">
        <v>717</v>
      </c>
      <c r="F416" s="139" t="s">
        <v>718</v>
      </c>
      <c r="G416" s="140" t="s">
        <v>186</v>
      </c>
      <c r="H416" s="141">
        <v>60.281999999999996</v>
      </c>
      <c r="I416" s="142"/>
      <c r="J416" s="143">
        <f>ROUND(I416*H416,2)</f>
        <v>0</v>
      </c>
      <c r="K416" s="139" t="s">
        <v>187</v>
      </c>
      <c r="L416" s="32"/>
      <c r="M416" s="144" t="s">
        <v>1</v>
      </c>
      <c r="N416" s="145" t="s">
        <v>41</v>
      </c>
      <c r="P416" s="146">
        <f>O416*H416</f>
        <v>0</v>
      </c>
      <c r="Q416" s="146">
        <v>5.1000000000000004E-3</v>
      </c>
      <c r="R416" s="146">
        <f>Q416*H416</f>
        <v>0.30743819999999999</v>
      </c>
      <c r="S416" s="146">
        <v>0</v>
      </c>
      <c r="T416" s="147">
        <f>S416*H416</f>
        <v>0</v>
      </c>
      <c r="AR416" s="148" t="s">
        <v>262</v>
      </c>
      <c r="AT416" s="148" t="s">
        <v>183</v>
      </c>
      <c r="AU416" s="148" t="s">
        <v>85</v>
      </c>
      <c r="AY416" s="17" t="s">
        <v>181</v>
      </c>
      <c r="BE416" s="149">
        <f>IF(N416="základní",J416,0)</f>
        <v>0</v>
      </c>
      <c r="BF416" s="149">
        <f>IF(N416="snížená",J416,0)</f>
        <v>0</v>
      </c>
      <c r="BG416" s="149">
        <f>IF(N416="zákl. přenesená",J416,0)</f>
        <v>0</v>
      </c>
      <c r="BH416" s="149">
        <f>IF(N416="sníž. přenesená",J416,0)</f>
        <v>0</v>
      </c>
      <c r="BI416" s="149">
        <f>IF(N416="nulová",J416,0)</f>
        <v>0</v>
      </c>
      <c r="BJ416" s="17" t="s">
        <v>83</v>
      </c>
      <c r="BK416" s="149">
        <f>ROUND(I416*H416,2)</f>
        <v>0</v>
      </c>
      <c r="BL416" s="17" t="s">
        <v>262</v>
      </c>
      <c r="BM416" s="148" t="s">
        <v>719</v>
      </c>
    </row>
    <row r="417" spans="2:65" s="1" customFormat="1" ht="19.5" x14ac:dyDescent="0.2">
      <c r="B417" s="32"/>
      <c r="D417" s="151" t="s">
        <v>227</v>
      </c>
      <c r="F417" s="181" t="s">
        <v>705</v>
      </c>
      <c r="I417" s="182"/>
      <c r="L417" s="32"/>
      <c r="M417" s="183"/>
      <c r="T417" s="56"/>
      <c r="AT417" s="17" t="s">
        <v>227</v>
      </c>
      <c r="AU417" s="17" t="s">
        <v>85</v>
      </c>
    </row>
    <row r="418" spans="2:65" s="13" customFormat="1" x14ac:dyDescent="0.2">
      <c r="B418" s="158"/>
      <c r="D418" s="151" t="s">
        <v>190</v>
      </c>
      <c r="E418" s="159" t="s">
        <v>1</v>
      </c>
      <c r="F418" s="160" t="s">
        <v>328</v>
      </c>
      <c r="H418" s="159" t="s">
        <v>1</v>
      </c>
      <c r="I418" s="161"/>
      <c r="L418" s="158"/>
      <c r="M418" s="162"/>
      <c r="T418" s="163"/>
      <c r="AT418" s="159" t="s">
        <v>190</v>
      </c>
      <c r="AU418" s="159" t="s">
        <v>85</v>
      </c>
      <c r="AV418" s="13" t="s">
        <v>83</v>
      </c>
      <c r="AW418" s="13" t="s">
        <v>32</v>
      </c>
      <c r="AX418" s="13" t="s">
        <v>76</v>
      </c>
      <c r="AY418" s="159" t="s">
        <v>181</v>
      </c>
    </row>
    <row r="419" spans="2:65" s="12" customFormat="1" x14ac:dyDescent="0.2">
      <c r="B419" s="150"/>
      <c r="D419" s="151" t="s">
        <v>190</v>
      </c>
      <c r="E419" s="152" t="s">
        <v>1</v>
      </c>
      <c r="F419" s="153" t="s">
        <v>715</v>
      </c>
      <c r="H419" s="154">
        <v>60.281999999999996</v>
      </c>
      <c r="I419" s="155"/>
      <c r="L419" s="150"/>
      <c r="M419" s="156"/>
      <c r="T419" s="157"/>
      <c r="AT419" s="152" t="s">
        <v>190</v>
      </c>
      <c r="AU419" s="152" t="s">
        <v>85</v>
      </c>
      <c r="AV419" s="12" t="s">
        <v>85</v>
      </c>
      <c r="AW419" s="12" t="s">
        <v>32</v>
      </c>
      <c r="AX419" s="12" t="s">
        <v>76</v>
      </c>
      <c r="AY419" s="152" t="s">
        <v>181</v>
      </c>
    </row>
    <row r="420" spans="2:65" s="14" customFormat="1" x14ac:dyDescent="0.2">
      <c r="B420" s="164"/>
      <c r="D420" s="151" t="s">
        <v>190</v>
      </c>
      <c r="E420" s="165" t="s">
        <v>1</v>
      </c>
      <c r="F420" s="166" t="s">
        <v>193</v>
      </c>
      <c r="H420" s="167">
        <v>60.281999999999996</v>
      </c>
      <c r="I420" s="168"/>
      <c r="L420" s="164"/>
      <c r="M420" s="169"/>
      <c r="T420" s="170"/>
      <c r="AT420" s="165" t="s">
        <v>190</v>
      </c>
      <c r="AU420" s="165" t="s">
        <v>85</v>
      </c>
      <c r="AV420" s="14" t="s">
        <v>188</v>
      </c>
      <c r="AW420" s="14" t="s">
        <v>32</v>
      </c>
      <c r="AX420" s="14" t="s">
        <v>83</v>
      </c>
      <c r="AY420" s="165" t="s">
        <v>181</v>
      </c>
    </row>
    <row r="421" spans="2:65" s="1" customFormat="1" ht="16.5" customHeight="1" x14ac:dyDescent="0.2">
      <c r="B421" s="136"/>
      <c r="C421" s="137" t="s">
        <v>720</v>
      </c>
      <c r="D421" s="137" t="s">
        <v>183</v>
      </c>
      <c r="E421" s="138" t="s">
        <v>721</v>
      </c>
      <c r="F421" s="139" t="s">
        <v>722</v>
      </c>
      <c r="G421" s="140" t="s">
        <v>186</v>
      </c>
      <c r="H421" s="141">
        <v>60.281999999999996</v>
      </c>
      <c r="I421" s="142"/>
      <c r="J421" s="143">
        <f>ROUND(I421*H421,2)</f>
        <v>0</v>
      </c>
      <c r="K421" s="139" t="s">
        <v>187</v>
      </c>
      <c r="L421" s="32"/>
      <c r="M421" s="144" t="s">
        <v>1</v>
      </c>
      <c r="N421" s="145" t="s">
        <v>41</v>
      </c>
      <c r="P421" s="146">
        <f>O421*H421</f>
        <v>0</v>
      </c>
      <c r="Q421" s="146">
        <v>1.4999999999999999E-4</v>
      </c>
      <c r="R421" s="146">
        <f>Q421*H421</f>
        <v>9.0422999999999979E-3</v>
      </c>
      <c r="S421" s="146">
        <v>0</v>
      </c>
      <c r="T421" s="147">
        <f>S421*H421</f>
        <v>0</v>
      </c>
      <c r="AR421" s="148" t="s">
        <v>262</v>
      </c>
      <c r="AT421" s="148" t="s">
        <v>183</v>
      </c>
      <c r="AU421" s="148" t="s">
        <v>85</v>
      </c>
      <c r="AY421" s="17" t="s">
        <v>181</v>
      </c>
      <c r="BE421" s="149">
        <f>IF(N421="základní",J421,0)</f>
        <v>0</v>
      </c>
      <c r="BF421" s="149">
        <f>IF(N421="snížená",J421,0)</f>
        <v>0</v>
      </c>
      <c r="BG421" s="149">
        <f>IF(N421="zákl. přenesená",J421,0)</f>
        <v>0</v>
      </c>
      <c r="BH421" s="149">
        <f>IF(N421="sníž. přenesená",J421,0)</f>
        <v>0</v>
      </c>
      <c r="BI421" s="149">
        <f>IF(N421="nulová",J421,0)</f>
        <v>0</v>
      </c>
      <c r="BJ421" s="17" t="s">
        <v>83</v>
      </c>
      <c r="BK421" s="149">
        <f>ROUND(I421*H421,2)</f>
        <v>0</v>
      </c>
      <c r="BL421" s="17" t="s">
        <v>262</v>
      </c>
      <c r="BM421" s="148" t="s">
        <v>723</v>
      </c>
    </row>
    <row r="422" spans="2:65" s="1" customFormat="1" ht="19.5" x14ac:dyDescent="0.2">
      <c r="B422" s="32"/>
      <c r="D422" s="151" t="s">
        <v>227</v>
      </c>
      <c r="F422" s="181" t="s">
        <v>705</v>
      </c>
      <c r="I422" s="182"/>
      <c r="L422" s="32"/>
      <c r="M422" s="183"/>
      <c r="T422" s="56"/>
      <c r="AT422" s="17" t="s">
        <v>227</v>
      </c>
      <c r="AU422" s="17" t="s">
        <v>85</v>
      </c>
    </row>
    <row r="423" spans="2:65" s="13" customFormat="1" x14ac:dyDescent="0.2">
      <c r="B423" s="158"/>
      <c r="D423" s="151" t="s">
        <v>190</v>
      </c>
      <c r="E423" s="159" t="s">
        <v>1</v>
      </c>
      <c r="F423" s="160" t="s">
        <v>328</v>
      </c>
      <c r="H423" s="159" t="s">
        <v>1</v>
      </c>
      <c r="I423" s="161"/>
      <c r="L423" s="158"/>
      <c r="M423" s="162"/>
      <c r="T423" s="163"/>
      <c r="AT423" s="159" t="s">
        <v>190</v>
      </c>
      <c r="AU423" s="159" t="s">
        <v>85</v>
      </c>
      <c r="AV423" s="13" t="s">
        <v>83</v>
      </c>
      <c r="AW423" s="13" t="s">
        <v>32</v>
      </c>
      <c r="AX423" s="13" t="s">
        <v>76</v>
      </c>
      <c r="AY423" s="159" t="s">
        <v>181</v>
      </c>
    </row>
    <row r="424" spans="2:65" s="12" customFormat="1" x14ac:dyDescent="0.2">
      <c r="B424" s="150"/>
      <c r="D424" s="151" t="s">
        <v>190</v>
      </c>
      <c r="E424" s="152" t="s">
        <v>1</v>
      </c>
      <c r="F424" s="153" t="s">
        <v>715</v>
      </c>
      <c r="H424" s="154">
        <v>60.281999999999996</v>
      </c>
      <c r="I424" s="155"/>
      <c r="L424" s="150"/>
      <c r="M424" s="156"/>
      <c r="T424" s="157"/>
      <c r="AT424" s="152" t="s">
        <v>190</v>
      </c>
      <c r="AU424" s="152" t="s">
        <v>85</v>
      </c>
      <c r="AV424" s="12" t="s">
        <v>85</v>
      </c>
      <c r="AW424" s="12" t="s">
        <v>32</v>
      </c>
      <c r="AX424" s="12" t="s">
        <v>76</v>
      </c>
      <c r="AY424" s="152" t="s">
        <v>181</v>
      </c>
    </row>
    <row r="425" spans="2:65" s="14" customFormat="1" x14ac:dyDescent="0.2">
      <c r="B425" s="164"/>
      <c r="D425" s="151" t="s">
        <v>190</v>
      </c>
      <c r="E425" s="165" t="s">
        <v>1</v>
      </c>
      <c r="F425" s="166" t="s">
        <v>193</v>
      </c>
      <c r="H425" s="167">
        <v>60.281999999999996</v>
      </c>
      <c r="I425" s="168"/>
      <c r="L425" s="164"/>
      <c r="M425" s="169"/>
      <c r="T425" s="170"/>
      <c r="AT425" s="165" t="s">
        <v>190</v>
      </c>
      <c r="AU425" s="165" t="s">
        <v>85</v>
      </c>
      <c r="AV425" s="14" t="s">
        <v>188</v>
      </c>
      <c r="AW425" s="14" t="s">
        <v>32</v>
      </c>
      <c r="AX425" s="14" t="s">
        <v>83</v>
      </c>
      <c r="AY425" s="165" t="s">
        <v>181</v>
      </c>
    </row>
    <row r="426" spans="2:65" s="1" customFormat="1" ht="16.5" customHeight="1" x14ac:dyDescent="0.2">
      <c r="B426" s="136"/>
      <c r="C426" s="137" t="s">
        <v>724</v>
      </c>
      <c r="D426" s="137" t="s">
        <v>183</v>
      </c>
      <c r="E426" s="138" t="s">
        <v>725</v>
      </c>
      <c r="F426" s="139" t="s">
        <v>726</v>
      </c>
      <c r="G426" s="140" t="s">
        <v>373</v>
      </c>
      <c r="H426" s="141">
        <v>0.94399999999999995</v>
      </c>
      <c r="I426" s="142"/>
      <c r="J426" s="143">
        <f>ROUND(I426*H426,2)</f>
        <v>0</v>
      </c>
      <c r="K426" s="139" t="s">
        <v>187</v>
      </c>
      <c r="L426" s="32"/>
      <c r="M426" s="144" t="s">
        <v>1</v>
      </c>
      <c r="N426" s="145" t="s">
        <v>41</v>
      </c>
      <c r="P426" s="146">
        <f>O426*H426</f>
        <v>0</v>
      </c>
      <c r="Q426" s="146">
        <v>0</v>
      </c>
      <c r="R426" s="146">
        <f>Q426*H426</f>
        <v>0</v>
      </c>
      <c r="S426" s="146">
        <v>0</v>
      </c>
      <c r="T426" s="147">
        <f>S426*H426</f>
        <v>0</v>
      </c>
      <c r="AR426" s="148" t="s">
        <v>262</v>
      </c>
      <c r="AT426" s="148" t="s">
        <v>183</v>
      </c>
      <c r="AU426" s="148" t="s">
        <v>85</v>
      </c>
      <c r="AY426" s="17" t="s">
        <v>181</v>
      </c>
      <c r="BE426" s="149">
        <f>IF(N426="základní",J426,0)</f>
        <v>0</v>
      </c>
      <c r="BF426" s="149">
        <f>IF(N426="snížená",J426,0)</f>
        <v>0</v>
      </c>
      <c r="BG426" s="149">
        <f>IF(N426="zákl. přenesená",J426,0)</f>
        <v>0</v>
      </c>
      <c r="BH426" s="149">
        <f>IF(N426="sníž. přenesená",J426,0)</f>
        <v>0</v>
      </c>
      <c r="BI426" s="149">
        <f>IF(N426="nulová",J426,0)</f>
        <v>0</v>
      </c>
      <c r="BJ426" s="17" t="s">
        <v>83</v>
      </c>
      <c r="BK426" s="149">
        <f>ROUND(I426*H426,2)</f>
        <v>0</v>
      </c>
      <c r="BL426" s="17" t="s">
        <v>262</v>
      </c>
      <c r="BM426" s="148" t="s">
        <v>727</v>
      </c>
    </row>
    <row r="427" spans="2:65" s="11" customFormat="1" ht="22.9" customHeight="1" x14ac:dyDescent="0.2">
      <c r="B427" s="124"/>
      <c r="D427" s="125" t="s">
        <v>75</v>
      </c>
      <c r="E427" s="134" t="s">
        <v>728</v>
      </c>
      <c r="F427" s="134" t="s">
        <v>729</v>
      </c>
      <c r="I427" s="127"/>
      <c r="J427" s="135">
        <f>BK427</f>
        <v>0</v>
      </c>
      <c r="L427" s="124"/>
      <c r="M427" s="129"/>
      <c r="P427" s="130">
        <f>SUM(P428:P444)</f>
        <v>0</v>
      </c>
      <c r="R427" s="130">
        <f>SUM(R428:R444)</f>
        <v>7.006124999999999</v>
      </c>
      <c r="T427" s="131">
        <f>SUM(T428:T444)</f>
        <v>0</v>
      </c>
      <c r="AR427" s="125" t="s">
        <v>85</v>
      </c>
      <c r="AT427" s="132" t="s">
        <v>75</v>
      </c>
      <c r="AU427" s="132" t="s">
        <v>83</v>
      </c>
      <c r="AY427" s="125" t="s">
        <v>181</v>
      </c>
      <c r="BK427" s="133">
        <f>SUM(BK428:BK444)</f>
        <v>0</v>
      </c>
    </row>
    <row r="428" spans="2:65" s="1" customFormat="1" ht="16.5" customHeight="1" x14ac:dyDescent="0.2">
      <c r="B428" s="136"/>
      <c r="C428" s="137" t="s">
        <v>730</v>
      </c>
      <c r="D428" s="137" t="s">
        <v>183</v>
      </c>
      <c r="E428" s="138" t="s">
        <v>731</v>
      </c>
      <c r="F428" s="139" t="s">
        <v>732</v>
      </c>
      <c r="G428" s="140" t="s">
        <v>186</v>
      </c>
      <c r="H428" s="141">
        <v>875</v>
      </c>
      <c r="I428" s="142"/>
      <c r="J428" s="143">
        <f>ROUND(I428*H428,2)</f>
        <v>0</v>
      </c>
      <c r="K428" s="139" t="s">
        <v>187</v>
      </c>
      <c r="L428" s="32"/>
      <c r="M428" s="144" t="s">
        <v>1</v>
      </c>
      <c r="N428" s="145" t="s">
        <v>41</v>
      </c>
      <c r="P428" s="146">
        <f>O428*H428</f>
        <v>0</v>
      </c>
      <c r="Q428" s="146">
        <v>0</v>
      </c>
      <c r="R428" s="146">
        <f>Q428*H428</f>
        <v>0</v>
      </c>
      <c r="S428" s="146">
        <v>0</v>
      </c>
      <c r="T428" s="147">
        <f>S428*H428</f>
        <v>0</v>
      </c>
      <c r="AR428" s="148" t="s">
        <v>262</v>
      </c>
      <c r="AT428" s="148" t="s">
        <v>183</v>
      </c>
      <c r="AU428" s="148" t="s">
        <v>85</v>
      </c>
      <c r="AY428" s="17" t="s">
        <v>181</v>
      </c>
      <c r="BE428" s="149">
        <f>IF(N428="základní",J428,0)</f>
        <v>0</v>
      </c>
      <c r="BF428" s="149">
        <f>IF(N428="snížená",J428,0)</f>
        <v>0</v>
      </c>
      <c r="BG428" s="149">
        <f>IF(N428="zákl. přenesená",J428,0)</f>
        <v>0</v>
      </c>
      <c r="BH428" s="149">
        <f>IF(N428="sníž. přenesená",J428,0)</f>
        <v>0</v>
      </c>
      <c r="BI428" s="149">
        <f>IF(N428="nulová",J428,0)</f>
        <v>0</v>
      </c>
      <c r="BJ428" s="17" t="s">
        <v>83</v>
      </c>
      <c r="BK428" s="149">
        <f>ROUND(I428*H428,2)</f>
        <v>0</v>
      </c>
      <c r="BL428" s="17" t="s">
        <v>262</v>
      </c>
      <c r="BM428" s="148" t="s">
        <v>733</v>
      </c>
    </row>
    <row r="429" spans="2:65" s="1" customFormat="1" ht="16.5" customHeight="1" x14ac:dyDescent="0.2">
      <c r="B429" s="136"/>
      <c r="C429" s="137" t="s">
        <v>734</v>
      </c>
      <c r="D429" s="137" t="s">
        <v>183</v>
      </c>
      <c r="E429" s="138" t="s">
        <v>735</v>
      </c>
      <c r="F429" s="139" t="s">
        <v>736</v>
      </c>
      <c r="G429" s="140" t="s">
        <v>186</v>
      </c>
      <c r="H429" s="141">
        <v>875</v>
      </c>
      <c r="I429" s="142"/>
      <c r="J429" s="143">
        <f>ROUND(I429*H429,2)</f>
        <v>0</v>
      </c>
      <c r="K429" s="139" t="s">
        <v>187</v>
      </c>
      <c r="L429" s="32"/>
      <c r="M429" s="144" t="s">
        <v>1</v>
      </c>
      <c r="N429" s="145" t="s">
        <v>41</v>
      </c>
      <c r="P429" s="146">
        <f>O429*H429</f>
        <v>0</v>
      </c>
      <c r="Q429" s="146">
        <v>3.0000000000000001E-5</v>
      </c>
      <c r="R429" s="146">
        <f>Q429*H429</f>
        <v>2.6249999999999999E-2</v>
      </c>
      <c r="S429" s="146">
        <v>0</v>
      </c>
      <c r="T429" s="147">
        <f>S429*H429</f>
        <v>0</v>
      </c>
      <c r="AR429" s="148" t="s">
        <v>262</v>
      </c>
      <c r="AT429" s="148" t="s">
        <v>183</v>
      </c>
      <c r="AU429" s="148" t="s">
        <v>85</v>
      </c>
      <c r="AY429" s="17" t="s">
        <v>181</v>
      </c>
      <c r="BE429" s="149">
        <f>IF(N429="základní",J429,0)</f>
        <v>0</v>
      </c>
      <c r="BF429" s="149">
        <f>IF(N429="snížená",J429,0)</f>
        <v>0</v>
      </c>
      <c r="BG429" s="149">
        <f>IF(N429="zákl. přenesená",J429,0)</f>
        <v>0</v>
      </c>
      <c r="BH429" s="149">
        <f>IF(N429="sníž. přenesená",J429,0)</f>
        <v>0</v>
      </c>
      <c r="BI429" s="149">
        <f>IF(N429="nulová",J429,0)</f>
        <v>0</v>
      </c>
      <c r="BJ429" s="17" t="s">
        <v>83</v>
      </c>
      <c r="BK429" s="149">
        <f>ROUND(I429*H429,2)</f>
        <v>0</v>
      </c>
      <c r="BL429" s="17" t="s">
        <v>262</v>
      </c>
      <c r="BM429" s="148" t="s">
        <v>737</v>
      </c>
    </row>
    <row r="430" spans="2:65" s="1" customFormat="1" ht="21.75" customHeight="1" x14ac:dyDescent="0.2">
      <c r="B430" s="136"/>
      <c r="C430" s="137" t="s">
        <v>738</v>
      </c>
      <c r="D430" s="137" t="s">
        <v>183</v>
      </c>
      <c r="E430" s="138" t="s">
        <v>739</v>
      </c>
      <c r="F430" s="139" t="s">
        <v>740</v>
      </c>
      <c r="G430" s="140" t="s">
        <v>186</v>
      </c>
      <c r="H430" s="141">
        <v>875</v>
      </c>
      <c r="I430" s="142"/>
      <c r="J430" s="143">
        <f>ROUND(I430*H430,2)</f>
        <v>0</v>
      </c>
      <c r="K430" s="139" t="s">
        <v>187</v>
      </c>
      <c r="L430" s="32"/>
      <c r="M430" s="144" t="s">
        <v>1</v>
      </c>
      <c r="N430" s="145" t="s">
        <v>41</v>
      </c>
      <c r="P430" s="146">
        <f>O430*H430</f>
        <v>0</v>
      </c>
      <c r="Q430" s="146">
        <v>4.4999999999999997E-3</v>
      </c>
      <c r="R430" s="146">
        <f>Q430*H430</f>
        <v>3.9374999999999996</v>
      </c>
      <c r="S430" s="146">
        <v>0</v>
      </c>
      <c r="T430" s="147">
        <f>S430*H430</f>
        <v>0</v>
      </c>
      <c r="AR430" s="148" t="s">
        <v>262</v>
      </c>
      <c r="AT430" s="148" t="s">
        <v>183</v>
      </c>
      <c r="AU430" s="148" t="s">
        <v>85</v>
      </c>
      <c r="AY430" s="17" t="s">
        <v>181</v>
      </c>
      <c r="BE430" s="149">
        <f>IF(N430="základní",J430,0)</f>
        <v>0</v>
      </c>
      <c r="BF430" s="149">
        <f>IF(N430="snížená",J430,0)</f>
        <v>0</v>
      </c>
      <c r="BG430" s="149">
        <f>IF(N430="zákl. přenesená",J430,0)</f>
        <v>0</v>
      </c>
      <c r="BH430" s="149">
        <f>IF(N430="sníž. přenesená",J430,0)</f>
        <v>0</v>
      </c>
      <c r="BI430" s="149">
        <f>IF(N430="nulová",J430,0)</f>
        <v>0</v>
      </c>
      <c r="BJ430" s="17" t="s">
        <v>83</v>
      </c>
      <c r="BK430" s="149">
        <f>ROUND(I430*H430,2)</f>
        <v>0</v>
      </c>
      <c r="BL430" s="17" t="s">
        <v>262</v>
      </c>
      <c r="BM430" s="148" t="s">
        <v>741</v>
      </c>
    </row>
    <row r="431" spans="2:65" s="1" customFormat="1" ht="16.5" customHeight="1" x14ac:dyDescent="0.2">
      <c r="B431" s="136"/>
      <c r="C431" s="137" t="s">
        <v>742</v>
      </c>
      <c r="D431" s="137" t="s">
        <v>183</v>
      </c>
      <c r="E431" s="138" t="s">
        <v>743</v>
      </c>
      <c r="F431" s="139" t="s">
        <v>744</v>
      </c>
      <c r="G431" s="140" t="s">
        <v>186</v>
      </c>
      <c r="H431" s="141">
        <v>875</v>
      </c>
      <c r="I431" s="142"/>
      <c r="J431" s="143">
        <f>ROUND(I431*H431,2)</f>
        <v>0</v>
      </c>
      <c r="K431" s="139" t="s">
        <v>187</v>
      </c>
      <c r="L431" s="32"/>
      <c r="M431" s="144" t="s">
        <v>1</v>
      </c>
      <c r="N431" s="145" t="s">
        <v>41</v>
      </c>
      <c r="P431" s="146">
        <f>O431*H431</f>
        <v>0</v>
      </c>
      <c r="Q431" s="146">
        <v>2.9999999999999997E-4</v>
      </c>
      <c r="R431" s="146">
        <f>Q431*H431</f>
        <v>0.26249999999999996</v>
      </c>
      <c r="S431" s="146">
        <v>0</v>
      </c>
      <c r="T431" s="147">
        <f>S431*H431</f>
        <v>0</v>
      </c>
      <c r="AR431" s="148" t="s">
        <v>262</v>
      </c>
      <c r="AT431" s="148" t="s">
        <v>183</v>
      </c>
      <c r="AU431" s="148" t="s">
        <v>85</v>
      </c>
      <c r="AY431" s="17" t="s">
        <v>181</v>
      </c>
      <c r="BE431" s="149">
        <f>IF(N431="základní",J431,0)</f>
        <v>0</v>
      </c>
      <c r="BF431" s="149">
        <f>IF(N431="snížená",J431,0)</f>
        <v>0</v>
      </c>
      <c r="BG431" s="149">
        <f>IF(N431="zákl. přenesená",J431,0)</f>
        <v>0</v>
      </c>
      <c r="BH431" s="149">
        <f>IF(N431="sníž. přenesená",J431,0)</f>
        <v>0</v>
      </c>
      <c r="BI431" s="149">
        <f>IF(N431="nulová",J431,0)</f>
        <v>0</v>
      </c>
      <c r="BJ431" s="17" t="s">
        <v>83</v>
      </c>
      <c r="BK431" s="149">
        <f>ROUND(I431*H431,2)</f>
        <v>0</v>
      </c>
      <c r="BL431" s="17" t="s">
        <v>262</v>
      </c>
      <c r="BM431" s="148" t="s">
        <v>745</v>
      </c>
    </row>
    <row r="432" spans="2:65" s="1" customFormat="1" ht="29.25" x14ac:dyDescent="0.2">
      <c r="B432" s="32"/>
      <c r="D432" s="151" t="s">
        <v>227</v>
      </c>
      <c r="F432" s="181" t="s">
        <v>746</v>
      </c>
      <c r="I432" s="182"/>
      <c r="L432" s="32"/>
      <c r="M432" s="183"/>
      <c r="T432" s="56"/>
      <c r="AT432" s="17" t="s">
        <v>227</v>
      </c>
      <c r="AU432" s="17" t="s">
        <v>85</v>
      </c>
    </row>
    <row r="433" spans="2:65" s="12" customFormat="1" x14ac:dyDescent="0.2">
      <c r="B433" s="150"/>
      <c r="D433" s="151" t="s">
        <v>190</v>
      </c>
      <c r="E433" s="152" t="s">
        <v>1</v>
      </c>
      <c r="F433" s="153" t="s">
        <v>277</v>
      </c>
      <c r="H433" s="154">
        <v>875</v>
      </c>
      <c r="I433" s="155"/>
      <c r="L433" s="150"/>
      <c r="M433" s="156"/>
      <c r="T433" s="157"/>
      <c r="AT433" s="152" t="s">
        <v>190</v>
      </c>
      <c r="AU433" s="152" t="s">
        <v>85</v>
      </c>
      <c r="AV433" s="12" t="s">
        <v>85</v>
      </c>
      <c r="AW433" s="12" t="s">
        <v>32</v>
      </c>
      <c r="AX433" s="12" t="s">
        <v>76</v>
      </c>
      <c r="AY433" s="152" t="s">
        <v>181</v>
      </c>
    </row>
    <row r="434" spans="2:65" s="14" customFormat="1" x14ac:dyDescent="0.2">
      <c r="B434" s="164"/>
      <c r="D434" s="151" t="s">
        <v>190</v>
      </c>
      <c r="E434" s="165" t="s">
        <v>1</v>
      </c>
      <c r="F434" s="166" t="s">
        <v>193</v>
      </c>
      <c r="H434" s="167">
        <v>875</v>
      </c>
      <c r="I434" s="168"/>
      <c r="L434" s="164"/>
      <c r="M434" s="169"/>
      <c r="T434" s="170"/>
      <c r="AT434" s="165" t="s">
        <v>190</v>
      </c>
      <c r="AU434" s="165" t="s">
        <v>85</v>
      </c>
      <c r="AV434" s="14" t="s">
        <v>188</v>
      </c>
      <c r="AW434" s="14" t="s">
        <v>32</v>
      </c>
      <c r="AX434" s="14" t="s">
        <v>83</v>
      </c>
      <c r="AY434" s="165" t="s">
        <v>181</v>
      </c>
    </row>
    <row r="435" spans="2:65" s="1" customFormat="1" ht="16.5" customHeight="1" x14ac:dyDescent="0.2">
      <c r="B435" s="136"/>
      <c r="C435" s="171" t="s">
        <v>747</v>
      </c>
      <c r="D435" s="171" t="s">
        <v>198</v>
      </c>
      <c r="E435" s="172" t="s">
        <v>748</v>
      </c>
      <c r="F435" s="173" t="s">
        <v>749</v>
      </c>
      <c r="G435" s="174" t="s">
        <v>186</v>
      </c>
      <c r="H435" s="175">
        <v>962.5</v>
      </c>
      <c r="I435" s="176"/>
      <c r="J435" s="177">
        <f>ROUND(I435*H435,2)</f>
        <v>0</v>
      </c>
      <c r="K435" s="173" t="s">
        <v>201</v>
      </c>
      <c r="L435" s="178"/>
      <c r="M435" s="179" t="s">
        <v>1</v>
      </c>
      <c r="N435" s="180" t="s">
        <v>41</v>
      </c>
      <c r="P435" s="146">
        <f>O435*H435</f>
        <v>0</v>
      </c>
      <c r="Q435" s="146">
        <v>2.8700000000000002E-3</v>
      </c>
      <c r="R435" s="146">
        <f>Q435*H435</f>
        <v>2.762375</v>
      </c>
      <c r="S435" s="146">
        <v>0</v>
      </c>
      <c r="T435" s="147">
        <f>S435*H435</f>
        <v>0</v>
      </c>
      <c r="AR435" s="148" t="s">
        <v>352</v>
      </c>
      <c r="AT435" s="148" t="s">
        <v>198</v>
      </c>
      <c r="AU435" s="148" t="s">
        <v>85</v>
      </c>
      <c r="AY435" s="17" t="s">
        <v>181</v>
      </c>
      <c r="BE435" s="149">
        <f>IF(N435="základní",J435,0)</f>
        <v>0</v>
      </c>
      <c r="BF435" s="149">
        <f>IF(N435="snížená",J435,0)</f>
        <v>0</v>
      </c>
      <c r="BG435" s="149">
        <f>IF(N435="zákl. přenesená",J435,0)</f>
        <v>0</v>
      </c>
      <c r="BH435" s="149">
        <f>IF(N435="sníž. přenesená",J435,0)</f>
        <v>0</v>
      </c>
      <c r="BI435" s="149">
        <f>IF(N435="nulová",J435,0)</f>
        <v>0</v>
      </c>
      <c r="BJ435" s="17" t="s">
        <v>83</v>
      </c>
      <c r="BK435" s="149">
        <f>ROUND(I435*H435,2)</f>
        <v>0</v>
      </c>
      <c r="BL435" s="17" t="s">
        <v>262</v>
      </c>
      <c r="BM435" s="148" t="s">
        <v>750</v>
      </c>
    </row>
    <row r="436" spans="2:65" s="1" customFormat="1" ht="68.25" x14ac:dyDescent="0.2">
      <c r="B436" s="32"/>
      <c r="D436" s="151" t="s">
        <v>227</v>
      </c>
      <c r="F436" s="181" t="s">
        <v>751</v>
      </c>
      <c r="I436" s="182"/>
      <c r="L436" s="32"/>
      <c r="M436" s="183"/>
      <c r="T436" s="56"/>
      <c r="AT436" s="17" t="s">
        <v>227</v>
      </c>
      <c r="AU436" s="17" t="s">
        <v>85</v>
      </c>
    </row>
    <row r="437" spans="2:65" s="12" customFormat="1" x14ac:dyDescent="0.2">
      <c r="B437" s="150"/>
      <c r="D437" s="151" t="s">
        <v>190</v>
      </c>
      <c r="F437" s="153" t="s">
        <v>437</v>
      </c>
      <c r="H437" s="154">
        <v>962.5</v>
      </c>
      <c r="I437" s="155"/>
      <c r="L437" s="150"/>
      <c r="M437" s="156"/>
      <c r="T437" s="157"/>
      <c r="AT437" s="152" t="s">
        <v>190</v>
      </c>
      <c r="AU437" s="152" t="s">
        <v>85</v>
      </c>
      <c r="AV437" s="12" t="s">
        <v>85</v>
      </c>
      <c r="AW437" s="12" t="s">
        <v>3</v>
      </c>
      <c r="AX437" s="12" t="s">
        <v>83</v>
      </c>
      <c r="AY437" s="152" t="s">
        <v>181</v>
      </c>
    </row>
    <row r="438" spans="2:65" s="1" customFormat="1" ht="16.5" customHeight="1" x14ac:dyDescent="0.2">
      <c r="B438" s="136"/>
      <c r="C438" s="137" t="s">
        <v>752</v>
      </c>
      <c r="D438" s="137" t="s">
        <v>183</v>
      </c>
      <c r="E438" s="138" t="s">
        <v>753</v>
      </c>
      <c r="F438" s="139" t="s">
        <v>754</v>
      </c>
      <c r="G438" s="140" t="s">
        <v>186</v>
      </c>
      <c r="H438" s="141">
        <v>875</v>
      </c>
      <c r="I438" s="142"/>
      <c r="J438" s="143">
        <f>ROUND(I438*H438,2)</f>
        <v>0</v>
      </c>
      <c r="K438" s="139" t="s">
        <v>201</v>
      </c>
      <c r="L438" s="32"/>
      <c r="M438" s="144" t="s">
        <v>1</v>
      </c>
      <c r="N438" s="145" t="s">
        <v>41</v>
      </c>
      <c r="P438" s="146">
        <f>O438*H438</f>
        <v>0</v>
      </c>
      <c r="Q438" s="146">
        <v>2.0000000000000002E-5</v>
      </c>
      <c r="R438" s="146">
        <f>Q438*H438</f>
        <v>1.7500000000000002E-2</v>
      </c>
      <c r="S438" s="146">
        <v>0</v>
      </c>
      <c r="T438" s="147">
        <f>S438*H438</f>
        <v>0</v>
      </c>
      <c r="AR438" s="148" t="s">
        <v>262</v>
      </c>
      <c r="AT438" s="148" t="s">
        <v>183</v>
      </c>
      <c r="AU438" s="148" t="s">
        <v>85</v>
      </c>
      <c r="AY438" s="17" t="s">
        <v>181</v>
      </c>
      <c r="BE438" s="149">
        <f>IF(N438="základní",J438,0)</f>
        <v>0</v>
      </c>
      <c r="BF438" s="149">
        <f>IF(N438="snížená",J438,0)</f>
        <v>0</v>
      </c>
      <c r="BG438" s="149">
        <f>IF(N438="zákl. přenesená",J438,0)</f>
        <v>0</v>
      </c>
      <c r="BH438" s="149">
        <f>IF(N438="sníž. přenesená",J438,0)</f>
        <v>0</v>
      </c>
      <c r="BI438" s="149">
        <f>IF(N438="nulová",J438,0)</f>
        <v>0</v>
      </c>
      <c r="BJ438" s="17" t="s">
        <v>83</v>
      </c>
      <c r="BK438" s="149">
        <f>ROUND(I438*H438,2)</f>
        <v>0</v>
      </c>
      <c r="BL438" s="17" t="s">
        <v>262</v>
      </c>
      <c r="BM438" s="148" t="s">
        <v>755</v>
      </c>
    </row>
    <row r="439" spans="2:65" s="1" customFormat="1" ht="48.75" x14ac:dyDescent="0.2">
      <c r="B439" s="32"/>
      <c r="D439" s="151" t="s">
        <v>227</v>
      </c>
      <c r="F439" s="181" t="s">
        <v>756</v>
      </c>
      <c r="I439" s="182"/>
      <c r="L439" s="32"/>
      <c r="M439" s="183"/>
      <c r="T439" s="56"/>
      <c r="AT439" s="17" t="s">
        <v>227</v>
      </c>
      <c r="AU439" s="17" t="s">
        <v>85</v>
      </c>
    </row>
    <row r="440" spans="2:65" s="13" customFormat="1" x14ac:dyDescent="0.2">
      <c r="B440" s="158"/>
      <c r="D440" s="151" t="s">
        <v>190</v>
      </c>
      <c r="E440" s="159" t="s">
        <v>1</v>
      </c>
      <c r="F440" s="160" t="s">
        <v>757</v>
      </c>
      <c r="H440" s="159" t="s">
        <v>1</v>
      </c>
      <c r="I440" s="161"/>
      <c r="L440" s="158"/>
      <c r="M440" s="162"/>
      <c r="T440" s="163"/>
      <c r="AT440" s="159" t="s">
        <v>190</v>
      </c>
      <c r="AU440" s="159" t="s">
        <v>85</v>
      </c>
      <c r="AV440" s="13" t="s">
        <v>83</v>
      </c>
      <c r="AW440" s="13" t="s">
        <v>32</v>
      </c>
      <c r="AX440" s="13" t="s">
        <v>76</v>
      </c>
      <c r="AY440" s="159" t="s">
        <v>181</v>
      </c>
    </row>
    <row r="441" spans="2:65" s="12" customFormat="1" x14ac:dyDescent="0.2">
      <c r="B441" s="150"/>
      <c r="D441" s="151" t="s">
        <v>190</v>
      </c>
      <c r="E441" s="152" t="s">
        <v>1</v>
      </c>
      <c r="F441" s="153" t="s">
        <v>277</v>
      </c>
      <c r="H441" s="154">
        <v>875</v>
      </c>
      <c r="I441" s="155"/>
      <c r="L441" s="150"/>
      <c r="M441" s="156"/>
      <c r="T441" s="157"/>
      <c r="AT441" s="152" t="s">
        <v>190</v>
      </c>
      <c r="AU441" s="152" t="s">
        <v>85</v>
      </c>
      <c r="AV441" s="12" t="s">
        <v>85</v>
      </c>
      <c r="AW441" s="12" t="s">
        <v>32</v>
      </c>
      <c r="AX441" s="12" t="s">
        <v>76</v>
      </c>
      <c r="AY441" s="152" t="s">
        <v>181</v>
      </c>
    </row>
    <row r="442" spans="2:65" s="14" customFormat="1" x14ac:dyDescent="0.2">
      <c r="B442" s="164"/>
      <c r="D442" s="151" t="s">
        <v>190</v>
      </c>
      <c r="E442" s="165" t="s">
        <v>1</v>
      </c>
      <c r="F442" s="166" t="s">
        <v>193</v>
      </c>
      <c r="H442" s="167">
        <v>875</v>
      </c>
      <c r="I442" s="168"/>
      <c r="L442" s="164"/>
      <c r="M442" s="169"/>
      <c r="T442" s="170"/>
      <c r="AT442" s="165" t="s">
        <v>190</v>
      </c>
      <c r="AU442" s="165" t="s">
        <v>85</v>
      </c>
      <c r="AV442" s="14" t="s">
        <v>188</v>
      </c>
      <c r="AW442" s="14" t="s">
        <v>32</v>
      </c>
      <c r="AX442" s="14" t="s">
        <v>83</v>
      </c>
      <c r="AY442" s="165" t="s">
        <v>181</v>
      </c>
    </row>
    <row r="443" spans="2:65" s="1" customFormat="1" ht="16.5" customHeight="1" x14ac:dyDescent="0.2">
      <c r="B443" s="136"/>
      <c r="C443" s="137" t="s">
        <v>758</v>
      </c>
      <c r="D443" s="137" t="s">
        <v>183</v>
      </c>
      <c r="E443" s="138" t="s">
        <v>759</v>
      </c>
      <c r="F443" s="139" t="s">
        <v>760</v>
      </c>
      <c r="G443" s="140" t="s">
        <v>373</v>
      </c>
      <c r="H443" s="141">
        <v>7.0060000000000002</v>
      </c>
      <c r="I443" s="142"/>
      <c r="J443" s="143">
        <f>ROUND(I443*H443,2)</f>
        <v>0</v>
      </c>
      <c r="K443" s="139" t="s">
        <v>187</v>
      </c>
      <c r="L443" s="32"/>
      <c r="M443" s="144" t="s">
        <v>1</v>
      </c>
      <c r="N443" s="145" t="s">
        <v>41</v>
      </c>
      <c r="P443" s="146">
        <f>O443*H443</f>
        <v>0</v>
      </c>
      <c r="Q443" s="146">
        <v>0</v>
      </c>
      <c r="R443" s="146">
        <f>Q443*H443</f>
        <v>0</v>
      </c>
      <c r="S443" s="146">
        <v>0</v>
      </c>
      <c r="T443" s="147">
        <f>S443*H443</f>
        <v>0</v>
      </c>
      <c r="AR443" s="148" t="s">
        <v>262</v>
      </c>
      <c r="AT443" s="148" t="s">
        <v>183</v>
      </c>
      <c r="AU443" s="148" t="s">
        <v>85</v>
      </c>
      <c r="AY443" s="17" t="s">
        <v>181</v>
      </c>
      <c r="BE443" s="149">
        <f>IF(N443="základní",J443,0)</f>
        <v>0</v>
      </c>
      <c r="BF443" s="149">
        <f>IF(N443="snížená",J443,0)</f>
        <v>0</v>
      </c>
      <c r="BG443" s="149">
        <f>IF(N443="zákl. přenesená",J443,0)</f>
        <v>0</v>
      </c>
      <c r="BH443" s="149">
        <f>IF(N443="sníž. přenesená",J443,0)</f>
        <v>0</v>
      </c>
      <c r="BI443" s="149">
        <f>IF(N443="nulová",J443,0)</f>
        <v>0</v>
      </c>
      <c r="BJ443" s="17" t="s">
        <v>83</v>
      </c>
      <c r="BK443" s="149">
        <f>ROUND(I443*H443,2)</f>
        <v>0</v>
      </c>
      <c r="BL443" s="17" t="s">
        <v>262</v>
      </c>
      <c r="BM443" s="148" t="s">
        <v>761</v>
      </c>
    </row>
    <row r="444" spans="2:65" s="1" customFormat="1" ht="21.75" customHeight="1" x14ac:dyDescent="0.2">
      <c r="B444" s="136"/>
      <c r="C444" s="137" t="s">
        <v>762</v>
      </c>
      <c r="D444" s="137" t="s">
        <v>183</v>
      </c>
      <c r="E444" s="138" t="s">
        <v>763</v>
      </c>
      <c r="F444" s="139" t="s">
        <v>764</v>
      </c>
      <c r="G444" s="140" t="s">
        <v>373</v>
      </c>
      <c r="H444" s="141">
        <v>7.0060000000000002</v>
      </c>
      <c r="I444" s="142"/>
      <c r="J444" s="143">
        <f>ROUND(I444*H444,2)</f>
        <v>0</v>
      </c>
      <c r="K444" s="139" t="s">
        <v>187</v>
      </c>
      <c r="L444" s="32"/>
      <c r="M444" s="144" t="s">
        <v>1</v>
      </c>
      <c r="N444" s="145" t="s">
        <v>41</v>
      </c>
      <c r="P444" s="146">
        <f>O444*H444</f>
        <v>0</v>
      </c>
      <c r="Q444" s="146">
        <v>0</v>
      </c>
      <c r="R444" s="146">
        <f>Q444*H444</f>
        <v>0</v>
      </c>
      <c r="S444" s="146">
        <v>0</v>
      </c>
      <c r="T444" s="147">
        <f>S444*H444</f>
        <v>0</v>
      </c>
      <c r="AR444" s="148" t="s">
        <v>262</v>
      </c>
      <c r="AT444" s="148" t="s">
        <v>183</v>
      </c>
      <c r="AU444" s="148" t="s">
        <v>85</v>
      </c>
      <c r="AY444" s="17" t="s">
        <v>181</v>
      </c>
      <c r="BE444" s="149">
        <f>IF(N444="základní",J444,0)</f>
        <v>0</v>
      </c>
      <c r="BF444" s="149">
        <f>IF(N444="snížená",J444,0)</f>
        <v>0</v>
      </c>
      <c r="BG444" s="149">
        <f>IF(N444="zákl. přenesená",J444,0)</f>
        <v>0</v>
      </c>
      <c r="BH444" s="149">
        <f>IF(N444="sníž. přenesená",J444,0)</f>
        <v>0</v>
      </c>
      <c r="BI444" s="149">
        <f>IF(N444="nulová",J444,0)</f>
        <v>0</v>
      </c>
      <c r="BJ444" s="17" t="s">
        <v>83</v>
      </c>
      <c r="BK444" s="149">
        <f>ROUND(I444*H444,2)</f>
        <v>0</v>
      </c>
      <c r="BL444" s="17" t="s">
        <v>262</v>
      </c>
      <c r="BM444" s="148" t="s">
        <v>765</v>
      </c>
    </row>
    <row r="445" spans="2:65" s="11" customFormat="1" ht="22.9" customHeight="1" x14ac:dyDescent="0.2">
      <c r="B445" s="124"/>
      <c r="D445" s="125" t="s">
        <v>75</v>
      </c>
      <c r="E445" s="134" t="s">
        <v>766</v>
      </c>
      <c r="F445" s="134" t="s">
        <v>767</v>
      </c>
      <c r="I445" s="127"/>
      <c r="J445" s="135">
        <f>BK445</f>
        <v>0</v>
      </c>
      <c r="L445" s="124"/>
      <c r="M445" s="129"/>
      <c r="P445" s="130">
        <f>SUM(P446:P459)</f>
        <v>0</v>
      </c>
      <c r="R445" s="130">
        <f>SUM(R446:R459)</f>
        <v>0.45940190000000003</v>
      </c>
      <c r="T445" s="131">
        <f>SUM(T446:T459)</f>
        <v>0</v>
      </c>
      <c r="AR445" s="125" t="s">
        <v>85</v>
      </c>
      <c r="AT445" s="132" t="s">
        <v>75</v>
      </c>
      <c r="AU445" s="132" t="s">
        <v>83</v>
      </c>
      <c r="AY445" s="125" t="s">
        <v>181</v>
      </c>
      <c r="BK445" s="133">
        <f>SUM(BK446:BK459)</f>
        <v>0</v>
      </c>
    </row>
    <row r="446" spans="2:65" s="1" customFormat="1" ht="16.5" customHeight="1" x14ac:dyDescent="0.2">
      <c r="B446" s="136"/>
      <c r="C446" s="137" t="s">
        <v>768</v>
      </c>
      <c r="D446" s="137" t="s">
        <v>183</v>
      </c>
      <c r="E446" s="138" t="s">
        <v>769</v>
      </c>
      <c r="F446" s="139" t="s">
        <v>770</v>
      </c>
      <c r="G446" s="140" t="s">
        <v>186</v>
      </c>
      <c r="H446" s="141">
        <v>28.05</v>
      </c>
      <c r="I446" s="142"/>
      <c r="J446" s="143">
        <f>ROUND(I446*H446,2)</f>
        <v>0</v>
      </c>
      <c r="K446" s="139" t="s">
        <v>187</v>
      </c>
      <c r="L446" s="32"/>
      <c r="M446" s="144" t="s">
        <v>1</v>
      </c>
      <c r="N446" s="145" t="s">
        <v>41</v>
      </c>
      <c r="P446" s="146">
        <f>O446*H446</f>
        <v>0</v>
      </c>
      <c r="Q446" s="146">
        <v>6.0000000000000002E-5</v>
      </c>
      <c r="R446" s="146">
        <f>Q446*H446</f>
        <v>1.683E-3</v>
      </c>
      <c r="S446" s="146">
        <v>0</v>
      </c>
      <c r="T446" s="147">
        <f>S446*H446</f>
        <v>0</v>
      </c>
      <c r="AR446" s="148" t="s">
        <v>262</v>
      </c>
      <c r="AT446" s="148" t="s">
        <v>183</v>
      </c>
      <c r="AU446" s="148" t="s">
        <v>85</v>
      </c>
      <c r="AY446" s="17" t="s">
        <v>181</v>
      </c>
      <c r="BE446" s="149">
        <f>IF(N446="základní",J446,0)</f>
        <v>0</v>
      </c>
      <c r="BF446" s="149">
        <f>IF(N446="snížená",J446,0)</f>
        <v>0</v>
      </c>
      <c r="BG446" s="149">
        <f>IF(N446="zákl. přenesená",J446,0)</f>
        <v>0</v>
      </c>
      <c r="BH446" s="149">
        <f>IF(N446="sníž. přenesená",J446,0)</f>
        <v>0</v>
      </c>
      <c r="BI446" s="149">
        <f>IF(N446="nulová",J446,0)</f>
        <v>0</v>
      </c>
      <c r="BJ446" s="17" t="s">
        <v>83</v>
      </c>
      <c r="BK446" s="149">
        <f>ROUND(I446*H446,2)</f>
        <v>0</v>
      </c>
      <c r="BL446" s="17" t="s">
        <v>262</v>
      </c>
      <c r="BM446" s="148" t="s">
        <v>771</v>
      </c>
    </row>
    <row r="447" spans="2:65" s="1" customFormat="1" ht="16.5" customHeight="1" x14ac:dyDescent="0.2">
      <c r="B447" s="136"/>
      <c r="C447" s="137" t="s">
        <v>772</v>
      </c>
      <c r="D447" s="137" t="s">
        <v>183</v>
      </c>
      <c r="E447" s="138" t="s">
        <v>773</v>
      </c>
      <c r="F447" s="139" t="s">
        <v>774</v>
      </c>
      <c r="G447" s="140" t="s">
        <v>186</v>
      </c>
      <c r="H447" s="141">
        <v>136.62</v>
      </c>
      <c r="I447" s="142"/>
      <c r="J447" s="143">
        <f>ROUND(I447*H447,2)</f>
        <v>0</v>
      </c>
      <c r="K447" s="139" t="s">
        <v>187</v>
      </c>
      <c r="L447" s="32"/>
      <c r="M447" s="144" t="s">
        <v>1</v>
      </c>
      <c r="N447" s="145" t="s">
        <v>41</v>
      </c>
      <c r="P447" s="146">
        <f>O447*H447</f>
        <v>0</v>
      </c>
      <c r="Q447" s="146">
        <v>0</v>
      </c>
      <c r="R447" s="146">
        <f>Q447*H447</f>
        <v>0</v>
      </c>
      <c r="S447" s="146">
        <v>0</v>
      </c>
      <c r="T447" s="147">
        <f>S447*H447</f>
        <v>0</v>
      </c>
      <c r="AR447" s="148" t="s">
        <v>262</v>
      </c>
      <c r="AT447" s="148" t="s">
        <v>183</v>
      </c>
      <c r="AU447" s="148" t="s">
        <v>85</v>
      </c>
      <c r="AY447" s="17" t="s">
        <v>181</v>
      </c>
      <c r="BE447" s="149">
        <f>IF(N447="základní",J447,0)</f>
        <v>0</v>
      </c>
      <c r="BF447" s="149">
        <f>IF(N447="snížená",J447,0)</f>
        <v>0</v>
      </c>
      <c r="BG447" s="149">
        <f>IF(N447="zákl. přenesená",J447,0)</f>
        <v>0</v>
      </c>
      <c r="BH447" s="149">
        <f>IF(N447="sníž. přenesená",J447,0)</f>
        <v>0</v>
      </c>
      <c r="BI447" s="149">
        <f>IF(N447="nulová",J447,0)</f>
        <v>0</v>
      </c>
      <c r="BJ447" s="17" t="s">
        <v>83</v>
      </c>
      <c r="BK447" s="149">
        <f>ROUND(I447*H447,2)</f>
        <v>0</v>
      </c>
      <c r="BL447" s="17" t="s">
        <v>262</v>
      </c>
      <c r="BM447" s="148" t="s">
        <v>775</v>
      </c>
    </row>
    <row r="448" spans="2:65" s="1" customFormat="1" ht="16.5" customHeight="1" x14ac:dyDescent="0.2">
      <c r="B448" s="136"/>
      <c r="C448" s="137" t="s">
        <v>776</v>
      </c>
      <c r="D448" s="137" t="s">
        <v>183</v>
      </c>
      <c r="E448" s="138" t="s">
        <v>777</v>
      </c>
      <c r="F448" s="139" t="s">
        <v>778</v>
      </c>
      <c r="G448" s="140" t="s">
        <v>186</v>
      </c>
      <c r="H448" s="141">
        <v>28.05</v>
      </c>
      <c r="I448" s="142"/>
      <c r="J448" s="143">
        <f>ROUND(I448*H448,2)</f>
        <v>0</v>
      </c>
      <c r="K448" s="139" t="s">
        <v>187</v>
      </c>
      <c r="L448" s="32"/>
      <c r="M448" s="144" t="s">
        <v>1</v>
      </c>
      <c r="N448" s="145" t="s">
        <v>41</v>
      </c>
      <c r="P448" s="146">
        <f>O448*H448</f>
        <v>0</v>
      </c>
      <c r="Q448" s="146">
        <v>1.7000000000000001E-4</v>
      </c>
      <c r="R448" s="146">
        <f>Q448*H448</f>
        <v>4.7685000000000002E-3</v>
      </c>
      <c r="S448" s="146">
        <v>0</v>
      </c>
      <c r="T448" s="147">
        <f>S448*H448</f>
        <v>0</v>
      </c>
      <c r="AR448" s="148" t="s">
        <v>262</v>
      </c>
      <c r="AT448" s="148" t="s">
        <v>183</v>
      </c>
      <c r="AU448" s="148" t="s">
        <v>85</v>
      </c>
      <c r="AY448" s="17" t="s">
        <v>181</v>
      </c>
      <c r="BE448" s="149">
        <f>IF(N448="základní",J448,0)</f>
        <v>0</v>
      </c>
      <c r="BF448" s="149">
        <f>IF(N448="snížená",J448,0)</f>
        <v>0</v>
      </c>
      <c r="BG448" s="149">
        <f>IF(N448="zákl. přenesená",J448,0)</f>
        <v>0</v>
      </c>
      <c r="BH448" s="149">
        <f>IF(N448="sníž. přenesená",J448,0)</f>
        <v>0</v>
      </c>
      <c r="BI448" s="149">
        <f>IF(N448="nulová",J448,0)</f>
        <v>0</v>
      </c>
      <c r="BJ448" s="17" t="s">
        <v>83</v>
      </c>
      <c r="BK448" s="149">
        <f>ROUND(I448*H448,2)</f>
        <v>0</v>
      </c>
      <c r="BL448" s="17" t="s">
        <v>262</v>
      </c>
      <c r="BM448" s="148" t="s">
        <v>779</v>
      </c>
    </row>
    <row r="449" spans="2:65" s="1" customFormat="1" ht="16.5" customHeight="1" x14ac:dyDescent="0.2">
      <c r="B449" s="136"/>
      <c r="C449" s="137" t="s">
        <v>780</v>
      </c>
      <c r="D449" s="137" t="s">
        <v>183</v>
      </c>
      <c r="E449" s="138" t="s">
        <v>781</v>
      </c>
      <c r="F449" s="139" t="s">
        <v>782</v>
      </c>
      <c r="G449" s="140" t="s">
        <v>186</v>
      </c>
      <c r="H449" s="141">
        <v>56.1</v>
      </c>
      <c r="I449" s="142"/>
      <c r="J449" s="143">
        <f>ROUND(I449*H449,2)</f>
        <v>0</v>
      </c>
      <c r="K449" s="139" t="s">
        <v>187</v>
      </c>
      <c r="L449" s="32"/>
      <c r="M449" s="144" t="s">
        <v>1</v>
      </c>
      <c r="N449" s="145" t="s">
        <v>41</v>
      </c>
      <c r="P449" s="146">
        <f>O449*H449</f>
        <v>0</v>
      </c>
      <c r="Q449" s="146">
        <v>1.2E-4</v>
      </c>
      <c r="R449" s="146">
        <f>Q449*H449</f>
        <v>6.7320000000000001E-3</v>
      </c>
      <c r="S449" s="146">
        <v>0</v>
      </c>
      <c r="T449" s="147">
        <f>S449*H449</f>
        <v>0</v>
      </c>
      <c r="AR449" s="148" t="s">
        <v>262</v>
      </c>
      <c r="AT449" s="148" t="s">
        <v>183</v>
      </c>
      <c r="AU449" s="148" t="s">
        <v>85</v>
      </c>
      <c r="AY449" s="17" t="s">
        <v>181</v>
      </c>
      <c r="BE449" s="149">
        <f>IF(N449="základní",J449,0)</f>
        <v>0</v>
      </c>
      <c r="BF449" s="149">
        <f>IF(N449="snížená",J449,0)</f>
        <v>0</v>
      </c>
      <c r="BG449" s="149">
        <f>IF(N449="zákl. přenesená",J449,0)</f>
        <v>0</v>
      </c>
      <c r="BH449" s="149">
        <f>IF(N449="sníž. přenesená",J449,0)</f>
        <v>0</v>
      </c>
      <c r="BI449" s="149">
        <f>IF(N449="nulová",J449,0)</f>
        <v>0</v>
      </c>
      <c r="BJ449" s="17" t="s">
        <v>83</v>
      </c>
      <c r="BK449" s="149">
        <f>ROUND(I449*H449,2)</f>
        <v>0</v>
      </c>
      <c r="BL449" s="17" t="s">
        <v>262</v>
      </c>
      <c r="BM449" s="148" t="s">
        <v>783</v>
      </c>
    </row>
    <row r="450" spans="2:65" s="12" customFormat="1" x14ac:dyDescent="0.2">
      <c r="B450" s="150"/>
      <c r="D450" s="151" t="s">
        <v>190</v>
      </c>
      <c r="F450" s="153" t="s">
        <v>784</v>
      </c>
      <c r="H450" s="154">
        <v>56.1</v>
      </c>
      <c r="I450" s="155"/>
      <c r="L450" s="150"/>
      <c r="M450" s="156"/>
      <c r="T450" s="157"/>
      <c r="AT450" s="152" t="s">
        <v>190</v>
      </c>
      <c r="AU450" s="152" t="s">
        <v>85</v>
      </c>
      <c r="AV450" s="12" t="s">
        <v>85</v>
      </c>
      <c r="AW450" s="12" t="s">
        <v>3</v>
      </c>
      <c r="AX450" s="12" t="s">
        <v>83</v>
      </c>
      <c r="AY450" s="152" t="s">
        <v>181</v>
      </c>
    </row>
    <row r="451" spans="2:65" s="1" customFormat="1" ht="16.5" customHeight="1" x14ac:dyDescent="0.2">
      <c r="B451" s="136"/>
      <c r="C451" s="137" t="s">
        <v>785</v>
      </c>
      <c r="D451" s="137" t="s">
        <v>183</v>
      </c>
      <c r="E451" s="138" t="s">
        <v>786</v>
      </c>
      <c r="F451" s="139" t="s">
        <v>787</v>
      </c>
      <c r="G451" s="140" t="s">
        <v>186</v>
      </c>
      <c r="H451" s="141">
        <v>136.62</v>
      </c>
      <c r="I451" s="142"/>
      <c r="J451" s="143">
        <f>ROUND(I451*H451,2)</f>
        <v>0</v>
      </c>
      <c r="K451" s="139" t="s">
        <v>187</v>
      </c>
      <c r="L451" s="32"/>
      <c r="M451" s="144" t="s">
        <v>1</v>
      </c>
      <c r="N451" s="145" t="s">
        <v>41</v>
      </c>
      <c r="P451" s="146">
        <f>O451*H451</f>
        <v>0</v>
      </c>
      <c r="Q451" s="146">
        <v>1.3999999999999999E-4</v>
      </c>
      <c r="R451" s="146">
        <f>Q451*H451</f>
        <v>1.9126799999999999E-2</v>
      </c>
      <c r="S451" s="146">
        <v>0</v>
      </c>
      <c r="T451" s="147">
        <f>S451*H451</f>
        <v>0</v>
      </c>
      <c r="AR451" s="148" t="s">
        <v>262</v>
      </c>
      <c r="AT451" s="148" t="s">
        <v>183</v>
      </c>
      <c r="AU451" s="148" t="s">
        <v>85</v>
      </c>
      <c r="AY451" s="17" t="s">
        <v>181</v>
      </c>
      <c r="BE451" s="149">
        <f>IF(N451="základní",J451,0)</f>
        <v>0</v>
      </c>
      <c r="BF451" s="149">
        <f>IF(N451="snížená",J451,0)</f>
        <v>0</v>
      </c>
      <c r="BG451" s="149">
        <f>IF(N451="zákl. přenesená",J451,0)</f>
        <v>0</v>
      </c>
      <c r="BH451" s="149">
        <f>IF(N451="sníž. přenesená",J451,0)</f>
        <v>0</v>
      </c>
      <c r="BI451" s="149">
        <f>IF(N451="nulová",J451,0)</f>
        <v>0</v>
      </c>
      <c r="BJ451" s="17" t="s">
        <v>83</v>
      </c>
      <c r="BK451" s="149">
        <f>ROUND(I451*H451,2)</f>
        <v>0</v>
      </c>
      <c r="BL451" s="17" t="s">
        <v>262</v>
      </c>
      <c r="BM451" s="148" t="s">
        <v>788</v>
      </c>
    </row>
    <row r="452" spans="2:65" s="1" customFormat="1" ht="16.5" customHeight="1" x14ac:dyDescent="0.2">
      <c r="B452" s="136"/>
      <c r="C452" s="137" t="s">
        <v>789</v>
      </c>
      <c r="D452" s="137" t="s">
        <v>183</v>
      </c>
      <c r="E452" s="138" t="s">
        <v>790</v>
      </c>
      <c r="F452" s="139" t="s">
        <v>791</v>
      </c>
      <c r="G452" s="140" t="s">
        <v>186</v>
      </c>
      <c r="H452" s="141">
        <v>273.24</v>
      </c>
      <c r="I452" s="142"/>
      <c r="J452" s="143">
        <f>ROUND(I452*H452,2)</f>
        <v>0</v>
      </c>
      <c r="K452" s="139" t="s">
        <v>187</v>
      </c>
      <c r="L452" s="32"/>
      <c r="M452" s="144" t="s">
        <v>1</v>
      </c>
      <c r="N452" s="145" t="s">
        <v>41</v>
      </c>
      <c r="P452" s="146">
        <f>O452*H452</f>
        <v>0</v>
      </c>
      <c r="Q452" s="146">
        <v>9.0000000000000006E-5</v>
      </c>
      <c r="R452" s="146">
        <f>Q452*H452</f>
        <v>2.4591600000000002E-2</v>
      </c>
      <c r="S452" s="146">
        <v>0</v>
      </c>
      <c r="T452" s="147">
        <f>S452*H452</f>
        <v>0</v>
      </c>
      <c r="AR452" s="148" t="s">
        <v>262</v>
      </c>
      <c r="AT452" s="148" t="s">
        <v>183</v>
      </c>
      <c r="AU452" s="148" t="s">
        <v>85</v>
      </c>
      <c r="AY452" s="17" t="s">
        <v>181</v>
      </c>
      <c r="BE452" s="149">
        <f>IF(N452="základní",J452,0)</f>
        <v>0</v>
      </c>
      <c r="BF452" s="149">
        <f>IF(N452="snížená",J452,0)</f>
        <v>0</v>
      </c>
      <c r="BG452" s="149">
        <f>IF(N452="zákl. přenesená",J452,0)</f>
        <v>0</v>
      </c>
      <c r="BH452" s="149">
        <f>IF(N452="sníž. přenesená",J452,0)</f>
        <v>0</v>
      </c>
      <c r="BI452" s="149">
        <f>IF(N452="nulová",J452,0)</f>
        <v>0</v>
      </c>
      <c r="BJ452" s="17" t="s">
        <v>83</v>
      </c>
      <c r="BK452" s="149">
        <f>ROUND(I452*H452,2)</f>
        <v>0</v>
      </c>
      <c r="BL452" s="17" t="s">
        <v>262</v>
      </c>
      <c r="BM452" s="148" t="s">
        <v>792</v>
      </c>
    </row>
    <row r="453" spans="2:65" s="12" customFormat="1" x14ac:dyDescent="0.2">
      <c r="B453" s="150"/>
      <c r="D453" s="151" t="s">
        <v>190</v>
      </c>
      <c r="F453" s="153" t="s">
        <v>793</v>
      </c>
      <c r="H453" s="154">
        <v>273.24</v>
      </c>
      <c r="I453" s="155"/>
      <c r="L453" s="150"/>
      <c r="M453" s="156"/>
      <c r="T453" s="157"/>
      <c r="AT453" s="152" t="s">
        <v>190</v>
      </c>
      <c r="AU453" s="152" t="s">
        <v>85</v>
      </c>
      <c r="AV453" s="12" t="s">
        <v>85</v>
      </c>
      <c r="AW453" s="12" t="s">
        <v>3</v>
      </c>
      <c r="AX453" s="12" t="s">
        <v>83</v>
      </c>
      <c r="AY453" s="152" t="s">
        <v>181</v>
      </c>
    </row>
    <row r="454" spans="2:65" s="1" customFormat="1" ht="16.5" customHeight="1" x14ac:dyDescent="0.2">
      <c r="B454" s="136"/>
      <c r="C454" s="137" t="s">
        <v>794</v>
      </c>
      <c r="D454" s="137" t="s">
        <v>183</v>
      </c>
      <c r="E454" s="138" t="s">
        <v>795</v>
      </c>
      <c r="F454" s="139" t="s">
        <v>796</v>
      </c>
      <c r="G454" s="140" t="s">
        <v>186</v>
      </c>
      <c r="H454" s="141">
        <v>875</v>
      </c>
      <c r="I454" s="142"/>
      <c r="J454" s="143">
        <f>ROUND(I454*H454,2)</f>
        <v>0</v>
      </c>
      <c r="K454" s="139" t="s">
        <v>187</v>
      </c>
      <c r="L454" s="32"/>
      <c r="M454" s="144" t="s">
        <v>1</v>
      </c>
      <c r="N454" s="145" t="s">
        <v>41</v>
      </c>
      <c r="P454" s="146">
        <f>O454*H454</f>
        <v>0</v>
      </c>
      <c r="Q454" s="146">
        <v>2.1000000000000001E-4</v>
      </c>
      <c r="R454" s="146">
        <f>Q454*H454</f>
        <v>0.18375</v>
      </c>
      <c r="S454" s="146">
        <v>0</v>
      </c>
      <c r="T454" s="147">
        <f>S454*H454</f>
        <v>0</v>
      </c>
      <c r="AR454" s="148" t="s">
        <v>262</v>
      </c>
      <c r="AT454" s="148" t="s">
        <v>183</v>
      </c>
      <c r="AU454" s="148" t="s">
        <v>85</v>
      </c>
      <c r="AY454" s="17" t="s">
        <v>181</v>
      </c>
      <c r="BE454" s="149">
        <f>IF(N454="základní",J454,0)</f>
        <v>0</v>
      </c>
      <c r="BF454" s="149">
        <f>IF(N454="snížená",J454,0)</f>
        <v>0</v>
      </c>
      <c r="BG454" s="149">
        <f>IF(N454="zákl. přenesená",J454,0)</f>
        <v>0</v>
      </c>
      <c r="BH454" s="149">
        <f>IF(N454="sníž. přenesená",J454,0)</f>
        <v>0</v>
      </c>
      <c r="BI454" s="149">
        <f>IF(N454="nulová",J454,0)</f>
        <v>0</v>
      </c>
      <c r="BJ454" s="17" t="s">
        <v>83</v>
      </c>
      <c r="BK454" s="149">
        <f>ROUND(I454*H454,2)</f>
        <v>0</v>
      </c>
      <c r="BL454" s="17" t="s">
        <v>262</v>
      </c>
      <c r="BM454" s="148" t="s">
        <v>797</v>
      </c>
    </row>
    <row r="455" spans="2:65" s="12" customFormat="1" x14ac:dyDescent="0.2">
      <c r="B455" s="150"/>
      <c r="D455" s="151" t="s">
        <v>190</v>
      </c>
      <c r="E455" s="152" t="s">
        <v>1</v>
      </c>
      <c r="F455" s="153" t="s">
        <v>277</v>
      </c>
      <c r="H455" s="154">
        <v>875</v>
      </c>
      <c r="I455" s="155"/>
      <c r="L455" s="150"/>
      <c r="M455" s="156"/>
      <c r="T455" s="157"/>
      <c r="AT455" s="152" t="s">
        <v>190</v>
      </c>
      <c r="AU455" s="152" t="s">
        <v>85</v>
      </c>
      <c r="AV455" s="12" t="s">
        <v>85</v>
      </c>
      <c r="AW455" s="12" t="s">
        <v>32</v>
      </c>
      <c r="AX455" s="12" t="s">
        <v>76</v>
      </c>
      <c r="AY455" s="152" t="s">
        <v>181</v>
      </c>
    </row>
    <row r="456" spans="2:65" s="14" customFormat="1" x14ac:dyDescent="0.2">
      <c r="B456" s="164"/>
      <c r="D456" s="151" t="s">
        <v>190</v>
      </c>
      <c r="E456" s="165" t="s">
        <v>1</v>
      </c>
      <c r="F456" s="166" t="s">
        <v>193</v>
      </c>
      <c r="H456" s="167">
        <v>875</v>
      </c>
      <c r="I456" s="168"/>
      <c r="L456" s="164"/>
      <c r="M456" s="169"/>
      <c r="T456" s="170"/>
      <c r="AT456" s="165" t="s">
        <v>190</v>
      </c>
      <c r="AU456" s="165" t="s">
        <v>85</v>
      </c>
      <c r="AV456" s="14" t="s">
        <v>188</v>
      </c>
      <c r="AW456" s="14" t="s">
        <v>32</v>
      </c>
      <c r="AX456" s="14" t="s">
        <v>83</v>
      </c>
      <c r="AY456" s="165" t="s">
        <v>181</v>
      </c>
    </row>
    <row r="457" spans="2:65" s="1" customFormat="1" ht="16.5" customHeight="1" x14ac:dyDescent="0.2">
      <c r="B457" s="136"/>
      <c r="C457" s="137" t="s">
        <v>798</v>
      </c>
      <c r="D457" s="137" t="s">
        <v>183</v>
      </c>
      <c r="E457" s="138" t="s">
        <v>799</v>
      </c>
      <c r="F457" s="139" t="s">
        <v>800</v>
      </c>
      <c r="G457" s="140" t="s">
        <v>186</v>
      </c>
      <c r="H457" s="141">
        <v>875</v>
      </c>
      <c r="I457" s="142"/>
      <c r="J457" s="143">
        <f>ROUND(I457*H457,2)</f>
        <v>0</v>
      </c>
      <c r="K457" s="139" t="s">
        <v>187</v>
      </c>
      <c r="L457" s="32"/>
      <c r="M457" s="144" t="s">
        <v>1</v>
      </c>
      <c r="N457" s="145" t="s">
        <v>41</v>
      </c>
      <c r="P457" s="146">
        <f>O457*H457</f>
        <v>0</v>
      </c>
      <c r="Q457" s="146">
        <v>2.5000000000000001E-4</v>
      </c>
      <c r="R457" s="146">
        <f>Q457*H457</f>
        <v>0.21875</v>
      </c>
      <c r="S457" s="146">
        <v>0</v>
      </c>
      <c r="T457" s="147">
        <f>S457*H457</f>
        <v>0</v>
      </c>
      <c r="AR457" s="148" t="s">
        <v>262</v>
      </c>
      <c r="AT457" s="148" t="s">
        <v>183</v>
      </c>
      <c r="AU457" s="148" t="s">
        <v>85</v>
      </c>
      <c r="AY457" s="17" t="s">
        <v>181</v>
      </c>
      <c r="BE457" s="149">
        <f>IF(N457="základní",J457,0)</f>
        <v>0</v>
      </c>
      <c r="BF457" s="149">
        <f>IF(N457="snížená",J457,0)</f>
        <v>0</v>
      </c>
      <c r="BG457" s="149">
        <f>IF(N457="zákl. přenesená",J457,0)</f>
        <v>0</v>
      </c>
      <c r="BH457" s="149">
        <f>IF(N457="sníž. přenesená",J457,0)</f>
        <v>0</v>
      </c>
      <c r="BI457" s="149">
        <f>IF(N457="nulová",J457,0)</f>
        <v>0</v>
      </c>
      <c r="BJ457" s="17" t="s">
        <v>83</v>
      </c>
      <c r="BK457" s="149">
        <f>ROUND(I457*H457,2)</f>
        <v>0</v>
      </c>
      <c r="BL457" s="17" t="s">
        <v>262</v>
      </c>
      <c r="BM457" s="148" t="s">
        <v>801</v>
      </c>
    </row>
    <row r="458" spans="2:65" s="12" customFormat="1" x14ac:dyDescent="0.2">
      <c r="B458" s="150"/>
      <c r="D458" s="151" t="s">
        <v>190</v>
      </c>
      <c r="E458" s="152" t="s">
        <v>1</v>
      </c>
      <c r="F458" s="153" t="s">
        <v>277</v>
      </c>
      <c r="H458" s="154">
        <v>875</v>
      </c>
      <c r="I458" s="155"/>
      <c r="L458" s="150"/>
      <c r="M458" s="156"/>
      <c r="T458" s="157"/>
      <c r="AT458" s="152" t="s">
        <v>190</v>
      </c>
      <c r="AU458" s="152" t="s">
        <v>85</v>
      </c>
      <c r="AV458" s="12" t="s">
        <v>85</v>
      </c>
      <c r="AW458" s="12" t="s">
        <v>32</v>
      </c>
      <c r="AX458" s="12" t="s">
        <v>76</v>
      </c>
      <c r="AY458" s="152" t="s">
        <v>181</v>
      </c>
    </row>
    <row r="459" spans="2:65" s="14" customFormat="1" x14ac:dyDescent="0.2">
      <c r="B459" s="164"/>
      <c r="D459" s="151" t="s">
        <v>190</v>
      </c>
      <c r="E459" s="165" t="s">
        <v>1</v>
      </c>
      <c r="F459" s="166" t="s">
        <v>193</v>
      </c>
      <c r="H459" s="167">
        <v>875</v>
      </c>
      <c r="I459" s="168"/>
      <c r="L459" s="164"/>
      <c r="M459" s="169"/>
      <c r="T459" s="170"/>
      <c r="AT459" s="165" t="s">
        <v>190</v>
      </c>
      <c r="AU459" s="165" t="s">
        <v>85</v>
      </c>
      <c r="AV459" s="14" t="s">
        <v>188</v>
      </c>
      <c r="AW459" s="14" t="s">
        <v>32</v>
      </c>
      <c r="AX459" s="14" t="s">
        <v>83</v>
      </c>
      <c r="AY459" s="165" t="s">
        <v>181</v>
      </c>
    </row>
    <row r="460" spans="2:65" s="11" customFormat="1" ht="22.9" customHeight="1" x14ac:dyDescent="0.2">
      <c r="B460" s="124"/>
      <c r="D460" s="125" t="s">
        <v>75</v>
      </c>
      <c r="E460" s="134" t="s">
        <v>802</v>
      </c>
      <c r="F460" s="134" t="s">
        <v>803</v>
      </c>
      <c r="I460" s="127"/>
      <c r="J460" s="135">
        <f>BK460</f>
        <v>0</v>
      </c>
      <c r="L460" s="124"/>
      <c r="M460" s="129"/>
      <c r="P460" s="130">
        <f>SUM(P461:P469)</f>
        <v>0</v>
      </c>
      <c r="R460" s="130">
        <f>SUM(R461:R469)</f>
        <v>1.3565234000000002</v>
      </c>
      <c r="T460" s="131">
        <f>SUM(T461:T469)</f>
        <v>0.28487915000000003</v>
      </c>
      <c r="AR460" s="125" t="s">
        <v>85</v>
      </c>
      <c r="AT460" s="132" t="s">
        <v>75</v>
      </c>
      <c r="AU460" s="132" t="s">
        <v>83</v>
      </c>
      <c r="AY460" s="125" t="s">
        <v>181</v>
      </c>
      <c r="BK460" s="133">
        <f>SUM(BK461:BK469)</f>
        <v>0</v>
      </c>
    </row>
    <row r="461" spans="2:65" s="1" customFormat="1" ht="16.5" customHeight="1" x14ac:dyDescent="0.2">
      <c r="B461" s="136"/>
      <c r="C461" s="137" t="s">
        <v>804</v>
      </c>
      <c r="D461" s="137" t="s">
        <v>183</v>
      </c>
      <c r="E461" s="138" t="s">
        <v>805</v>
      </c>
      <c r="F461" s="139" t="s">
        <v>806</v>
      </c>
      <c r="G461" s="140" t="s">
        <v>186</v>
      </c>
      <c r="H461" s="141">
        <v>918.96500000000003</v>
      </c>
      <c r="I461" s="142"/>
      <c r="J461" s="143">
        <f>ROUND(I461*H461,2)</f>
        <v>0</v>
      </c>
      <c r="K461" s="139" t="s">
        <v>187</v>
      </c>
      <c r="L461" s="32"/>
      <c r="M461" s="144" t="s">
        <v>1</v>
      </c>
      <c r="N461" s="145" t="s">
        <v>41</v>
      </c>
      <c r="P461" s="146">
        <f>O461*H461</f>
        <v>0</v>
      </c>
      <c r="Q461" s="146">
        <v>1E-3</v>
      </c>
      <c r="R461" s="146">
        <f>Q461*H461</f>
        <v>0.91896500000000003</v>
      </c>
      <c r="S461" s="146">
        <v>3.1E-4</v>
      </c>
      <c r="T461" s="147">
        <f>S461*H461</f>
        <v>0.28487915000000003</v>
      </c>
      <c r="AR461" s="148" t="s">
        <v>262</v>
      </c>
      <c r="AT461" s="148" t="s">
        <v>183</v>
      </c>
      <c r="AU461" s="148" t="s">
        <v>85</v>
      </c>
      <c r="AY461" s="17" t="s">
        <v>181</v>
      </c>
      <c r="BE461" s="149">
        <f>IF(N461="základní",J461,0)</f>
        <v>0</v>
      </c>
      <c r="BF461" s="149">
        <f>IF(N461="snížená",J461,0)</f>
        <v>0</v>
      </c>
      <c r="BG461" s="149">
        <f>IF(N461="zákl. přenesená",J461,0)</f>
        <v>0</v>
      </c>
      <c r="BH461" s="149">
        <f>IF(N461="sníž. přenesená",J461,0)</f>
        <v>0</v>
      </c>
      <c r="BI461" s="149">
        <f>IF(N461="nulová",J461,0)</f>
        <v>0</v>
      </c>
      <c r="BJ461" s="17" t="s">
        <v>83</v>
      </c>
      <c r="BK461" s="149">
        <f>ROUND(I461*H461,2)</f>
        <v>0</v>
      </c>
      <c r="BL461" s="17" t="s">
        <v>262</v>
      </c>
      <c r="BM461" s="148" t="s">
        <v>807</v>
      </c>
    </row>
    <row r="462" spans="2:65" s="12" customFormat="1" x14ac:dyDescent="0.2">
      <c r="B462" s="150"/>
      <c r="D462" s="151" t="s">
        <v>190</v>
      </c>
      <c r="E462" s="152" t="s">
        <v>1</v>
      </c>
      <c r="F462" s="153" t="s">
        <v>808</v>
      </c>
      <c r="H462" s="154">
        <v>527</v>
      </c>
      <c r="I462" s="155"/>
      <c r="L462" s="150"/>
      <c r="M462" s="156"/>
      <c r="T462" s="157"/>
      <c r="AT462" s="152" t="s">
        <v>190</v>
      </c>
      <c r="AU462" s="152" t="s">
        <v>85</v>
      </c>
      <c r="AV462" s="12" t="s">
        <v>85</v>
      </c>
      <c r="AW462" s="12" t="s">
        <v>32</v>
      </c>
      <c r="AX462" s="12" t="s">
        <v>76</v>
      </c>
      <c r="AY462" s="152" t="s">
        <v>181</v>
      </c>
    </row>
    <row r="463" spans="2:65" s="12" customFormat="1" x14ac:dyDescent="0.2">
      <c r="B463" s="150"/>
      <c r="D463" s="151" t="s">
        <v>190</v>
      </c>
      <c r="E463" s="152" t="s">
        <v>1</v>
      </c>
      <c r="F463" s="153" t="s">
        <v>809</v>
      </c>
      <c r="H463" s="154">
        <v>391.96499999999997</v>
      </c>
      <c r="I463" s="155"/>
      <c r="L463" s="150"/>
      <c r="M463" s="156"/>
      <c r="T463" s="157"/>
      <c r="AT463" s="152" t="s">
        <v>190</v>
      </c>
      <c r="AU463" s="152" t="s">
        <v>85</v>
      </c>
      <c r="AV463" s="12" t="s">
        <v>85</v>
      </c>
      <c r="AW463" s="12" t="s">
        <v>32</v>
      </c>
      <c r="AX463" s="12" t="s">
        <v>76</v>
      </c>
      <c r="AY463" s="152" t="s">
        <v>181</v>
      </c>
    </row>
    <row r="464" spans="2:65" s="14" customFormat="1" x14ac:dyDescent="0.2">
      <c r="B464" s="164"/>
      <c r="D464" s="151" t="s">
        <v>190</v>
      </c>
      <c r="E464" s="165" t="s">
        <v>1</v>
      </c>
      <c r="F464" s="166" t="s">
        <v>193</v>
      </c>
      <c r="H464" s="167">
        <v>918.96500000000003</v>
      </c>
      <c r="I464" s="168"/>
      <c r="L464" s="164"/>
      <c r="M464" s="169"/>
      <c r="T464" s="170"/>
      <c r="AT464" s="165" t="s">
        <v>190</v>
      </c>
      <c r="AU464" s="165" t="s">
        <v>85</v>
      </c>
      <c r="AV464" s="14" t="s">
        <v>188</v>
      </c>
      <c r="AW464" s="14" t="s">
        <v>32</v>
      </c>
      <c r="AX464" s="14" t="s">
        <v>83</v>
      </c>
      <c r="AY464" s="165" t="s">
        <v>181</v>
      </c>
    </row>
    <row r="465" spans="2:65" s="1" customFormat="1" ht="16.5" customHeight="1" x14ac:dyDescent="0.2">
      <c r="B465" s="136"/>
      <c r="C465" s="137" t="s">
        <v>810</v>
      </c>
      <c r="D465" s="137" t="s">
        <v>183</v>
      </c>
      <c r="E465" s="138" t="s">
        <v>811</v>
      </c>
      <c r="F465" s="139" t="s">
        <v>812</v>
      </c>
      <c r="G465" s="140" t="s">
        <v>186</v>
      </c>
      <c r="H465" s="141">
        <v>1215.44</v>
      </c>
      <c r="I465" s="142"/>
      <c r="J465" s="143">
        <f>ROUND(I465*H465,2)</f>
        <v>0</v>
      </c>
      <c r="K465" s="139" t="s">
        <v>187</v>
      </c>
      <c r="L465" s="32"/>
      <c r="M465" s="144" t="s">
        <v>1</v>
      </c>
      <c r="N465" s="145" t="s">
        <v>41</v>
      </c>
      <c r="P465" s="146">
        <f>O465*H465</f>
        <v>0</v>
      </c>
      <c r="Q465" s="146">
        <v>1E-4</v>
      </c>
      <c r="R465" s="146">
        <f>Q465*H465</f>
        <v>0.12154400000000001</v>
      </c>
      <c r="S465" s="146">
        <v>0</v>
      </c>
      <c r="T465" s="147">
        <f>S465*H465</f>
        <v>0</v>
      </c>
      <c r="AR465" s="148" t="s">
        <v>262</v>
      </c>
      <c r="AT465" s="148" t="s">
        <v>183</v>
      </c>
      <c r="AU465" s="148" t="s">
        <v>85</v>
      </c>
      <c r="AY465" s="17" t="s">
        <v>181</v>
      </c>
      <c r="BE465" s="149">
        <f>IF(N465="základní",J465,0)</f>
        <v>0</v>
      </c>
      <c r="BF465" s="149">
        <f>IF(N465="snížená",J465,0)</f>
        <v>0</v>
      </c>
      <c r="BG465" s="149">
        <f>IF(N465="zákl. přenesená",J465,0)</f>
        <v>0</v>
      </c>
      <c r="BH465" s="149">
        <f>IF(N465="sníž. přenesená",J465,0)</f>
        <v>0</v>
      </c>
      <c r="BI465" s="149">
        <f>IF(N465="nulová",J465,0)</f>
        <v>0</v>
      </c>
      <c r="BJ465" s="17" t="s">
        <v>83</v>
      </c>
      <c r="BK465" s="149">
        <f>ROUND(I465*H465,2)</f>
        <v>0</v>
      </c>
      <c r="BL465" s="17" t="s">
        <v>262</v>
      </c>
      <c r="BM465" s="148" t="s">
        <v>813</v>
      </c>
    </row>
    <row r="466" spans="2:65" s="12" customFormat="1" x14ac:dyDescent="0.2">
      <c r="B466" s="150"/>
      <c r="D466" s="151" t="s">
        <v>190</v>
      </c>
      <c r="E466" s="152" t="s">
        <v>1</v>
      </c>
      <c r="F466" s="153" t="s">
        <v>814</v>
      </c>
      <c r="H466" s="154">
        <v>823.47500000000002</v>
      </c>
      <c r="I466" s="155"/>
      <c r="L466" s="150"/>
      <c r="M466" s="156"/>
      <c r="T466" s="157"/>
      <c r="AT466" s="152" t="s">
        <v>190</v>
      </c>
      <c r="AU466" s="152" t="s">
        <v>85</v>
      </c>
      <c r="AV466" s="12" t="s">
        <v>85</v>
      </c>
      <c r="AW466" s="12" t="s">
        <v>32</v>
      </c>
      <c r="AX466" s="12" t="s">
        <v>76</v>
      </c>
      <c r="AY466" s="152" t="s">
        <v>181</v>
      </c>
    </row>
    <row r="467" spans="2:65" s="12" customFormat="1" x14ac:dyDescent="0.2">
      <c r="B467" s="150"/>
      <c r="D467" s="151" t="s">
        <v>190</v>
      </c>
      <c r="E467" s="152" t="s">
        <v>1</v>
      </c>
      <c r="F467" s="153" t="s">
        <v>809</v>
      </c>
      <c r="H467" s="154">
        <v>391.96499999999997</v>
      </c>
      <c r="I467" s="155"/>
      <c r="L467" s="150"/>
      <c r="M467" s="156"/>
      <c r="T467" s="157"/>
      <c r="AT467" s="152" t="s">
        <v>190</v>
      </c>
      <c r="AU467" s="152" t="s">
        <v>85</v>
      </c>
      <c r="AV467" s="12" t="s">
        <v>85</v>
      </c>
      <c r="AW467" s="12" t="s">
        <v>32</v>
      </c>
      <c r="AX467" s="12" t="s">
        <v>76</v>
      </c>
      <c r="AY467" s="152" t="s">
        <v>181</v>
      </c>
    </row>
    <row r="468" spans="2:65" s="14" customFormat="1" x14ac:dyDescent="0.2">
      <c r="B468" s="164"/>
      <c r="D468" s="151" t="s">
        <v>190</v>
      </c>
      <c r="E468" s="165" t="s">
        <v>1</v>
      </c>
      <c r="F468" s="166" t="s">
        <v>193</v>
      </c>
      <c r="H468" s="167">
        <v>1215.44</v>
      </c>
      <c r="I468" s="168"/>
      <c r="L468" s="164"/>
      <c r="M468" s="169"/>
      <c r="T468" s="170"/>
      <c r="AT468" s="165" t="s">
        <v>190</v>
      </c>
      <c r="AU468" s="165" t="s">
        <v>85</v>
      </c>
      <c r="AV468" s="14" t="s">
        <v>188</v>
      </c>
      <c r="AW468" s="14" t="s">
        <v>32</v>
      </c>
      <c r="AX468" s="14" t="s">
        <v>83</v>
      </c>
      <c r="AY468" s="165" t="s">
        <v>181</v>
      </c>
    </row>
    <row r="469" spans="2:65" s="1" customFormat="1" ht="16.5" customHeight="1" x14ac:dyDescent="0.2">
      <c r="B469" s="136"/>
      <c r="C469" s="137" t="s">
        <v>815</v>
      </c>
      <c r="D469" s="137" t="s">
        <v>183</v>
      </c>
      <c r="E469" s="138" t="s">
        <v>816</v>
      </c>
      <c r="F469" s="139" t="s">
        <v>817</v>
      </c>
      <c r="G469" s="140" t="s">
        <v>186</v>
      </c>
      <c r="H469" s="141">
        <v>1215.44</v>
      </c>
      <c r="I469" s="142"/>
      <c r="J469" s="143">
        <f>ROUND(I469*H469,2)</f>
        <v>0</v>
      </c>
      <c r="K469" s="139" t="s">
        <v>187</v>
      </c>
      <c r="L469" s="32"/>
      <c r="M469" s="144" t="s">
        <v>1</v>
      </c>
      <c r="N469" s="145" t="s">
        <v>41</v>
      </c>
      <c r="P469" s="146">
        <f>O469*H469</f>
        <v>0</v>
      </c>
      <c r="Q469" s="146">
        <v>2.5999999999999998E-4</v>
      </c>
      <c r="R469" s="146">
        <f>Q469*H469</f>
        <v>0.31601439999999997</v>
      </c>
      <c r="S469" s="146">
        <v>0</v>
      </c>
      <c r="T469" s="147">
        <f>S469*H469</f>
        <v>0</v>
      </c>
      <c r="AR469" s="148" t="s">
        <v>262</v>
      </c>
      <c r="AT469" s="148" t="s">
        <v>183</v>
      </c>
      <c r="AU469" s="148" t="s">
        <v>85</v>
      </c>
      <c r="AY469" s="17" t="s">
        <v>181</v>
      </c>
      <c r="BE469" s="149">
        <f>IF(N469="základní",J469,0)</f>
        <v>0</v>
      </c>
      <c r="BF469" s="149">
        <f>IF(N469="snížená",J469,0)</f>
        <v>0</v>
      </c>
      <c r="BG469" s="149">
        <f>IF(N469="zákl. přenesená",J469,0)</f>
        <v>0</v>
      </c>
      <c r="BH469" s="149">
        <f>IF(N469="sníž. přenesená",J469,0)</f>
        <v>0</v>
      </c>
      <c r="BI469" s="149">
        <f>IF(N469="nulová",J469,0)</f>
        <v>0</v>
      </c>
      <c r="BJ469" s="17" t="s">
        <v>83</v>
      </c>
      <c r="BK469" s="149">
        <f>ROUND(I469*H469,2)</f>
        <v>0</v>
      </c>
      <c r="BL469" s="17" t="s">
        <v>262</v>
      </c>
      <c r="BM469" s="148" t="s">
        <v>818</v>
      </c>
    </row>
    <row r="470" spans="2:65" s="11" customFormat="1" ht="25.9" customHeight="1" x14ac:dyDescent="0.2">
      <c r="B470" s="124"/>
      <c r="D470" s="125" t="s">
        <v>75</v>
      </c>
      <c r="E470" s="126" t="s">
        <v>198</v>
      </c>
      <c r="F470" s="126" t="s">
        <v>198</v>
      </c>
      <c r="I470" s="127"/>
      <c r="J470" s="128">
        <f>BK470</f>
        <v>0</v>
      </c>
      <c r="L470" s="124"/>
      <c r="M470" s="129"/>
      <c r="P470" s="130">
        <f>P471</f>
        <v>0</v>
      </c>
      <c r="R470" s="130">
        <f>R471</f>
        <v>0</v>
      </c>
      <c r="T470" s="131">
        <f>T471</f>
        <v>0</v>
      </c>
      <c r="AR470" s="125" t="s">
        <v>99</v>
      </c>
      <c r="AT470" s="132" t="s">
        <v>75</v>
      </c>
      <c r="AU470" s="132" t="s">
        <v>76</v>
      </c>
      <c r="AY470" s="125" t="s">
        <v>181</v>
      </c>
      <c r="BK470" s="133">
        <f>BK471</f>
        <v>0</v>
      </c>
    </row>
    <row r="471" spans="2:65" s="11" customFormat="1" ht="22.9" customHeight="1" x14ac:dyDescent="0.2">
      <c r="B471" s="124"/>
      <c r="D471" s="125" t="s">
        <v>75</v>
      </c>
      <c r="E471" s="134" t="s">
        <v>819</v>
      </c>
      <c r="F471" s="134" t="s">
        <v>820</v>
      </c>
      <c r="I471" s="127"/>
      <c r="J471" s="135">
        <f>BK471</f>
        <v>0</v>
      </c>
      <c r="L471" s="124"/>
      <c r="M471" s="129"/>
      <c r="P471" s="130">
        <f>SUM(P472:P499)</f>
        <v>0</v>
      </c>
      <c r="R471" s="130">
        <f>SUM(R472:R499)</f>
        <v>0</v>
      </c>
      <c r="T471" s="131">
        <f>SUM(T472:T499)</f>
        <v>0</v>
      </c>
      <c r="AR471" s="125" t="s">
        <v>99</v>
      </c>
      <c r="AT471" s="132" t="s">
        <v>75</v>
      </c>
      <c r="AU471" s="132" t="s">
        <v>83</v>
      </c>
      <c r="AY471" s="125" t="s">
        <v>181</v>
      </c>
      <c r="BK471" s="133">
        <f>SUM(BK472:BK499)</f>
        <v>0</v>
      </c>
    </row>
    <row r="472" spans="2:65" s="1" customFormat="1" ht="16.5" customHeight="1" x14ac:dyDescent="0.2">
      <c r="B472" s="136"/>
      <c r="C472" s="137" t="s">
        <v>821</v>
      </c>
      <c r="D472" s="137" t="s">
        <v>183</v>
      </c>
      <c r="E472" s="138" t="s">
        <v>822</v>
      </c>
      <c r="F472" s="139" t="s">
        <v>823</v>
      </c>
      <c r="G472" s="140" t="s">
        <v>824</v>
      </c>
      <c r="H472" s="141">
        <v>4</v>
      </c>
      <c r="I472" s="142"/>
      <c r="J472" s="143">
        <f>ROUND(I472*H472,2)</f>
        <v>0</v>
      </c>
      <c r="K472" s="139" t="s">
        <v>201</v>
      </c>
      <c r="L472" s="32"/>
      <c r="M472" s="144" t="s">
        <v>1</v>
      </c>
      <c r="N472" s="145" t="s">
        <v>41</v>
      </c>
      <c r="P472" s="146">
        <f>O472*H472</f>
        <v>0</v>
      </c>
      <c r="Q472" s="146">
        <v>0</v>
      </c>
      <c r="R472" s="146">
        <f>Q472*H472</f>
        <v>0</v>
      </c>
      <c r="S472" s="146">
        <v>0</v>
      </c>
      <c r="T472" s="147">
        <f>S472*H472</f>
        <v>0</v>
      </c>
      <c r="AR472" s="148" t="s">
        <v>188</v>
      </c>
      <c r="AT472" s="148" t="s">
        <v>183</v>
      </c>
      <c r="AU472" s="148" t="s">
        <v>85</v>
      </c>
      <c r="AY472" s="17" t="s">
        <v>181</v>
      </c>
      <c r="BE472" s="149">
        <f>IF(N472="základní",J472,0)</f>
        <v>0</v>
      </c>
      <c r="BF472" s="149">
        <f>IF(N472="snížená",J472,0)</f>
        <v>0</v>
      </c>
      <c r="BG472" s="149">
        <f>IF(N472="zákl. přenesená",J472,0)</f>
        <v>0</v>
      </c>
      <c r="BH472" s="149">
        <f>IF(N472="sníž. přenesená",J472,0)</f>
        <v>0</v>
      </c>
      <c r="BI472" s="149">
        <f>IF(N472="nulová",J472,0)</f>
        <v>0</v>
      </c>
      <c r="BJ472" s="17" t="s">
        <v>83</v>
      </c>
      <c r="BK472" s="149">
        <f>ROUND(I472*H472,2)</f>
        <v>0</v>
      </c>
      <c r="BL472" s="17" t="s">
        <v>188</v>
      </c>
      <c r="BM472" s="148" t="s">
        <v>825</v>
      </c>
    </row>
    <row r="473" spans="2:65" s="1" customFormat="1" ht="39" x14ac:dyDescent="0.2">
      <c r="B473" s="32"/>
      <c r="D473" s="151" t="s">
        <v>227</v>
      </c>
      <c r="F473" s="181" t="s">
        <v>826</v>
      </c>
      <c r="I473" s="182"/>
      <c r="L473" s="32"/>
      <c r="M473" s="183"/>
      <c r="T473" s="56"/>
      <c r="AT473" s="17" t="s">
        <v>227</v>
      </c>
      <c r="AU473" s="17" t="s">
        <v>85</v>
      </c>
    </row>
    <row r="474" spans="2:65" s="1" customFormat="1" ht="16.5" customHeight="1" x14ac:dyDescent="0.2">
      <c r="B474" s="136"/>
      <c r="C474" s="137" t="s">
        <v>827</v>
      </c>
      <c r="D474" s="137" t="s">
        <v>183</v>
      </c>
      <c r="E474" s="138" t="s">
        <v>828</v>
      </c>
      <c r="F474" s="139" t="s">
        <v>829</v>
      </c>
      <c r="G474" s="140" t="s">
        <v>830</v>
      </c>
      <c r="H474" s="141">
        <v>22.4</v>
      </c>
      <c r="I474" s="142"/>
      <c r="J474" s="143">
        <f>ROUND(I474*H474,2)</f>
        <v>0</v>
      </c>
      <c r="K474" s="139" t="s">
        <v>201</v>
      </c>
      <c r="L474" s="32"/>
      <c r="M474" s="144" t="s">
        <v>1</v>
      </c>
      <c r="N474" s="145" t="s">
        <v>41</v>
      </c>
      <c r="P474" s="146">
        <f>O474*H474</f>
        <v>0</v>
      </c>
      <c r="Q474" s="146">
        <v>0</v>
      </c>
      <c r="R474" s="146">
        <f>Q474*H474</f>
        <v>0</v>
      </c>
      <c r="S474" s="146">
        <v>0</v>
      </c>
      <c r="T474" s="147">
        <f>S474*H474</f>
        <v>0</v>
      </c>
      <c r="AR474" s="148" t="s">
        <v>188</v>
      </c>
      <c r="AT474" s="148" t="s">
        <v>183</v>
      </c>
      <c r="AU474" s="148" t="s">
        <v>85</v>
      </c>
      <c r="AY474" s="17" t="s">
        <v>181</v>
      </c>
      <c r="BE474" s="149">
        <f>IF(N474="základní",J474,0)</f>
        <v>0</v>
      </c>
      <c r="BF474" s="149">
        <f>IF(N474="snížená",J474,0)</f>
        <v>0</v>
      </c>
      <c r="BG474" s="149">
        <f>IF(N474="zákl. přenesená",J474,0)</f>
        <v>0</v>
      </c>
      <c r="BH474" s="149">
        <f>IF(N474="sníž. přenesená",J474,0)</f>
        <v>0</v>
      </c>
      <c r="BI474" s="149">
        <f>IF(N474="nulová",J474,0)</f>
        <v>0</v>
      </c>
      <c r="BJ474" s="17" t="s">
        <v>83</v>
      </c>
      <c r="BK474" s="149">
        <f>ROUND(I474*H474,2)</f>
        <v>0</v>
      </c>
      <c r="BL474" s="17" t="s">
        <v>188</v>
      </c>
      <c r="BM474" s="148" t="s">
        <v>831</v>
      </c>
    </row>
    <row r="475" spans="2:65" s="1" customFormat="1" ht="39" x14ac:dyDescent="0.2">
      <c r="B475" s="32"/>
      <c r="D475" s="151" t="s">
        <v>227</v>
      </c>
      <c r="F475" s="181" t="s">
        <v>826</v>
      </c>
      <c r="I475" s="182"/>
      <c r="L475" s="32"/>
      <c r="M475" s="183"/>
      <c r="T475" s="56"/>
      <c r="AT475" s="17" t="s">
        <v>227</v>
      </c>
      <c r="AU475" s="17" t="s">
        <v>85</v>
      </c>
    </row>
    <row r="476" spans="2:65" s="1" customFormat="1" ht="16.5" customHeight="1" x14ac:dyDescent="0.2">
      <c r="B476" s="136"/>
      <c r="C476" s="137" t="s">
        <v>832</v>
      </c>
      <c r="D476" s="137" t="s">
        <v>183</v>
      </c>
      <c r="E476" s="138" t="s">
        <v>833</v>
      </c>
      <c r="F476" s="139" t="s">
        <v>834</v>
      </c>
      <c r="G476" s="140" t="s">
        <v>830</v>
      </c>
      <c r="H476" s="141">
        <v>36.799999999999997</v>
      </c>
      <c r="I476" s="142"/>
      <c r="J476" s="143">
        <f>ROUND(I476*H476,2)</f>
        <v>0</v>
      </c>
      <c r="K476" s="139" t="s">
        <v>201</v>
      </c>
      <c r="L476" s="32"/>
      <c r="M476" s="144" t="s">
        <v>1</v>
      </c>
      <c r="N476" s="145" t="s">
        <v>41</v>
      </c>
      <c r="P476" s="146">
        <f>O476*H476</f>
        <v>0</v>
      </c>
      <c r="Q476" s="146">
        <v>0</v>
      </c>
      <c r="R476" s="146">
        <f>Q476*H476</f>
        <v>0</v>
      </c>
      <c r="S476" s="146">
        <v>0</v>
      </c>
      <c r="T476" s="147">
        <f>S476*H476</f>
        <v>0</v>
      </c>
      <c r="AR476" s="148" t="s">
        <v>188</v>
      </c>
      <c r="AT476" s="148" t="s">
        <v>183</v>
      </c>
      <c r="AU476" s="148" t="s">
        <v>85</v>
      </c>
      <c r="AY476" s="17" t="s">
        <v>181</v>
      </c>
      <c r="BE476" s="149">
        <f>IF(N476="základní",J476,0)</f>
        <v>0</v>
      </c>
      <c r="BF476" s="149">
        <f>IF(N476="snížená",J476,0)</f>
        <v>0</v>
      </c>
      <c r="BG476" s="149">
        <f>IF(N476="zákl. přenesená",J476,0)</f>
        <v>0</v>
      </c>
      <c r="BH476" s="149">
        <f>IF(N476="sníž. přenesená",J476,0)</f>
        <v>0</v>
      </c>
      <c r="BI476" s="149">
        <f>IF(N476="nulová",J476,0)</f>
        <v>0</v>
      </c>
      <c r="BJ476" s="17" t="s">
        <v>83</v>
      </c>
      <c r="BK476" s="149">
        <f>ROUND(I476*H476,2)</f>
        <v>0</v>
      </c>
      <c r="BL476" s="17" t="s">
        <v>188</v>
      </c>
      <c r="BM476" s="148" t="s">
        <v>835</v>
      </c>
    </row>
    <row r="477" spans="2:65" s="1" customFormat="1" ht="39" x14ac:dyDescent="0.2">
      <c r="B477" s="32"/>
      <c r="D477" s="151" t="s">
        <v>227</v>
      </c>
      <c r="F477" s="181" t="s">
        <v>826</v>
      </c>
      <c r="I477" s="182"/>
      <c r="L477" s="32"/>
      <c r="M477" s="183"/>
      <c r="T477" s="56"/>
      <c r="AT477" s="17" t="s">
        <v>227</v>
      </c>
      <c r="AU477" s="17" t="s">
        <v>85</v>
      </c>
    </row>
    <row r="478" spans="2:65" s="1" customFormat="1" ht="16.5" customHeight="1" x14ac:dyDescent="0.2">
      <c r="B478" s="136"/>
      <c r="C478" s="137" t="s">
        <v>836</v>
      </c>
      <c r="D478" s="137" t="s">
        <v>183</v>
      </c>
      <c r="E478" s="138" t="s">
        <v>837</v>
      </c>
      <c r="F478" s="139" t="s">
        <v>838</v>
      </c>
      <c r="G478" s="140" t="s">
        <v>541</v>
      </c>
      <c r="H478" s="141">
        <v>2</v>
      </c>
      <c r="I478" s="142"/>
      <c r="J478" s="143">
        <f>ROUND(I478*H478,2)</f>
        <v>0</v>
      </c>
      <c r="K478" s="139" t="s">
        <v>201</v>
      </c>
      <c r="L478" s="32"/>
      <c r="M478" s="144" t="s">
        <v>1</v>
      </c>
      <c r="N478" s="145" t="s">
        <v>41</v>
      </c>
      <c r="P478" s="146">
        <f>O478*H478</f>
        <v>0</v>
      </c>
      <c r="Q478" s="146">
        <v>0</v>
      </c>
      <c r="R478" s="146">
        <f>Q478*H478</f>
        <v>0</v>
      </c>
      <c r="S478" s="146">
        <v>0</v>
      </c>
      <c r="T478" s="147">
        <f>S478*H478</f>
        <v>0</v>
      </c>
      <c r="AR478" s="148" t="s">
        <v>188</v>
      </c>
      <c r="AT478" s="148" t="s">
        <v>183</v>
      </c>
      <c r="AU478" s="148" t="s">
        <v>85</v>
      </c>
      <c r="AY478" s="17" t="s">
        <v>181</v>
      </c>
      <c r="BE478" s="149">
        <f>IF(N478="základní",J478,0)</f>
        <v>0</v>
      </c>
      <c r="BF478" s="149">
        <f>IF(N478="snížená",J478,0)</f>
        <v>0</v>
      </c>
      <c r="BG478" s="149">
        <f>IF(N478="zákl. přenesená",J478,0)</f>
        <v>0</v>
      </c>
      <c r="BH478" s="149">
        <f>IF(N478="sníž. přenesená",J478,0)</f>
        <v>0</v>
      </c>
      <c r="BI478" s="149">
        <f>IF(N478="nulová",J478,0)</f>
        <v>0</v>
      </c>
      <c r="BJ478" s="17" t="s">
        <v>83</v>
      </c>
      <c r="BK478" s="149">
        <f>ROUND(I478*H478,2)</f>
        <v>0</v>
      </c>
      <c r="BL478" s="17" t="s">
        <v>188</v>
      </c>
      <c r="BM478" s="148" t="s">
        <v>839</v>
      </c>
    </row>
    <row r="479" spans="2:65" s="1" customFormat="1" ht="39" x14ac:dyDescent="0.2">
      <c r="B479" s="32"/>
      <c r="D479" s="151" t="s">
        <v>227</v>
      </c>
      <c r="F479" s="181" t="s">
        <v>826</v>
      </c>
      <c r="I479" s="182"/>
      <c r="L479" s="32"/>
      <c r="M479" s="183"/>
      <c r="T479" s="56"/>
      <c r="AT479" s="17" t="s">
        <v>227</v>
      </c>
      <c r="AU479" s="17" t="s">
        <v>85</v>
      </c>
    </row>
    <row r="480" spans="2:65" s="1" customFormat="1" ht="24.2" customHeight="1" x14ac:dyDescent="0.2">
      <c r="B480" s="136"/>
      <c r="C480" s="137" t="s">
        <v>840</v>
      </c>
      <c r="D480" s="137" t="s">
        <v>183</v>
      </c>
      <c r="E480" s="138" t="s">
        <v>841</v>
      </c>
      <c r="F480" s="139" t="s">
        <v>842</v>
      </c>
      <c r="G480" s="140" t="s">
        <v>186</v>
      </c>
      <c r="H480" s="141">
        <v>1190</v>
      </c>
      <c r="I480" s="142"/>
      <c r="J480" s="143">
        <f>ROUND(I480*H480,2)</f>
        <v>0</v>
      </c>
      <c r="K480" s="139" t="s">
        <v>201</v>
      </c>
      <c r="L480" s="32"/>
      <c r="M480" s="144" t="s">
        <v>1</v>
      </c>
      <c r="N480" s="145" t="s">
        <v>41</v>
      </c>
      <c r="P480" s="146">
        <f>O480*H480</f>
        <v>0</v>
      </c>
      <c r="Q480" s="146">
        <v>0</v>
      </c>
      <c r="R480" s="146">
        <f>Q480*H480</f>
        <v>0</v>
      </c>
      <c r="S480" s="146">
        <v>0</v>
      </c>
      <c r="T480" s="147">
        <f>S480*H480</f>
        <v>0</v>
      </c>
      <c r="AR480" s="148" t="s">
        <v>188</v>
      </c>
      <c r="AT480" s="148" t="s">
        <v>183</v>
      </c>
      <c r="AU480" s="148" t="s">
        <v>85</v>
      </c>
      <c r="AY480" s="17" t="s">
        <v>181</v>
      </c>
      <c r="BE480" s="149">
        <f>IF(N480="základní",J480,0)</f>
        <v>0</v>
      </c>
      <c r="BF480" s="149">
        <f>IF(N480="snížená",J480,0)</f>
        <v>0</v>
      </c>
      <c r="BG480" s="149">
        <f>IF(N480="zákl. přenesená",J480,0)</f>
        <v>0</v>
      </c>
      <c r="BH480" s="149">
        <f>IF(N480="sníž. přenesená",J480,0)</f>
        <v>0</v>
      </c>
      <c r="BI480" s="149">
        <f>IF(N480="nulová",J480,0)</f>
        <v>0</v>
      </c>
      <c r="BJ480" s="17" t="s">
        <v>83</v>
      </c>
      <c r="BK480" s="149">
        <f>ROUND(I480*H480,2)</f>
        <v>0</v>
      </c>
      <c r="BL480" s="17" t="s">
        <v>188</v>
      </c>
      <c r="BM480" s="148" t="s">
        <v>843</v>
      </c>
    </row>
    <row r="481" spans="2:65" s="1" customFormat="1" ht="48.75" x14ac:dyDescent="0.2">
      <c r="B481" s="32"/>
      <c r="D481" s="151" t="s">
        <v>227</v>
      </c>
      <c r="F481" s="181" t="s">
        <v>844</v>
      </c>
      <c r="I481" s="182"/>
      <c r="L481" s="32"/>
      <c r="M481" s="183"/>
      <c r="T481" s="56"/>
      <c r="AT481" s="17" t="s">
        <v>227</v>
      </c>
      <c r="AU481" s="17" t="s">
        <v>85</v>
      </c>
    </row>
    <row r="482" spans="2:65" s="1" customFormat="1" ht="16.5" customHeight="1" x14ac:dyDescent="0.2">
      <c r="B482" s="136"/>
      <c r="C482" s="137" t="s">
        <v>845</v>
      </c>
      <c r="D482" s="137" t="s">
        <v>183</v>
      </c>
      <c r="E482" s="138" t="s">
        <v>846</v>
      </c>
      <c r="F482" s="139" t="s">
        <v>847</v>
      </c>
      <c r="G482" s="140" t="s">
        <v>541</v>
      </c>
      <c r="H482" s="141">
        <v>2</v>
      </c>
      <c r="I482" s="142"/>
      <c r="J482" s="143">
        <f>ROUND(I482*H482,2)</f>
        <v>0</v>
      </c>
      <c r="K482" s="139" t="s">
        <v>201</v>
      </c>
      <c r="L482" s="32"/>
      <c r="M482" s="144" t="s">
        <v>1</v>
      </c>
      <c r="N482" s="145" t="s">
        <v>41</v>
      </c>
      <c r="P482" s="146">
        <f>O482*H482</f>
        <v>0</v>
      </c>
      <c r="Q482" s="146">
        <v>0</v>
      </c>
      <c r="R482" s="146">
        <f>Q482*H482</f>
        <v>0</v>
      </c>
      <c r="S482" s="146">
        <v>0</v>
      </c>
      <c r="T482" s="147">
        <f>S482*H482</f>
        <v>0</v>
      </c>
      <c r="AR482" s="148" t="s">
        <v>188</v>
      </c>
      <c r="AT482" s="148" t="s">
        <v>183</v>
      </c>
      <c r="AU482" s="148" t="s">
        <v>85</v>
      </c>
      <c r="AY482" s="17" t="s">
        <v>181</v>
      </c>
      <c r="BE482" s="149">
        <f>IF(N482="základní",J482,0)</f>
        <v>0</v>
      </c>
      <c r="BF482" s="149">
        <f>IF(N482="snížená",J482,0)</f>
        <v>0</v>
      </c>
      <c r="BG482" s="149">
        <f>IF(N482="zákl. přenesená",J482,0)</f>
        <v>0</v>
      </c>
      <c r="BH482" s="149">
        <f>IF(N482="sníž. přenesená",J482,0)</f>
        <v>0</v>
      </c>
      <c r="BI482" s="149">
        <f>IF(N482="nulová",J482,0)</f>
        <v>0</v>
      </c>
      <c r="BJ482" s="17" t="s">
        <v>83</v>
      </c>
      <c r="BK482" s="149">
        <f>ROUND(I482*H482,2)</f>
        <v>0</v>
      </c>
      <c r="BL482" s="17" t="s">
        <v>188</v>
      </c>
      <c r="BM482" s="148" t="s">
        <v>848</v>
      </c>
    </row>
    <row r="483" spans="2:65" s="1" customFormat="1" ht="39" x14ac:dyDescent="0.2">
      <c r="B483" s="32"/>
      <c r="D483" s="151" t="s">
        <v>227</v>
      </c>
      <c r="F483" s="181" t="s">
        <v>826</v>
      </c>
      <c r="I483" s="182"/>
      <c r="L483" s="32"/>
      <c r="M483" s="183"/>
      <c r="T483" s="56"/>
      <c r="AT483" s="17" t="s">
        <v>227</v>
      </c>
      <c r="AU483" s="17" t="s">
        <v>85</v>
      </c>
    </row>
    <row r="484" spans="2:65" s="1" customFormat="1" ht="16.5" customHeight="1" x14ac:dyDescent="0.2">
      <c r="B484" s="136"/>
      <c r="C484" s="137" t="s">
        <v>849</v>
      </c>
      <c r="D484" s="137" t="s">
        <v>183</v>
      </c>
      <c r="E484" s="138" t="s">
        <v>850</v>
      </c>
      <c r="F484" s="139" t="s">
        <v>851</v>
      </c>
      <c r="G484" s="140" t="s">
        <v>541</v>
      </c>
      <c r="H484" s="141">
        <v>32</v>
      </c>
      <c r="I484" s="142"/>
      <c r="J484" s="143">
        <f>ROUND(I484*H484,2)</f>
        <v>0</v>
      </c>
      <c r="K484" s="139" t="s">
        <v>201</v>
      </c>
      <c r="L484" s="32"/>
      <c r="M484" s="144" t="s">
        <v>1</v>
      </c>
      <c r="N484" s="145" t="s">
        <v>41</v>
      </c>
      <c r="P484" s="146">
        <f>O484*H484</f>
        <v>0</v>
      </c>
      <c r="Q484" s="146">
        <v>0</v>
      </c>
      <c r="R484" s="146">
        <f>Q484*H484</f>
        <v>0</v>
      </c>
      <c r="S484" s="146">
        <v>0</v>
      </c>
      <c r="T484" s="147">
        <f>S484*H484</f>
        <v>0</v>
      </c>
      <c r="AR484" s="148" t="s">
        <v>188</v>
      </c>
      <c r="AT484" s="148" t="s">
        <v>183</v>
      </c>
      <c r="AU484" s="148" t="s">
        <v>85</v>
      </c>
      <c r="AY484" s="17" t="s">
        <v>181</v>
      </c>
      <c r="BE484" s="149">
        <f>IF(N484="základní",J484,0)</f>
        <v>0</v>
      </c>
      <c r="BF484" s="149">
        <f>IF(N484="snížená",J484,0)</f>
        <v>0</v>
      </c>
      <c r="BG484" s="149">
        <f>IF(N484="zákl. přenesená",J484,0)</f>
        <v>0</v>
      </c>
      <c r="BH484" s="149">
        <f>IF(N484="sníž. přenesená",J484,0)</f>
        <v>0</v>
      </c>
      <c r="BI484" s="149">
        <f>IF(N484="nulová",J484,0)</f>
        <v>0</v>
      </c>
      <c r="BJ484" s="17" t="s">
        <v>83</v>
      </c>
      <c r="BK484" s="149">
        <f>ROUND(I484*H484,2)</f>
        <v>0</v>
      </c>
      <c r="BL484" s="17" t="s">
        <v>188</v>
      </c>
      <c r="BM484" s="148" t="s">
        <v>852</v>
      </c>
    </row>
    <row r="485" spans="2:65" s="1" customFormat="1" ht="39" x14ac:dyDescent="0.2">
      <c r="B485" s="32"/>
      <c r="D485" s="151" t="s">
        <v>227</v>
      </c>
      <c r="F485" s="181" t="s">
        <v>826</v>
      </c>
      <c r="I485" s="182"/>
      <c r="L485" s="32"/>
      <c r="M485" s="183"/>
      <c r="T485" s="56"/>
      <c r="AT485" s="17" t="s">
        <v>227</v>
      </c>
      <c r="AU485" s="17" t="s">
        <v>85</v>
      </c>
    </row>
    <row r="486" spans="2:65" s="1" customFormat="1" ht="16.5" customHeight="1" x14ac:dyDescent="0.2">
      <c r="B486" s="136"/>
      <c r="C486" s="137" t="s">
        <v>853</v>
      </c>
      <c r="D486" s="137" t="s">
        <v>183</v>
      </c>
      <c r="E486" s="138" t="s">
        <v>854</v>
      </c>
      <c r="F486" s="139" t="s">
        <v>855</v>
      </c>
      <c r="G486" s="140" t="s">
        <v>830</v>
      </c>
      <c r="H486" s="141">
        <v>162.15</v>
      </c>
      <c r="I486" s="142"/>
      <c r="J486" s="143">
        <f>ROUND(I486*H486,2)</f>
        <v>0</v>
      </c>
      <c r="K486" s="139" t="s">
        <v>201</v>
      </c>
      <c r="L486" s="32"/>
      <c r="M486" s="144" t="s">
        <v>1</v>
      </c>
      <c r="N486" s="145" t="s">
        <v>41</v>
      </c>
      <c r="P486" s="146">
        <f>O486*H486</f>
        <v>0</v>
      </c>
      <c r="Q486" s="146">
        <v>0</v>
      </c>
      <c r="R486" s="146">
        <f>Q486*H486</f>
        <v>0</v>
      </c>
      <c r="S486" s="146">
        <v>0</v>
      </c>
      <c r="T486" s="147">
        <f>S486*H486</f>
        <v>0</v>
      </c>
      <c r="AR486" s="148" t="s">
        <v>188</v>
      </c>
      <c r="AT486" s="148" t="s">
        <v>183</v>
      </c>
      <c r="AU486" s="148" t="s">
        <v>85</v>
      </c>
      <c r="AY486" s="17" t="s">
        <v>181</v>
      </c>
      <c r="BE486" s="149">
        <f>IF(N486="základní",J486,0)</f>
        <v>0</v>
      </c>
      <c r="BF486" s="149">
        <f>IF(N486="snížená",J486,0)</f>
        <v>0</v>
      </c>
      <c r="BG486" s="149">
        <f>IF(N486="zákl. přenesená",J486,0)</f>
        <v>0</v>
      </c>
      <c r="BH486" s="149">
        <f>IF(N486="sníž. přenesená",J486,0)</f>
        <v>0</v>
      </c>
      <c r="BI486" s="149">
        <f>IF(N486="nulová",J486,0)</f>
        <v>0</v>
      </c>
      <c r="BJ486" s="17" t="s">
        <v>83</v>
      </c>
      <c r="BK486" s="149">
        <f>ROUND(I486*H486,2)</f>
        <v>0</v>
      </c>
      <c r="BL486" s="17" t="s">
        <v>188</v>
      </c>
      <c r="BM486" s="148" t="s">
        <v>856</v>
      </c>
    </row>
    <row r="487" spans="2:65" s="1" customFormat="1" ht="39" x14ac:dyDescent="0.2">
      <c r="B487" s="32"/>
      <c r="D487" s="151" t="s">
        <v>227</v>
      </c>
      <c r="F487" s="181" t="s">
        <v>826</v>
      </c>
      <c r="I487" s="182"/>
      <c r="L487" s="32"/>
      <c r="M487" s="183"/>
      <c r="T487" s="56"/>
      <c r="AT487" s="17" t="s">
        <v>227</v>
      </c>
      <c r="AU487" s="17" t="s">
        <v>85</v>
      </c>
    </row>
    <row r="488" spans="2:65" s="1" customFormat="1" ht="24.2" customHeight="1" x14ac:dyDescent="0.2">
      <c r="B488" s="136"/>
      <c r="C488" s="137" t="s">
        <v>857</v>
      </c>
      <c r="D488" s="137" t="s">
        <v>183</v>
      </c>
      <c r="E488" s="138" t="s">
        <v>858</v>
      </c>
      <c r="F488" s="139" t="s">
        <v>859</v>
      </c>
      <c r="G488" s="140" t="s">
        <v>860</v>
      </c>
      <c r="H488" s="141">
        <v>1</v>
      </c>
      <c r="I488" s="142"/>
      <c r="J488" s="143">
        <f>ROUND(I488*H488,2)</f>
        <v>0</v>
      </c>
      <c r="K488" s="139" t="s">
        <v>201</v>
      </c>
      <c r="L488" s="32"/>
      <c r="M488" s="144" t="s">
        <v>1</v>
      </c>
      <c r="N488" s="145" t="s">
        <v>41</v>
      </c>
      <c r="P488" s="146">
        <f>O488*H488</f>
        <v>0</v>
      </c>
      <c r="Q488" s="146">
        <v>0</v>
      </c>
      <c r="R488" s="146">
        <f>Q488*H488</f>
        <v>0</v>
      </c>
      <c r="S488" s="146">
        <v>0</v>
      </c>
      <c r="T488" s="147">
        <f>S488*H488</f>
        <v>0</v>
      </c>
      <c r="AR488" s="148" t="s">
        <v>188</v>
      </c>
      <c r="AT488" s="148" t="s">
        <v>183</v>
      </c>
      <c r="AU488" s="148" t="s">
        <v>85</v>
      </c>
      <c r="AY488" s="17" t="s">
        <v>181</v>
      </c>
      <c r="BE488" s="149">
        <f>IF(N488="základní",J488,0)</f>
        <v>0</v>
      </c>
      <c r="BF488" s="149">
        <f>IF(N488="snížená",J488,0)</f>
        <v>0</v>
      </c>
      <c r="BG488" s="149">
        <f>IF(N488="zákl. přenesená",J488,0)</f>
        <v>0</v>
      </c>
      <c r="BH488" s="149">
        <f>IF(N488="sníž. přenesená",J488,0)</f>
        <v>0</v>
      </c>
      <c r="BI488" s="149">
        <f>IF(N488="nulová",J488,0)</f>
        <v>0</v>
      </c>
      <c r="BJ488" s="17" t="s">
        <v>83</v>
      </c>
      <c r="BK488" s="149">
        <f>ROUND(I488*H488,2)</f>
        <v>0</v>
      </c>
      <c r="BL488" s="17" t="s">
        <v>188</v>
      </c>
      <c r="BM488" s="148" t="s">
        <v>861</v>
      </c>
    </row>
    <row r="489" spans="2:65" s="1" customFormat="1" ht="39" x14ac:dyDescent="0.2">
      <c r="B489" s="32"/>
      <c r="D489" s="151" t="s">
        <v>227</v>
      </c>
      <c r="F489" s="181" t="s">
        <v>826</v>
      </c>
      <c r="I489" s="182"/>
      <c r="L489" s="32"/>
      <c r="M489" s="183"/>
      <c r="T489" s="56"/>
      <c r="AT489" s="17" t="s">
        <v>227</v>
      </c>
      <c r="AU489" s="17" t="s">
        <v>85</v>
      </c>
    </row>
    <row r="490" spans="2:65" s="1" customFormat="1" ht="21.75" customHeight="1" x14ac:dyDescent="0.2">
      <c r="B490" s="136"/>
      <c r="C490" s="137" t="s">
        <v>862</v>
      </c>
      <c r="D490" s="137" t="s">
        <v>183</v>
      </c>
      <c r="E490" s="138" t="s">
        <v>863</v>
      </c>
      <c r="F490" s="139" t="s">
        <v>864</v>
      </c>
      <c r="G490" s="140" t="s">
        <v>541</v>
      </c>
      <c r="H490" s="141">
        <v>1</v>
      </c>
      <c r="I490" s="142"/>
      <c r="J490" s="143">
        <f>ROUND(I490*H490,2)</f>
        <v>0</v>
      </c>
      <c r="K490" s="139" t="s">
        <v>201</v>
      </c>
      <c r="L490" s="32"/>
      <c r="M490" s="144" t="s">
        <v>1</v>
      </c>
      <c r="N490" s="145" t="s">
        <v>41</v>
      </c>
      <c r="P490" s="146">
        <f>O490*H490</f>
        <v>0</v>
      </c>
      <c r="Q490" s="146">
        <v>0</v>
      </c>
      <c r="R490" s="146">
        <f>Q490*H490</f>
        <v>0</v>
      </c>
      <c r="S490" s="146">
        <v>0</v>
      </c>
      <c r="T490" s="147">
        <f>S490*H490</f>
        <v>0</v>
      </c>
      <c r="AR490" s="148" t="s">
        <v>188</v>
      </c>
      <c r="AT490" s="148" t="s">
        <v>183</v>
      </c>
      <c r="AU490" s="148" t="s">
        <v>85</v>
      </c>
      <c r="AY490" s="17" t="s">
        <v>181</v>
      </c>
      <c r="BE490" s="149">
        <f>IF(N490="základní",J490,0)</f>
        <v>0</v>
      </c>
      <c r="BF490" s="149">
        <f>IF(N490="snížená",J490,0)</f>
        <v>0</v>
      </c>
      <c r="BG490" s="149">
        <f>IF(N490="zákl. přenesená",J490,0)</f>
        <v>0</v>
      </c>
      <c r="BH490" s="149">
        <f>IF(N490="sníž. přenesená",J490,0)</f>
        <v>0</v>
      </c>
      <c r="BI490" s="149">
        <f>IF(N490="nulová",J490,0)</f>
        <v>0</v>
      </c>
      <c r="BJ490" s="17" t="s">
        <v>83</v>
      </c>
      <c r="BK490" s="149">
        <f>ROUND(I490*H490,2)</f>
        <v>0</v>
      </c>
      <c r="BL490" s="17" t="s">
        <v>188</v>
      </c>
      <c r="BM490" s="148" t="s">
        <v>865</v>
      </c>
    </row>
    <row r="491" spans="2:65" s="1" customFormat="1" ht="39" x14ac:dyDescent="0.2">
      <c r="B491" s="32"/>
      <c r="D491" s="151" t="s">
        <v>227</v>
      </c>
      <c r="F491" s="181" t="s">
        <v>826</v>
      </c>
      <c r="I491" s="182"/>
      <c r="L491" s="32"/>
      <c r="M491" s="183"/>
      <c r="T491" s="56"/>
      <c r="AT491" s="17" t="s">
        <v>227</v>
      </c>
      <c r="AU491" s="17" t="s">
        <v>85</v>
      </c>
    </row>
    <row r="492" spans="2:65" s="1" customFormat="1" ht="16.5" customHeight="1" x14ac:dyDescent="0.2">
      <c r="B492" s="136"/>
      <c r="C492" s="137" t="s">
        <v>866</v>
      </c>
      <c r="D492" s="137" t="s">
        <v>183</v>
      </c>
      <c r="E492" s="138" t="s">
        <v>867</v>
      </c>
      <c r="F492" s="139" t="s">
        <v>868</v>
      </c>
      <c r="G492" s="140" t="s">
        <v>541</v>
      </c>
      <c r="H492" s="141">
        <v>1</v>
      </c>
      <c r="I492" s="142"/>
      <c r="J492" s="143">
        <f>ROUND(I492*H492,2)</f>
        <v>0</v>
      </c>
      <c r="K492" s="139" t="s">
        <v>201</v>
      </c>
      <c r="L492" s="32"/>
      <c r="M492" s="144" t="s">
        <v>1</v>
      </c>
      <c r="N492" s="145" t="s">
        <v>41</v>
      </c>
      <c r="P492" s="146">
        <f>O492*H492</f>
        <v>0</v>
      </c>
      <c r="Q492" s="146">
        <v>0</v>
      </c>
      <c r="R492" s="146">
        <f>Q492*H492</f>
        <v>0</v>
      </c>
      <c r="S492" s="146">
        <v>0</v>
      </c>
      <c r="T492" s="147">
        <f>S492*H492</f>
        <v>0</v>
      </c>
      <c r="AR492" s="148" t="s">
        <v>188</v>
      </c>
      <c r="AT492" s="148" t="s">
        <v>183</v>
      </c>
      <c r="AU492" s="148" t="s">
        <v>85</v>
      </c>
      <c r="AY492" s="17" t="s">
        <v>181</v>
      </c>
      <c r="BE492" s="149">
        <f>IF(N492="základní",J492,0)</f>
        <v>0</v>
      </c>
      <c r="BF492" s="149">
        <f>IF(N492="snížená",J492,0)</f>
        <v>0</v>
      </c>
      <c r="BG492" s="149">
        <f>IF(N492="zákl. přenesená",J492,0)</f>
        <v>0</v>
      </c>
      <c r="BH492" s="149">
        <f>IF(N492="sníž. přenesená",J492,0)</f>
        <v>0</v>
      </c>
      <c r="BI492" s="149">
        <f>IF(N492="nulová",J492,0)</f>
        <v>0</v>
      </c>
      <c r="BJ492" s="17" t="s">
        <v>83</v>
      </c>
      <c r="BK492" s="149">
        <f>ROUND(I492*H492,2)</f>
        <v>0</v>
      </c>
      <c r="BL492" s="17" t="s">
        <v>188</v>
      </c>
      <c r="BM492" s="148" t="s">
        <v>869</v>
      </c>
    </row>
    <row r="493" spans="2:65" s="1" customFormat="1" ht="39" x14ac:dyDescent="0.2">
      <c r="B493" s="32"/>
      <c r="D493" s="151" t="s">
        <v>227</v>
      </c>
      <c r="F493" s="181" t="s">
        <v>826</v>
      </c>
      <c r="I493" s="182"/>
      <c r="L493" s="32"/>
      <c r="M493" s="183"/>
      <c r="T493" s="56"/>
      <c r="AT493" s="17" t="s">
        <v>227</v>
      </c>
      <c r="AU493" s="17" t="s">
        <v>85</v>
      </c>
    </row>
    <row r="494" spans="2:65" s="1" customFormat="1" ht="16.5" customHeight="1" x14ac:dyDescent="0.2">
      <c r="B494" s="136"/>
      <c r="C494" s="137" t="s">
        <v>870</v>
      </c>
      <c r="D494" s="137" t="s">
        <v>183</v>
      </c>
      <c r="E494" s="138" t="s">
        <v>871</v>
      </c>
      <c r="F494" s="139" t="s">
        <v>872</v>
      </c>
      <c r="G494" s="140" t="s">
        <v>830</v>
      </c>
      <c r="H494" s="141">
        <v>54</v>
      </c>
      <c r="I494" s="142"/>
      <c r="J494" s="143">
        <f>ROUND(I494*H494,2)</f>
        <v>0</v>
      </c>
      <c r="K494" s="139" t="s">
        <v>201</v>
      </c>
      <c r="L494" s="32"/>
      <c r="M494" s="144" t="s">
        <v>1</v>
      </c>
      <c r="N494" s="145" t="s">
        <v>41</v>
      </c>
      <c r="P494" s="146">
        <f>O494*H494</f>
        <v>0</v>
      </c>
      <c r="Q494" s="146">
        <v>0</v>
      </c>
      <c r="R494" s="146">
        <f>Q494*H494</f>
        <v>0</v>
      </c>
      <c r="S494" s="146">
        <v>0</v>
      </c>
      <c r="T494" s="147">
        <f>S494*H494</f>
        <v>0</v>
      </c>
      <c r="AR494" s="148" t="s">
        <v>188</v>
      </c>
      <c r="AT494" s="148" t="s">
        <v>183</v>
      </c>
      <c r="AU494" s="148" t="s">
        <v>85</v>
      </c>
      <c r="AY494" s="17" t="s">
        <v>181</v>
      </c>
      <c r="BE494" s="149">
        <f>IF(N494="základní",J494,0)</f>
        <v>0</v>
      </c>
      <c r="BF494" s="149">
        <f>IF(N494="snížená",J494,0)</f>
        <v>0</v>
      </c>
      <c r="BG494" s="149">
        <f>IF(N494="zákl. přenesená",J494,0)</f>
        <v>0</v>
      </c>
      <c r="BH494" s="149">
        <f>IF(N494="sníž. přenesená",J494,0)</f>
        <v>0</v>
      </c>
      <c r="BI494" s="149">
        <f>IF(N494="nulová",J494,0)</f>
        <v>0</v>
      </c>
      <c r="BJ494" s="17" t="s">
        <v>83</v>
      </c>
      <c r="BK494" s="149">
        <f>ROUND(I494*H494,2)</f>
        <v>0</v>
      </c>
      <c r="BL494" s="17" t="s">
        <v>188</v>
      </c>
      <c r="BM494" s="148" t="s">
        <v>873</v>
      </c>
    </row>
    <row r="495" spans="2:65" s="1" customFormat="1" ht="39" x14ac:dyDescent="0.2">
      <c r="B495" s="32"/>
      <c r="D495" s="151" t="s">
        <v>227</v>
      </c>
      <c r="F495" s="181" t="s">
        <v>826</v>
      </c>
      <c r="I495" s="182"/>
      <c r="L495" s="32"/>
      <c r="M495" s="183"/>
      <c r="T495" s="56"/>
      <c r="AT495" s="17" t="s">
        <v>227</v>
      </c>
      <c r="AU495" s="17" t="s">
        <v>85</v>
      </c>
    </row>
    <row r="496" spans="2:65" s="1" customFormat="1" ht="16.5" customHeight="1" x14ac:dyDescent="0.2">
      <c r="B496" s="136"/>
      <c r="C496" s="137" t="s">
        <v>874</v>
      </c>
      <c r="D496" s="137" t="s">
        <v>183</v>
      </c>
      <c r="E496" s="138" t="s">
        <v>875</v>
      </c>
      <c r="F496" s="139" t="s">
        <v>876</v>
      </c>
      <c r="G496" s="140" t="s">
        <v>824</v>
      </c>
      <c r="H496" s="141">
        <v>6</v>
      </c>
      <c r="I496" s="142"/>
      <c r="J496" s="143">
        <f>ROUND(I496*H496,2)</f>
        <v>0</v>
      </c>
      <c r="K496" s="139" t="s">
        <v>201</v>
      </c>
      <c r="L496" s="32"/>
      <c r="M496" s="144" t="s">
        <v>1</v>
      </c>
      <c r="N496" s="145" t="s">
        <v>41</v>
      </c>
      <c r="P496" s="146">
        <f>O496*H496</f>
        <v>0</v>
      </c>
      <c r="Q496" s="146">
        <v>0</v>
      </c>
      <c r="R496" s="146">
        <f>Q496*H496</f>
        <v>0</v>
      </c>
      <c r="S496" s="146">
        <v>0</v>
      </c>
      <c r="T496" s="147">
        <f>S496*H496</f>
        <v>0</v>
      </c>
      <c r="AR496" s="148" t="s">
        <v>188</v>
      </c>
      <c r="AT496" s="148" t="s">
        <v>183</v>
      </c>
      <c r="AU496" s="148" t="s">
        <v>85</v>
      </c>
      <c r="AY496" s="17" t="s">
        <v>181</v>
      </c>
      <c r="BE496" s="149">
        <f>IF(N496="základní",J496,0)</f>
        <v>0</v>
      </c>
      <c r="BF496" s="149">
        <f>IF(N496="snížená",J496,0)</f>
        <v>0</v>
      </c>
      <c r="BG496" s="149">
        <f>IF(N496="zákl. přenesená",J496,0)</f>
        <v>0</v>
      </c>
      <c r="BH496" s="149">
        <f>IF(N496="sníž. přenesená",J496,0)</f>
        <v>0</v>
      </c>
      <c r="BI496" s="149">
        <f>IF(N496="nulová",J496,0)</f>
        <v>0</v>
      </c>
      <c r="BJ496" s="17" t="s">
        <v>83</v>
      </c>
      <c r="BK496" s="149">
        <f>ROUND(I496*H496,2)</f>
        <v>0</v>
      </c>
      <c r="BL496" s="17" t="s">
        <v>188</v>
      </c>
      <c r="BM496" s="148" t="s">
        <v>877</v>
      </c>
    </row>
    <row r="497" spans="2:65" s="1" customFormat="1" ht="39" x14ac:dyDescent="0.2">
      <c r="B497" s="32"/>
      <c r="D497" s="151" t="s">
        <v>227</v>
      </c>
      <c r="F497" s="181" t="s">
        <v>826</v>
      </c>
      <c r="I497" s="182"/>
      <c r="L497" s="32"/>
      <c r="M497" s="183"/>
      <c r="T497" s="56"/>
      <c r="AT497" s="17" t="s">
        <v>227</v>
      </c>
      <c r="AU497" s="17" t="s">
        <v>85</v>
      </c>
    </row>
    <row r="498" spans="2:65" s="1" customFormat="1" ht="16.5" customHeight="1" x14ac:dyDescent="0.2">
      <c r="B498" s="136"/>
      <c r="C498" s="137" t="s">
        <v>878</v>
      </c>
      <c r="D498" s="137" t="s">
        <v>183</v>
      </c>
      <c r="E498" s="138" t="s">
        <v>879</v>
      </c>
      <c r="F498" s="139" t="s">
        <v>880</v>
      </c>
      <c r="G498" s="140" t="s">
        <v>339</v>
      </c>
      <c r="H498" s="141">
        <v>57</v>
      </c>
      <c r="I498" s="142"/>
      <c r="J498" s="143">
        <f>ROUND(I498*H498,2)</f>
        <v>0</v>
      </c>
      <c r="K498" s="139" t="s">
        <v>201</v>
      </c>
      <c r="L498" s="32"/>
      <c r="M498" s="144" t="s">
        <v>1</v>
      </c>
      <c r="N498" s="145" t="s">
        <v>41</v>
      </c>
      <c r="P498" s="146">
        <f>O498*H498</f>
        <v>0</v>
      </c>
      <c r="Q498" s="146">
        <v>0</v>
      </c>
      <c r="R498" s="146">
        <f>Q498*H498</f>
        <v>0</v>
      </c>
      <c r="S498" s="146">
        <v>0</v>
      </c>
      <c r="T498" s="147">
        <f>S498*H498</f>
        <v>0</v>
      </c>
      <c r="AR498" s="148" t="s">
        <v>188</v>
      </c>
      <c r="AT498" s="148" t="s">
        <v>183</v>
      </c>
      <c r="AU498" s="148" t="s">
        <v>85</v>
      </c>
      <c r="AY498" s="17" t="s">
        <v>181</v>
      </c>
      <c r="BE498" s="149">
        <f>IF(N498="základní",J498,0)</f>
        <v>0</v>
      </c>
      <c r="BF498" s="149">
        <f>IF(N498="snížená",J498,0)</f>
        <v>0</v>
      </c>
      <c r="BG498" s="149">
        <f>IF(N498="zákl. přenesená",J498,0)</f>
        <v>0</v>
      </c>
      <c r="BH498" s="149">
        <f>IF(N498="sníž. přenesená",J498,0)</f>
        <v>0</v>
      </c>
      <c r="BI498" s="149">
        <f>IF(N498="nulová",J498,0)</f>
        <v>0</v>
      </c>
      <c r="BJ498" s="17" t="s">
        <v>83</v>
      </c>
      <c r="BK498" s="149">
        <f>ROUND(I498*H498,2)</f>
        <v>0</v>
      </c>
      <c r="BL498" s="17" t="s">
        <v>188</v>
      </c>
      <c r="BM498" s="148" t="s">
        <v>881</v>
      </c>
    </row>
    <row r="499" spans="2:65" s="1" customFormat="1" ht="39" x14ac:dyDescent="0.2">
      <c r="B499" s="32"/>
      <c r="D499" s="151" t="s">
        <v>227</v>
      </c>
      <c r="F499" s="181" t="s">
        <v>826</v>
      </c>
      <c r="I499" s="182"/>
      <c r="L499" s="32"/>
      <c r="M499" s="192"/>
      <c r="N499" s="193"/>
      <c r="O499" s="193"/>
      <c r="P499" s="193"/>
      <c r="Q499" s="193"/>
      <c r="R499" s="193"/>
      <c r="S499" s="193"/>
      <c r="T499" s="194"/>
      <c r="AT499" s="17" t="s">
        <v>227</v>
      </c>
      <c r="AU499" s="17" t="s">
        <v>85</v>
      </c>
    </row>
    <row r="500" spans="2:65" s="1" customFormat="1" ht="6.95" customHeight="1" x14ac:dyDescent="0.2">
      <c r="B500" s="44"/>
      <c r="C500" s="45"/>
      <c r="D500" s="45"/>
      <c r="E500" s="45"/>
      <c r="F500" s="45"/>
      <c r="G500" s="45"/>
      <c r="H500" s="45"/>
      <c r="I500" s="45"/>
      <c r="J500" s="45"/>
      <c r="K500" s="45"/>
      <c r="L500" s="32"/>
    </row>
  </sheetData>
  <autoFilter ref="C142:K499" xr:uid="{00000000-0009-0000-0000-000001000000}"/>
  <mergeCells count="12">
    <mergeCell ref="E135:H135"/>
    <mergeCell ref="L2:V2"/>
    <mergeCell ref="E85:H85"/>
    <mergeCell ref="E87:H87"/>
    <mergeCell ref="E89:H89"/>
    <mergeCell ref="E131:H131"/>
    <mergeCell ref="E133:H133"/>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88"/>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93</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135</v>
      </c>
      <c r="F9" s="246"/>
      <c r="G9" s="246"/>
      <c r="H9" s="246"/>
      <c r="L9" s="32"/>
    </row>
    <row r="10" spans="2:46" s="1" customFormat="1" ht="12" customHeight="1" x14ac:dyDescent="0.2">
      <c r="B10" s="32"/>
      <c r="D10" s="27" t="s">
        <v>136</v>
      </c>
      <c r="L10" s="32"/>
    </row>
    <row r="11" spans="2:46" s="1" customFormat="1" ht="16.5" customHeight="1" x14ac:dyDescent="0.2">
      <c r="B11" s="32"/>
      <c r="E11" s="241" t="s">
        <v>882</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883</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tr">
        <f>IF('Rekapitulace stavby'!AN10="","",'Rekapitulace stavby'!AN10)</f>
        <v/>
      </c>
      <c r="L16" s="32"/>
    </row>
    <row r="17" spans="2:12" s="1" customFormat="1" ht="18" customHeight="1" x14ac:dyDescent="0.2">
      <c r="B17" s="32"/>
      <c r="E17" s="25" t="str">
        <f>IF('Rekapitulace stavby'!E11="","",'Rekapitulace stavby'!E11)</f>
        <v>Vysoká škola bánská – Technická univerzita Ostrava</v>
      </c>
      <c r="I17" s="27" t="s">
        <v>27</v>
      </c>
      <c r="J17" s="25" t="str">
        <f>IF('Rekapitulace stavby'!AN11="","",'Rekapitulace stavby'!AN11)</f>
        <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
        <v>1</v>
      </c>
      <c r="L22" s="32"/>
    </row>
    <row r="23" spans="2:12" s="1" customFormat="1" ht="18" customHeight="1" x14ac:dyDescent="0.2">
      <c r="B23" s="32"/>
      <c r="E23" s="25" t="s">
        <v>884</v>
      </c>
      <c r="I23" s="27" t="s">
        <v>27</v>
      </c>
      <c r="J23" s="25" t="s">
        <v>1</v>
      </c>
      <c r="L23" s="32"/>
    </row>
    <row r="24" spans="2:12" s="1" customFormat="1" ht="6.95" customHeight="1" x14ac:dyDescent="0.2">
      <c r="B24" s="32"/>
      <c r="L24" s="32"/>
    </row>
    <row r="25" spans="2:12" s="1" customFormat="1" ht="12" customHeight="1" x14ac:dyDescent="0.2">
      <c r="B25" s="32"/>
      <c r="D25" s="27" t="s">
        <v>33</v>
      </c>
      <c r="I25" s="27" t="s">
        <v>25</v>
      </c>
      <c r="J25" s="25" t="s">
        <v>1</v>
      </c>
      <c r="L25" s="32"/>
    </row>
    <row r="26" spans="2:12" s="1" customFormat="1" ht="18" customHeight="1" x14ac:dyDescent="0.2">
      <c r="B26" s="32"/>
      <c r="E26" s="25" t="s">
        <v>885</v>
      </c>
      <c r="I26" s="27" t="s">
        <v>27</v>
      </c>
      <c r="J26" s="25" t="s">
        <v>1</v>
      </c>
      <c r="L26" s="32"/>
    </row>
    <row r="27" spans="2:12" s="1" customFormat="1" ht="6.95" customHeight="1" x14ac:dyDescent="0.2">
      <c r="B27" s="32"/>
      <c r="L27" s="32"/>
    </row>
    <row r="28" spans="2:12" s="1" customFormat="1" ht="12" customHeight="1" x14ac:dyDescent="0.2">
      <c r="B28" s="32"/>
      <c r="D28" s="27" t="s">
        <v>34</v>
      </c>
      <c r="L28" s="32"/>
    </row>
    <row r="29" spans="2:12" s="7" customFormat="1" ht="16.5" customHeight="1" x14ac:dyDescent="0.2">
      <c r="B29" s="94"/>
      <c r="E29" s="232" t="s">
        <v>1</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ROUND(J125,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ROUND((SUM(BE125:BE187)),  2)</f>
        <v>0</v>
      </c>
      <c r="I35" s="96">
        <v>0.21</v>
      </c>
      <c r="J35" s="86">
        <f>ROUND(((SUM(BE125:BE187))*I35),  2)</f>
        <v>0</v>
      </c>
      <c r="L35" s="32"/>
    </row>
    <row r="36" spans="2:12" s="1" customFormat="1" ht="14.45" customHeight="1" x14ac:dyDescent="0.2">
      <c r="B36" s="32"/>
      <c r="E36" s="27" t="s">
        <v>42</v>
      </c>
      <c r="F36" s="86">
        <f>ROUND((SUM(BF125:BF187)),  2)</f>
        <v>0</v>
      </c>
      <c r="I36" s="96">
        <v>0.12</v>
      </c>
      <c r="J36" s="86">
        <f>ROUND(((SUM(BF125:BF187))*I36),  2)</f>
        <v>0</v>
      </c>
      <c r="L36" s="32"/>
    </row>
    <row r="37" spans="2:12" s="1" customFormat="1" ht="14.45" hidden="1" customHeight="1" x14ac:dyDescent="0.2">
      <c r="B37" s="32"/>
      <c r="E37" s="27" t="s">
        <v>43</v>
      </c>
      <c r="F37" s="86">
        <f>ROUND((SUM(BG125:BG187)),  2)</f>
        <v>0</v>
      </c>
      <c r="I37" s="96">
        <v>0.21</v>
      </c>
      <c r="J37" s="86">
        <f>0</f>
        <v>0</v>
      </c>
      <c r="L37" s="32"/>
    </row>
    <row r="38" spans="2:12" s="1" customFormat="1" ht="14.45" hidden="1" customHeight="1" x14ac:dyDescent="0.2">
      <c r="B38" s="32"/>
      <c r="E38" s="27" t="s">
        <v>44</v>
      </c>
      <c r="F38" s="86">
        <f>ROUND((SUM(BH125:BH187)),  2)</f>
        <v>0</v>
      </c>
      <c r="I38" s="96">
        <v>0.12</v>
      </c>
      <c r="J38" s="86">
        <f>0</f>
        <v>0</v>
      </c>
      <c r="L38" s="32"/>
    </row>
    <row r="39" spans="2:12" s="1" customFormat="1" ht="14.45" hidden="1" customHeight="1" x14ac:dyDescent="0.2">
      <c r="B39" s="32"/>
      <c r="E39" s="27" t="s">
        <v>45</v>
      </c>
      <c r="F39" s="86">
        <f>ROUND((SUM(BI125:BI187)),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135</v>
      </c>
      <c r="F87" s="246"/>
      <c r="G87" s="246"/>
      <c r="H87" s="246"/>
      <c r="L87" s="32"/>
    </row>
    <row r="88" spans="2:12" s="1" customFormat="1" ht="12" customHeight="1" x14ac:dyDescent="0.2">
      <c r="B88" s="32"/>
      <c r="C88" s="27" t="s">
        <v>136</v>
      </c>
      <c r="L88" s="32"/>
    </row>
    <row r="89" spans="2:12" s="1" customFormat="1" ht="16.5" customHeight="1" x14ac:dyDescent="0.2">
      <c r="B89" s="32"/>
      <c r="E89" s="241" t="str">
        <f>E11</f>
        <v>D.01.41 - Zdravotně technické instalace</v>
      </c>
      <c r="F89" s="246"/>
      <c r="G89" s="246"/>
      <c r="H89" s="246"/>
      <c r="L89" s="32"/>
    </row>
    <row r="90" spans="2:12" s="1" customFormat="1" ht="6.95" customHeight="1" x14ac:dyDescent="0.2">
      <c r="B90" s="32"/>
      <c r="L90" s="32"/>
    </row>
    <row r="91" spans="2:12" s="1" customFormat="1" ht="12" customHeight="1" x14ac:dyDescent="0.2">
      <c r="B91" s="32"/>
      <c r="C91" s="27" t="s">
        <v>20</v>
      </c>
      <c r="F91" s="25" t="str">
        <f>F14</f>
        <v>Ostrava-Poruba</v>
      </c>
      <c r="I91" s="27" t="s">
        <v>22</v>
      </c>
      <c r="J91" s="52" t="str">
        <f>IF(J14="","",J14)</f>
        <v>24. 2. 2024</v>
      </c>
      <c r="L91" s="32"/>
    </row>
    <row r="92" spans="2:12" s="1" customFormat="1" ht="6.95" customHeight="1" x14ac:dyDescent="0.2">
      <c r="B92" s="32"/>
      <c r="L92" s="32"/>
    </row>
    <row r="93" spans="2:12" s="1" customFormat="1" ht="15.2" customHeight="1" x14ac:dyDescent="0.2">
      <c r="B93" s="32"/>
      <c r="C93" s="27" t="s">
        <v>24</v>
      </c>
      <c r="F93" s="25" t="str">
        <f>E17</f>
        <v>Vysoká škola bánská – Technická univerzita Ostrava</v>
      </c>
      <c r="I93" s="27" t="s">
        <v>30</v>
      </c>
      <c r="J93" s="30" t="str">
        <f>E23</f>
        <v>Ing.Petr Kudlík</v>
      </c>
      <c r="L93" s="32"/>
    </row>
    <row r="94" spans="2:12" s="1" customFormat="1" ht="15.2" customHeight="1" x14ac:dyDescent="0.2">
      <c r="B94" s="32"/>
      <c r="C94" s="27" t="s">
        <v>28</v>
      </c>
      <c r="F94" s="25" t="str">
        <f>IF(E20="","",E20)</f>
        <v>Vyplň údaj</v>
      </c>
      <c r="I94" s="27" t="s">
        <v>33</v>
      </c>
      <c r="J94" s="30" t="str">
        <f>E26</f>
        <v>Lenka Jugová</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J125</f>
        <v>0</v>
      </c>
      <c r="L98" s="32"/>
      <c r="AU98" s="17" t="s">
        <v>142</v>
      </c>
    </row>
    <row r="99" spans="2:47" s="8" customFormat="1" ht="24.95" customHeight="1" x14ac:dyDescent="0.2">
      <c r="B99" s="108"/>
      <c r="D99" s="109" t="s">
        <v>153</v>
      </c>
      <c r="E99" s="110"/>
      <c r="F99" s="110"/>
      <c r="G99" s="110"/>
      <c r="H99" s="110"/>
      <c r="I99" s="110"/>
      <c r="J99" s="111">
        <f>J126</f>
        <v>0</v>
      </c>
      <c r="L99" s="108"/>
    </row>
    <row r="100" spans="2:47" s="9" customFormat="1" ht="19.899999999999999" customHeight="1" x14ac:dyDescent="0.2">
      <c r="B100" s="112"/>
      <c r="D100" s="113" t="s">
        <v>154</v>
      </c>
      <c r="E100" s="114"/>
      <c r="F100" s="114"/>
      <c r="G100" s="114"/>
      <c r="H100" s="114"/>
      <c r="I100" s="114"/>
      <c r="J100" s="115">
        <f>J127</f>
        <v>0</v>
      </c>
      <c r="L100" s="112"/>
    </row>
    <row r="101" spans="2:47" s="9" customFormat="1" ht="19.899999999999999" customHeight="1" x14ac:dyDescent="0.2">
      <c r="B101" s="112"/>
      <c r="D101" s="113" t="s">
        <v>886</v>
      </c>
      <c r="E101" s="114"/>
      <c r="F101" s="114"/>
      <c r="G101" s="114"/>
      <c r="H101" s="114"/>
      <c r="I101" s="114"/>
      <c r="J101" s="115">
        <f>J146</f>
        <v>0</v>
      </c>
      <c r="L101" s="112"/>
    </row>
    <row r="102" spans="2:47" s="9" customFormat="1" ht="19.899999999999999" customHeight="1" x14ac:dyDescent="0.2">
      <c r="B102" s="112"/>
      <c r="D102" s="113" t="s">
        <v>155</v>
      </c>
      <c r="E102" s="114"/>
      <c r="F102" s="114"/>
      <c r="G102" s="114"/>
      <c r="H102" s="114"/>
      <c r="I102" s="114"/>
      <c r="J102" s="115">
        <f>J178</f>
        <v>0</v>
      </c>
      <c r="L102" s="112"/>
    </row>
    <row r="103" spans="2:47" s="8" customFormat="1" ht="24.95" customHeight="1" x14ac:dyDescent="0.2">
      <c r="B103" s="108"/>
      <c r="D103" s="109" t="s">
        <v>887</v>
      </c>
      <c r="E103" s="110"/>
      <c r="F103" s="110"/>
      <c r="G103" s="110"/>
      <c r="H103" s="110"/>
      <c r="I103" s="110"/>
      <c r="J103" s="111">
        <f>J183</f>
        <v>0</v>
      </c>
      <c r="L103" s="108"/>
    </row>
    <row r="104" spans="2:47" s="1" customFormat="1" ht="21.95" customHeight="1" x14ac:dyDescent="0.2">
      <c r="B104" s="32"/>
      <c r="L104" s="32"/>
    </row>
    <row r="105" spans="2:47" s="1" customFormat="1" ht="6.95" customHeight="1" x14ac:dyDescent="0.2">
      <c r="B105" s="44"/>
      <c r="C105" s="45"/>
      <c r="D105" s="45"/>
      <c r="E105" s="45"/>
      <c r="F105" s="45"/>
      <c r="G105" s="45"/>
      <c r="H105" s="45"/>
      <c r="I105" s="45"/>
      <c r="J105" s="45"/>
      <c r="K105" s="45"/>
      <c r="L105" s="32"/>
    </row>
    <row r="109" spans="2:47" s="1" customFormat="1" ht="6.95" customHeight="1" x14ac:dyDescent="0.2">
      <c r="B109" s="46"/>
      <c r="C109" s="47"/>
      <c r="D109" s="47"/>
      <c r="E109" s="47"/>
      <c r="F109" s="47"/>
      <c r="G109" s="47"/>
      <c r="H109" s="47"/>
      <c r="I109" s="47"/>
      <c r="J109" s="47"/>
      <c r="K109" s="47"/>
      <c r="L109" s="32"/>
    </row>
    <row r="110" spans="2:47" s="1" customFormat="1" ht="24.95" customHeight="1" x14ac:dyDescent="0.2">
      <c r="B110" s="32"/>
      <c r="C110" s="21" t="s">
        <v>166</v>
      </c>
      <c r="L110" s="32"/>
    </row>
    <row r="111" spans="2:47" s="1" customFormat="1" ht="6.95" customHeight="1" x14ac:dyDescent="0.2">
      <c r="B111" s="32"/>
      <c r="L111" s="32"/>
    </row>
    <row r="112" spans="2:47" s="1" customFormat="1" ht="12" customHeight="1" x14ac:dyDescent="0.2">
      <c r="B112" s="32"/>
      <c r="C112" s="27" t="s">
        <v>16</v>
      </c>
      <c r="L112" s="32"/>
    </row>
    <row r="113" spans="2:65" s="1" customFormat="1" ht="16.5" customHeight="1" x14ac:dyDescent="0.2">
      <c r="B113" s="32"/>
      <c r="E113" s="247" t="str">
        <f>E7</f>
        <v>Rekonstrukce spojovacích chodeb pavilonu G VŠB-TUO</v>
      </c>
      <c r="F113" s="248"/>
      <c r="G113" s="248"/>
      <c r="H113" s="248"/>
      <c r="L113" s="32"/>
    </row>
    <row r="114" spans="2:65" ht="12" customHeight="1" x14ac:dyDescent="0.2">
      <c r="B114" s="20"/>
      <c r="C114" s="27" t="s">
        <v>134</v>
      </c>
      <c r="L114" s="20"/>
    </row>
    <row r="115" spans="2:65" s="1" customFormat="1" ht="16.5" customHeight="1" x14ac:dyDescent="0.2">
      <c r="B115" s="32"/>
      <c r="E115" s="247" t="s">
        <v>135</v>
      </c>
      <c r="F115" s="246"/>
      <c r="G115" s="246"/>
      <c r="H115" s="246"/>
      <c r="L115" s="32"/>
    </row>
    <row r="116" spans="2:65" s="1" customFormat="1" ht="12" customHeight="1" x14ac:dyDescent="0.2">
      <c r="B116" s="32"/>
      <c r="C116" s="27" t="s">
        <v>136</v>
      </c>
      <c r="L116" s="32"/>
    </row>
    <row r="117" spans="2:65" s="1" customFormat="1" ht="16.5" customHeight="1" x14ac:dyDescent="0.2">
      <c r="B117" s="32"/>
      <c r="E117" s="241" t="str">
        <f>E11</f>
        <v>D.01.41 - Zdravotně technické instalace</v>
      </c>
      <c r="F117" s="246"/>
      <c r="G117" s="246"/>
      <c r="H117" s="246"/>
      <c r="L117" s="32"/>
    </row>
    <row r="118" spans="2:65" s="1" customFormat="1" ht="6.95" customHeight="1" x14ac:dyDescent="0.2">
      <c r="B118" s="32"/>
      <c r="L118" s="32"/>
    </row>
    <row r="119" spans="2:65" s="1" customFormat="1" ht="12" customHeight="1" x14ac:dyDescent="0.2">
      <c r="B119" s="32"/>
      <c r="C119" s="27" t="s">
        <v>20</v>
      </c>
      <c r="F119" s="25" t="str">
        <f>F14</f>
        <v>Ostrava-Poruba</v>
      </c>
      <c r="I119" s="27" t="s">
        <v>22</v>
      </c>
      <c r="J119" s="52" t="str">
        <f>IF(J14="","",J14)</f>
        <v>24. 2. 2024</v>
      </c>
      <c r="L119" s="32"/>
    </row>
    <row r="120" spans="2:65" s="1" customFormat="1" ht="6.95" customHeight="1" x14ac:dyDescent="0.2">
      <c r="B120" s="32"/>
      <c r="L120" s="32"/>
    </row>
    <row r="121" spans="2:65" s="1" customFormat="1" ht="15.2" customHeight="1" x14ac:dyDescent="0.2">
      <c r="B121" s="32"/>
      <c r="C121" s="27" t="s">
        <v>24</v>
      </c>
      <c r="F121" s="25" t="str">
        <f>E17</f>
        <v>Vysoká škola bánská – Technická univerzita Ostrava</v>
      </c>
      <c r="I121" s="27" t="s">
        <v>30</v>
      </c>
      <c r="J121" s="30" t="str">
        <f>E23</f>
        <v>Ing.Petr Kudlík</v>
      </c>
      <c r="L121" s="32"/>
    </row>
    <row r="122" spans="2:65" s="1" customFormat="1" ht="15.2" customHeight="1" x14ac:dyDescent="0.2">
      <c r="B122" s="32"/>
      <c r="C122" s="27" t="s">
        <v>28</v>
      </c>
      <c r="F122" s="25" t="str">
        <f>IF(E20="","",E20)</f>
        <v>Vyplň údaj</v>
      </c>
      <c r="I122" s="27" t="s">
        <v>33</v>
      </c>
      <c r="J122" s="30" t="str">
        <f>E26</f>
        <v>Lenka Jugová</v>
      </c>
      <c r="L122" s="32"/>
    </row>
    <row r="123" spans="2:65" s="1" customFormat="1" ht="10.35" customHeight="1" x14ac:dyDescent="0.2">
      <c r="B123" s="32"/>
      <c r="L123" s="32"/>
    </row>
    <row r="124" spans="2:65" s="10" customFormat="1" ht="29.25" customHeight="1" x14ac:dyDescent="0.2">
      <c r="B124" s="116"/>
      <c r="C124" s="117" t="s">
        <v>167</v>
      </c>
      <c r="D124" s="118" t="s">
        <v>61</v>
      </c>
      <c r="E124" s="118" t="s">
        <v>57</v>
      </c>
      <c r="F124" s="118" t="s">
        <v>58</v>
      </c>
      <c r="G124" s="118" t="s">
        <v>168</v>
      </c>
      <c r="H124" s="118" t="s">
        <v>169</v>
      </c>
      <c r="I124" s="118" t="s">
        <v>170</v>
      </c>
      <c r="J124" s="118" t="s">
        <v>140</v>
      </c>
      <c r="K124" s="119" t="s">
        <v>171</v>
      </c>
      <c r="L124" s="116"/>
      <c r="M124" s="59" t="s">
        <v>1</v>
      </c>
      <c r="N124" s="60" t="s">
        <v>40</v>
      </c>
      <c r="O124" s="60" t="s">
        <v>172</v>
      </c>
      <c r="P124" s="60" t="s">
        <v>173</v>
      </c>
      <c r="Q124" s="60" t="s">
        <v>174</v>
      </c>
      <c r="R124" s="60" t="s">
        <v>175</v>
      </c>
      <c r="S124" s="60" t="s">
        <v>176</v>
      </c>
      <c r="T124" s="61" t="s">
        <v>177</v>
      </c>
    </row>
    <row r="125" spans="2:65" s="1" customFormat="1" ht="22.9" customHeight="1" x14ac:dyDescent="0.25">
      <c r="B125" s="32"/>
      <c r="C125" s="64" t="s">
        <v>178</v>
      </c>
      <c r="J125" s="120">
        <f>BK125</f>
        <v>0</v>
      </c>
      <c r="L125" s="32"/>
      <c r="M125" s="62"/>
      <c r="N125" s="53"/>
      <c r="O125" s="53"/>
      <c r="P125" s="121">
        <f>P126+P183</f>
        <v>0</v>
      </c>
      <c r="Q125" s="53"/>
      <c r="R125" s="121">
        <f>R126+R183</f>
        <v>0.23040145825</v>
      </c>
      <c r="S125" s="53"/>
      <c r="T125" s="122">
        <f>T126+T183</f>
        <v>0</v>
      </c>
      <c r="AT125" s="17" t="s">
        <v>75</v>
      </c>
      <c r="AU125" s="17" t="s">
        <v>142</v>
      </c>
      <c r="BK125" s="123">
        <f>BK126+BK183</f>
        <v>0</v>
      </c>
    </row>
    <row r="126" spans="2:65" s="11" customFormat="1" ht="25.9" customHeight="1" x14ac:dyDescent="0.2">
      <c r="B126" s="124"/>
      <c r="D126" s="125" t="s">
        <v>75</v>
      </c>
      <c r="E126" s="126" t="s">
        <v>425</v>
      </c>
      <c r="F126" s="126" t="s">
        <v>426</v>
      </c>
      <c r="I126" s="127"/>
      <c r="J126" s="128">
        <f>BK126</f>
        <v>0</v>
      </c>
      <c r="L126" s="124"/>
      <c r="M126" s="129"/>
      <c r="P126" s="130">
        <f>P127+P146+P178</f>
        <v>0</v>
      </c>
      <c r="R126" s="130">
        <f>R127+R146+R178</f>
        <v>0.23040145825</v>
      </c>
      <c r="T126" s="131">
        <f>T127+T146+T178</f>
        <v>0</v>
      </c>
      <c r="AR126" s="125" t="s">
        <v>85</v>
      </c>
      <c r="AT126" s="132" t="s">
        <v>75</v>
      </c>
      <c r="AU126" s="132" t="s">
        <v>76</v>
      </c>
      <c r="AY126" s="125" t="s">
        <v>181</v>
      </c>
      <c r="BK126" s="133">
        <f>BK127+BK146+BK178</f>
        <v>0</v>
      </c>
    </row>
    <row r="127" spans="2:65" s="11" customFormat="1" ht="22.9" customHeight="1" x14ac:dyDescent="0.2">
      <c r="B127" s="124"/>
      <c r="D127" s="125" t="s">
        <v>75</v>
      </c>
      <c r="E127" s="134" t="s">
        <v>427</v>
      </c>
      <c r="F127" s="134" t="s">
        <v>428</v>
      </c>
      <c r="I127" s="127"/>
      <c r="J127" s="135">
        <f>BK127</f>
        <v>0</v>
      </c>
      <c r="L127" s="124"/>
      <c r="M127" s="129"/>
      <c r="P127" s="130">
        <f>SUM(P128:P145)</f>
        <v>0</v>
      </c>
      <c r="R127" s="130">
        <f>SUM(R128:R145)</f>
        <v>6.045E-3</v>
      </c>
      <c r="T127" s="131">
        <f>SUM(T128:T145)</f>
        <v>0</v>
      </c>
      <c r="AR127" s="125" t="s">
        <v>85</v>
      </c>
      <c r="AT127" s="132" t="s">
        <v>75</v>
      </c>
      <c r="AU127" s="132" t="s">
        <v>83</v>
      </c>
      <c r="AY127" s="125" t="s">
        <v>181</v>
      </c>
      <c r="BK127" s="133">
        <f>SUM(BK128:BK145)</f>
        <v>0</v>
      </c>
    </row>
    <row r="128" spans="2:65" s="1" customFormat="1" ht="16.5" customHeight="1" x14ac:dyDescent="0.2">
      <c r="B128" s="136"/>
      <c r="C128" s="137" t="s">
        <v>83</v>
      </c>
      <c r="D128" s="137" t="s">
        <v>183</v>
      </c>
      <c r="E128" s="138" t="s">
        <v>888</v>
      </c>
      <c r="F128" s="139" t="s">
        <v>889</v>
      </c>
      <c r="G128" s="140" t="s">
        <v>243</v>
      </c>
      <c r="H128" s="141">
        <v>19.5</v>
      </c>
      <c r="I128" s="142"/>
      <c r="J128" s="143">
        <f>ROUND(I128*H128,2)</f>
        <v>0</v>
      </c>
      <c r="K128" s="139" t="s">
        <v>187</v>
      </c>
      <c r="L128" s="32"/>
      <c r="M128" s="144" t="s">
        <v>1</v>
      </c>
      <c r="N128" s="145" t="s">
        <v>41</v>
      </c>
      <c r="P128" s="146">
        <f>O128*H128</f>
        <v>0</v>
      </c>
      <c r="Q128" s="146">
        <v>0</v>
      </c>
      <c r="R128" s="146">
        <f>Q128*H128</f>
        <v>0</v>
      </c>
      <c r="S128" s="146">
        <v>0</v>
      </c>
      <c r="T128" s="147">
        <f>S128*H128</f>
        <v>0</v>
      </c>
      <c r="AR128" s="148" t="s">
        <v>262</v>
      </c>
      <c r="AT128" s="148" t="s">
        <v>183</v>
      </c>
      <c r="AU128" s="148" t="s">
        <v>85</v>
      </c>
      <c r="AY128" s="17" t="s">
        <v>181</v>
      </c>
      <c r="BE128" s="149">
        <f>IF(N128="základní",J128,0)</f>
        <v>0</v>
      </c>
      <c r="BF128" s="149">
        <f>IF(N128="snížená",J128,0)</f>
        <v>0</v>
      </c>
      <c r="BG128" s="149">
        <f>IF(N128="zákl. přenesená",J128,0)</f>
        <v>0</v>
      </c>
      <c r="BH128" s="149">
        <f>IF(N128="sníž. přenesená",J128,0)</f>
        <v>0</v>
      </c>
      <c r="BI128" s="149">
        <f>IF(N128="nulová",J128,0)</f>
        <v>0</v>
      </c>
      <c r="BJ128" s="17" t="s">
        <v>83</v>
      </c>
      <c r="BK128" s="149">
        <f>ROUND(I128*H128,2)</f>
        <v>0</v>
      </c>
      <c r="BL128" s="17" t="s">
        <v>262</v>
      </c>
      <c r="BM128" s="148" t="s">
        <v>890</v>
      </c>
    </row>
    <row r="129" spans="2:65" s="12" customFormat="1" x14ac:dyDescent="0.2">
      <c r="B129" s="150"/>
      <c r="D129" s="151" t="s">
        <v>190</v>
      </c>
      <c r="E129" s="152" t="s">
        <v>1</v>
      </c>
      <c r="F129" s="153" t="s">
        <v>891</v>
      </c>
      <c r="H129" s="154">
        <v>19.5</v>
      </c>
      <c r="I129" s="155"/>
      <c r="L129" s="150"/>
      <c r="M129" s="156"/>
      <c r="T129" s="157"/>
      <c r="AT129" s="152" t="s">
        <v>190</v>
      </c>
      <c r="AU129" s="152" t="s">
        <v>85</v>
      </c>
      <c r="AV129" s="12" t="s">
        <v>85</v>
      </c>
      <c r="AW129" s="12" t="s">
        <v>32</v>
      </c>
      <c r="AX129" s="12" t="s">
        <v>83</v>
      </c>
      <c r="AY129" s="152" t="s">
        <v>181</v>
      </c>
    </row>
    <row r="130" spans="2:65" s="1" customFormat="1" ht="16.5" customHeight="1" x14ac:dyDescent="0.2">
      <c r="B130" s="136"/>
      <c r="C130" s="171" t="s">
        <v>85</v>
      </c>
      <c r="D130" s="171" t="s">
        <v>198</v>
      </c>
      <c r="E130" s="172" t="s">
        <v>892</v>
      </c>
      <c r="F130" s="173" t="s">
        <v>893</v>
      </c>
      <c r="G130" s="174" t="s">
        <v>243</v>
      </c>
      <c r="H130" s="175">
        <v>19.5</v>
      </c>
      <c r="I130" s="176"/>
      <c r="J130" s="177">
        <f>ROUND(I130*H130,2)</f>
        <v>0</v>
      </c>
      <c r="K130" s="173" t="s">
        <v>187</v>
      </c>
      <c r="L130" s="178"/>
      <c r="M130" s="179" t="s">
        <v>1</v>
      </c>
      <c r="N130" s="180" t="s">
        <v>41</v>
      </c>
      <c r="P130" s="146">
        <f>O130*H130</f>
        <v>0</v>
      </c>
      <c r="Q130" s="146">
        <v>0</v>
      </c>
      <c r="R130" s="146">
        <f>Q130*H130</f>
        <v>0</v>
      </c>
      <c r="S130" s="146">
        <v>0</v>
      </c>
      <c r="T130" s="147">
        <f>S130*H130</f>
        <v>0</v>
      </c>
      <c r="AR130" s="148" t="s">
        <v>352</v>
      </c>
      <c r="AT130" s="148" t="s">
        <v>198</v>
      </c>
      <c r="AU130" s="148" t="s">
        <v>85</v>
      </c>
      <c r="AY130" s="17" t="s">
        <v>181</v>
      </c>
      <c r="BE130" s="149">
        <f>IF(N130="základní",J130,0)</f>
        <v>0</v>
      </c>
      <c r="BF130" s="149">
        <f>IF(N130="snížená",J130,0)</f>
        <v>0</v>
      </c>
      <c r="BG130" s="149">
        <f>IF(N130="zákl. přenesená",J130,0)</f>
        <v>0</v>
      </c>
      <c r="BH130" s="149">
        <f>IF(N130="sníž. přenesená",J130,0)</f>
        <v>0</v>
      </c>
      <c r="BI130" s="149">
        <f>IF(N130="nulová",J130,0)</f>
        <v>0</v>
      </c>
      <c r="BJ130" s="17" t="s">
        <v>83</v>
      </c>
      <c r="BK130" s="149">
        <f>ROUND(I130*H130,2)</f>
        <v>0</v>
      </c>
      <c r="BL130" s="17" t="s">
        <v>262</v>
      </c>
      <c r="BM130" s="148" t="s">
        <v>894</v>
      </c>
    </row>
    <row r="131" spans="2:65" s="12" customFormat="1" x14ac:dyDescent="0.2">
      <c r="B131" s="150"/>
      <c r="D131" s="151" t="s">
        <v>190</v>
      </c>
      <c r="E131" s="152" t="s">
        <v>1</v>
      </c>
      <c r="F131" s="153" t="s">
        <v>895</v>
      </c>
      <c r="H131" s="154">
        <v>19.5</v>
      </c>
      <c r="I131" s="155"/>
      <c r="L131" s="150"/>
      <c r="M131" s="156"/>
      <c r="T131" s="157"/>
      <c r="AT131" s="152" t="s">
        <v>190</v>
      </c>
      <c r="AU131" s="152" t="s">
        <v>85</v>
      </c>
      <c r="AV131" s="12" t="s">
        <v>85</v>
      </c>
      <c r="AW131" s="12" t="s">
        <v>32</v>
      </c>
      <c r="AX131" s="12" t="s">
        <v>83</v>
      </c>
      <c r="AY131" s="152" t="s">
        <v>181</v>
      </c>
    </row>
    <row r="132" spans="2:65" s="1" customFormat="1" ht="16.5" customHeight="1" x14ac:dyDescent="0.2">
      <c r="B132" s="136"/>
      <c r="C132" s="171" t="s">
        <v>99</v>
      </c>
      <c r="D132" s="171" t="s">
        <v>198</v>
      </c>
      <c r="E132" s="172" t="s">
        <v>896</v>
      </c>
      <c r="F132" s="173" t="s">
        <v>897</v>
      </c>
      <c r="G132" s="174" t="s">
        <v>243</v>
      </c>
      <c r="H132" s="175">
        <v>6.5</v>
      </c>
      <c r="I132" s="176"/>
      <c r="J132" s="177">
        <f>ROUND(I132*H132,2)</f>
        <v>0</v>
      </c>
      <c r="K132" s="173" t="s">
        <v>187</v>
      </c>
      <c r="L132" s="178"/>
      <c r="M132" s="179" t="s">
        <v>1</v>
      </c>
      <c r="N132" s="180" t="s">
        <v>41</v>
      </c>
      <c r="P132" s="146">
        <f>O132*H132</f>
        <v>0</v>
      </c>
      <c r="Q132" s="146">
        <v>2.9E-4</v>
      </c>
      <c r="R132" s="146">
        <f>Q132*H132</f>
        <v>1.885E-3</v>
      </c>
      <c r="S132" s="146">
        <v>0</v>
      </c>
      <c r="T132" s="147">
        <f>S132*H132</f>
        <v>0</v>
      </c>
      <c r="AR132" s="148" t="s">
        <v>352</v>
      </c>
      <c r="AT132" s="148" t="s">
        <v>198</v>
      </c>
      <c r="AU132" s="148" t="s">
        <v>85</v>
      </c>
      <c r="AY132" s="17" t="s">
        <v>181</v>
      </c>
      <c r="BE132" s="149">
        <f>IF(N132="základní",J132,0)</f>
        <v>0</v>
      </c>
      <c r="BF132" s="149">
        <f>IF(N132="snížená",J132,0)</f>
        <v>0</v>
      </c>
      <c r="BG132" s="149">
        <f>IF(N132="zákl. přenesená",J132,0)</f>
        <v>0</v>
      </c>
      <c r="BH132" s="149">
        <f>IF(N132="sníž. přenesená",J132,0)</f>
        <v>0</v>
      </c>
      <c r="BI132" s="149">
        <f>IF(N132="nulová",J132,0)</f>
        <v>0</v>
      </c>
      <c r="BJ132" s="17" t="s">
        <v>83</v>
      </c>
      <c r="BK132" s="149">
        <f>ROUND(I132*H132,2)</f>
        <v>0</v>
      </c>
      <c r="BL132" s="17" t="s">
        <v>262</v>
      </c>
      <c r="BM132" s="148" t="s">
        <v>898</v>
      </c>
    </row>
    <row r="133" spans="2:65" s="13" customFormat="1" x14ac:dyDescent="0.2">
      <c r="B133" s="158"/>
      <c r="D133" s="151" t="s">
        <v>190</v>
      </c>
      <c r="E133" s="159" t="s">
        <v>1</v>
      </c>
      <c r="F133" s="160" t="s">
        <v>899</v>
      </c>
      <c r="H133" s="159" t="s">
        <v>1</v>
      </c>
      <c r="I133" s="161"/>
      <c r="L133" s="158"/>
      <c r="M133" s="162"/>
      <c r="T133" s="163"/>
      <c r="AT133" s="159" t="s">
        <v>190</v>
      </c>
      <c r="AU133" s="159" t="s">
        <v>85</v>
      </c>
      <c r="AV133" s="13" t="s">
        <v>83</v>
      </c>
      <c r="AW133" s="13" t="s">
        <v>32</v>
      </c>
      <c r="AX133" s="13" t="s">
        <v>76</v>
      </c>
      <c r="AY133" s="159" t="s">
        <v>181</v>
      </c>
    </row>
    <row r="134" spans="2:65" s="12" customFormat="1" x14ac:dyDescent="0.2">
      <c r="B134" s="150"/>
      <c r="D134" s="151" t="s">
        <v>190</v>
      </c>
      <c r="E134" s="152" t="s">
        <v>1</v>
      </c>
      <c r="F134" s="153" t="s">
        <v>900</v>
      </c>
      <c r="H134" s="154">
        <v>6.48</v>
      </c>
      <c r="I134" s="155"/>
      <c r="L134" s="150"/>
      <c r="M134" s="156"/>
      <c r="T134" s="157"/>
      <c r="AT134" s="152" t="s">
        <v>190</v>
      </c>
      <c r="AU134" s="152" t="s">
        <v>85</v>
      </c>
      <c r="AV134" s="12" t="s">
        <v>85</v>
      </c>
      <c r="AW134" s="12" t="s">
        <v>32</v>
      </c>
      <c r="AX134" s="12" t="s">
        <v>76</v>
      </c>
      <c r="AY134" s="152" t="s">
        <v>181</v>
      </c>
    </row>
    <row r="135" spans="2:65" s="14" customFormat="1" x14ac:dyDescent="0.2">
      <c r="B135" s="164"/>
      <c r="D135" s="151" t="s">
        <v>190</v>
      </c>
      <c r="E135" s="165" t="s">
        <v>1</v>
      </c>
      <c r="F135" s="166" t="s">
        <v>193</v>
      </c>
      <c r="H135" s="167">
        <v>6.48</v>
      </c>
      <c r="I135" s="168"/>
      <c r="L135" s="164"/>
      <c r="M135" s="169"/>
      <c r="T135" s="170"/>
      <c r="AT135" s="165" t="s">
        <v>190</v>
      </c>
      <c r="AU135" s="165" t="s">
        <v>85</v>
      </c>
      <c r="AV135" s="14" t="s">
        <v>188</v>
      </c>
      <c r="AW135" s="14" t="s">
        <v>32</v>
      </c>
      <c r="AX135" s="14" t="s">
        <v>76</v>
      </c>
      <c r="AY135" s="165" t="s">
        <v>181</v>
      </c>
    </row>
    <row r="136" spans="2:65" s="12" customFormat="1" x14ac:dyDescent="0.2">
      <c r="B136" s="150"/>
      <c r="D136" s="151" t="s">
        <v>190</v>
      </c>
      <c r="E136" s="152" t="s">
        <v>1</v>
      </c>
      <c r="F136" s="153" t="s">
        <v>901</v>
      </c>
      <c r="H136" s="154">
        <v>6.5</v>
      </c>
      <c r="I136" s="155"/>
      <c r="L136" s="150"/>
      <c r="M136" s="156"/>
      <c r="T136" s="157"/>
      <c r="AT136" s="152" t="s">
        <v>190</v>
      </c>
      <c r="AU136" s="152" t="s">
        <v>85</v>
      </c>
      <c r="AV136" s="12" t="s">
        <v>85</v>
      </c>
      <c r="AW136" s="12" t="s">
        <v>32</v>
      </c>
      <c r="AX136" s="12" t="s">
        <v>76</v>
      </c>
      <c r="AY136" s="152" t="s">
        <v>181</v>
      </c>
    </row>
    <row r="137" spans="2:65" s="14" customFormat="1" x14ac:dyDescent="0.2">
      <c r="B137" s="164"/>
      <c r="D137" s="151" t="s">
        <v>190</v>
      </c>
      <c r="E137" s="165" t="s">
        <v>1</v>
      </c>
      <c r="F137" s="166" t="s">
        <v>193</v>
      </c>
      <c r="H137" s="167">
        <v>6.5</v>
      </c>
      <c r="I137" s="168"/>
      <c r="L137" s="164"/>
      <c r="M137" s="169"/>
      <c r="T137" s="170"/>
      <c r="AT137" s="165" t="s">
        <v>190</v>
      </c>
      <c r="AU137" s="165" t="s">
        <v>85</v>
      </c>
      <c r="AV137" s="14" t="s">
        <v>188</v>
      </c>
      <c r="AW137" s="14" t="s">
        <v>32</v>
      </c>
      <c r="AX137" s="14" t="s">
        <v>83</v>
      </c>
      <c r="AY137" s="165" t="s">
        <v>181</v>
      </c>
    </row>
    <row r="138" spans="2:65" s="1" customFormat="1" ht="16.5" customHeight="1" x14ac:dyDescent="0.2">
      <c r="B138" s="136"/>
      <c r="C138" s="171" t="s">
        <v>188</v>
      </c>
      <c r="D138" s="171" t="s">
        <v>198</v>
      </c>
      <c r="E138" s="172" t="s">
        <v>902</v>
      </c>
      <c r="F138" s="173" t="s">
        <v>903</v>
      </c>
      <c r="G138" s="174" t="s">
        <v>243</v>
      </c>
      <c r="H138" s="175">
        <v>13</v>
      </c>
      <c r="I138" s="176"/>
      <c r="J138" s="177">
        <f>ROUND(I138*H138,2)</f>
        <v>0</v>
      </c>
      <c r="K138" s="173" t="s">
        <v>187</v>
      </c>
      <c r="L138" s="178"/>
      <c r="M138" s="179" t="s">
        <v>1</v>
      </c>
      <c r="N138" s="180" t="s">
        <v>41</v>
      </c>
      <c r="P138" s="146">
        <f>O138*H138</f>
        <v>0</v>
      </c>
      <c r="Q138" s="146">
        <v>3.2000000000000003E-4</v>
      </c>
      <c r="R138" s="146">
        <f>Q138*H138</f>
        <v>4.1600000000000005E-3</v>
      </c>
      <c r="S138" s="146">
        <v>0</v>
      </c>
      <c r="T138" s="147">
        <f>S138*H138</f>
        <v>0</v>
      </c>
      <c r="AR138" s="148" t="s">
        <v>352</v>
      </c>
      <c r="AT138" s="148" t="s">
        <v>198</v>
      </c>
      <c r="AU138" s="148" t="s">
        <v>85</v>
      </c>
      <c r="AY138" s="17" t="s">
        <v>181</v>
      </c>
      <c r="BE138" s="149">
        <f>IF(N138="základní",J138,0)</f>
        <v>0</v>
      </c>
      <c r="BF138" s="149">
        <f>IF(N138="snížená",J138,0)</f>
        <v>0</v>
      </c>
      <c r="BG138" s="149">
        <f>IF(N138="zákl. přenesená",J138,0)</f>
        <v>0</v>
      </c>
      <c r="BH138" s="149">
        <f>IF(N138="sníž. přenesená",J138,0)</f>
        <v>0</v>
      </c>
      <c r="BI138" s="149">
        <f>IF(N138="nulová",J138,0)</f>
        <v>0</v>
      </c>
      <c r="BJ138" s="17" t="s">
        <v>83</v>
      </c>
      <c r="BK138" s="149">
        <f>ROUND(I138*H138,2)</f>
        <v>0</v>
      </c>
      <c r="BL138" s="17" t="s">
        <v>262</v>
      </c>
      <c r="BM138" s="148" t="s">
        <v>904</v>
      </c>
    </row>
    <row r="139" spans="2:65" s="13" customFormat="1" x14ac:dyDescent="0.2">
      <c r="B139" s="158"/>
      <c r="D139" s="151" t="s">
        <v>190</v>
      </c>
      <c r="E139" s="159" t="s">
        <v>1</v>
      </c>
      <c r="F139" s="160" t="s">
        <v>899</v>
      </c>
      <c r="H139" s="159" t="s">
        <v>1</v>
      </c>
      <c r="I139" s="161"/>
      <c r="L139" s="158"/>
      <c r="M139" s="162"/>
      <c r="T139" s="163"/>
      <c r="AT139" s="159" t="s">
        <v>190</v>
      </c>
      <c r="AU139" s="159" t="s">
        <v>85</v>
      </c>
      <c r="AV139" s="13" t="s">
        <v>83</v>
      </c>
      <c r="AW139" s="13" t="s">
        <v>32</v>
      </c>
      <c r="AX139" s="13" t="s">
        <v>76</v>
      </c>
      <c r="AY139" s="159" t="s">
        <v>181</v>
      </c>
    </row>
    <row r="140" spans="2:65" s="12" customFormat="1" x14ac:dyDescent="0.2">
      <c r="B140" s="150"/>
      <c r="D140" s="151" t="s">
        <v>190</v>
      </c>
      <c r="E140" s="152" t="s">
        <v>1</v>
      </c>
      <c r="F140" s="153" t="s">
        <v>905</v>
      </c>
      <c r="H140" s="154">
        <v>12.6</v>
      </c>
      <c r="I140" s="155"/>
      <c r="L140" s="150"/>
      <c r="M140" s="156"/>
      <c r="T140" s="157"/>
      <c r="AT140" s="152" t="s">
        <v>190</v>
      </c>
      <c r="AU140" s="152" t="s">
        <v>85</v>
      </c>
      <c r="AV140" s="12" t="s">
        <v>85</v>
      </c>
      <c r="AW140" s="12" t="s">
        <v>32</v>
      </c>
      <c r="AX140" s="12" t="s">
        <v>76</v>
      </c>
      <c r="AY140" s="152" t="s">
        <v>181</v>
      </c>
    </row>
    <row r="141" spans="2:65" s="14" customFormat="1" x14ac:dyDescent="0.2">
      <c r="B141" s="164"/>
      <c r="D141" s="151" t="s">
        <v>190</v>
      </c>
      <c r="E141" s="165" t="s">
        <v>1</v>
      </c>
      <c r="F141" s="166" t="s">
        <v>193</v>
      </c>
      <c r="H141" s="167">
        <v>12.6</v>
      </c>
      <c r="I141" s="168"/>
      <c r="L141" s="164"/>
      <c r="M141" s="169"/>
      <c r="T141" s="170"/>
      <c r="AT141" s="165" t="s">
        <v>190</v>
      </c>
      <c r="AU141" s="165" t="s">
        <v>85</v>
      </c>
      <c r="AV141" s="14" t="s">
        <v>188</v>
      </c>
      <c r="AW141" s="14" t="s">
        <v>32</v>
      </c>
      <c r="AX141" s="14" t="s">
        <v>76</v>
      </c>
      <c r="AY141" s="165" t="s">
        <v>181</v>
      </c>
    </row>
    <row r="142" spans="2:65" s="12" customFormat="1" x14ac:dyDescent="0.2">
      <c r="B142" s="150"/>
      <c r="D142" s="151" t="s">
        <v>190</v>
      </c>
      <c r="E142" s="152" t="s">
        <v>1</v>
      </c>
      <c r="F142" s="153" t="s">
        <v>245</v>
      </c>
      <c r="H142" s="154">
        <v>13</v>
      </c>
      <c r="I142" s="155"/>
      <c r="L142" s="150"/>
      <c r="M142" s="156"/>
      <c r="T142" s="157"/>
      <c r="AT142" s="152" t="s">
        <v>190</v>
      </c>
      <c r="AU142" s="152" t="s">
        <v>85</v>
      </c>
      <c r="AV142" s="12" t="s">
        <v>85</v>
      </c>
      <c r="AW142" s="12" t="s">
        <v>32</v>
      </c>
      <c r="AX142" s="12" t="s">
        <v>76</v>
      </c>
      <c r="AY142" s="152" t="s">
        <v>181</v>
      </c>
    </row>
    <row r="143" spans="2:65" s="14" customFormat="1" x14ac:dyDescent="0.2">
      <c r="B143" s="164"/>
      <c r="D143" s="151" t="s">
        <v>190</v>
      </c>
      <c r="E143" s="165" t="s">
        <v>1</v>
      </c>
      <c r="F143" s="166" t="s">
        <v>193</v>
      </c>
      <c r="H143" s="167">
        <v>13</v>
      </c>
      <c r="I143" s="168"/>
      <c r="L143" s="164"/>
      <c r="M143" s="169"/>
      <c r="T143" s="170"/>
      <c r="AT143" s="165" t="s">
        <v>190</v>
      </c>
      <c r="AU143" s="165" t="s">
        <v>85</v>
      </c>
      <c r="AV143" s="14" t="s">
        <v>188</v>
      </c>
      <c r="AW143" s="14" t="s">
        <v>32</v>
      </c>
      <c r="AX143" s="14" t="s">
        <v>83</v>
      </c>
      <c r="AY143" s="165" t="s">
        <v>181</v>
      </c>
    </row>
    <row r="144" spans="2:65" s="1" customFormat="1" ht="16.5" customHeight="1" x14ac:dyDescent="0.2">
      <c r="B144" s="136"/>
      <c r="C144" s="137" t="s">
        <v>209</v>
      </c>
      <c r="D144" s="137" t="s">
        <v>183</v>
      </c>
      <c r="E144" s="138" t="s">
        <v>906</v>
      </c>
      <c r="F144" s="139" t="s">
        <v>907</v>
      </c>
      <c r="G144" s="140" t="s">
        <v>373</v>
      </c>
      <c r="H144" s="141">
        <v>6.0000000000000001E-3</v>
      </c>
      <c r="I144" s="142"/>
      <c r="J144" s="143">
        <f>ROUND(I144*H144,2)</f>
        <v>0</v>
      </c>
      <c r="K144" s="139" t="s">
        <v>187</v>
      </c>
      <c r="L144" s="32"/>
      <c r="M144" s="144" t="s">
        <v>1</v>
      </c>
      <c r="N144" s="145" t="s">
        <v>41</v>
      </c>
      <c r="P144" s="146">
        <f>O144*H144</f>
        <v>0</v>
      </c>
      <c r="Q144" s="146">
        <v>0</v>
      </c>
      <c r="R144" s="146">
        <f>Q144*H144</f>
        <v>0</v>
      </c>
      <c r="S144" s="146">
        <v>0</v>
      </c>
      <c r="T144" s="147">
        <f>S144*H144</f>
        <v>0</v>
      </c>
      <c r="AR144" s="148" t="s">
        <v>262</v>
      </c>
      <c r="AT144" s="148" t="s">
        <v>183</v>
      </c>
      <c r="AU144" s="148" t="s">
        <v>85</v>
      </c>
      <c r="AY144" s="17" t="s">
        <v>181</v>
      </c>
      <c r="BE144" s="149">
        <f>IF(N144="základní",J144,0)</f>
        <v>0</v>
      </c>
      <c r="BF144" s="149">
        <f>IF(N144="snížená",J144,0)</f>
        <v>0</v>
      </c>
      <c r="BG144" s="149">
        <f>IF(N144="zákl. přenesená",J144,0)</f>
        <v>0</v>
      </c>
      <c r="BH144" s="149">
        <f>IF(N144="sníž. přenesená",J144,0)</f>
        <v>0</v>
      </c>
      <c r="BI144" s="149">
        <f>IF(N144="nulová",J144,0)</f>
        <v>0</v>
      </c>
      <c r="BJ144" s="17" t="s">
        <v>83</v>
      </c>
      <c r="BK144" s="149">
        <f>ROUND(I144*H144,2)</f>
        <v>0</v>
      </c>
      <c r="BL144" s="17" t="s">
        <v>262</v>
      </c>
      <c r="BM144" s="148" t="s">
        <v>908</v>
      </c>
    </row>
    <row r="145" spans="2:65" s="1" customFormat="1" ht="16.5" customHeight="1" x14ac:dyDescent="0.2">
      <c r="B145" s="136"/>
      <c r="C145" s="137" t="s">
        <v>214</v>
      </c>
      <c r="D145" s="137" t="s">
        <v>183</v>
      </c>
      <c r="E145" s="138" t="s">
        <v>909</v>
      </c>
      <c r="F145" s="139" t="s">
        <v>910</v>
      </c>
      <c r="G145" s="140" t="s">
        <v>373</v>
      </c>
      <c r="H145" s="141">
        <v>6.0000000000000001E-3</v>
      </c>
      <c r="I145" s="142"/>
      <c r="J145" s="143">
        <f>ROUND(I145*H145,2)</f>
        <v>0</v>
      </c>
      <c r="K145" s="139" t="s">
        <v>187</v>
      </c>
      <c r="L145" s="32"/>
      <c r="M145" s="144" t="s">
        <v>1</v>
      </c>
      <c r="N145" s="145" t="s">
        <v>41</v>
      </c>
      <c r="P145" s="146">
        <f>O145*H145</f>
        <v>0</v>
      </c>
      <c r="Q145" s="146">
        <v>0</v>
      </c>
      <c r="R145" s="146">
        <f>Q145*H145</f>
        <v>0</v>
      </c>
      <c r="S145" s="146">
        <v>0</v>
      </c>
      <c r="T145" s="147">
        <f>S145*H145</f>
        <v>0</v>
      </c>
      <c r="AR145" s="148" t="s">
        <v>262</v>
      </c>
      <c r="AT145" s="148" t="s">
        <v>183</v>
      </c>
      <c r="AU145" s="148" t="s">
        <v>85</v>
      </c>
      <c r="AY145" s="17" t="s">
        <v>181</v>
      </c>
      <c r="BE145" s="149">
        <f>IF(N145="základní",J145,0)</f>
        <v>0</v>
      </c>
      <c r="BF145" s="149">
        <f>IF(N145="snížená",J145,0)</f>
        <v>0</v>
      </c>
      <c r="BG145" s="149">
        <f>IF(N145="zákl. přenesená",J145,0)</f>
        <v>0</v>
      </c>
      <c r="BH145" s="149">
        <f>IF(N145="sníž. přenesená",J145,0)</f>
        <v>0</v>
      </c>
      <c r="BI145" s="149">
        <f>IF(N145="nulová",J145,0)</f>
        <v>0</v>
      </c>
      <c r="BJ145" s="17" t="s">
        <v>83</v>
      </c>
      <c r="BK145" s="149">
        <f>ROUND(I145*H145,2)</f>
        <v>0</v>
      </c>
      <c r="BL145" s="17" t="s">
        <v>262</v>
      </c>
      <c r="BM145" s="148" t="s">
        <v>911</v>
      </c>
    </row>
    <row r="146" spans="2:65" s="11" customFormat="1" ht="22.9" customHeight="1" x14ac:dyDescent="0.2">
      <c r="B146" s="124"/>
      <c r="D146" s="125" t="s">
        <v>75</v>
      </c>
      <c r="E146" s="134" t="s">
        <v>912</v>
      </c>
      <c r="F146" s="134" t="s">
        <v>913</v>
      </c>
      <c r="I146" s="127"/>
      <c r="J146" s="135">
        <f>BK146</f>
        <v>0</v>
      </c>
      <c r="L146" s="124"/>
      <c r="M146" s="129"/>
      <c r="P146" s="130">
        <f>SUM(P147:P177)</f>
        <v>0</v>
      </c>
      <c r="R146" s="130">
        <f>SUM(R147:R177)</f>
        <v>0.21705645825</v>
      </c>
      <c r="T146" s="131">
        <f>SUM(T147:T177)</f>
        <v>0</v>
      </c>
      <c r="AR146" s="125" t="s">
        <v>85</v>
      </c>
      <c r="AT146" s="132" t="s">
        <v>75</v>
      </c>
      <c r="AU146" s="132" t="s">
        <v>83</v>
      </c>
      <c r="AY146" s="125" t="s">
        <v>181</v>
      </c>
      <c r="BK146" s="133">
        <f>SUM(BK147:BK177)</f>
        <v>0</v>
      </c>
    </row>
    <row r="147" spans="2:65" s="1" customFormat="1" ht="16.5" customHeight="1" x14ac:dyDescent="0.2">
      <c r="B147" s="136"/>
      <c r="C147" s="137" t="s">
        <v>219</v>
      </c>
      <c r="D147" s="137" t="s">
        <v>183</v>
      </c>
      <c r="E147" s="138" t="s">
        <v>914</v>
      </c>
      <c r="F147" s="139" t="s">
        <v>915</v>
      </c>
      <c r="G147" s="140" t="s">
        <v>243</v>
      </c>
      <c r="H147" s="141">
        <v>6.5</v>
      </c>
      <c r="I147" s="142"/>
      <c r="J147" s="143">
        <f>ROUND(I147*H147,2)</f>
        <v>0</v>
      </c>
      <c r="K147" s="139" t="s">
        <v>187</v>
      </c>
      <c r="L147" s="32"/>
      <c r="M147" s="144" t="s">
        <v>1</v>
      </c>
      <c r="N147" s="145" t="s">
        <v>41</v>
      </c>
      <c r="P147" s="146">
        <f>O147*H147</f>
        <v>0</v>
      </c>
      <c r="Q147" s="146">
        <v>3.0899999999999999E-3</v>
      </c>
      <c r="R147" s="146">
        <f>Q147*H147</f>
        <v>2.0084999999999999E-2</v>
      </c>
      <c r="S147" s="146">
        <v>0</v>
      </c>
      <c r="T147" s="147">
        <f>S147*H147</f>
        <v>0</v>
      </c>
      <c r="AR147" s="148" t="s">
        <v>262</v>
      </c>
      <c r="AT147" s="148" t="s">
        <v>183</v>
      </c>
      <c r="AU147" s="148" t="s">
        <v>85</v>
      </c>
      <c r="AY147" s="17" t="s">
        <v>181</v>
      </c>
      <c r="BE147" s="149">
        <f>IF(N147="základní",J147,0)</f>
        <v>0</v>
      </c>
      <c r="BF147" s="149">
        <f>IF(N147="snížená",J147,0)</f>
        <v>0</v>
      </c>
      <c r="BG147" s="149">
        <f>IF(N147="zákl. přenesená",J147,0)</f>
        <v>0</v>
      </c>
      <c r="BH147" s="149">
        <f>IF(N147="sníž. přenesená",J147,0)</f>
        <v>0</v>
      </c>
      <c r="BI147" s="149">
        <f>IF(N147="nulová",J147,0)</f>
        <v>0</v>
      </c>
      <c r="BJ147" s="17" t="s">
        <v>83</v>
      </c>
      <c r="BK147" s="149">
        <f>ROUND(I147*H147,2)</f>
        <v>0</v>
      </c>
      <c r="BL147" s="17" t="s">
        <v>262</v>
      </c>
      <c r="BM147" s="148" t="s">
        <v>916</v>
      </c>
    </row>
    <row r="148" spans="2:65" s="13" customFormat="1" x14ac:dyDescent="0.2">
      <c r="B148" s="158"/>
      <c r="D148" s="151" t="s">
        <v>190</v>
      </c>
      <c r="E148" s="159" t="s">
        <v>1</v>
      </c>
      <c r="F148" s="160" t="s">
        <v>917</v>
      </c>
      <c r="H148" s="159" t="s">
        <v>1</v>
      </c>
      <c r="I148" s="161"/>
      <c r="L148" s="158"/>
      <c r="M148" s="162"/>
      <c r="T148" s="163"/>
      <c r="AT148" s="159" t="s">
        <v>190</v>
      </c>
      <c r="AU148" s="159" t="s">
        <v>85</v>
      </c>
      <c r="AV148" s="13" t="s">
        <v>83</v>
      </c>
      <c r="AW148" s="13" t="s">
        <v>32</v>
      </c>
      <c r="AX148" s="13" t="s">
        <v>76</v>
      </c>
      <c r="AY148" s="159" t="s">
        <v>181</v>
      </c>
    </row>
    <row r="149" spans="2:65" s="12" customFormat="1" x14ac:dyDescent="0.2">
      <c r="B149" s="150"/>
      <c r="D149" s="151" t="s">
        <v>190</v>
      </c>
      <c r="E149" s="152" t="s">
        <v>1</v>
      </c>
      <c r="F149" s="153" t="s">
        <v>900</v>
      </c>
      <c r="H149" s="154">
        <v>6.48</v>
      </c>
      <c r="I149" s="155"/>
      <c r="L149" s="150"/>
      <c r="M149" s="156"/>
      <c r="T149" s="157"/>
      <c r="AT149" s="152" t="s">
        <v>190</v>
      </c>
      <c r="AU149" s="152" t="s">
        <v>85</v>
      </c>
      <c r="AV149" s="12" t="s">
        <v>85</v>
      </c>
      <c r="AW149" s="12" t="s">
        <v>32</v>
      </c>
      <c r="AX149" s="12" t="s">
        <v>76</v>
      </c>
      <c r="AY149" s="152" t="s">
        <v>181</v>
      </c>
    </row>
    <row r="150" spans="2:65" s="14" customFormat="1" x14ac:dyDescent="0.2">
      <c r="B150" s="164"/>
      <c r="D150" s="151" t="s">
        <v>190</v>
      </c>
      <c r="E150" s="165" t="s">
        <v>1</v>
      </c>
      <c r="F150" s="166" t="s">
        <v>193</v>
      </c>
      <c r="H150" s="167">
        <v>6.48</v>
      </c>
      <c r="I150" s="168"/>
      <c r="L150" s="164"/>
      <c r="M150" s="169"/>
      <c r="T150" s="170"/>
      <c r="AT150" s="165" t="s">
        <v>190</v>
      </c>
      <c r="AU150" s="165" t="s">
        <v>85</v>
      </c>
      <c r="AV150" s="14" t="s">
        <v>188</v>
      </c>
      <c r="AW150" s="14" t="s">
        <v>32</v>
      </c>
      <c r="AX150" s="14" t="s">
        <v>76</v>
      </c>
      <c r="AY150" s="165" t="s">
        <v>181</v>
      </c>
    </row>
    <row r="151" spans="2:65" s="12" customFormat="1" x14ac:dyDescent="0.2">
      <c r="B151" s="150"/>
      <c r="D151" s="151" t="s">
        <v>190</v>
      </c>
      <c r="E151" s="152" t="s">
        <v>1</v>
      </c>
      <c r="F151" s="153" t="s">
        <v>901</v>
      </c>
      <c r="H151" s="154">
        <v>6.5</v>
      </c>
      <c r="I151" s="155"/>
      <c r="L151" s="150"/>
      <c r="M151" s="156"/>
      <c r="T151" s="157"/>
      <c r="AT151" s="152" t="s">
        <v>190</v>
      </c>
      <c r="AU151" s="152" t="s">
        <v>85</v>
      </c>
      <c r="AV151" s="12" t="s">
        <v>85</v>
      </c>
      <c r="AW151" s="12" t="s">
        <v>32</v>
      </c>
      <c r="AX151" s="12" t="s">
        <v>76</v>
      </c>
      <c r="AY151" s="152" t="s">
        <v>181</v>
      </c>
    </row>
    <row r="152" spans="2:65" s="14" customFormat="1" x14ac:dyDescent="0.2">
      <c r="B152" s="164"/>
      <c r="D152" s="151" t="s">
        <v>190</v>
      </c>
      <c r="E152" s="165" t="s">
        <v>1</v>
      </c>
      <c r="F152" s="166" t="s">
        <v>193</v>
      </c>
      <c r="H152" s="167">
        <v>6.5</v>
      </c>
      <c r="I152" s="168"/>
      <c r="L152" s="164"/>
      <c r="M152" s="169"/>
      <c r="T152" s="170"/>
      <c r="AT152" s="165" t="s">
        <v>190</v>
      </c>
      <c r="AU152" s="165" t="s">
        <v>85</v>
      </c>
      <c r="AV152" s="14" t="s">
        <v>188</v>
      </c>
      <c r="AW152" s="14" t="s">
        <v>32</v>
      </c>
      <c r="AX152" s="14" t="s">
        <v>83</v>
      </c>
      <c r="AY152" s="165" t="s">
        <v>181</v>
      </c>
    </row>
    <row r="153" spans="2:65" s="1" customFormat="1" ht="16.5" customHeight="1" x14ac:dyDescent="0.2">
      <c r="B153" s="136"/>
      <c r="C153" s="137" t="s">
        <v>202</v>
      </c>
      <c r="D153" s="137" t="s">
        <v>183</v>
      </c>
      <c r="E153" s="138" t="s">
        <v>918</v>
      </c>
      <c r="F153" s="139" t="s">
        <v>919</v>
      </c>
      <c r="G153" s="140" t="s">
        <v>243</v>
      </c>
      <c r="H153" s="141">
        <v>13</v>
      </c>
      <c r="I153" s="142"/>
      <c r="J153" s="143">
        <f>ROUND(I153*H153,2)</f>
        <v>0</v>
      </c>
      <c r="K153" s="139" t="s">
        <v>187</v>
      </c>
      <c r="L153" s="32"/>
      <c r="M153" s="144" t="s">
        <v>1</v>
      </c>
      <c r="N153" s="145" t="s">
        <v>41</v>
      </c>
      <c r="P153" s="146">
        <f>O153*H153</f>
        <v>0</v>
      </c>
      <c r="Q153" s="146">
        <v>4.5100000000000001E-3</v>
      </c>
      <c r="R153" s="146">
        <f>Q153*H153</f>
        <v>5.8630000000000002E-2</v>
      </c>
      <c r="S153" s="146">
        <v>0</v>
      </c>
      <c r="T153" s="147">
        <f>S153*H153</f>
        <v>0</v>
      </c>
      <c r="AR153" s="148" t="s">
        <v>262</v>
      </c>
      <c r="AT153" s="148" t="s">
        <v>183</v>
      </c>
      <c r="AU153" s="148" t="s">
        <v>85</v>
      </c>
      <c r="AY153" s="17" t="s">
        <v>181</v>
      </c>
      <c r="BE153" s="149">
        <f>IF(N153="základní",J153,0)</f>
        <v>0</v>
      </c>
      <c r="BF153" s="149">
        <f>IF(N153="snížená",J153,0)</f>
        <v>0</v>
      </c>
      <c r="BG153" s="149">
        <f>IF(N153="zákl. přenesená",J153,0)</f>
        <v>0</v>
      </c>
      <c r="BH153" s="149">
        <f>IF(N153="sníž. přenesená",J153,0)</f>
        <v>0</v>
      </c>
      <c r="BI153" s="149">
        <f>IF(N153="nulová",J153,0)</f>
        <v>0</v>
      </c>
      <c r="BJ153" s="17" t="s">
        <v>83</v>
      </c>
      <c r="BK153" s="149">
        <f>ROUND(I153*H153,2)</f>
        <v>0</v>
      </c>
      <c r="BL153" s="17" t="s">
        <v>262</v>
      </c>
      <c r="BM153" s="148" t="s">
        <v>920</v>
      </c>
    </row>
    <row r="154" spans="2:65" s="13" customFormat="1" x14ac:dyDescent="0.2">
      <c r="B154" s="158"/>
      <c r="D154" s="151" t="s">
        <v>190</v>
      </c>
      <c r="E154" s="159" t="s">
        <v>1</v>
      </c>
      <c r="F154" s="160" t="s">
        <v>917</v>
      </c>
      <c r="H154" s="159" t="s">
        <v>1</v>
      </c>
      <c r="I154" s="161"/>
      <c r="L154" s="158"/>
      <c r="M154" s="162"/>
      <c r="T154" s="163"/>
      <c r="AT154" s="159" t="s">
        <v>190</v>
      </c>
      <c r="AU154" s="159" t="s">
        <v>85</v>
      </c>
      <c r="AV154" s="13" t="s">
        <v>83</v>
      </c>
      <c r="AW154" s="13" t="s">
        <v>32</v>
      </c>
      <c r="AX154" s="13" t="s">
        <v>76</v>
      </c>
      <c r="AY154" s="159" t="s">
        <v>181</v>
      </c>
    </row>
    <row r="155" spans="2:65" s="12" customFormat="1" x14ac:dyDescent="0.2">
      <c r="B155" s="150"/>
      <c r="D155" s="151" t="s">
        <v>190</v>
      </c>
      <c r="E155" s="152" t="s">
        <v>1</v>
      </c>
      <c r="F155" s="153" t="s">
        <v>905</v>
      </c>
      <c r="H155" s="154">
        <v>12.6</v>
      </c>
      <c r="I155" s="155"/>
      <c r="L155" s="150"/>
      <c r="M155" s="156"/>
      <c r="T155" s="157"/>
      <c r="AT155" s="152" t="s">
        <v>190</v>
      </c>
      <c r="AU155" s="152" t="s">
        <v>85</v>
      </c>
      <c r="AV155" s="12" t="s">
        <v>85</v>
      </c>
      <c r="AW155" s="12" t="s">
        <v>32</v>
      </c>
      <c r="AX155" s="12" t="s">
        <v>76</v>
      </c>
      <c r="AY155" s="152" t="s">
        <v>181</v>
      </c>
    </row>
    <row r="156" spans="2:65" s="14" customFormat="1" x14ac:dyDescent="0.2">
      <c r="B156" s="164"/>
      <c r="D156" s="151" t="s">
        <v>190</v>
      </c>
      <c r="E156" s="165" t="s">
        <v>1</v>
      </c>
      <c r="F156" s="166" t="s">
        <v>193</v>
      </c>
      <c r="H156" s="167">
        <v>12.6</v>
      </c>
      <c r="I156" s="168"/>
      <c r="L156" s="164"/>
      <c r="M156" s="169"/>
      <c r="T156" s="170"/>
      <c r="AT156" s="165" t="s">
        <v>190</v>
      </c>
      <c r="AU156" s="165" t="s">
        <v>85</v>
      </c>
      <c r="AV156" s="14" t="s">
        <v>188</v>
      </c>
      <c r="AW156" s="14" t="s">
        <v>32</v>
      </c>
      <c r="AX156" s="14" t="s">
        <v>76</v>
      </c>
      <c r="AY156" s="165" t="s">
        <v>181</v>
      </c>
    </row>
    <row r="157" spans="2:65" s="12" customFormat="1" x14ac:dyDescent="0.2">
      <c r="B157" s="150"/>
      <c r="D157" s="151" t="s">
        <v>190</v>
      </c>
      <c r="E157" s="152" t="s">
        <v>1</v>
      </c>
      <c r="F157" s="153" t="s">
        <v>245</v>
      </c>
      <c r="H157" s="154">
        <v>13</v>
      </c>
      <c r="I157" s="155"/>
      <c r="L157" s="150"/>
      <c r="M157" s="156"/>
      <c r="T157" s="157"/>
      <c r="AT157" s="152" t="s">
        <v>190</v>
      </c>
      <c r="AU157" s="152" t="s">
        <v>85</v>
      </c>
      <c r="AV157" s="12" t="s">
        <v>85</v>
      </c>
      <c r="AW157" s="12" t="s">
        <v>32</v>
      </c>
      <c r="AX157" s="12" t="s">
        <v>76</v>
      </c>
      <c r="AY157" s="152" t="s">
        <v>181</v>
      </c>
    </row>
    <row r="158" spans="2:65" s="14" customFormat="1" x14ac:dyDescent="0.2">
      <c r="B158" s="164"/>
      <c r="D158" s="151" t="s">
        <v>190</v>
      </c>
      <c r="E158" s="165" t="s">
        <v>1</v>
      </c>
      <c r="F158" s="166" t="s">
        <v>193</v>
      </c>
      <c r="H158" s="167">
        <v>13</v>
      </c>
      <c r="I158" s="168"/>
      <c r="L158" s="164"/>
      <c r="M158" s="169"/>
      <c r="T158" s="170"/>
      <c r="AT158" s="165" t="s">
        <v>190</v>
      </c>
      <c r="AU158" s="165" t="s">
        <v>85</v>
      </c>
      <c r="AV158" s="14" t="s">
        <v>188</v>
      </c>
      <c r="AW158" s="14" t="s">
        <v>32</v>
      </c>
      <c r="AX158" s="14" t="s">
        <v>83</v>
      </c>
      <c r="AY158" s="165" t="s">
        <v>181</v>
      </c>
    </row>
    <row r="159" spans="2:65" s="1" customFormat="1" ht="16.5" customHeight="1" x14ac:dyDescent="0.2">
      <c r="B159" s="136"/>
      <c r="C159" s="137" t="s">
        <v>229</v>
      </c>
      <c r="D159" s="137" t="s">
        <v>183</v>
      </c>
      <c r="E159" s="138" t="s">
        <v>921</v>
      </c>
      <c r="F159" s="139" t="s">
        <v>922</v>
      </c>
      <c r="G159" s="140" t="s">
        <v>923</v>
      </c>
      <c r="H159" s="141">
        <v>1</v>
      </c>
      <c r="I159" s="142"/>
      <c r="J159" s="143">
        <f>ROUND(I159*H159,2)</f>
        <v>0</v>
      </c>
      <c r="K159" s="139" t="s">
        <v>187</v>
      </c>
      <c r="L159" s="32"/>
      <c r="M159" s="144" t="s">
        <v>1</v>
      </c>
      <c r="N159" s="145" t="s">
        <v>41</v>
      </c>
      <c r="P159" s="146">
        <f>O159*H159</f>
        <v>0</v>
      </c>
      <c r="Q159" s="146">
        <v>1.583E-2</v>
      </c>
      <c r="R159" s="146">
        <f>Q159*H159</f>
        <v>1.583E-2</v>
      </c>
      <c r="S159" s="146">
        <v>0</v>
      </c>
      <c r="T159" s="147">
        <f>S159*H159</f>
        <v>0</v>
      </c>
      <c r="AR159" s="148" t="s">
        <v>262</v>
      </c>
      <c r="AT159" s="148" t="s">
        <v>183</v>
      </c>
      <c r="AU159" s="148" t="s">
        <v>85</v>
      </c>
      <c r="AY159" s="17" t="s">
        <v>181</v>
      </c>
      <c r="BE159" s="149">
        <f>IF(N159="základní",J159,0)</f>
        <v>0</v>
      </c>
      <c r="BF159" s="149">
        <f>IF(N159="snížená",J159,0)</f>
        <v>0</v>
      </c>
      <c r="BG159" s="149">
        <f>IF(N159="zákl. přenesená",J159,0)</f>
        <v>0</v>
      </c>
      <c r="BH159" s="149">
        <f>IF(N159="sníž. přenesená",J159,0)</f>
        <v>0</v>
      </c>
      <c r="BI159" s="149">
        <f>IF(N159="nulová",J159,0)</f>
        <v>0</v>
      </c>
      <c r="BJ159" s="17" t="s">
        <v>83</v>
      </c>
      <c r="BK159" s="149">
        <f>ROUND(I159*H159,2)</f>
        <v>0</v>
      </c>
      <c r="BL159" s="17" t="s">
        <v>262</v>
      </c>
      <c r="BM159" s="148" t="s">
        <v>924</v>
      </c>
    </row>
    <row r="160" spans="2:65" s="1" customFormat="1" ht="16.5" customHeight="1" x14ac:dyDescent="0.2">
      <c r="B160" s="136"/>
      <c r="C160" s="137" t="s">
        <v>233</v>
      </c>
      <c r="D160" s="137" t="s">
        <v>183</v>
      </c>
      <c r="E160" s="138" t="s">
        <v>925</v>
      </c>
      <c r="F160" s="139" t="s">
        <v>926</v>
      </c>
      <c r="G160" s="140" t="s">
        <v>339</v>
      </c>
      <c r="H160" s="141">
        <v>1</v>
      </c>
      <c r="I160" s="142"/>
      <c r="J160" s="143">
        <f>ROUND(I160*H160,2)</f>
        <v>0</v>
      </c>
      <c r="K160" s="139" t="s">
        <v>187</v>
      </c>
      <c r="L160" s="32"/>
      <c r="M160" s="144" t="s">
        <v>1</v>
      </c>
      <c r="N160" s="145" t="s">
        <v>41</v>
      </c>
      <c r="P160" s="146">
        <f>O160*H160</f>
        <v>0</v>
      </c>
      <c r="Q160" s="146">
        <v>0</v>
      </c>
      <c r="R160" s="146">
        <f>Q160*H160</f>
        <v>0</v>
      </c>
      <c r="S160" s="146">
        <v>0</v>
      </c>
      <c r="T160" s="147">
        <f>S160*H160</f>
        <v>0</v>
      </c>
      <c r="AR160" s="148" t="s">
        <v>262</v>
      </c>
      <c r="AT160" s="148" t="s">
        <v>183</v>
      </c>
      <c r="AU160" s="148" t="s">
        <v>85</v>
      </c>
      <c r="AY160" s="17" t="s">
        <v>181</v>
      </c>
      <c r="BE160" s="149">
        <f>IF(N160="základní",J160,0)</f>
        <v>0</v>
      </c>
      <c r="BF160" s="149">
        <f>IF(N160="snížená",J160,0)</f>
        <v>0</v>
      </c>
      <c r="BG160" s="149">
        <f>IF(N160="zákl. přenesená",J160,0)</f>
        <v>0</v>
      </c>
      <c r="BH160" s="149">
        <f>IF(N160="sníž. přenesená",J160,0)</f>
        <v>0</v>
      </c>
      <c r="BI160" s="149">
        <f>IF(N160="nulová",J160,0)</f>
        <v>0</v>
      </c>
      <c r="BJ160" s="17" t="s">
        <v>83</v>
      </c>
      <c r="BK160" s="149">
        <f>ROUND(I160*H160,2)</f>
        <v>0</v>
      </c>
      <c r="BL160" s="17" t="s">
        <v>262</v>
      </c>
      <c r="BM160" s="148" t="s">
        <v>927</v>
      </c>
    </row>
    <row r="161" spans="2:65" s="12" customFormat="1" x14ac:dyDescent="0.2">
      <c r="B161" s="150"/>
      <c r="D161" s="151" t="s">
        <v>190</v>
      </c>
      <c r="E161" s="152" t="s">
        <v>1</v>
      </c>
      <c r="F161" s="153" t="s">
        <v>83</v>
      </c>
      <c r="H161" s="154">
        <v>1</v>
      </c>
      <c r="I161" s="155"/>
      <c r="L161" s="150"/>
      <c r="M161" s="156"/>
      <c r="T161" s="157"/>
      <c r="AT161" s="152" t="s">
        <v>190</v>
      </c>
      <c r="AU161" s="152" t="s">
        <v>85</v>
      </c>
      <c r="AV161" s="12" t="s">
        <v>85</v>
      </c>
      <c r="AW161" s="12" t="s">
        <v>32</v>
      </c>
      <c r="AX161" s="12" t="s">
        <v>83</v>
      </c>
      <c r="AY161" s="152" t="s">
        <v>181</v>
      </c>
    </row>
    <row r="162" spans="2:65" s="1" customFormat="1" ht="16.5" customHeight="1" x14ac:dyDescent="0.2">
      <c r="B162" s="136"/>
      <c r="C162" s="137" t="s">
        <v>237</v>
      </c>
      <c r="D162" s="137" t="s">
        <v>183</v>
      </c>
      <c r="E162" s="138" t="s">
        <v>928</v>
      </c>
      <c r="F162" s="139" t="s">
        <v>929</v>
      </c>
      <c r="G162" s="140" t="s">
        <v>339</v>
      </c>
      <c r="H162" s="141">
        <v>1</v>
      </c>
      <c r="I162" s="142"/>
      <c r="J162" s="143">
        <f>ROUND(I162*H162,2)</f>
        <v>0</v>
      </c>
      <c r="K162" s="139" t="s">
        <v>187</v>
      </c>
      <c r="L162" s="32"/>
      <c r="M162" s="144" t="s">
        <v>1</v>
      </c>
      <c r="N162" s="145" t="s">
        <v>41</v>
      </c>
      <c r="P162" s="146">
        <f>O162*H162</f>
        <v>0</v>
      </c>
      <c r="Q162" s="146">
        <v>2.1956999999999999E-4</v>
      </c>
      <c r="R162" s="146">
        <f>Q162*H162</f>
        <v>2.1956999999999999E-4</v>
      </c>
      <c r="S162" s="146">
        <v>0</v>
      </c>
      <c r="T162" s="147">
        <f>S162*H162</f>
        <v>0</v>
      </c>
      <c r="AR162" s="148" t="s">
        <v>262</v>
      </c>
      <c r="AT162" s="148" t="s">
        <v>183</v>
      </c>
      <c r="AU162" s="148" t="s">
        <v>85</v>
      </c>
      <c r="AY162" s="17" t="s">
        <v>181</v>
      </c>
      <c r="BE162" s="149">
        <f>IF(N162="základní",J162,0)</f>
        <v>0</v>
      </c>
      <c r="BF162" s="149">
        <f>IF(N162="snížená",J162,0)</f>
        <v>0</v>
      </c>
      <c r="BG162" s="149">
        <f>IF(N162="zákl. přenesená",J162,0)</f>
        <v>0</v>
      </c>
      <c r="BH162" s="149">
        <f>IF(N162="sníž. přenesená",J162,0)</f>
        <v>0</v>
      </c>
      <c r="BI162" s="149">
        <f>IF(N162="nulová",J162,0)</f>
        <v>0</v>
      </c>
      <c r="BJ162" s="17" t="s">
        <v>83</v>
      </c>
      <c r="BK162" s="149">
        <f>ROUND(I162*H162,2)</f>
        <v>0</v>
      </c>
      <c r="BL162" s="17" t="s">
        <v>262</v>
      </c>
      <c r="BM162" s="148" t="s">
        <v>930</v>
      </c>
    </row>
    <row r="163" spans="2:65" s="12" customFormat="1" x14ac:dyDescent="0.2">
      <c r="B163" s="150"/>
      <c r="D163" s="151" t="s">
        <v>190</v>
      </c>
      <c r="E163" s="152" t="s">
        <v>1</v>
      </c>
      <c r="F163" s="153" t="s">
        <v>83</v>
      </c>
      <c r="H163" s="154">
        <v>1</v>
      </c>
      <c r="I163" s="155"/>
      <c r="L163" s="150"/>
      <c r="M163" s="156"/>
      <c r="T163" s="157"/>
      <c r="AT163" s="152" t="s">
        <v>190</v>
      </c>
      <c r="AU163" s="152" t="s">
        <v>85</v>
      </c>
      <c r="AV163" s="12" t="s">
        <v>85</v>
      </c>
      <c r="AW163" s="12" t="s">
        <v>32</v>
      </c>
      <c r="AX163" s="12" t="s">
        <v>83</v>
      </c>
      <c r="AY163" s="152" t="s">
        <v>181</v>
      </c>
    </row>
    <row r="164" spans="2:65" s="1" customFormat="1" ht="16.5" customHeight="1" x14ac:dyDescent="0.2">
      <c r="B164" s="136"/>
      <c r="C164" s="137" t="s">
        <v>8</v>
      </c>
      <c r="D164" s="137" t="s">
        <v>183</v>
      </c>
      <c r="E164" s="138" t="s">
        <v>931</v>
      </c>
      <c r="F164" s="139" t="s">
        <v>932</v>
      </c>
      <c r="G164" s="140" t="s">
        <v>339</v>
      </c>
      <c r="H164" s="141">
        <v>1</v>
      </c>
      <c r="I164" s="142"/>
      <c r="J164" s="143">
        <f>ROUND(I164*H164,2)</f>
        <v>0</v>
      </c>
      <c r="K164" s="139" t="s">
        <v>187</v>
      </c>
      <c r="L164" s="32"/>
      <c r="M164" s="144" t="s">
        <v>1</v>
      </c>
      <c r="N164" s="145" t="s">
        <v>41</v>
      </c>
      <c r="P164" s="146">
        <f>O164*H164</f>
        <v>0</v>
      </c>
      <c r="Q164" s="146">
        <v>8.1999999999999998E-4</v>
      </c>
      <c r="R164" s="146">
        <f>Q164*H164</f>
        <v>8.1999999999999998E-4</v>
      </c>
      <c r="S164" s="146">
        <v>0</v>
      </c>
      <c r="T164" s="147">
        <f>S164*H164</f>
        <v>0</v>
      </c>
      <c r="AR164" s="148" t="s">
        <v>262</v>
      </c>
      <c r="AT164" s="148" t="s">
        <v>183</v>
      </c>
      <c r="AU164" s="148" t="s">
        <v>85</v>
      </c>
      <c r="AY164" s="17" t="s">
        <v>181</v>
      </c>
      <c r="BE164" s="149">
        <f>IF(N164="základní",J164,0)</f>
        <v>0</v>
      </c>
      <c r="BF164" s="149">
        <f>IF(N164="snížená",J164,0)</f>
        <v>0</v>
      </c>
      <c r="BG164" s="149">
        <f>IF(N164="zákl. přenesená",J164,0)</f>
        <v>0</v>
      </c>
      <c r="BH164" s="149">
        <f>IF(N164="sníž. přenesená",J164,0)</f>
        <v>0</v>
      </c>
      <c r="BI164" s="149">
        <f>IF(N164="nulová",J164,0)</f>
        <v>0</v>
      </c>
      <c r="BJ164" s="17" t="s">
        <v>83</v>
      </c>
      <c r="BK164" s="149">
        <f>ROUND(I164*H164,2)</f>
        <v>0</v>
      </c>
      <c r="BL164" s="17" t="s">
        <v>262</v>
      </c>
      <c r="BM164" s="148" t="s">
        <v>933</v>
      </c>
    </row>
    <row r="165" spans="2:65" s="1" customFormat="1" ht="16.5" customHeight="1" x14ac:dyDescent="0.2">
      <c r="B165" s="136"/>
      <c r="C165" s="137" t="s">
        <v>245</v>
      </c>
      <c r="D165" s="137" t="s">
        <v>183</v>
      </c>
      <c r="E165" s="138" t="s">
        <v>934</v>
      </c>
      <c r="F165" s="139" t="s">
        <v>935</v>
      </c>
      <c r="G165" s="140" t="s">
        <v>339</v>
      </c>
      <c r="H165" s="141">
        <v>1</v>
      </c>
      <c r="I165" s="142"/>
      <c r="J165" s="143">
        <f>ROUND(I165*H165,2)</f>
        <v>0</v>
      </c>
      <c r="K165" s="139" t="s">
        <v>187</v>
      </c>
      <c r="L165" s="32"/>
      <c r="M165" s="144" t="s">
        <v>1</v>
      </c>
      <c r="N165" s="145" t="s">
        <v>41</v>
      </c>
      <c r="P165" s="146">
        <f>O165*H165</f>
        <v>0</v>
      </c>
      <c r="Q165" s="146">
        <v>8.0000000000000004E-4</v>
      </c>
      <c r="R165" s="146">
        <f>Q165*H165</f>
        <v>8.0000000000000004E-4</v>
      </c>
      <c r="S165" s="146">
        <v>0</v>
      </c>
      <c r="T165" s="147">
        <f>S165*H165</f>
        <v>0</v>
      </c>
      <c r="AR165" s="148" t="s">
        <v>262</v>
      </c>
      <c r="AT165" s="148" t="s">
        <v>183</v>
      </c>
      <c r="AU165" s="148" t="s">
        <v>85</v>
      </c>
      <c r="AY165" s="17" t="s">
        <v>181</v>
      </c>
      <c r="BE165" s="149">
        <f>IF(N165="základní",J165,0)</f>
        <v>0</v>
      </c>
      <c r="BF165" s="149">
        <f>IF(N165="snížená",J165,0)</f>
        <v>0</v>
      </c>
      <c r="BG165" s="149">
        <f>IF(N165="zákl. přenesená",J165,0)</f>
        <v>0</v>
      </c>
      <c r="BH165" s="149">
        <f>IF(N165="sníž. přenesená",J165,0)</f>
        <v>0</v>
      </c>
      <c r="BI165" s="149">
        <f>IF(N165="nulová",J165,0)</f>
        <v>0</v>
      </c>
      <c r="BJ165" s="17" t="s">
        <v>83</v>
      </c>
      <c r="BK165" s="149">
        <f>ROUND(I165*H165,2)</f>
        <v>0</v>
      </c>
      <c r="BL165" s="17" t="s">
        <v>262</v>
      </c>
      <c r="BM165" s="148" t="s">
        <v>936</v>
      </c>
    </row>
    <row r="166" spans="2:65" s="12" customFormat="1" x14ac:dyDescent="0.2">
      <c r="B166" s="150"/>
      <c r="D166" s="151" t="s">
        <v>190</v>
      </c>
      <c r="E166" s="152" t="s">
        <v>1</v>
      </c>
      <c r="F166" s="153" t="s">
        <v>83</v>
      </c>
      <c r="H166" s="154">
        <v>1</v>
      </c>
      <c r="I166" s="155"/>
      <c r="L166" s="150"/>
      <c r="M166" s="156"/>
      <c r="T166" s="157"/>
      <c r="AT166" s="152" t="s">
        <v>190</v>
      </c>
      <c r="AU166" s="152" t="s">
        <v>85</v>
      </c>
      <c r="AV166" s="12" t="s">
        <v>85</v>
      </c>
      <c r="AW166" s="12" t="s">
        <v>32</v>
      </c>
      <c r="AX166" s="12" t="s">
        <v>83</v>
      </c>
      <c r="AY166" s="152" t="s">
        <v>181</v>
      </c>
    </row>
    <row r="167" spans="2:65" s="1" customFormat="1" ht="16.5" customHeight="1" x14ac:dyDescent="0.2">
      <c r="B167" s="136"/>
      <c r="C167" s="137" t="s">
        <v>252</v>
      </c>
      <c r="D167" s="137" t="s">
        <v>183</v>
      </c>
      <c r="E167" s="138" t="s">
        <v>937</v>
      </c>
      <c r="F167" s="139" t="s">
        <v>938</v>
      </c>
      <c r="G167" s="140" t="s">
        <v>923</v>
      </c>
      <c r="H167" s="141">
        <v>4</v>
      </c>
      <c r="I167" s="142"/>
      <c r="J167" s="143">
        <f>ROUND(I167*H167,2)</f>
        <v>0</v>
      </c>
      <c r="K167" s="139" t="s">
        <v>187</v>
      </c>
      <c r="L167" s="32"/>
      <c r="M167" s="144" t="s">
        <v>1</v>
      </c>
      <c r="N167" s="145" t="s">
        <v>41</v>
      </c>
      <c r="P167" s="146">
        <f>O167*H167</f>
        <v>0</v>
      </c>
      <c r="Q167" s="146">
        <v>2.9195570000000001E-2</v>
      </c>
      <c r="R167" s="146">
        <f>Q167*H167</f>
        <v>0.11678228</v>
      </c>
      <c r="S167" s="146">
        <v>0</v>
      </c>
      <c r="T167" s="147">
        <f>S167*H167</f>
        <v>0</v>
      </c>
      <c r="AR167" s="148" t="s">
        <v>262</v>
      </c>
      <c r="AT167" s="148" t="s">
        <v>183</v>
      </c>
      <c r="AU167" s="148" t="s">
        <v>85</v>
      </c>
      <c r="AY167" s="17" t="s">
        <v>181</v>
      </c>
      <c r="BE167" s="149">
        <f>IF(N167="základní",J167,0)</f>
        <v>0</v>
      </c>
      <c r="BF167" s="149">
        <f>IF(N167="snížená",J167,0)</f>
        <v>0</v>
      </c>
      <c r="BG167" s="149">
        <f>IF(N167="zákl. přenesená",J167,0)</f>
        <v>0</v>
      </c>
      <c r="BH167" s="149">
        <f>IF(N167="sníž. přenesená",J167,0)</f>
        <v>0</v>
      </c>
      <c r="BI167" s="149">
        <f>IF(N167="nulová",J167,0)</f>
        <v>0</v>
      </c>
      <c r="BJ167" s="17" t="s">
        <v>83</v>
      </c>
      <c r="BK167" s="149">
        <f>ROUND(I167*H167,2)</f>
        <v>0</v>
      </c>
      <c r="BL167" s="17" t="s">
        <v>262</v>
      </c>
      <c r="BM167" s="148" t="s">
        <v>939</v>
      </c>
    </row>
    <row r="168" spans="2:65" s="13" customFormat="1" x14ac:dyDescent="0.2">
      <c r="B168" s="158"/>
      <c r="D168" s="151" t="s">
        <v>190</v>
      </c>
      <c r="E168" s="159" t="s">
        <v>1</v>
      </c>
      <c r="F168" s="160" t="s">
        <v>940</v>
      </c>
      <c r="H168" s="159" t="s">
        <v>1</v>
      </c>
      <c r="I168" s="161"/>
      <c r="L168" s="158"/>
      <c r="M168" s="162"/>
      <c r="T168" s="163"/>
      <c r="AT168" s="159" t="s">
        <v>190</v>
      </c>
      <c r="AU168" s="159" t="s">
        <v>85</v>
      </c>
      <c r="AV168" s="13" t="s">
        <v>83</v>
      </c>
      <c r="AW168" s="13" t="s">
        <v>32</v>
      </c>
      <c r="AX168" s="13" t="s">
        <v>76</v>
      </c>
      <c r="AY168" s="159" t="s">
        <v>181</v>
      </c>
    </row>
    <row r="169" spans="2:65" s="12" customFormat="1" x14ac:dyDescent="0.2">
      <c r="B169" s="150"/>
      <c r="D169" s="151" t="s">
        <v>190</v>
      </c>
      <c r="E169" s="152" t="s">
        <v>1</v>
      </c>
      <c r="F169" s="153" t="s">
        <v>188</v>
      </c>
      <c r="H169" s="154">
        <v>4</v>
      </c>
      <c r="I169" s="155"/>
      <c r="L169" s="150"/>
      <c r="M169" s="156"/>
      <c r="T169" s="157"/>
      <c r="AT169" s="152" t="s">
        <v>190</v>
      </c>
      <c r="AU169" s="152" t="s">
        <v>85</v>
      </c>
      <c r="AV169" s="12" t="s">
        <v>85</v>
      </c>
      <c r="AW169" s="12" t="s">
        <v>32</v>
      </c>
      <c r="AX169" s="12" t="s">
        <v>83</v>
      </c>
      <c r="AY169" s="152" t="s">
        <v>181</v>
      </c>
    </row>
    <row r="170" spans="2:65" s="1" customFormat="1" ht="16.5" customHeight="1" x14ac:dyDescent="0.2">
      <c r="B170" s="136"/>
      <c r="C170" s="137" t="s">
        <v>258</v>
      </c>
      <c r="D170" s="137" t="s">
        <v>183</v>
      </c>
      <c r="E170" s="138" t="s">
        <v>941</v>
      </c>
      <c r="F170" s="139" t="s">
        <v>942</v>
      </c>
      <c r="G170" s="140" t="s">
        <v>243</v>
      </c>
      <c r="H170" s="141">
        <v>19.5</v>
      </c>
      <c r="I170" s="142"/>
      <c r="J170" s="143">
        <f>ROUND(I170*H170,2)</f>
        <v>0</v>
      </c>
      <c r="K170" s="139" t="s">
        <v>187</v>
      </c>
      <c r="L170" s="32"/>
      <c r="M170" s="144" t="s">
        <v>1</v>
      </c>
      <c r="N170" s="145" t="s">
        <v>41</v>
      </c>
      <c r="P170" s="146">
        <f>O170*H170</f>
        <v>0</v>
      </c>
      <c r="Q170" s="146">
        <v>1.8972349999999999E-4</v>
      </c>
      <c r="R170" s="146">
        <f>Q170*H170</f>
        <v>3.6996082499999999E-3</v>
      </c>
      <c r="S170" s="146">
        <v>0</v>
      </c>
      <c r="T170" s="147">
        <f>S170*H170</f>
        <v>0</v>
      </c>
      <c r="AR170" s="148" t="s">
        <v>262</v>
      </c>
      <c r="AT170" s="148" t="s">
        <v>183</v>
      </c>
      <c r="AU170" s="148" t="s">
        <v>85</v>
      </c>
      <c r="AY170" s="17" t="s">
        <v>181</v>
      </c>
      <c r="BE170" s="149">
        <f>IF(N170="základní",J170,0)</f>
        <v>0</v>
      </c>
      <c r="BF170" s="149">
        <f>IF(N170="snížená",J170,0)</f>
        <v>0</v>
      </c>
      <c r="BG170" s="149">
        <f>IF(N170="zákl. přenesená",J170,0)</f>
        <v>0</v>
      </c>
      <c r="BH170" s="149">
        <f>IF(N170="sníž. přenesená",J170,0)</f>
        <v>0</v>
      </c>
      <c r="BI170" s="149">
        <f>IF(N170="nulová",J170,0)</f>
        <v>0</v>
      </c>
      <c r="BJ170" s="17" t="s">
        <v>83</v>
      </c>
      <c r="BK170" s="149">
        <f>ROUND(I170*H170,2)</f>
        <v>0</v>
      </c>
      <c r="BL170" s="17" t="s">
        <v>262</v>
      </c>
      <c r="BM170" s="148" t="s">
        <v>943</v>
      </c>
    </row>
    <row r="171" spans="2:65" s="13" customFormat="1" x14ac:dyDescent="0.2">
      <c r="B171" s="158"/>
      <c r="D171" s="151" t="s">
        <v>190</v>
      </c>
      <c r="E171" s="159" t="s">
        <v>1</v>
      </c>
      <c r="F171" s="160" t="s">
        <v>944</v>
      </c>
      <c r="H171" s="159" t="s">
        <v>1</v>
      </c>
      <c r="I171" s="161"/>
      <c r="L171" s="158"/>
      <c r="M171" s="162"/>
      <c r="T171" s="163"/>
      <c r="AT171" s="159" t="s">
        <v>190</v>
      </c>
      <c r="AU171" s="159" t="s">
        <v>85</v>
      </c>
      <c r="AV171" s="13" t="s">
        <v>83</v>
      </c>
      <c r="AW171" s="13" t="s">
        <v>32</v>
      </c>
      <c r="AX171" s="13" t="s">
        <v>76</v>
      </c>
      <c r="AY171" s="159" t="s">
        <v>181</v>
      </c>
    </row>
    <row r="172" spans="2:65" s="12" customFormat="1" x14ac:dyDescent="0.2">
      <c r="B172" s="150"/>
      <c r="D172" s="151" t="s">
        <v>190</v>
      </c>
      <c r="E172" s="152" t="s">
        <v>1</v>
      </c>
      <c r="F172" s="153" t="s">
        <v>895</v>
      </c>
      <c r="H172" s="154">
        <v>19.5</v>
      </c>
      <c r="I172" s="155"/>
      <c r="L172" s="150"/>
      <c r="M172" s="156"/>
      <c r="T172" s="157"/>
      <c r="AT172" s="152" t="s">
        <v>190</v>
      </c>
      <c r="AU172" s="152" t="s">
        <v>85</v>
      </c>
      <c r="AV172" s="12" t="s">
        <v>85</v>
      </c>
      <c r="AW172" s="12" t="s">
        <v>32</v>
      </c>
      <c r="AX172" s="12" t="s">
        <v>83</v>
      </c>
      <c r="AY172" s="152" t="s">
        <v>181</v>
      </c>
    </row>
    <row r="173" spans="2:65" s="1" customFormat="1" ht="16.5" customHeight="1" x14ac:dyDescent="0.2">
      <c r="B173" s="136"/>
      <c r="C173" s="137" t="s">
        <v>262</v>
      </c>
      <c r="D173" s="137" t="s">
        <v>183</v>
      </c>
      <c r="E173" s="138" t="s">
        <v>945</v>
      </c>
      <c r="F173" s="139" t="s">
        <v>946</v>
      </c>
      <c r="G173" s="140" t="s">
        <v>243</v>
      </c>
      <c r="H173" s="141">
        <v>19</v>
      </c>
      <c r="I173" s="142"/>
      <c r="J173" s="143">
        <f>ROUND(I173*H173,2)</f>
        <v>0</v>
      </c>
      <c r="K173" s="139" t="s">
        <v>187</v>
      </c>
      <c r="L173" s="32"/>
      <c r="M173" s="144" t="s">
        <v>1</v>
      </c>
      <c r="N173" s="145" t="s">
        <v>41</v>
      </c>
      <c r="P173" s="146">
        <f>O173*H173</f>
        <v>0</v>
      </c>
      <c r="Q173" s="146">
        <v>1.0000000000000001E-5</v>
      </c>
      <c r="R173" s="146">
        <f>Q173*H173</f>
        <v>1.9000000000000001E-4</v>
      </c>
      <c r="S173" s="146">
        <v>0</v>
      </c>
      <c r="T173" s="147">
        <f>S173*H173</f>
        <v>0</v>
      </c>
      <c r="AR173" s="148" t="s">
        <v>262</v>
      </c>
      <c r="AT173" s="148" t="s">
        <v>183</v>
      </c>
      <c r="AU173" s="148" t="s">
        <v>85</v>
      </c>
      <c r="AY173" s="17" t="s">
        <v>181</v>
      </c>
      <c r="BE173" s="149">
        <f>IF(N173="základní",J173,0)</f>
        <v>0</v>
      </c>
      <c r="BF173" s="149">
        <f>IF(N173="snížená",J173,0)</f>
        <v>0</v>
      </c>
      <c r="BG173" s="149">
        <f>IF(N173="zákl. přenesená",J173,0)</f>
        <v>0</v>
      </c>
      <c r="BH173" s="149">
        <f>IF(N173="sníž. přenesená",J173,0)</f>
        <v>0</v>
      </c>
      <c r="BI173" s="149">
        <f>IF(N173="nulová",J173,0)</f>
        <v>0</v>
      </c>
      <c r="BJ173" s="17" t="s">
        <v>83</v>
      </c>
      <c r="BK173" s="149">
        <f>ROUND(I173*H173,2)</f>
        <v>0</v>
      </c>
      <c r="BL173" s="17" t="s">
        <v>262</v>
      </c>
      <c r="BM173" s="148" t="s">
        <v>947</v>
      </c>
    </row>
    <row r="174" spans="2:65" s="13" customFormat="1" x14ac:dyDescent="0.2">
      <c r="B174" s="158"/>
      <c r="D174" s="151" t="s">
        <v>190</v>
      </c>
      <c r="E174" s="159" t="s">
        <v>1</v>
      </c>
      <c r="F174" s="160" t="s">
        <v>948</v>
      </c>
      <c r="H174" s="159" t="s">
        <v>1</v>
      </c>
      <c r="I174" s="161"/>
      <c r="L174" s="158"/>
      <c r="M174" s="162"/>
      <c r="T174" s="163"/>
      <c r="AT174" s="159" t="s">
        <v>190</v>
      </c>
      <c r="AU174" s="159" t="s">
        <v>85</v>
      </c>
      <c r="AV174" s="13" t="s">
        <v>83</v>
      </c>
      <c r="AW174" s="13" t="s">
        <v>32</v>
      </c>
      <c r="AX174" s="13" t="s">
        <v>76</v>
      </c>
      <c r="AY174" s="159" t="s">
        <v>181</v>
      </c>
    </row>
    <row r="175" spans="2:65" s="12" customFormat="1" x14ac:dyDescent="0.2">
      <c r="B175" s="150"/>
      <c r="D175" s="151" t="s">
        <v>190</v>
      </c>
      <c r="E175" s="152" t="s">
        <v>1</v>
      </c>
      <c r="F175" s="153" t="s">
        <v>278</v>
      </c>
      <c r="H175" s="154">
        <v>19</v>
      </c>
      <c r="I175" s="155"/>
      <c r="L175" s="150"/>
      <c r="M175" s="156"/>
      <c r="T175" s="157"/>
      <c r="AT175" s="152" t="s">
        <v>190</v>
      </c>
      <c r="AU175" s="152" t="s">
        <v>85</v>
      </c>
      <c r="AV175" s="12" t="s">
        <v>85</v>
      </c>
      <c r="AW175" s="12" t="s">
        <v>32</v>
      </c>
      <c r="AX175" s="12" t="s">
        <v>83</v>
      </c>
      <c r="AY175" s="152" t="s">
        <v>181</v>
      </c>
    </row>
    <row r="176" spans="2:65" s="1" customFormat="1" ht="16.5" customHeight="1" x14ac:dyDescent="0.2">
      <c r="B176" s="136"/>
      <c r="C176" s="137" t="s">
        <v>266</v>
      </c>
      <c r="D176" s="137" t="s">
        <v>183</v>
      </c>
      <c r="E176" s="138" t="s">
        <v>949</v>
      </c>
      <c r="F176" s="139" t="s">
        <v>950</v>
      </c>
      <c r="G176" s="140" t="s">
        <v>373</v>
      </c>
      <c r="H176" s="141">
        <v>0.217</v>
      </c>
      <c r="I176" s="142"/>
      <c r="J176" s="143">
        <f>ROUND(I176*H176,2)</f>
        <v>0</v>
      </c>
      <c r="K176" s="139" t="s">
        <v>187</v>
      </c>
      <c r="L176" s="32"/>
      <c r="M176" s="144" t="s">
        <v>1</v>
      </c>
      <c r="N176" s="145" t="s">
        <v>41</v>
      </c>
      <c r="P176" s="146">
        <f>O176*H176</f>
        <v>0</v>
      </c>
      <c r="Q176" s="146">
        <v>0</v>
      </c>
      <c r="R176" s="146">
        <f>Q176*H176</f>
        <v>0</v>
      </c>
      <c r="S176" s="146">
        <v>0</v>
      </c>
      <c r="T176" s="147">
        <f>S176*H176</f>
        <v>0</v>
      </c>
      <c r="AR176" s="148" t="s">
        <v>262</v>
      </c>
      <c r="AT176" s="148" t="s">
        <v>183</v>
      </c>
      <c r="AU176" s="148" t="s">
        <v>85</v>
      </c>
      <c r="AY176" s="17" t="s">
        <v>181</v>
      </c>
      <c r="BE176" s="149">
        <f>IF(N176="základní",J176,0)</f>
        <v>0</v>
      </c>
      <c r="BF176" s="149">
        <f>IF(N176="snížená",J176,0)</f>
        <v>0</v>
      </c>
      <c r="BG176" s="149">
        <f>IF(N176="zákl. přenesená",J176,0)</f>
        <v>0</v>
      </c>
      <c r="BH176" s="149">
        <f>IF(N176="sníž. přenesená",J176,0)</f>
        <v>0</v>
      </c>
      <c r="BI176" s="149">
        <f>IF(N176="nulová",J176,0)</f>
        <v>0</v>
      </c>
      <c r="BJ176" s="17" t="s">
        <v>83</v>
      </c>
      <c r="BK176" s="149">
        <f>ROUND(I176*H176,2)</f>
        <v>0</v>
      </c>
      <c r="BL176" s="17" t="s">
        <v>262</v>
      </c>
      <c r="BM176" s="148" t="s">
        <v>951</v>
      </c>
    </row>
    <row r="177" spans="2:65" s="1" customFormat="1" ht="16.5" customHeight="1" x14ac:dyDescent="0.2">
      <c r="B177" s="136"/>
      <c r="C177" s="137" t="s">
        <v>272</v>
      </c>
      <c r="D177" s="137" t="s">
        <v>183</v>
      </c>
      <c r="E177" s="138" t="s">
        <v>952</v>
      </c>
      <c r="F177" s="139" t="s">
        <v>953</v>
      </c>
      <c r="G177" s="140" t="s">
        <v>373</v>
      </c>
      <c r="H177" s="141">
        <v>0.217</v>
      </c>
      <c r="I177" s="142"/>
      <c r="J177" s="143">
        <f>ROUND(I177*H177,2)</f>
        <v>0</v>
      </c>
      <c r="K177" s="139" t="s">
        <v>187</v>
      </c>
      <c r="L177" s="32"/>
      <c r="M177" s="144" t="s">
        <v>1</v>
      </c>
      <c r="N177" s="145" t="s">
        <v>41</v>
      </c>
      <c r="P177" s="146">
        <f>O177*H177</f>
        <v>0</v>
      </c>
      <c r="Q177" s="146">
        <v>0</v>
      </c>
      <c r="R177" s="146">
        <f>Q177*H177</f>
        <v>0</v>
      </c>
      <c r="S177" s="146">
        <v>0</v>
      </c>
      <c r="T177" s="147">
        <f>S177*H177</f>
        <v>0</v>
      </c>
      <c r="AR177" s="148" t="s">
        <v>262</v>
      </c>
      <c r="AT177" s="148" t="s">
        <v>183</v>
      </c>
      <c r="AU177" s="148" t="s">
        <v>85</v>
      </c>
      <c r="AY177" s="17" t="s">
        <v>181</v>
      </c>
      <c r="BE177" s="149">
        <f>IF(N177="základní",J177,0)</f>
        <v>0</v>
      </c>
      <c r="BF177" s="149">
        <f>IF(N177="snížená",J177,0)</f>
        <v>0</v>
      </c>
      <c r="BG177" s="149">
        <f>IF(N177="zákl. přenesená",J177,0)</f>
        <v>0</v>
      </c>
      <c r="BH177" s="149">
        <f>IF(N177="sníž. přenesená",J177,0)</f>
        <v>0</v>
      </c>
      <c r="BI177" s="149">
        <f>IF(N177="nulová",J177,0)</f>
        <v>0</v>
      </c>
      <c r="BJ177" s="17" t="s">
        <v>83</v>
      </c>
      <c r="BK177" s="149">
        <f>ROUND(I177*H177,2)</f>
        <v>0</v>
      </c>
      <c r="BL177" s="17" t="s">
        <v>262</v>
      </c>
      <c r="BM177" s="148" t="s">
        <v>954</v>
      </c>
    </row>
    <row r="178" spans="2:65" s="11" customFormat="1" ht="22.9" customHeight="1" x14ac:dyDescent="0.2">
      <c r="B178" s="124"/>
      <c r="D178" s="125" t="s">
        <v>75</v>
      </c>
      <c r="E178" s="134" t="s">
        <v>452</v>
      </c>
      <c r="F178" s="134" t="s">
        <v>453</v>
      </c>
      <c r="I178" s="127"/>
      <c r="J178" s="135">
        <f>BK178</f>
        <v>0</v>
      </c>
      <c r="L178" s="124"/>
      <c r="M178" s="129"/>
      <c r="P178" s="130">
        <f>SUM(P179:P182)</f>
        <v>0</v>
      </c>
      <c r="R178" s="130">
        <f>SUM(R179:R182)</f>
        <v>7.3000000000000001E-3</v>
      </c>
      <c r="T178" s="131">
        <f>SUM(T179:T182)</f>
        <v>0</v>
      </c>
      <c r="AR178" s="125" t="s">
        <v>85</v>
      </c>
      <c r="AT178" s="132" t="s">
        <v>75</v>
      </c>
      <c r="AU178" s="132" t="s">
        <v>83</v>
      </c>
      <c r="AY178" s="125" t="s">
        <v>181</v>
      </c>
      <c r="BK178" s="133">
        <f>SUM(BK179:BK182)</f>
        <v>0</v>
      </c>
    </row>
    <row r="179" spans="2:65" s="1" customFormat="1" ht="21.75" customHeight="1" x14ac:dyDescent="0.2">
      <c r="B179" s="136"/>
      <c r="C179" s="137" t="s">
        <v>278</v>
      </c>
      <c r="D179" s="137" t="s">
        <v>183</v>
      </c>
      <c r="E179" s="138" t="s">
        <v>955</v>
      </c>
      <c r="F179" s="139" t="s">
        <v>956</v>
      </c>
      <c r="G179" s="140" t="s">
        <v>339</v>
      </c>
      <c r="H179" s="141">
        <v>1</v>
      </c>
      <c r="I179" s="142"/>
      <c r="J179" s="143">
        <f>ROUND(I179*H179,2)</f>
        <v>0</v>
      </c>
      <c r="K179" s="139" t="s">
        <v>187</v>
      </c>
      <c r="L179" s="32"/>
      <c r="M179" s="144" t="s">
        <v>1</v>
      </c>
      <c r="N179" s="145" t="s">
        <v>41</v>
      </c>
      <c r="P179" s="146">
        <f>O179*H179</f>
        <v>0</v>
      </c>
      <c r="Q179" s="146">
        <v>1.72E-3</v>
      </c>
      <c r="R179" s="146">
        <f>Q179*H179</f>
        <v>1.72E-3</v>
      </c>
      <c r="S179" s="146">
        <v>0</v>
      </c>
      <c r="T179" s="147">
        <f>S179*H179</f>
        <v>0</v>
      </c>
      <c r="AR179" s="148" t="s">
        <v>262</v>
      </c>
      <c r="AT179" s="148" t="s">
        <v>183</v>
      </c>
      <c r="AU179" s="148" t="s">
        <v>85</v>
      </c>
      <c r="AY179" s="17" t="s">
        <v>181</v>
      </c>
      <c r="BE179" s="149">
        <f>IF(N179="základní",J179,0)</f>
        <v>0</v>
      </c>
      <c r="BF179" s="149">
        <f>IF(N179="snížená",J179,0)</f>
        <v>0</v>
      </c>
      <c r="BG179" s="149">
        <f>IF(N179="zákl. přenesená",J179,0)</f>
        <v>0</v>
      </c>
      <c r="BH179" s="149">
        <f>IF(N179="sníž. přenesená",J179,0)</f>
        <v>0</v>
      </c>
      <c r="BI179" s="149">
        <f>IF(N179="nulová",J179,0)</f>
        <v>0</v>
      </c>
      <c r="BJ179" s="17" t="s">
        <v>83</v>
      </c>
      <c r="BK179" s="149">
        <f>ROUND(I179*H179,2)</f>
        <v>0</v>
      </c>
      <c r="BL179" s="17" t="s">
        <v>262</v>
      </c>
      <c r="BM179" s="148" t="s">
        <v>957</v>
      </c>
    </row>
    <row r="180" spans="2:65" s="12" customFormat="1" x14ac:dyDescent="0.2">
      <c r="B180" s="150"/>
      <c r="D180" s="151" t="s">
        <v>190</v>
      </c>
      <c r="E180" s="152" t="s">
        <v>1</v>
      </c>
      <c r="F180" s="153" t="s">
        <v>83</v>
      </c>
      <c r="H180" s="154">
        <v>1</v>
      </c>
      <c r="I180" s="155"/>
      <c r="L180" s="150"/>
      <c r="M180" s="156"/>
      <c r="T180" s="157"/>
      <c r="AT180" s="152" t="s">
        <v>190</v>
      </c>
      <c r="AU180" s="152" t="s">
        <v>85</v>
      </c>
      <c r="AV180" s="12" t="s">
        <v>85</v>
      </c>
      <c r="AW180" s="12" t="s">
        <v>32</v>
      </c>
      <c r="AX180" s="12" t="s">
        <v>83</v>
      </c>
      <c r="AY180" s="152" t="s">
        <v>181</v>
      </c>
    </row>
    <row r="181" spans="2:65" s="1" customFormat="1" ht="21.75" customHeight="1" x14ac:dyDescent="0.2">
      <c r="B181" s="136"/>
      <c r="C181" s="137" t="s">
        <v>282</v>
      </c>
      <c r="D181" s="137" t="s">
        <v>183</v>
      </c>
      <c r="E181" s="138" t="s">
        <v>958</v>
      </c>
      <c r="F181" s="139" t="s">
        <v>959</v>
      </c>
      <c r="G181" s="140" t="s">
        <v>339</v>
      </c>
      <c r="H181" s="141">
        <v>3</v>
      </c>
      <c r="I181" s="142"/>
      <c r="J181" s="143">
        <f>ROUND(I181*H181,2)</f>
        <v>0</v>
      </c>
      <c r="K181" s="139" t="s">
        <v>187</v>
      </c>
      <c r="L181" s="32"/>
      <c r="M181" s="144" t="s">
        <v>1</v>
      </c>
      <c r="N181" s="145" t="s">
        <v>41</v>
      </c>
      <c r="P181" s="146">
        <f>O181*H181</f>
        <v>0</v>
      </c>
      <c r="Q181" s="146">
        <v>1.8600000000000001E-3</v>
      </c>
      <c r="R181" s="146">
        <f>Q181*H181</f>
        <v>5.5799999999999999E-3</v>
      </c>
      <c r="S181" s="146">
        <v>0</v>
      </c>
      <c r="T181" s="147">
        <f>S181*H181</f>
        <v>0</v>
      </c>
      <c r="AR181" s="148" t="s">
        <v>262</v>
      </c>
      <c r="AT181" s="148" t="s">
        <v>183</v>
      </c>
      <c r="AU181" s="148" t="s">
        <v>85</v>
      </c>
      <c r="AY181" s="17" t="s">
        <v>181</v>
      </c>
      <c r="BE181" s="149">
        <f>IF(N181="základní",J181,0)</f>
        <v>0</v>
      </c>
      <c r="BF181" s="149">
        <f>IF(N181="snížená",J181,0)</f>
        <v>0</v>
      </c>
      <c r="BG181" s="149">
        <f>IF(N181="zákl. přenesená",J181,0)</f>
        <v>0</v>
      </c>
      <c r="BH181" s="149">
        <f>IF(N181="sníž. přenesená",J181,0)</f>
        <v>0</v>
      </c>
      <c r="BI181" s="149">
        <f>IF(N181="nulová",J181,0)</f>
        <v>0</v>
      </c>
      <c r="BJ181" s="17" t="s">
        <v>83</v>
      </c>
      <c r="BK181" s="149">
        <f>ROUND(I181*H181,2)</f>
        <v>0</v>
      </c>
      <c r="BL181" s="17" t="s">
        <v>262</v>
      </c>
      <c r="BM181" s="148" t="s">
        <v>960</v>
      </c>
    </row>
    <row r="182" spans="2:65" s="12" customFormat="1" x14ac:dyDescent="0.2">
      <c r="B182" s="150"/>
      <c r="D182" s="151" t="s">
        <v>190</v>
      </c>
      <c r="E182" s="152" t="s">
        <v>1</v>
      </c>
      <c r="F182" s="153" t="s">
        <v>99</v>
      </c>
      <c r="H182" s="154">
        <v>3</v>
      </c>
      <c r="I182" s="155"/>
      <c r="L182" s="150"/>
      <c r="M182" s="156"/>
      <c r="T182" s="157"/>
      <c r="AT182" s="152" t="s">
        <v>190</v>
      </c>
      <c r="AU182" s="152" t="s">
        <v>85</v>
      </c>
      <c r="AV182" s="12" t="s">
        <v>85</v>
      </c>
      <c r="AW182" s="12" t="s">
        <v>32</v>
      </c>
      <c r="AX182" s="12" t="s">
        <v>83</v>
      </c>
      <c r="AY182" s="152" t="s">
        <v>181</v>
      </c>
    </row>
    <row r="183" spans="2:65" s="11" customFormat="1" ht="25.9" customHeight="1" x14ac:dyDescent="0.2">
      <c r="B183" s="124"/>
      <c r="D183" s="125" t="s">
        <v>75</v>
      </c>
      <c r="E183" s="126" t="s">
        <v>961</v>
      </c>
      <c r="F183" s="126" t="s">
        <v>962</v>
      </c>
      <c r="I183" s="127"/>
      <c r="J183" s="128">
        <f>BK183</f>
        <v>0</v>
      </c>
      <c r="L183" s="124"/>
      <c r="M183" s="129"/>
      <c r="P183" s="130">
        <f>SUM(P184:P187)</f>
        <v>0</v>
      </c>
      <c r="R183" s="130">
        <f>SUM(R184:R187)</f>
        <v>0</v>
      </c>
      <c r="T183" s="131">
        <f>SUM(T184:T187)</f>
        <v>0</v>
      </c>
      <c r="AR183" s="125" t="s">
        <v>188</v>
      </c>
      <c r="AT183" s="132" t="s">
        <v>75</v>
      </c>
      <c r="AU183" s="132" t="s">
        <v>76</v>
      </c>
      <c r="AY183" s="125" t="s">
        <v>181</v>
      </c>
      <c r="BK183" s="133">
        <f>SUM(BK184:BK187)</f>
        <v>0</v>
      </c>
    </row>
    <row r="184" spans="2:65" s="1" customFormat="1" ht="16.5" customHeight="1" x14ac:dyDescent="0.2">
      <c r="B184" s="136"/>
      <c r="C184" s="137" t="s">
        <v>7</v>
      </c>
      <c r="D184" s="137" t="s">
        <v>183</v>
      </c>
      <c r="E184" s="138" t="s">
        <v>963</v>
      </c>
      <c r="F184" s="139" t="s">
        <v>964</v>
      </c>
      <c r="G184" s="140" t="s">
        <v>965</v>
      </c>
      <c r="H184" s="141">
        <v>16</v>
      </c>
      <c r="I184" s="142"/>
      <c r="J184" s="143">
        <f>ROUND(I184*H184,2)</f>
        <v>0</v>
      </c>
      <c r="K184" s="139" t="s">
        <v>187</v>
      </c>
      <c r="L184" s="32"/>
      <c r="M184" s="144" t="s">
        <v>1</v>
      </c>
      <c r="N184" s="145" t="s">
        <v>41</v>
      </c>
      <c r="P184" s="146">
        <f>O184*H184</f>
        <v>0</v>
      </c>
      <c r="Q184" s="146">
        <v>0</v>
      </c>
      <c r="R184" s="146">
        <f>Q184*H184</f>
        <v>0</v>
      </c>
      <c r="S184" s="146">
        <v>0</v>
      </c>
      <c r="T184" s="147">
        <f>S184*H184</f>
        <v>0</v>
      </c>
      <c r="AR184" s="148" t="s">
        <v>966</v>
      </c>
      <c r="AT184" s="148" t="s">
        <v>183</v>
      </c>
      <c r="AU184" s="148" t="s">
        <v>83</v>
      </c>
      <c r="AY184" s="17" t="s">
        <v>181</v>
      </c>
      <c r="BE184" s="149">
        <f>IF(N184="základní",J184,0)</f>
        <v>0</v>
      </c>
      <c r="BF184" s="149">
        <f>IF(N184="snížená",J184,0)</f>
        <v>0</v>
      </c>
      <c r="BG184" s="149">
        <f>IF(N184="zákl. přenesená",J184,0)</f>
        <v>0</v>
      </c>
      <c r="BH184" s="149">
        <f>IF(N184="sníž. přenesená",J184,0)</f>
        <v>0</v>
      </c>
      <c r="BI184" s="149">
        <f>IF(N184="nulová",J184,0)</f>
        <v>0</v>
      </c>
      <c r="BJ184" s="17" t="s">
        <v>83</v>
      </c>
      <c r="BK184" s="149">
        <f>ROUND(I184*H184,2)</f>
        <v>0</v>
      </c>
      <c r="BL184" s="17" t="s">
        <v>966</v>
      </c>
      <c r="BM184" s="148" t="s">
        <v>967</v>
      </c>
    </row>
    <row r="185" spans="2:65" s="12" customFormat="1" x14ac:dyDescent="0.2">
      <c r="B185" s="150"/>
      <c r="D185" s="151" t="s">
        <v>190</v>
      </c>
      <c r="E185" s="152" t="s">
        <v>1</v>
      </c>
      <c r="F185" s="153" t="s">
        <v>262</v>
      </c>
      <c r="H185" s="154">
        <v>16</v>
      </c>
      <c r="I185" s="155"/>
      <c r="L185" s="150"/>
      <c r="M185" s="156"/>
      <c r="T185" s="157"/>
      <c r="AT185" s="152" t="s">
        <v>190</v>
      </c>
      <c r="AU185" s="152" t="s">
        <v>83</v>
      </c>
      <c r="AV185" s="12" t="s">
        <v>85</v>
      </c>
      <c r="AW185" s="12" t="s">
        <v>32</v>
      </c>
      <c r="AX185" s="12" t="s">
        <v>83</v>
      </c>
      <c r="AY185" s="152" t="s">
        <v>181</v>
      </c>
    </row>
    <row r="186" spans="2:65" s="1" customFormat="1" ht="16.5" customHeight="1" x14ac:dyDescent="0.2">
      <c r="B186" s="136"/>
      <c r="C186" s="137" t="s">
        <v>291</v>
      </c>
      <c r="D186" s="137" t="s">
        <v>183</v>
      </c>
      <c r="E186" s="138" t="s">
        <v>968</v>
      </c>
      <c r="F186" s="139" t="s">
        <v>969</v>
      </c>
      <c r="G186" s="140" t="s">
        <v>965</v>
      </c>
      <c r="H186" s="141">
        <v>8</v>
      </c>
      <c r="I186" s="142"/>
      <c r="J186" s="143">
        <f>ROUND(I186*H186,2)</f>
        <v>0</v>
      </c>
      <c r="K186" s="139" t="s">
        <v>187</v>
      </c>
      <c r="L186" s="32"/>
      <c r="M186" s="144" t="s">
        <v>1</v>
      </c>
      <c r="N186" s="145" t="s">
        <v>41</v>
      </c>
      <c r="P186" s="146">
        <f>O186*H186</f>
        <v>0</v>
      </c>
      <c r="Q186" s="146">
        <v>0</v>
      </c>
      <c r="R186" s="146">
        <f>Q186*H186</f>
        <v>0</v>
      </c>
      <c r="S186" s="146">
        <v>0</v>
      </c>
      <c r="T186" s="147">
        <f>S186*H186</f>
        <v>0</v>
      </c>
      <c r="AR186" s="148" t="s">
        <v>966</v>
      </c>
      <c r="AT186" s="148" t="s">
        <v>183</v>
      </c>
      <c r="AU186" s="148" t="s">
        <v>83</v>
      </c>
      <c r="AY186" s="17" t="s">
        <v>181</v>
      </c>
      <c r="BE186" s="149">
        <f>IF(N186="základní",J186,0)</f>
        <v>0</v>
      </c>
      <c r="BF186" s="149">
        <f>IF(N186="snížená",J186,0)</f>
        <v>0</v>
      </c>
      <c r="BG186" s="149">
        <f>IF(N186="zákl. přenesená",J186,0)</f>
        <v>0</v>
      </c>
      <c r="BH186" s="149">
        <f>IF(N186="sníž. přenesená",J186,0)</f>
        <v>0</v>
      </c>
      <c r="BI186" s="149">
        <f>IF(N186="nulová",J186,0)</f>
        <v>0</v>
      </c>
      <c r="BJ186" s="17" t="s">
        <v>83</v>
      </c>
      <c r="BK186" s="149">
        <f>ROUND(I186*H186,2)</f>
        <v>0</v>
      </c>
      <c r="BL186" s="17" t="s">
        <v>966</v>
      </c>
      <c r="BM186" s="148" t="s">
        <v>970</v>
      </c>
    </row>
    <row r="187" spans="2:65" s="1" customFormat="1" ht="16.5" customHeight="1" x14ac:dyDescent="0.2">
      <c r="B187" s="136"/>
      <c r="C187" s="137" t="s">
        <v>304</v>
      </c>
      <c r="D187" s="137" t="s">
        <v>183</v>
      </c>
      <c r="E187" s="138" t="s">
        <v>971</v>
      </c>
      <c r="F187" s="139" t="s">
        <v>972</v>
      </c>
      <c r="G187" s="140" t="s">
        <v>965</v>
      </c>
      <c r="H187" s="141">
        <v>8</v>
      </c>
      <c r="I187" s="142"/>
      <c r="J187" s="143">
        <f>ROUND(I187*H187,2)</f>
        <v>0</v>
      </c>
      <c r="K187" s="139" t="s">
        <v>1</v>
      </c>
      <c r="L187" s="32"/>
      <c r="M187" s="195" t="s">
        <v>1</v>
      </c>
      <c r="N187" s="196" t="s">
        <v>41</v>
      </c>
      <c r="O187" s="193"/>
      <c r="P187" s="197">
        <f>O187*H187</f>
        <v>0</v>
      </c>
      <c r="Q187" s="197">
        <v>0</v>
      </c>
      <c r="R187" s="197">
        <f>Q187*H187</f>
        <v>0</v>
      </c>
      <c r="S187" s="197">
        <v>0</v>
      </c>
      <c r="T187" s="198">
        <f>S187*H187</f>
        <v>0</v>
      </c>
      <c r="AR187" s="148" t="s">
        <v>966</v>
      </c>
      <c r="AT187" s="148" t="s">
        <v>183</v>
      </c>
      <c r="AU187" s="148" t="s">
        <v>83</v>
      </c>
      <c r="AY187" s="17" t="s">
        <v>181</v>
      </c>
      <c r="BE187" s="149">
        <f>IF(N187="základní",J187,0)</f>
        <v>0</v>
      </c>
      <c r="BF187" s="149">
        <f>IF(N187="snížená",J187,0)</f>
        <v>0</v>
      </c>
      <c r="BG187" s="149">
        <f>IF(N187="zákl. přenesená",J187,0)</f>
        <v>0</v>
      </c>
      <c r="BH187" s="149">
        <f>IF(N187="sníž. přenesená",J187,0)</f>
        <v>0</v>
      </c>
      <c r="BI187" s="149">
        <f>IF(N187="nulová",J187,0)</f>
        <v>0</v>
      </c>
      <c r="BJ187" s="17" t="s">
        <v>83</v>
      </c>
      <c r="BK187" s="149">
        <f>ROUND(I187*H187,2)</f>
        <v>0</v>
      </c>
      <c r="BL187" s="17" t="s">
        <v>966</v>
      </c>
      <c r="BM187" s="148" t="s">
        <v>973</v>
      </c>
    </row>
    <row r="188" spans="2:65" s="1" customFormat="1" ht="6.95" customHeight="1" x14ac:dyDescent="0.2">
      <c r="B188" s="44"/>
      <c r="C188" s="45"/>
      <c r="D188" s="45"/>
      <c r="E188" s="45"/>
      <c r="F188" s="45"/>
      <c r="G188" s="45"/>
      <c r="H188" s="45"/>
      <c r="I188" s="45"/>
      <c r="J188" s="45"/>
      <c r="K188" s="45"/>
      <c r="L188" s="32"/>
    </row>
  </sheetData>
  <autoFilter ref="C124:K187" xr:uid="{00000000-0009-0000-0000-000002000000}"/>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301"/>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100</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75" x14ac:dyDescent="0.2">
      <c r="B8" s="20"/>
      <c r="D8" s="27" t="s">
        <v>134</v>
      </c>
      <c r="L8" s="20"/>
    </row>
    <row r="9" spans="2:46" ht="16.5" customHeight="1" x14ac:dyDescent="0.2">
      <c r="B9" s="20"/>
      <c r="E9" s="247" t="s">
        <v>135</v>
      </c>
      <c r="F9" s="215"/>
      <c r="G9" s="215"/>
      <c r="H9" s="215"/>
      <c r="L9" s="20"/>
    </row>
    <row r="10" spans="2:46" ht="12" customHeight="1" x14ac:dyDescent="0.2">
      <c r="B10" s="20"/>
      <c r="D10" s="27" t="s">
        <v>136</v>
      </c>
      <c r="L10" s="20"/>
    </row>
    <row r="11" spans="2:46" s="1" customFormat="1" ht="16.5" customHeight="1" x14ac:dyDescent="0.2">
      <c r="B11" s="32"/>
      <c r="E11" s="208" t="s">
        <v>974</v>
      </c>
      <c r="F11" s="246"/>
      <c r="G11" s="246"/>
      <c r="H11" s="246"/>
      <c r="L11" s="32"/>
    </row>
    <row r="12" spans="2:46" s="1" customFormat="1" ht="12" customHeight="1" x14ac:dyDescent="0.2">
      <c r="B12" s="32"/>
      <c r="D12" s="27" t="s">
        <v>975</v>
      </c>
      <c r="L12" s="32"/>
    </row>
    <row r="13" spans="2:46" s="1" customFormat="1" ht="16.5" customHeight="1" x14ac:dyDescent="0.2">
      <c r="B13" s="32"/>
      <c r="E13" s="241" t="s">
        <v>976</v>
      </c>
      <c r="F13" s="246"/>
      <c r="G13" s="246"/>
      <c r="H13" s="246"/>
      <c r="L13" s="32"/>
    </row>
    <row r="14" spans="2:46" s="1" customFormat="1" x14ac:dyDescent="0.2">
      <c r="B14" s="32"/>
      <c r="L14" s="32"/>
    </row>
    <row r="15" spans="2:46" s="1" customFormat="1" ht="12" customHeight="1" x14ac:dyDescent="0.2">
      <c r="B15" s="32"/>
      <c r="D15" s="27" t="s">
        <v>18</v>
      </c>
      <c r="F15" s="25" t="s">
        <v>1</v>
      </c>
      <c r="I15" s="27" t="s">
        <v>19</v>
      </c>
      <c r="J15" s="25" t="s">
        <v>1</v>
      </c>
      <c r="L15" s="32"/>
    </row>
    <row r="16" spans="2:46" s="1" customFormat="1" ht="12" customHeight="1" x14ac:dyDescent="0.2">
      <c r="B16" s="32"/>
      <c r="D16" s="27" t="s">
        <v>20</v>
      </c>
      <c r="F16" s="25" t="s">
        <v>21</v>
      </c>
      <c r="I16" s="27" t="s">
        <v>22</v>
      </c>
      <c r="J16" s="52" t="str">
        <f>'Rekapitulace stavby'!AN8</f>
        <v>24. 2. 2024</v>
      </c>
      <c r="L16" s="32"/>
    </row>
    <row r="17" spans="2:12" s="1" customFormat="1" ht="10.7" customHeight="1" x14ac:dyDescent="0.2">
      <c r="B17" s="32"/>
      <c r="L17" s="32"/>
    </row>
    <row r="18" spans="2:12" s="1" customFormat="1" ht="12" customHeight="1" x14ac:dyDescent="0.2">
      <c r="B18" s="32"/>
      <c r="D18" s="27" t="s">
        <v>24</v>
      </c>
      <c r="I18" s="27" t="s">
        <v>25</v>
      </c>
      <c r="J18" s="25" t="str">
        <f>IF('Rekapitulace stavby'!AN10="","",'Rekapitulace stavby'!AN10)</f>
        <v/>
      </c>
      <c r="L18" s="32"/>
    </row>
    <row r="19" spans="2:12" s="1" customFormat="1" ht="18" customHeight="1" x14ac:dyDescent="0.2">
      <c r="B19" s="32"/>
      <c r="E19" s="25" t="str">
        <f>IF('Rekapitulace stavby'!E11="","",'Rekapitulace stavby'!E11)</f>
        <v>Vysoká škola bánská – Technická univerzita Ostrava</v>
      </c>
      <c r="I19" s="27" t="s">
        <v>27</v>
      </c>
      <c r="J19" s="25" t="str">
        <f>IF('Rekapitulace stavby'!AN11="","",'Rekapitulace stavby'!AN11)</f>
        <v/>
      </c>
      <c r="L19" s="32"/>
    </row>
    <row r="20" spans="2:12" s="1" customFormat="1" ht="6.95" customHeight="1" x14ac:dyDescent="0.2">
      <c r="B20" s="32"/>
      <c r="L20" s="32"/>
    </row>
    <row r="21" spans="2:12" s="1" customFormat="1" ht="12" customHeight="1" x14ac:dyDescent="0.2">
      <c r="B21" s="32"/>
      <c r="D21" s="27" t="s">
        <v>28</v>
      </c>
      <c r="I21" s="27" t="s">
        <v>25</v>
      </c>
      <c r="J21" s="28" t="str">
        <f>'Rekapitulace stavby'!AN13</f>
        <v>Vyplň údaj</v>
      </c>
      <c r="L21" s="32"/>
    </row>
    <row r="22" spans="2:12" s="1" customFormat="1" ht="18" customHeight="1" x14ac:dyDescent="0.2">
      <c r="B22" s="32"/>
      <c r="E22" s="249" t="str">
        <f>'Rekapitulace stavby'!E14</f>
        <v>Vyplň údaj</v>
      </c>
      <c r="F22" s="228"/>
      <c r="G22" s="228"/>
      <c r="H22" s="228"/>
      <c r="I22" s="27" t="s">
        <v>27</v>
      </c>
      <c r="J22" s="28" t="str">
        <f>'Rekapitulace stavby'!AN14</f>
        <v>Vyplň údaj</v>
      </c>
      <c r="L22" s="32"/>
    </row>
    <row r="23" spans="2:12" s="1" customFormat="1" ht="6.95" customHeight="1" x14ac:dyDescent="0.2">
      <c r="B23" s="32"/>
      <c r="L23" s="32"/>
    </row>
    <row r="24" spans="2:12" s="1" customFormat="1" ht="12" customHeight="1" x14ac:dyDescent="0.2">
      <c r="B24" s="32"/>
      <c r="D24" s="27" t="s">
        <v>30</v>
      </c>
      <c r="I24" s="27" t="s">
        <v>25</v>
      </c>
      <c r="J24" s="25" t="str">
        <f>IF('Rekapitulace stavby'!AN16="","",'Rekapitulace stavby'!AN16)</f>
        <v/>
      </c>
      <c r="L24" s="32"/>
    </row>
    <row r="25" spans="2:12" s="1" customFormat="1" ht="18" customHeight="1" x14ac:dyDescent="0.2">
      <c r="B25" s="32"/>
      <c r="E25" s="25" t="str">
        <f>IF('Rekapitulace stavby'!E17="","",'Rekapitulace stavby'!E17)</f>
        <v>CHVÁLEK ATELIÉR s.r.o.</v>
      </c>
      <c r="I25" s="27" t="s">
        <v>27</v>
      </c>
      <c r="J25" s="25" t="str">
        <f>IF('Rekapitulace stavby'!AN17="","",'Rekapitulace stavby'!AN17)</f>
        <v/>
      </c>
      <c r="L25" s="32"/>
    </row>
    <row r="26" spans="2:12" s="1" customFormat="1" ht="6.95" customHeight="1" x14ac:dyDescent="0.2">
      <c r="B26" s="32"/>
      <c r="L26" s="32"/>
    </row>
    <row r="27" spans="2:12" s="1" customFormat="1" ht="12" customHeight="1" x14ac:dyDescent="0.2">
      <c r="B27" s="32"/>
      <c r="D27" s="27" t="s">
        <v>33</v>
      </c>
      <c r="I27" s="27" t="s">
        <v>25</v>
      </c>
      <c r="J27" s="25" t="str">
        <f>IF('Rekapitulace stavby'!AN19="","",'Rekapitulace stavby'!AN19)</f>
        <v/>
      </c>
      <c r="L27" s="32"/>
    </row>
    <row r="28" spans="2:12" s="1" customFormat="1" ht="18" customHeight="1" x14ac:dyDescent="0.2">
      <c r="B28" s="32"/>
      <c r="E28" s="25" t="str">
        <f>IF('Rekapitulace stavby'!E20="","",'Rekapitulace stavby'!E20)</f>
        <v xml:space="preserve"> </v>
      </c>
      <c r="I28" s="27" t="s">
        <v>27</v>
      </c>
      <c r="J28" s="25" t="str">
        <f>IF('Rekapitulace stavby'!AN20="","",'Rekapitulace stavby'!AN20)</f>
        <v/>
      </c>
      <c r="L28" s="32"/>
    </row>
    <row r="29" spans="2:12" s="1" customFormat="1" ht="6.95" customHeight="1" x14ac:dyDescent="0.2">
      <c r="B29" s="32"/>
      <c r="L29" s="32"/>
    </row>
    <row r="30" spans="2:12" s="1" customFormat="1" ht="12" customHeight="1" x14ac:dyDescent="0.2">
      <c r="B30" s="32"/>
      <c r="D30" s="27" t="s">
        <v>34</v>
      </c>
      <c r="L30" s="32"/>
    </row>
    <row r="31" spans="2:12" s="7" customFormat="1" ht="16.5" customHeight="1" x14ac:dyDescent="0.2">
      <c r="B31" s="94"/>
      <c r="E31" s="232" t="s">
        <v>1</v>
      </c>
      <c r="F31" s="232"/>
      <c r="G31" s="232"/>
      <c r="H31" s="232"/>
      <c r="L31" s="94"/>
    </row>
    <row r="32" spans="2:12" s="1" customFormat="1" ht="6.95" customHeight="1" x14ac:dyDescent="0.2">
      <c r="B32" s="32"/>
      <c r="L32" s="32"/>
    </row>
    <row r="33" spans="2:12" s="1" customFormat="1" ht="6.95" customHeight="1" x14ac:dyDescent="0.2">
      <c r="B33" s="32"/>
      <c r="D33" s="53"/>
      <c r="E33" s="53"/>
      <c r="F33" s="53"/>
      <c r="G33" s="53"/>
      <c r="H33" s="53"/>
      <c r="I33" s="53"/>
      <c r="J33" s="53"/>
      <c r="K33" s="53"/>
      <c r="L33" s="32"/>
    </row>
    <row r="34" spans="2:12" s="1" customFormat="1" ht="25.35" customHeight="1" x14ac:dyDescent="0.2">
      <c r="B34" s="32"/>
      <c r="D34" s="95" t="s">
        <v>36</v>
      </c>
      <c r="J34" s="66">
        <f>ROUND(J137, 2)</f>
        <v>0</v>
      </c>
      <c r="L34" s="32"/>
    </row>
    <row r="35" spans="2:12" s="1" customFormat="1" ht="6.95" customHeight="1" x14ac:dyDescent="0.2">
      <c r="B35" s="32"/>
      <c r="D35" s="53"/>
      <c r="E35" s="53"/>
      <c r="F35" s="53"/>
      <c r="G35" s="53"/>
      <c r="H35" s="53"/>
      <c r="I35" s="53"/>
      <c r="J35" s="53"/>
      <c r="K35" s="53"/>
      <c r="L35" s="32"/>
    </row>
    <row r="36" spans="2:12" s="1" customFormat="1" ht="14.45" customHeight="1" x14ac:dyDescent="0.2">
      <c r="B36" s="32"/>
      <c r="F36" s="35" t="s">
        <v>38</v>
      </c>
      <c r="I36" s="35" t="s">
        <v>37</v>
      </c>
      <c r="J36" s="35" t="s">
        <v>39</v>
      </c>
      <c r="L36" s="32"/>
    </row>
    <row r="37" spans="2:12" s="1" customFormat="1" ht="14.45" customHeight="1" x14ac:dyDescent="0.2">
      <c r="B37" s="32"/>
      <c r="D37" s="55" t="s">
        <v>40</v>
      </c>
      <c r="E37" s="27" t="s">
        <v>41</v>
      </c>
      <c r="F37" s="86">
        <f>ROUND((SUM(BE137:BE300)),  2)</f>
        <v>0</v>
      </c>
      <c r="I37" s="96">
        <v>0.21</v>
      </c>
      <c r="J37" s="86">
        <f>ROUND(((SUM(BE137:BE300))*I37),  2)</f>
        <v>0</v>
      </c>
      <c r="L37" s="32"/>
    </row>
    <row r="38" spans="2:12" s="1" customFormat="1" ht="14.45" customHeight="1" x14ac:dyDescent="0.2">
      <c r="B38" s="32"/>
      <c r="E38" s="27" t="s">
        <v>42</v>
      </c>
      <c r="F38" s="86">
        <f>ROUND((SUM(BF137:BF300)),  2)</f>
        <v>0</v>
      </c>
      <c r="I38" s="96">
        <v>0.12</v>
      </c>
      <c r="J38" s="86">
        <f>ROUND(((SUM(BF137:BF300))*I38),  2)</f>
        <v>0</v>
      </c>
      <c r="L38" s="32"/>
    </row>
    <row r="39" spans="2:12" s="1" customFormat="1" ht="14.45" hidden="1" customHeight="1" x14ac:dyDescent="0.2">
      <c r="B39" s="32"/>
      <c r="E39" s="27" t="s">
        <v>43</v>
      </c>
      <c r="F39" s="86">
        <f>ROUND((SUM(BG137:BG300)),  2)</f>
        <v>0</v>
      </c>
      <c r="I39" s="96">
        <v>0.21</v>
      </c>
      <c r="J39" s="86">
        <f>0</f>
        <v>0</v>
      </c>
      <c r="L39" s="32"/>
    </row>
    <row r="40" spans="2:12" s="1" customFormat="1" ht="14.45" hidden="1" customHeight="1" x14ac:dyDescent="0.2">
      <c r="B40" s="32"/>
      <c r="E40" s="27" t="s">
        <v>44</v>
      </c>
      <c r="F40" s="86">
        <f>ROUND((SUM(BH137:BH300)),  2)</f>
        <v>0</v>
      </c>
      <c r="I40" s="96">
        <v>0.12</v>
      </c>
      <c r="J40" s="86">
        <f>0</f>
        <v>0</v>
      </c>
      <c r="L40" s="32"/>
    </row>
    <row r="41" spans="2:12" s="1" customFormat="1" ht="14.45" hidden="1" customHeight="1" x14ac:dyDescent="0.2">
      <c r="B41" s="32"/>
      <c r="E41" s="27" t="s">
        <v>45</v>
      </c>
      <c r="F41" s="86">
        <f>ROUND((SUM(BI137:BI300)),  2)</f>
        <v>0</v>
      </c>
      <c r="I41" s="96">
        <v>0</v>
      </c>
      <c r="J41" s="86">
        <f>0</f>
        <v>0</v>
      </c>
      <c r="L41" s="32"/>
    </row>
    <row r="42" spans="2:12" s="1" customFormat="1" ht="6.95" customHeight="1" x14ac:dyDescent="0.2">
      <c r="B42" s="32"/>
      <c r="L42" s="32"/>
    </row>
    <row r="43" spans="2:12" s="1" customFormat="1" ht="25.35" customHeight="1" x14ac:dyDescent="0.2">
      <c r="B43" s="32"/>
      <c r="C43" s="97"/>
      <c r="D43" s="98" t="s">
        <v>46</v>
      </c>
      <c r="E43" s="57"/>
      <c r="F43" s="57"/>
      <c r="G43" s="99" t="s">
        <v>47</v>
      </c>
      <c r="H43" s="100" t="s">
        <v>48</v>
      </c>
      <c r="I43" s="57"/>
      <c r="J43" s="101">
        <f>SUM(J34:J41)</f>
        <v>0</v>
      </c>
      <c r="K43" s="102"/>
      <c r="L43" s="32"/>
    </row>
    <row r="44" spans="2:12" s="1" customFormat="1" ht="14.45" customHeight="1" x14ac:dyDescent="0.2">
      <c r="B44" s="32"/>
      <c r="L44" s="32"/>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ht="16.5" customHeight="1" x14ac:dyDescent="0.2">
      <c r="B87" s="20"/>
      <c r="E87" s="247" t="s">
        <v>135</v>
      </c>
      <c r="F87" s="215"/>
      <c r="G87" s="215"/>
      <c r="H87" s="215"/>
      <c r="L87" s="20"/>
    </row>
    <row r="88" spans="2:12" ht="12" customHeight="1" x14ac:dyDescent="0.2">
      <c r="B88" s="20"/>
      <c r="C88" s="27" t="s">
        <v>136</v>
      </c>
      <c r="L88" s="20"/>
    </row>
    <row r="89" spans="2:12" s="1" customFormat="1" ht="16.5" customHeight="1" x14ac:dyDescent="0.2">
      <c r="B89" s="32"/>
      <c r="E89" s="208" t="s">
        <v>974</v>
      </c>
      <c r="F89" s="246"/>
      <c r="G89" s="246"/>
      <c r="H89" s="246"/>
      <c r="L89" s="32"/>
    </row>
    <row r="90" spans="2:12" s="1" customFormat="1" ht="12" customHeight="1" x14ac:dyDescent="0.2">
      <c r="B90" s="32"/>
      <c r="C90" s="27" t="s">
        <v>975</v>
      </c>
      <c r="L90" s="32"/>
    </row>
    <row r="91" spans="2:12" s="1" customFormat="1" ht="16.5" customHeight="1" x14ac:dyDescent="0.2">
      <c r="B91" s="32"/>
      <c r="E91" s="241" t="str">
        <f>E13</f>
        <v>01 - Silnoproudá elektrotechnika_R01</v>
      </c>
      <c r="F91" s="246"/>
      <c r="G91" s="246"/>
      <c r="H91" s="246"/>
      <c r="L91" s="32"/>
    </row>
    <row r="92" spans="2:12" s="1" customFormat="1" ht="6.95" customHeight="1" x14ac:dyDescent="0.2">
      <c r="B92" s="32"/>
      <c r="L92" s="32"/>
    </row>
    <row r="93" spans="2:12" s="1" customFormat="1" ht="12" customHeight="1" x14ac:dyDescent="0.2">
      <c r="B93" s="32"/>
      <c r="C93" s="27" t="s">
        <v>20</v>
      </c>
      <c r="F93" s="25" t="str">
        <f>F16</f>
        <v xml:space="preserve"> </v>
      </c>
      <c r="I93" s="27" t="s">
        <v>22</v>
      </c>
      <c r="J93" s="52" t="str">
        <f>IF(J16="","",J16)</f>
        <v>24. 2. 2024</v>
      </c>
      <c r="L93" s="32"/>
    </row>
    <row r="94" spans="2:12" s="1" customFormat="1" ht="6.95" customHeight="1" x14ac:dyDescent="0.2">
      <c r="B94" s="32"/>
      <c r="L94" s="32"/>
    </row>
    <row r="95" spans="2:12" s="1" customFormat="1" ht="25.7" customHeight="1" x14ac:dyDescent="0.2">
      <c r="B95" s="32"/>
      <c r="C95" s="27" t="s">
        <v>24</v>
      </c>
      <c r="F95" s="25" t="str">
        <f>E19</f>
        <v>Vysoká škola bánská – Technická univerzita Ostrava</v>
      </c>
      <c r="I95" s="27" t="s">
        <v>30</v>
      </c>
      <c r="J95" s="30" t="str">
        <f>E25</f>
        <v>CHVÁLEK ATELIÉR s.r.o.</v>
      </c>
      <c r="L95" s="32"/>
    </row>
    <row r="96" spans="2:12" s="1" customFormat="1" ht="15.2" customHeight="1" x14ac:dyDescent="0.2">
      <c r="B96" s="32"/>
      <c r="C96" s="27" t="s">
        <v>28</v>
      </c>
      <c r="F96" s="25" t="str">
        <f>IF(E22="","",E22)</f>
        <v>Vyplň údaj</v>
      </c>
      <c r="I96" s="27" t="s">
        <v>33</v>
      </c>
      <c r="J96" s="30" t="str">
        <f>E28</f>
        <v xml:space="preserve"> </v>
      </c>
      <c r="L96" s="32"/>
    </row>
    <row r="97" spans="2:47" s="1" customFormat="1" ht="10.35" customHeight="1" x14ac:dyDescent="0.2">
      <c r="B97" s="32"/>
      <c r="L97" s="32"/>
    </row>
    <row r="98" spans="2:47" s="1" customFormat="1" ht="29.25" customHeight="1" x14ac:dyDescent="0.2">
      <c r="B98" s="32"/>
      <c r="C98" s="105" t="s">
        <v>139</v>
      </c>
      <c r="D98" s="97"/>
      <c r="E98" s="97"/>
      <c r="F98" s="97"/>
      <c r="G98" s="97"/>
      <c r="H98" s="97"/>
      <c r="I98" s="97"/>
      <c r="J98" s="106" t="s">
        <v>140</v>
      </c>
      <c r="K98" s="97"/>
      <c r="L98" s="32"/>
    </row>
    <row r="99" spans="2:47" s="1" customFormat="1" ht="10.35" customHeight="1" x14ac:dyDescent="0.2">
      <c r="B99" s="32"/>
      <c r="L99" s="32"/>
    </row>
    <row r="100" spans="2:47" s="1" customFormat="1" ht="22.9" customHeight="1" x14ac:dyDescent="0.2">
      <c r="B100" s="32"/>
      <c r="C100" s="107" t="s">
        <v>141</v>
      </c>
      <c r="J100" s="66">
        <f>J137</f>
        <v>0</v>
      </c>
      <c r="L100" s="32"/>
      <c r="AU100" s="17" t="s">
        <v>142</v>
      </c>
    </row>
    <row r="101" spans="2:47" s="8" customFormat="1" ht="24.95" customHeight="1" x14ac:dyDescent="0.2">
      <c r="B101" s="108"/>
      <c r="D101" s="109" t="s">
        <v>143</v>
      </c>
      <c r="E101" s="110"/>
      <c r="F101" s="110"/>
      <c r="G101" s="110"/>
      <c r="H101" s="110"/>
      <c r="I101" s="110"/>
      <c r="J101" s="111">
        <f>J138</f>
        <v>0</v>
      </c>
      <c r="L101" s="108"/>
    </row>
    <row r="102" spans="2:47" s="9" customFormat="1" ht="19.899999999999999" customHeight="1" x14ac:dyDescent="0.2">
      <c r="B102" s="112"/>
      <c r="D102" s="113" t="s">
        <v>149</v>
      </c>
      <c r="E102" s="114"/>
      <c r="F102" s="114"/>
      <c r="G102" s="114"/>
      <c r="H102" s="114"/>
      <c r="I102" s="114"/>
      <c r="J102" s="115">
        <f>J139</f>
        <v>0</v>
      </c>
      <c r="L102" s="112"/>
    </row>
    <row r="103" spans="2:47" s="9" customFormat="1" ht="19.899999999999999" customHeight="1" x14ac:dyDescent="0.2">
      <c r="B103" s="112"/>
      <c r="D103" s="113" t="s">
        <v>151</v>
      </c>
      <c r="E103" s="114"/>
      <c r="F103" s="114"/>
      <c r="G103" s="114"/>
      <c r="H103" s="114"/>
      <c r="I103" s="114"/>
      <c r="J103" s="115">
        <f>J145</f>
        <v>0</v>
      </c>
      <c r="L103" s="112"/>
    </row>
    <row r="104" spans="2:47" s="8" customFormat="1" ht="24.95" customHeight="1" x14ac:dyDescent="0.2">
      <c r="B104" s="108"/>
      <c r="D104" s="109" t="s">
        <v>153</v>
      </c>
      <c r="E104" s="110"/>
      <c r="F104" s="110"/>
      <c r="G104" s="110"/>
      <c r="H104" s="110"/>
      <c r="I104" s="110"/>
      <c r="J104" s="111">
        <f>J150</f>
        <v>0</v>
      </c>
      <c r="L104" s="108"/>
    </row>
    <row r="105" spans="2:47" s="9" customFormat="1" ht="19.899999999999999" customHeight="1" x14ac:dyDescent="0.2">
      <c r="B105" s="112"/>
      <c r="D105" s="113" t="s">
        <v>977</v>
      </c>
      <c r="E105" s="114"/>
      <c r="F105" s="114"/>
      <c r="G105" s="114"/>
      <c r="H105" s="114"/>
      <c r="I105" s="114"/>
      <c r="J105" s="115">
        <f>J151</f>
        <v>0</v>
      </c>
      <c r="L105" s="112"/>
    </row>
    <row r="106" spans="2:47" s="8" customFormat="1" ht="24.95" customHeight="1" x14ac:dyDescent="0.2">
      <c r="B106" s="108"/>
      <c r="D106" s="109" t="s">
        <v>978</v>
      </c>
      <c r="E106" s="110"/>
      <c r="F106" s="110"/>
      <c r="G106" s="110"/>
      <c r="H106" s="110"/>
      <c r="I106" s="110"/>
      <c r="J106" s="111">
        <f>J265</f>
        <v>0</v>
      </c>
      <c r="L106" s="108"/>
    </row>
    <row r="107" spans="2:47" s="9" customFormat="1" ht="19.899999999999999" customHeight="1" x14ac:dyDescent="0.2">
      <c r="B107" s="112"/>
      <c r="D107" s="113" t="s">
        <v>979</v>
      </c>
      <c r="E107" s="114"/>
      <c r="F107" s="114"/>
      <c r="G107" s="114"/>
      <c r="H107" s="114"/>
      <c r="I107" s="114"/>
      <c r="J107" s="115">
        <f>J266</f>
        <v>0</v>
      </c>
      <c r="L107" s="112"/>
    </row>
    <row r="108" spans="2:47" s="9" customFormat="1" ht="19.899999999999999" customHeight="1" x14ac:dyDescent="0.2">
      <c r="B108" s="112"/>
      <c r="D108" s="113" t="s">
        <v>980</v>
      </c>
      <c r="E108" s="114"/>
      <c r="F108" s="114"/>
      <c r="G108" s="114"/>
      <c r="H108" s="114"/>
      <c r="I108" s="114"/>
      <c r="J108" s="115">
        <f>J275</f>
        <v>0</v>
      </c>
      <c r="L108" s="112"/>
    </row>
    <row r="109" spans="2:47" s="8" customFormat="1" ht="24.95" customHeight="1" x14ac:dyDescent="0.2">
      <c r="B109" s="108"/>
      <c r="D109" s="109" t="s">
        <v>887</v>
      </c>
      <c r="E109" s="110"/>
      <c r="F109" s="110"/>
      <c r="G109" s="110"/>
      <c r="H109" s="110"/>
      <c r="I109" s="110"/>
      <c r="J109" s="111">
        <f>J287</f>
        <v>0</v>
      </c>
      <c r="L109" s="108"/>
    </row>
    <row r="110" spans="2:47" s="8" customFormat="1" ht="24.95" customHeight="1" x14ac:dyDescent="0.2">
      <c r="B110" s="108"/>
      <c r="D110" s="109" t="s">
        <v>981</v>
      </c>
      <c r="E110" s="110"/>
      <c r="F110" s="110"/>
      <c r="G110" s="110"/>
      <c r="H110" s="110"/>
      <c r="I110" s="110"/>
      <c r="J110" s="111">
        <f>J292</f>
        <v>0</v>
      </c>
      <c r="L110" s="108"/>
    </row>
    <row r="111" spans="2:47" s="9" customFormat="1" ht="19.899999999999999" customHeight="1" x14ac:dyDescent="0.2">
      <c r="B111" s="112"/>
      <c r="D111" s="113" t="s">
        <v>982</v>
      </c>
      <c r="E111" s="114"/>
      <c r="F111" s="114"/>
      <c r="G111" s="114"/>
      <c r="H111" s="114"/>
      <c r="I111" s="114"/>
      <c r="J111" s="115">
        <f>J293</f>
        <v>0</v>
      </c>
      <c r="L111" s="112"/>
    </row>
    <row r="112" spans="2:47" s="9" customFormat="1" ht="19.899999999999999" customHeight="1" x14ac:dyDescent="0.2">
      <c r="B112" s="112"/>
      <c r="D112" s="113" t="s">
        <v>983</v>
      </c>
      <c r="E112" s="114"/>
      <c r="F112" s="114"/>
      <c r="G112" s="114"/>
      <c r="H112" s="114"/>
      <c r="I112" s="114"/>
      <c r="J112" s="115">
        <f>J297</f>
        <v>0</v>
      </c>
      <c r="L112" s="112"/>
    </row>
    <row r="113" spans="2:12" s="9" customFormat="1" ht="19.899999999999999" customHeight="1" x14ac:dyDescent="0.2">
      <c r="B113" s="112"/>
      <c r="D113" s="113" t="s">
        <v>984</v>
      </c>
      <c r="E113" s="114"/>
      <c r="F113" s="114"/>
      <c r="G113" s="114"/>
      <c r="H113" s="114"/>
      <c r="I113" s="114"/>
      <c r="J113" s="115">
        <f>J299</f>
        <v>0</v>
      </c>
      <c r="L113" s="112"/>
    </row>
    <row r="114" spans="2:12" s="1" customFormat="1" ht="21.95" customHeight="1" x14ac:dyDescent="0.2">
      <c r="B114" s="32"/>
      <c r="L114" s="32"/>
    </row>
    <row r="115" spans="2:12" s="1" customFormat="1" ht="6.95" customHeight="1" x14ac:dyDescent="0.2">
      <c r="B115" s="44"/>
      <c r="C115" s="45"/>
      <c r="D115" s="45"/>
      <c r="E115" s="45"/>
      <c r="F115" s="45"/>
      <c r="G115" s="45"/>
      <c r="H115" s="45"/>
      <c r="I115" s="45"/>
      <c r="J115" s="45"/>
      <c r="K115" s="45"/>
      <c r="L115" s="32"/>
    </row>
    <row r="119" spans="2:12" s="1" customFormat="1" ht="6.95" customHeight="1" x14ac:dyDescent="0.2">
      <c r="B119" s="46"/>
      <c r="C119" s="47"/>
      <c r="D119" s="47"/>
      <c r="E119" s="47"/>
      <c r="F119" s="47"/>
      <c r="G119" s="47"/>
      <c r="H119" s="47"/>
      <c r="I119" s="47"/>
      <c r="J119" s="47"/>
      <c r="K119" s="47"/>
      <c r="L119" s="32"/>
    </row>
    <row r="120" spans="2:12" s="1" customFormat="1" ht="24.95" customHeight="1" x14ac:dyDescent="0.2">
      <c r="B120" s="32"/>
      <c r="C120" s="21" t="s">
        <v>166</v>
      </c>
      <c r="L120" s="32"/>
    </row>
    <row r="121" spans="2:12" s="1" customFormat="1" ht="6.95" customHeight="1" x14ac:dyDescent="0.2">
      <c r="B121" s="32"/>
      <c r="L121" s="32"/>
    </row>
    <row r="122" spans="2:12" s="1" customFormat="1" ht="12" customHeight="1" x14ac:dyDescent="0.2">
      <c r="B122" s="32"/>
      <c r="C122" s="27" t="s">
        <v>16</v>
      </c>
      <c r="L122" s="32"/>
    </row>
    <row r="123" spans="2:12" s="1" customFormat="1" ht="16.5" customHeight="1" x14ac:dyDescent="0.2">
      <c r="B123" s="32"/>
      <c r="E123" s="247" t="str">
        <f>E7</f>
        <v>Rekonstrukce spojovacích chodeb pavilonu G VŠB-TUO</v>
      </c>
      <c r="F123" s="248"/>
      <c r="G123" s="248"/>
      <c r="H123" s="248"/>
      <c r="L123" s="32"/>
    </row>
    <row r="124" spans="2:12" ht="12" customHeight="1" x14ac:dyDescent="0.2">
      <c r="B124" s="20"/>
      <c r="C124" s="27" t="s">
        <v>134</v>
      </c>
      <c r="L124" s="20"/>
    </row>
    <row r="125" spans="2:12" ht="16.5" customHeight="1" x14ac:dyDescent="0.2">
      <c r="B125" s="20"/>
      <c r="E125" s="247" t="s">
        <v>135</v>
      </c>
      <c r="F125" s="215"/>
      <c r="G125" s="215"/>
      <c r="H125" s="215"/>
      <c r="L125" s="20"/>
    </row>
    <row r="126" spans="2:12" ht="12" customHeight="1" x14ac:dyDescent="0.2">
      <c r="B126" s="20"/>
      <c r="C126" s="27" t="s">
        <v>136</v>
      </c>
      <c r="L126" s="20"/>
    </row>
    <row r="127" spans="2:12" s="1" customFormat="1" ht="16.5" customHeight="1" x14ac:dyDescent="0.2">
      <c r="B127" s="32"/>
      <c r="E127" s="208" t="s">
        <v>974</v>
      </c>
      <c r="F127" s="246"/>
      <c r="G127" s="246"/>
      <c r="H127" s="246"/>
      <c r="L127" s="32"/>
    </row>
    <row r="128" spans="2:12" s="1" customFormat="1" ht="12" customHeight="1" x14ac:dyDescent="0.2">
      <c r="B128" s="32"/>
      <c r="C128" s="27" t="s">
        <v>975</v>
      </c>
      <c r="L128" s="32"/>
    </row>
    <row r="129" spans="2:65" s="1" customFormat="1" ht="16.5" customHeight="1" x14ac:dyDescent="0.2">
      <c r="B129" s="32"/>
      <c r="E129" s="241" t="str">
        <f>E13</f>
        <v>01 - Silnoproudá elektrotechnika_R01</v>
      </c>
      <c r="F129" s="246"/>
      <c r="G129" s="246"/>
      <c r="H129" s="246"/>
      <c r="L129" s="32"/>
    </row>
    <row r="130" spans="2:65" s="1" customFormat="1" ht="6.95" customHeight="1" x14ac:dyDescent="0.2">
      <c r="B130" s="32"/>
      <c r="L130" s="32"/>
    </row>
    <row r="131" spans="2:65" s="1" customFormat="1" ht="12" customHeight="1" x14ac:dyDescent="0.2">
      <c r="B131" s="32"/>
      <c r="C131" s="27" t="s">
        <v>20</v>
      </c>
      <c r="F131" s="25" t="str">
        <f>F16</f>
        <v xml:space="preserve"> </v>
      </c>
      <c r="I131" s="27" t="s">
        <v>22</v>
      </c>
      <c r="J131" s="52" t="str">
        <f>IF(J16="","",J16)</f>
        <v>24. 2. 2024</v>
      </c>
      <c r="L131" s="32"/>
    </row>
    <row r="132" spans="2:65" s="1" customFormat="1" ht="6.95" customHeight="1" x14ac:dyDescent="0.2">
      <c r="B132" s="32"/>
      <c r="L132" s="32"/>
    </row>
    <row r="133" spans="2:65" s="1" customFormat="1" ht="25.7" customHeight="1" x14ac:dyDescent="0.2">
      <c r="B133" s="32"/>
      <c r="C133" s="27" t="s">
        <v>24</v>
      </c>
      <c r="F133" s="25" t="str">
        <f>E19</f>
        <v>Vysoká škola bánská – Technická univerzita Ostrava</v>
      </c>
      <c r="I133" s="27" t="s">
        <v>30</v>
      </c>
      <c r="J133" s="30" t="str">
        <f>E25</f>
        <v>CHVÁLEK ATELIÉR s.r.o.</v>
      </c>
      <c r="L133" s="32"/>
    </row>
    <row r="134" spans="2:65" s="1" customFormat="1" ht="15.2" customHeight="1" x14ac:dyDescent="0.2">
      <c r="B134" s="32"/>
      <c r="C134" s="27" t="s">
        <v>28</v>
      </c>
      <c r="F134" s="25" t="str">
        <f>IF(E22="","",E22)</f>
        <v>Vyplň údaj</v>
      </c>
      <c r="I134" s="27" t="s">
        <v>33</v>
      </c>
      <c r="J134" s="30" t="str">
        <f>E28</f>
        <v xml:space="preserve"> </v>
      </c>
      <c r="L134" s="32"/>
    </row>
    <row r="135" spans="2:65" s="1" customFormat="1" ht="10.35" customHeight="1" x14ac:dyDescent="0.2">
      <c r="B135" s="32"/>
      <c r="L135" s="32"/>
    </row>
    <row r="136" spans="2:65" s="10" customFormat="1" ht="29.25" customHeight="1" x14ac:dyDescent="0.2">
      <c r="B136" s="116"/>
      <c r="C136" s="117" t="s">
        <v>167</v>
      </c>
      <c r="D136" s="118" t="s">
        <v>61</v>
      </c>
      <c r="E136" s="118" t="s">
        <v>57</v>
      </c>
      <c r="F136" s="118" t="s">
        <v>58</v>
      </c>
      <c r="G136" s="118" t="s">
        <v>168</v>
      </c>
      <c r="H136" s="118" t="s">
        <v>169</v>
      </c>
      <c r="I136" s="118" t="s">
        <v>170</v>
      </c>
      <c r="J136" s="118" t="s">
        <v>140</v>
      </c>
      <c r="K136" s="119" t="s">
        <v>171</v>
      </c>
      <c r="L136" s="116"/>
      <c r="M136" s="59" t="s">
        <v>1</v>
      </c>
      <c r="N136" s="60" t="s">
        <v>40</v>
      </c>
      <c r="O136" s="60" t="s">
        <v>172</v>
      </c>
      <c r="P136" s="60" t="s">
        <v>173</v>
      </c>
      <c r="Q136" s="60" t="s">
        <v>174</v>
      </c>
      <c r="R136" s="60" t="s">
        <v>175</v>
      </c>
      <c r="S136" s="60" t="s">
        <v>176</v>
      </c>
      <c r="T136" s="61" t="s">
        <v>177</v>
      </c>
    </row>
    <row r="137" spans="2:65" s="1" customFormat="1" ht="22.9" customHeight="1" x14ac:dyDescent="0.25">
      <c r="B137" s="32"/>
      <c r="C137" s="64" t="s">
        <v>178</v>
      </c>
      <c r="J137" s="120">
        <f>BK137</f>
        <v>0</v>
      </c>
      <c r="L137" s="32"/>
      <c r="M137" s="62"/>
      <c r="N137" s="53"/>
      <c r="O137" s="53"/>
      <c r="P137" s="121">
        <f>P138+P150+P265+P287+P292</f>
        <v>0</v>
      </c>
      <c r="Q137" s="53"/>
      <c r="R137" s="121">
        <f>R138+R150+R265+R287+R292</f>
        <v>0</v>
      </c>
      <c r="S137" s="53"/>
      <c r="T137" s="122">
        <f>T138+T150+T265+T287+T292</f>
        <v>0</v>
      </c>
      <c r="AT137" s="17" t="s">
        <v>75</v>
      </c>
      <c r="AU137" s="17" t="s">
        <v>142</v>
      </c>
      <c r="BK137" s="123">
        <f>BK138+BK150+BK265+BK287+BK292</f>
        <v>0</v>
      </c>
    </row>
    <row r="138" spans="2:65" s="11" customFormat="1" ht="25.9" customHeight="1" x14ac:dyDescent="0.2">
      <c r="B138" s="124"/>
      <c r="D138" s="125" t="s">
        <v>75</v>
      </c>
      <c r="E138" s="126" t="s">
        <v>179</v>
      </c>
      <c r="F138" s="126" t="s">
        <v>180</v>
      </c>
      <c r="I138" s="127"/>
      <c r="J138" s="128">
        <f>BK138</f>
        <v>0</v>
      </c>
      <c r="L138" s="124"/>
      <c r="M138" s="129"/>
      <c r="P138" s="130">
        <f>P139+P145</f>
        <v>0</v>
      </c>
      <c r="R138" s="130">
        <f>R139+R145</f>
        <v>0</v>
      </c>
      <c r="T138" s="131">
        <f>T139+T145</f>
        <v>0</v>
      </c>
      <c r="AR138" s="125" t="s">
        <v>83</v>
      </c>
      <c r="AT138" s="132" t="s">
        <v>75</v>
      </c>
      <c r="AU138" s="132" t="s">
        <v>76</v>
      </c>
      <c r="AY138" s="125" t="s">
        <v>181</v>
      </c>
      <c r="BK138" s="133">
        <f>BK139+BK145</f>
        <v>0</v>
      </c>
    </row>
    <row r="139" spans="2:65" s="11" customFormat="1" ht="22.9" customHeight="1" x14ac:dyDescent="0.2">
      <c r="B139" s="124"/>
      <c r="D139" s="125" t="s">
        <v>75</v>
      </c>
      <c r="E139" s="134" t="s">
        <v>229</v>
      </c>
      <c r="F139" s="134" t="s">
        <v>290</v>
      </c>
      <c r="I139" s="127"/>
      <c r="J139" s="135">
        <f>BK139</f>
        <v>0</v>
      </c>
      <c r="L139" s="124"/>
      <c r="M139" s="129"/>
      <c r="P139" s="130">
        <f>SUM(P140:P144)</f>
        <v>0</v>
      </c>
      <c r="R139" s="130">
        <f>SUM(R140:R144)</f>
        <v>0</v>
      </c>
      <c r="T139" s="131">
        <f>SUM(T140:T144)</f>
        <v>0</v>
      </c>
      <c r="AR139" s="125" t="s">
        <v>83</v>
      </c>
      <c r="AT139" s="132" t="s">
        <v>75</v>
      </c>
      <c r="AU139" s="132" t="s">
        <v>83</v>
      </c>
      <c r="AY139" s="125" t="s">
        <v>181</v>
      </c>
      <c r="BK139" s="133">
        <f>SUM(BK140:BK144)</f>
        <v>0</v>
      </c>
    </row>
    <row r="140" spans="2:65" s="1" customFormat="1" ht="16.5" customHeight="1" x14ac:dyDescent="0.2">
      <c r="B140" s="136"/>
      <c r="C140" s="137" t="s">
        <v>83</v>
      </c>
      <c r="D140" s="137" t="s">
        <v>183</v>
      </c>
      <c r="E140" s="138" t="s">
        <v>985</v>
      </c>
      <c r="F140" s="139" t="s">
        <v>986</v>
      </c>
      <c r="G140" s="140" t="s">
        <v>339</v>
      </c>
      <c r="H140" s="141">
        <v>10</v>
      </c>
      <c r="I140" s="142"/>
      <c r="J140" s="143">
        <f>ROUND(I140*H140,2)</f>
        <v>0</v>
      </c>
      <c r="K140" s="139" t="s">
        <v>1</v>
      </c>
      <c r="L140" s="32"/>
      <c r="M140" s="144" t="s">
        <v>1</v>
      </c>
      <c r="N140" s="145" t="s">
        <v>41</v>
      </c>
      <c r="P140" s="146">
        <f>O140*H140</f>
        <v>0</v>
      </c>
      <c r="Q140" s="146">
        <v>0</v>
      </c>
      <c r="R140" s="146">
        <f>Q140*H140</f>
        <v>0</v>
      </c>
      <c r="S140" s="146">
        <v>0</v>
      </c>
      <c r="T140" s="147">
        <f>S140*H140</f>
        <v>0</v>
      </c>
      <c r="AR140" s="148" t="s">
        <v>188</v>
      </c>
      <c r="AT140" s="148" t="s">
        <v>183</v>
      </c>
      <c r="AU140" s="148" t="s">
        <v>85</v>
      </c>
      <c r="AY140" s="17" t="s">
        <v>181</v>
      </c>
      <c r="BE140" s="149">
        <f>IF(N140="základní",J140,0)</f>
        <v>0</v>
      </c>
      <c r="BF140" s="149">
        <f>IF(N140="snížená",J140,0)</f>
        <v>0</v>
      </c>
      <c r="BG140" s="149">
        <f>IF(N140="zákl. přenesená",J140,0)</f>
        <v>0</v>
      </c>
      <c r="BH140" s="149">
        <f>IF(N140="sníž. přenesená",J140,0)</f>
        <v>0</v>
      </c>
      <c r="BI140" s="149">
        <f>IF(N140="nulová",J140,0)</f>
        <v>0</v>
      </c>
      <c r="BJ140" s="17" t="s">
        <v>83</v>
      </c>
      <c r="BK140" s="149">
        <f>ROUND(I140*H140,2)</f>
        <v>0</v>
      </c>
      <c r="BL140" s="17" t="s">
        <v>188</v>
      </c>
      <c r="BM140" s="148" t="s">
        <v>85</v>
      </c>
    </row>
    <row r="141" spans="2:65" s="1" customFormat="1" ht="21.75" customHeight="1" x14ac:dyDescent="0.2">
      <c r="B141" s="136"/>
      <c r="C141" s="137" t="s">
        <v>85</v>
      </c>
      <c r="D141" s="137" t="s">
        <v>183</v>
      </c>
      <c r="E141" s="138" t="s">
        <v>987</v>
      </c>
      <c r="F141" s="139" t="s">
        <v>988</v>
      </c>
      <c r="G141" s="140" t="s">
        <v>339</v>
      </c>
      <c r="H141" s="141">
        <v>10</v>
      </c>
      <c r="I141" s="142"/>
      <c r="J141" s="143">
        <f>ROUND(I141*H141,2)</f>
        <v>0</v>
      </c>
      <c r="K141" s="139" t="s">
        <v>1</v>
      </c>
      <c r="L141" s="32"/>
      <c r="M141" s="144" t="s">
        <v>1</v>
      </c>
      <c r="N141" s="145" t="s">
        <v>41</v>
      </c>
      <c r="P141" s="146">
        <f>O141*H141</f>
        <v>0</v>
      </c>
      <c r="Q141" s="146">
        <v>0</v>
      </c>
      <c r="R141" s="146">
        <f>Q141*H141</f>
        <v>0</v>
      </c>
      <c r="S141" s="146">
        <v>0</v>
      </c>
      <c r="T141" s="147">
        <f>S141*H141</f>
        <v>0</v>
      </c>
      <c r="AR141" s="148" t="s">
        <v>188</v>
      </c>
      <c r="AT141" s="148" t="s">
        <v>183</v>
      </c>
      <c r="AU141" s="148" t="s">
        <v>85</v>
      </c>
      <c r="AY141" s="17" t="s">
        <v>181</v>
      </c>
      <c r="BE141" s="149">
        <f>IF(N141="základní",J141,0)</f>
        <v>0</v>
      </c>
      <c r="BF141" s="149">
        <f>IF(N141="snížená",J141,0)</f>
        <v>0</v>
      </c>
      <c r="BG141" s="149">
        <f>IF(N141="zákl. přenesená",J141,0)</f>
        <v>0</v>
      </c>
      <c r="BH141" s="149">
        <f>IF(N141="sníž. přenesená",J141,0)</f>
        <v>0</v>
      </c>
      <c r="BI141" s="149">
        <f>IF(N141="nulová",J141,0)</f>
        <v>0</v>
      </c>
      <c r="BJ141" s="17" t="s">
        <v>83</v>
      </c>
      <c r="BK141" s="149">
        <f>ROUND(I141*H141,2)</f>
        <v>0</v>
      </c>
      <c r="BL141" s="17" t="s">
        <v>188</v>
      </c>
      <c r="BM141" s="148" t="s">
        <v>188</v>
      </c>
    </row>
    <row r="142" spans="2:65" s="1" customFormat="1" ht="16.5" customHeight="1" x14ac:dyDescent="0.2">
      <c r="B142" s="136"/>
      <c r="C142" s="137" t="s">
        <v>752</v>
      </c>
      <c r="D142" s="137" t="s">
        <v>183</v>
      </c>
      <c r="E142" s="138" t="s">
        <v>989</v>
      </c>
      <c r="F142" s="139" t="s">
        <v>990</v>
      </c>
      <c r="G142" s="140" t="s">
        <v>339</v>
      </c>
      <c r="H142" s="141">
        <v>10</v>
      </c>
      <c r="I142" s="142"/>
      <c r="J142" s="143">
        <f>ROUND(I142*H142,2)</f>
        <v>0</v>
      </c>
      <c r="K142" s="139" t="s">
        <v>1</v>
      </c>
      <c r="L142" s="32"/>
      <c r="M142" s="144" t="s">
        <v>1</v>
      </c>
      <c r="N142" s="145" t="s">
        <v>41</v>
      </c>
      <c r="P142" s="146">
        <f>O142*H142</f>
        <v>0</v>
      </c>
      <c r="Q142" s="146">
        <v>0</v>
      </c>
      <c r="R142" s="146">
        <f>Q142*H142</f>
        <v>0</v>
      </c>
      <c r="S142" s="146">
        <v>0</v>
      </c>
      <c r="T142" s="147">
        <f>S142*H142</f>
        <v>0</v>
      </c>
      <c r="AR142" s="148" t="s">
        <v>188</v>
      </c>
      <c r="AT142" s="148" t="s">
        <v>183</v>
      </c>
      <c r="AU142" s="148" t="s">
        <v>85</v>
      </c>
      <c r="AY142" s="17" t="s">
        <v>181</v>
      </c>
      <c r="BE142" s="149">
        <f>IF(N142="základní",J142,0)</f>
        <v>0</v>
      </c>
      <c r="BF142" s="149">
        <f>IF(N142="snížená",J142,0)</f>
        <v>0</v>
      </c>
      <c r="BG142" s="149">
        <f>IF(N142="zákl. přenesená",J142,0)</f>
        <v>0</v>
      </c>
      <c r="BH142" s="149">
        <f>IF(N142="sníž. přenesená",J142,0)</f>
        <v>0</v>
      </c>
      <c r="BI142" s="149">
        <f>IF(N142="nulová",J142,0)</f>
        <v>0</v>
      </c>
      <c r="BJ142" s="17" t="s">
        <v>83</v>
      </c>
      <c r="BK142" s="149">
        <f>ROUND(I142*H142,2)</f>
        <v>0</v>
      </c>
      <c r="BL142" s="17" t="s">
        <v>188</v>
      </c>
      <c r="BM142" s="148" t="s">
        <v>214</v>
      </c>
    </row>
    <row r="143" spans="2:65" s="1" customFormat="1" ht="16.5" customHeight="1" x14ac:dyDescent="0.2">
      <c r="B143" s="136"/>
      <c r="C143" s="137" t="s">
        <v>99</v>
      </c>
      <c r="D143" s="137" t="s">
        <v>183</v>
      </c>
      <c r="E143" s="138" t="s">
        <v>991</v>
      </c>
      <c r="F143" s="139" t="s">
        <v>992</v>
      </c>
      <c r="G143" s="140" t="s">
        <v>339</v>
      </c>
      <c r="H143" s="141">
        <v>20</v>
      </c>
      <c r="I143" s="142"/>
      <c r="J143" s="143">
        <f>ROUND(I143*H143,2)</f>
        <v>0</v>
      </c>
      <c r="K143" s="139" t="s">
        <v>1</v>
      </c>
      <c r="L143" s="32"/>
      <c r="M143" s="144" t="s">
        <v>1</v>
      </c>
      <c r="N143" s="145" t="s">
        <v>41</v>
      </c>
      <c r="P143" s="146">
        <f>O143*H143</f>
        <v>0</v>
      </c>
      <c r="Q143" s="146">
        <v>0</v>
      </c>
      <c r="R143" s="146">
        <f>Q143*H143</f>
        <v>0</v>
      </c>
      <c r="S143" s="146">
        <v>0</v>
      </c>
      <c r="T143" s="147">
        <f>S143*H143</f>
        <v>0</v>
      </c>
      <c r="AR143" s="148" t="s">
        <v>188</v>
      </c>
      <c r="AT143" s="148" t="s">
        <v>183</v>
      </c>
      <c r="AU143" s="148" t="s">
        <v>85</v>
      </c>
      <c r="AY143" s="17" t="s">
        <v>181</v>
      </c>
      <c r="BE143" s="149">
        <f>IF(N143="základní",J143,0)</f>
        <v>0</v>
      </c>
      <c r="BF143" s="149">
        <f>IF(N143="snížená",J143,0)</f>
        <v>0</v>
      </c>
      <c r="BG143" s="149">
        <f>IF(N143="zákl. přenesená",J143,0)</f>
        <v>0</v>
      </c>
      <c r="BH143" s="149">
        <f>IF(N143="sníž. přenesená",J143,0)</f>
        <v>0</v>
      </c>
      <c r="BI143" s="149">
        <f>IF(N143="nulová",J143,0)</f>
        <v>0</v>
      </c>
      <c r="BJ143" s="17" t="s">
        <v>83</v>
      </c>
      <c r="BK143" s="149">
        <f>ROUND(I143*H143,2)</f>
        <v>0</v>
      </c>
      <c r="BL143" s="17" t="s">
        <v>188</v>
      </c>
      <c r="BM143" s="148" t="s">
        <v>202</v>
      </c>
    </row>
    <row r="144" spans="2:65" s="1" customFormat="1" ht="16.5" customHeight="1" x14ac:dyDescent="0.2">
      <c r="B144" s="136"/>
      <c r="C144" s="137" t="s">
        <v>188</v>
      </c>
      <c r="D144" s="137" t="s">
        <v>183</v>
      </c>
      <c r="E144" s="138" t="s">
        <v>993</v>
      </c>
      <c r="F144" s="139" t="s">
        <v>994</v>
      </c>
      <c r="G144" s="140" t="s">
        <v>243</v>
      </c>
      <c r="H144" s="141">
        <v>60</v>
      </c>
      <c r="I144" s="142"/>
      <c r="J144" s="143">
        <f>ROUND(I144*H144,2)</f>
        <v>0</v>
      </c>
      <c r="K144" s="139" t="s">
        <v>1</v>
      </c>
      <c r="L144" s="32"/>
      <c r="M144" s="144" t="s">
        <v>1</v>
      </c>
      <c r="N144" s="145" t="s">
        <v>41</v>
      </c>
      <c r="P144" s="146">
        <f>O144*H144</f>
        <v>0</v>
      </c>
      <c r="Q144" s="146">
        <v>0</v>
      </c>
      <c r="R144" s="146">
        <f>Q144*H144</f>
        <v>0</v>
      </c>
      <c r="S144" s="146">
        <v>0</v>
      </c>
      <c r="T144" s="147">
        <f>S144*H144</f>
        <v>0</v>
      </c>
      <c r="AR144" s="148" t="s">
        <v>188</v>
      </c>
      <c r="AT144" s="148" t="s">
        <v>183</v>
      </c>
      <c r="AU144" s="148" t="s">
        <v>85</v>
      </c>
      <c r="AY144" s="17" t="s">
        <v>181</v>
      </c>
      <c r="BE144" s="149">
        <f>IF(N144="základní",J144,0)</f>
        <v>0</v>
      </c>
      <c r="BF144" s="149">
        <f>IF(N144="snížená",J144,0)</f>
        <v>0</v>
      </c>
      <c r="BG144" s="149">
        <f>IF(N144="zákl. přenesená",J144,0)</f>
        <v>0</v>
      </c>
      <c r="BH144" s="149">
        <f>IF(N144="sníž. přenesená",J144,0)</f>
        <v>0</v>
      </c>
      <c r="BI144" s="149">
        <f>IF(N144="nulová",J144,0)</f>
        <v>0</v>
      </c>
      <c r="BJ144" s="17" t="s">
        <v>83</v>
      </c>
      <c r="BK144" s="149">
        <f>ROUND(I144*H144,2)</f>
        <v>0</v>
      </c>
      <c r="BL144" s="17" t="s">
        <v>188</v>
      </c>
      <c r="BM144" s="148" t="s">
        <v>233</v>
      </c>
    </row>
    <row r="145" spans="2:65" s="11" customFormat="1" ht="22.9" customHeight="1" x14ac:dyDescent="0.2">
      <c r="B145" s="124"/>
      <c r="D145" s="125" t="s">
        <v>75</v>
      </c>
      <c r="E145" s="134" t="s">
        <v>368</v>
      </c>
      <c r="F145" s="134" t="s">
        <v>369</v>
      </c>
      <c r="I145" s="127"/>
      <c r="J145" s="135">
        <f>BK145</f>
        <v>0</v>
      </c>
      <c r="L145" s="124"/>
      <c r="M145" s="129"/>
      <c r="P145" s="130">
        <f>SUM(P146:P149)</f>
        <v>0</v>
      </c>
      <c r="R145" s="130">
        <f>SUM(R146:R149)</f>
        <v>0</v>
      </c>
      <c r="T145" s="131">
        <f>SUM(T146:T149)</f>
        <v>0</v>
      </c>
      <c r="AR145" s="125" t="s">
        <v>83</v>
      </c>
      <c r="AT145" s="132" t="s">
        <v>75</v>
      </c>
      <c r="AU145" s="132" t="s">
        <v>83</v>
      </c>
      <c r="AY145" s="125" t="s">
        <v>181</v>
      </c>
      <c r="BK145" s="133">
        <f>SUM(BK146:BK149)</f>
        <v>0</v>
      </c>
    </row>
    <row r="146" spans="2:65" s="1" customFormat="1" ht="21.75" customHeight="1" x14ac:dyDescent="0.2">
      <c r="B146" s="136"/>
      <c r="C146" s="137" t="s">
        <v>209</v>
      </c>
      <c r="D146" s="137" t="s">
        <v>183</v>
      </c>
      <c r="E146" s="138" t="s">
        <v>995</v>
      </c>
      <c r="F146" s="139" t="s">
        <v>996</v>
      </c>
      <c r="G146" s="140" t="s">
        <v>373</v>
      </c>
      <c r="H146" s="141">
        <v>3.0329999999999999</v>
      </c>
      <c r="I146" s="142"/>
      <c r="J146" s="143">
        <f>ROUND(I146*H146,2)</f>
        <v>0</v>
      </c>
      <c r="K146" s="139" t="s">
        <v>1</v>
      </c>
      <c r="L146" s="32"/>
      <c r="M146" s="144" t="s">
        <v>1</v>
      </c>
      <c r="N146" s="145" t="s">
        <v>41</v>
      </c>
      <c r="P146" s="146">
        <f>O146*H146</f>
        <v>0</v>
      </c>
      <c r="Q146" s="146">
        <v>0</v>
      </c>
      <c r="R146" s="146">
        <f>Q146*H146</f>
        <v>0</v>
      </c>
      <c r="S146" s="146">
        <v>0</v>
      </c>
      <c r="T146" s="147">
        <f>S146*H146</f>
        <v>0</v>
      </c>
      <c r="AR146" s="148" t="s">
        <v>188</v>
      </c>
      <c r="AT146" s="148" t="s">
        <v>183</v>
      </c>
      <c r="AU146" s="148" t="s">
        <v>85</v>
      </c>
      <c r="AY146" s="17" t="s">
        <v>181</v>
      </c>
      <c r="BE146" s="149">
        <f>IF(N146="základní",J146,0)</f>
        <v>0</v>
      </c>
      <c r="BF146" s="149">
        <f>IF(N146="snížená",J146,0)</f>
        <v>0</v>
      </c>
      <c r="BG146" s="149">
        <f>IF(N146="zákl. přenesená",J146,0)</f>
        <v>0</v>
      </c>
      <c r="BH146" s="149">
        <f>IF(N146="sníž. přenesená",J146,0)</f>
        <v>0</v>
      </c>
      <c r="BI146" s="149">
        <f>IF(N146="nulová",J146,0)</f>
        <v>0</v>
      </c>
      <c r="BJ146" s="17" t="s">
        <v>83</v>
      </c>
      <c r="BK146" s="149">
        <f>ROUND(I146*H146,2)</f>
        <v>0</v>
      </c>
      <c r="BL146" s="17" t="s">
        <v>188</v>
      </c>
      <c r="BM146" s="148" t="s">
        <v>8</v>
      </c>
    </row>
    <row r="147" spans="2:65" s="1" customFormat="1" ht="16.5" customHeight="1" x14ac:dyDescent="0.2">
      <c r="B147" s="136"/>
      <c r="C147" s="137" t="s">
        <v>214</v>
      </c>
      <c r="D147" s="137" t="s">
        <v>183</v>
      </c>
      <c r="E147" s="138" t="s">
        <v>997</v>
      </c>
      <c r="F147" s="139" t="s">
        <v>998</v>
      </c>
      <c r="G147" s="140" t="s">
        <v>373</v>
      </c>
      <c r="H147" s="141">
        <v>3.0329999999999999</v>
      </c>
      <c r="I147" s="142"/>
      <c r="J147" s="143">
        <f>ROUND(I147*H147,2)</f>
        <v>0</v>
      </c>
      <c r="K147" s="139" t="s">
        <v>1</v>
      </c>
      <c r="L147" s="32"/>
      <c r="M147" s="144" t="s">
        <v>1</v>
      </c>
      <c r="N147" s="145" t="s">
        <v>41</v>
      </c>
      <c r="P147" s="146">
        <f>O147*H147</f>
        <v>0</v>
      </c>
      <c r="Q147" s="146">
        <v>0</v>
      </c>
      <c r="R147" s="146">
        <f>Q147*H147</f>
        <v>0</v>
      </c>
      <c r="S147" s="146">
        <v>0</v>
      </c>
      <c r="T147" s="147">
        <f>S147*H147</f>
        <v>0</v>
      </c>
      <c r="AR147" s="148" t="s">
        <v>188</v>
      </c>
      <c r="AT147" s="148" t="s">
        <v>183</v>
      </c>
      <c r="AU147" s="148" t="s">
        <v>85</v>
      </c>
      <c r="AY147" s="17" t="s">
        <v>181</v>
      </c>
      <c r="BE147" s="149">
        <f>IF(N147="základní",J147,0)</f>
        <v>0</v>
      </c>
      <c r="BF147" s="149">
        <f>IF(N147="snížená",J147,0)</f>
        <v>0</v>
      </c>
      <c r="BG147" s="149">
        <f>IF(N147="zákl. přenesená",J147,0)</f>
        <v>0</v>
      </c>
      <c r="BH147" s="149">
        <f>IF(N147="sníž. přenesená",J147,0)</f>
        <v>0</v>
      </c>
      <c r="BI147" s="149">
        <f>IF(N147="nulová",J147,0)</f>
        <v>0</v>
      </c>
      <c r="BJ147" s="17" t="s">
        <v>83</v>
      </c>
      <c r="BK147" s="149">
        <f>ROUND(I147*H147,2)</f>
        <v>0</v>
      </c>
      <c r="BL147" s="17" t="s">
        <v>188</v>
      </c>
      <c r="BM147" s="148" t="s">
        <v>252</v>
      </c>
    </row>
    <row r="148" spans="2:65" s="1" customFormat="1" ht="16.5" customHeight="1" x14ac:dyDescent="0.2">
      <c r="B148" s="136"/>
      <c r="C148" s="137" t="s">
        <v>219</v>
      </c>
      <c r="D148" s="137" t="s">
        <v>183</v>
      </c>
      <c r="E148" s="138" t="s">
        <v>999</v>
      </c>
      <c r="F148" s="139" t="s">
        <v>1000</v>
      </c>
      <c r="G148" s="140" t="s">
        <v>373</v>
      </c>
      <c r="H148" s="141">
        <v>3.0329999999999999</v>
      </c>
      <c r="I148" s="142"/>
      <c r="J148" s="143">
        <f>ROUND(I148*H148,2)</f>
        <v>0</v>
      </c>
      <c r="K148" s="139" t="s">
        <v>1</v>
      </c>
      <c r="L148" s="32"/>
      <c r="M148" s="144" t="s">
        <v>1</v>
      </c>
      <c r="N148" s="145" t="s">
        <v>41</v>
      </c>
      <c r="P148" s="146">
        <f>O148*H148</f>
        <v>0</v>
      </c>
      <c r="Q148" s="146">
        <v>0</v>
      </c>
      <c r="R148" s="146">
        <f>Q148*H148</f>
        <v>0</v>
      </c>
      <c r="S148" s="146">
        <v>0</v>
      </c>
      <c r="T148" s="147">
        <f>S148*H148</f>
        <v>0</v>
      </c>
      <c r="AR148" s="148" t="s">
        <v>188</v>
      </c>
      <c r="AT148" s="148" t="s">
        <v>183</v>
      </c>
      <c r="AU148" s="148" t="s">
        <v>85</v>
      </c>
      <c r="AY148" s="17" t="s">
        <v>181</v>
      </c>
      <c r="BE148" s="149">
        <f>IF(N148="základní",J148,0)</f>
        <v>0</v>
      </c>
      <c r="BF148" s="149">
        <f>IF(N148="snížená",J148,0)</f>
        <v>0</v>
      </c>
      <c r="BG148" s="149">
        <f>IF(N148="zákl. přenesená",J148,0)</f>
        <v>0</v>
      </c>
      <c r="BH148" s="149">
        <f>IF(N148="sníž. přenesená",J148,0)</f>
        <v>0</v>
      </c>
      <c r="BI148" s="149">
        <f>IF(N148="nulová",J148,0)</f>
        <v>0</v>
      </c>
      <c r="BJ148" s="17" t="s">
        <v>83</v>
      </c>
      <c r="BK148" s="149">
        <f>ROUND(I148*H148,2)</f>
        <v>0</v>
      </c>
      <c r="BL148" s="17" t="s">
        <v>188</v>
      </c>
      <c r="BM148" s="148" t="s">
        <v>262</v>
      </c>
    </row>
    <row r="149" spans="2:65" s="1" customFormat="1" ht="16.5" customHeight="1" x14ac:dyDescent="0.2">
      <c r="B149" s="136"/>
      <c r="C149" s="137" t="s">
        <v>202</v>
      </c>
      <c r="D149" s="137" t="s">
        <v>183</v>
      </c>
      <c r="E149" s="138" t="s">
        <v>1001</v>
      </c>
      <c r="F149" s="139" t="s">
        <v>1002</v>
      </c>
      <c r="G149" s="140" t="s">
        <v>373</v>
      </c>
      <c r="H149" s="141">
        <v>3.0329999999999999</v>
      </c>
      <c r="I149" s="142"/>
      <c r="J149" s="143">
        <f>ROUND(I149*H149,2)</f>
        <v>0</v>
      </c>
      <c r="K149" s="139" t="s">
        <v>1</v>
      </c>
      <c r="L149" s="32"/>
      <c r="M149" s="144" t="s">
        <v>1</v>
      </c>
      <c r="N149" s="145" t="s">
        <v>41</v>
      </c>
      <c r="P149" s="146">
        <f>O149*H149</f>
        <v>0</v>
      </c>
      <c r="Q149" s="146">
        <v>0</v>
      </c>
      <c r="R149" s="146">
        <f>Q149*H149</f>
        <v>0</v>
      </c>
      <c r="S149" s="146">
        <v>0</v>
      </c>
      <c r="T149" s="147">
        <f>S149*H149</f>
        <v>0</v>
      </c>
      <c r="AR149" s="148" t="s">
        <v>188</v>
      </c>
      <c r="AT149" s="148" t="s">
        <v>183</v>
      </c>
      <c r="AU149" s="148" t="s">
        <v>85</v>
      </c>
      <c r="AY149" s="17" t="s">
        <v>181</v>
      </c>
      <c r="BE149" s="149">
        <f>IF(N149="základní",J149,0)</f>
        <v>0</v>
      </c>
      <c r="BF149" s="149">
        <f>IF(N149="snížená",J149,0)</f>
        <v>0</v>
      </c>
      <c r="BG149" s="149">
        <f>IF(N149="zákl. přenesená",J149,0)</f>
        <v>0</v>
      </c>
      <c r="BH149" s="149">
        <f>IF(N149="sníž. přenesená",J149,0)</f>
        <v>0</v>
      </c>
      <c r="BI149" s="149">
        <f>IF(N149="nulová",J149,0)</f>
        <v>0</v>
      </c>
      <c r="BJ149" s="17" t="s">
        <v>83</v>
      </c>
      <c r="BK149" s="149">
        <f>ROUND(I149*H149,2)</f>
        <v>0</v>
      </c>
      <c r="BL149" s="17" t="s">
        <v>188</v>
      </c>
      <c r="BM149" s="148" t="s">
        <v>272</v>
      </c>
    </row>
    <row r="150" spans="2:65" s="11" customFormat="1" ht="25.9" customHeight="1" x14ac:dyDescent="0.2">
      <c r="B150" s="124"/>
      <c r="D150" s="125" t="s">
        <v>75</v>
      </c>
      <c r="E150" s="126" t="s">
        <v>425</v>
      </c>
      <c r="F150" s="126" t="s">
        <v>426</v>
      </c>
      <c r="I150" s="127"/>
      <c r="J150" s="128">
        <f>BK150</f>
        <v>0</v>
      </c>
      <c r="L150" s="124"/>
      <c r="M150" s="129"/>
      <c r="P150" s="130">
        <f>P151</f>
        <v>0</v>
      </c>
      <c r="R150" s="130">
        <f>R151</f>
        <v>0</v>
      </c>
      <c r="T150" s="131">
        <f>T151</f>
        <v>0</v>
      </c>
      <c r="AR150" s="125" t="s">
        <v>85</v>
      </c>
      <c r="AT150" s="132" t="s">
        <v>75</v>
      </c>
      <c r="AU150" s="132" t="s">
        <v>76</v>
      </c>
      <c r="AY150" s="125" t="s">
        <v>181</v>
      </c>
      <c r="BK150" s="133">
        <f>BK151</f>
        <v>0</v>
      </c>
    </row>
    <row r="151" spans="2:65" s="11" customFormat="1" ht="22.9" customHeight="1" x14ac:dyDescent="0.2">
      <c r="B151" s="124"/>
      <c r="D151" s="125" t="s">
        <v>75</v>
      </c>
      <c r="E151" s="134" t="s">
        <v>1003</v>
      </c>
      <c r="F151" s="134" t="s">
        <v>1004</v>
      </c>
      <c r="I151" s="127"/>
      <c r="J151" s="135">
        <f>BK151</f>
        <v>0</v>
      </c>
      <c r="L151" s="124"/>
      <c r="M151" s="129"/>
      <c r="P151" s="130">
        <f>SUM(P152:P264)</f>
        <v>0</v>
      </c>
      <c r="R151" s="130">
        <f>SUM(R152:R264)</f>
        <v>0</v>
      </c>
      <c r="T151" s="131">
        <f>SUM(T152:T264)</f>
        <v>0</v>
      </c>
      <c r="AR151" s="125" t="s">
        <v>85</v>
      </c>
      <c r="AT151" s="132" t="s">
        <v>75</v>
      </c>
      <c r="AU151" s="132" t="s">
        <v>83</v>
      </c>
      <c r="AY151" s="125" t="s">
        <v>181</v>
      </c>
      <c r="BK151" s="133">
        <f>SUM(BK152:BK264)</f>
        <v>0</v>
      </c>
    </row>
    <row r="152" spans="2:65" s="1" customFormat="1" ht="16.5" customHeight="1" x14ac:dyDescent="0.2">
      <c r="B152" s="136"/>
      <c r="C152" s="137" t="s">
        <v>229</v>
      </c>
      <c r="D152" s="137" t="s">
        <v>183</v>
      </c>
      <c r="E152" s="138" t="s">
        <v>1005</v>
      </c>
      <c r="F152" s="139" t="s">
        <v>1006</v>
      </c>
      <c r="G152" s="140" t="s">
        <v>243</v>
      </c>
      <c r="H152" s="141">
        <v>100</v>
      </c>
      <c r="I152" s="142"/>
      <c r="J152" s="143">
        <f t="shared" ref="J152:J183" si="0">ROUND(I152*H152,2)</f>
        <v>0</v>
      </c>
      <c r="K152" s="139" t="s">
        <v>1</v>
      </c>
      <c r="L152" s="32"/>
      <c r="M152" s="144" t="s">
        <v>1</v>
      </c>
      <c r="N152" s="145" t="s">
        <v>41</v>
      </c>
      <c r="P152" s="146">
        <f t="shared" ref="P152:P183" si="1">O152*H152</f>
        <v>0</v>
      </c>
      <c r="Q152" s="146">
        <v>0</v>
      </c>
      <c r="R152" s="146">
        <f t="shared" ref="R152:R183" si="2">Q152*H152</f>
        <v>0</v>
      </c>
      <c r="S152" s="146">
        <v>0</v>
      </c>
      <c r="T152" s="147">
        <f t="shared" ref="T152:T183" si="3">S152*H152</f>
        <v>0</v>
      </c>
      <c r="AR152" s="148" t="s">
        <v>262</v>
      </c>
      <c r="AT152" s="148" t="s">
        <v>183</v>
      </c>
      <c r="AU152" s="148" t="s">
        <v>85</v>
      </c>
      <c r="AY152" s="17" t="s">
        <v>181</v>
      </c>
      <c r="BE152" s="149">
        <f t="shared" ref="BE152:BE183" si="4">IF(N152="základní",J152,0)</f>
        <v>0</v>
      </c>
      <c r="BF152" s="149">
        <f t="shared" ref="BF152:BF183" si="5">IF(N152="snížená",J152,0)</f>
        <v>0</v>
      </c>
      <c r="BG152" s="149">
        <f t="shared" ref="BG152:BG183" si="6">IF(N152="zákl. přenesená",J152,0)</f>
        <v>0</v>
      </c>
      <c r="BH152" s="149">
        <f t="shared" ref="BH152:BH183" si="7">IF(N152="sníž. přenesená",J152,0)</f>
        <v>0</v>
      </c>
      <c r="BI152" s="149">
        <f t="shared" ref="BI152:BI183" si="8">IF(N152="nulová",J152,0)</f>
        <v>0</v>
      </c>
      <c r="BJ152" s="17" t="s">
        <v>83</v>
      </c>
      <c r="BK152" s="149">
        <f t="shared" ref="BK152:BK183" si="9">ROUND(I152*H152,2)</f>
        <v>0</v>
      </c>
      <c r="BL152" s="17" t="s">
        <v>262</v>
      </c>
      <c r="BM152" s="148" t="s">
        <v>282</v>
      </c>
    </row>
    <row r="153" spans="2:65" s="1" customFormat="1" ht="16.5" customHeight="1" x14ac:dyDescent="0.2">
      <c r="B153" s="136"/>
      <c r="C153" s="171" t="s">
        <v>233</v>
      </c>
      <c r="D153" s="171" t="s">
        <v>198</v>
      </c>
      <c r="E153" s="172" t="s">
        <v>1007</v>
      </c>
      <c r="F153" s="173" t="s">
        <v>1008</v>
      </c>
      <c r="G153" s="174" t="s">
        <v>243</v>
      </c>
      <c r="H153" s="175">
        <v>100</v>
      </c>
      <c r="I153" s="176"/>
      <c r="J153" s="177">
        <f t="shared" si="0"/>
        <v>0</v>
      </c>
      <c r="K153" s="173" t="s">
        <v>1</v>
      </c>
      <c r="L153" s="178"/>
      <c r="M153" s="179" t="s">
        <v>1</v>
      </c>
      <c r="N153" s="180" t="s">
        <v>41</v>
      </c>
      <c r="P153" s="146">
        <f t="shared" si="1"/>
        <v>0</v>
      </c>
      <c r="Q153" s="146">
        <v>0</v>
      </c>
      <c r="R153" s="146">
        <f t="shared" si="2"/>
        <v>0</v>
      </c>
      <c r="S153" s="146">
        <v>0</v>
      </c>
      <c r="T153" s="147">
        <f t="shared" si="3"/>
        <v>0</v>
      </c>
      <c r="AR153" s="148" t="s">
        <v>352</v>
      </c>
      <c r="AT153" s="148" t="s">
        <v>198</v>
      </c>
      <c r="AU153" s="148" t="s">
        <v>85</v>
      </c>
      <c r="AY153" s="17" t="s">
        <v>181</v>
      </c>
      <c r="BE153" s="149">
        <f t="shared" si="4"/>
        <v>0</v>
      </c>
      <c r="BF153" s="149">
        <f t="shared" si="5"/>
        <v>0</v>
      </c>
      <c r="BG153" s="149">
        <f t="shared" si="6"/>
        <v>0</v>
      </c>
      <c r="BH153" s="149">
        <f t="shared" si="7"/>
        <v>0</v>
      </c>
      <c r="BI153" s="149">
        <f t="shared" si="8"/>
        <v>0</v>
      </c>
      <c r="BJ153" s="17" t="s">
        <v>83</v>
      </c>
      <c r="BK153" s="149">
        <f t="shared" si="9"/>
        <v>0</v>
      </c>
      <c r="BL153" s="17" t="s">
        <v>262</v>
      </c>
      <c r="BM153" s="148" t="s">
        <v>291</v>
      </c>
    </row>
    <row r="154" spans="2:65" s="1" customFormat="1" ht="16.5" customHeight="1" x14ac:dyDescent="0.2">
      <c r="B154" s="136"/>
      <c r="C154" s="137" t="s">
        <v>237</v>
      </c>
      <c r="D154" s="137" t="s">
        <v>183</v>
      </c>
      <c r="E154" s="138" t="s">
        <v>1009</v>
      </c>
      <c r="F154" s="139" t="s">
        <v>1010</v>
      </c>
      <c r="G154" s="140" t="s">
        <v>243</v>
      </c>
      <c r="H154" s="141">
        <v>50</v>
      </c>
      <c r="I154" s="142"/>
      <c r="J154" s="143">
        <f t="shared" si="0"/>
        <v>0</v>
      </c>
      <c r="K154" s="139" t="s">
        <v>1</v>
      </c>
      <c r="L154" s="32"/>
      <c r="M154" s="144" t="s">
        <v>1</v>
      </c>
      <c r="N154" s="145" t="s">
        <v>41</v>
      </c>
      <c r="P154" s="146">
        <f t="shared" si="1"/>
        <v>0</v>
      </c>
      <c r="Q154" s="146">
        <v>0</v>
      </c>
      <c r="R154" s="146">
        <f t="shared" si="2"/>
        <v>0</v>
      </c>
      <c r="S154" s="146">
        <v>0</v>
      </c>
      <c r="T154" s="147">
        <f t="shared" si="3"/>
        <v>0</v>
      </c>
      <c r="AR154" s="148" t="s">
        <v>262</v>
      </c>
      <c r="AT154" s="148" t="s">
        <v>183</v>
      </c>
      <c r="AU154" s="148" t="s">
        <v>85</v>
      </c>
      <c r="AY154" s="17" t="s">
        <v>181</v>
      </c>
      <c r="BE154" s="149">
        <f t="shared" si="4"/>
        <v>0</v>
      </c>
      <c r="BF154" s="149">
        <f t="shared" si="5"/>
        <v>0</v>
      </c>
      <c r="BG154" s="149">
        <f t="shared" si="6"/>
        <v>0</v>
      </c>
      <c r="BH154" s="149">
        <f t="shared" si="7"/>
        <v>0</v>
      </c>
      <c r="BI154" s="149">
        <f t="shared" si="8"/>
        <v>0</v>
      </c>
      <c r="BJ154" s="17" t="s">
        <v>83</v>
      </c>
      <c r="BK154" s="149">
        <f t="shared" si="9"/>
        <v>0</v>
      </c>
      <c r="BL154" s="17" t="s">
        <v>262</v>
      </c>
      <c r="BM154" s="148" t="s">
        <v>308</v>
      </c>
    </row>
    <row r="155" spans="2:65" s="1" customFormat="1" ht="16.5" customHeight="1" x14ac:dyDescent="0.2">
      <c r="B155" s="136"/>
      <c r="C155" s="171" t="s">
        <v>8</v>
      </c>
      <c r="D155" s="171" t="s">
        <v>198</v>
      </c>
      <c r="E155" s="172" t="s">
        <v>1007</v>
      </c>
      <c r="F155" s="173" t="s">
        <v>1008</v>
      </c>
      <c r="G155" s="174" t="s">
        <v>243</v>
      </c>
      <c r="H155" s="175">
        <v>50</v>
      </c>
      <c r="I155" s="176"/>
      <c r="J155" s="177">
        <f t="shared" si="0"/>
        <v>0</v>
      </c>
      <c r="K155" s="173" t="s">
        <v>1</v>
      </c>
      <c r="L155" s="178"/>
      <c r="M155" s="179" t="s">
        <v>1</v>
      </c>
      <c r="N155" s="180" t="s">
        <v>41</v>
      </c>
      <c r="P155" s="146">
        <f t="shared" si="1"/>
        <v>0</v>
      </c>
      <c r="Q155" s="146">
        <v>0</v>
      </c>
      <c r="R155" s="146">
        <f t="shared" si="2"/>
        <v>0</v>
      </c>
      <c r="S155" s="146">
        <v>0</v>
      </c>
      <c r="T155" s="147">
        <f t="shared" si="3"/>
        <v>0</v>
      </c>
      <c r="AR155" s="148" t="s">
        <v>352</v>
      </c>
      <c r="AT155" s="148" t="s">
        <v>198</v>
      </c>
      <c r="AU155" s="148" t="s">
        <v>85</v>
      </c>
      <c r="AY155" s="17" t="s">
        <v>181</v>
      </c>
      <c r="BE155" s="149">
        <f t="shared" si="4"/>
        <v>0</v>
      </c>
      <c r="BF155" s="149">
        <f t="shared" si="5"/>
        <v>0</v>
      </c>
      <c r="BG155" s="149">
        <f t="shared" si="6"/>
        <v>0</v>
      </c>
      <c r="BH155" s="149">
        <f t="shared" si="7"/>
        <v>0</v>
      </c>
      <c r="BI155" s="149">
        <f t="shared" si="8"/>
        <v>0</v>
      </c>
      <c r="BJ155" s="17" t="s">
        <v>83</v>
      </c>
      <c r="BK155" s="149">
        <f t="shared" si="9"/>
        <v>0</v>
      </c>
      <c r="BL155" s="17" t="s">
        <v>262</v>
      </c>
      <c r="BM155" s="148" t="s">
        <v>318</v>
      </c>
    </row>
    <row r="156" spans="2:65" s="1" customFormat="1" ht="16.5" customHeight="1" x14ac:dyDescent="0.2">
      <c r="B156" s="136"/>
      <c r="C156" s="137" t="s">
        <v>245</v>
      </c>
      <c r="D156" s="137" t="s">
        <v>183</v>
      </c>
      <c r="E156" s="138" t="s">
        <v>1011</v>
      </c>
      <c r="F156" s="139" t="s">
        <v>1012</v>
      </c>
      <c r="G156" s="140" t="s">
        <v>243</v>
      </c>
      <c r="H156" s="141">
        <v>20</v>
      </c>
      <c r="I156" s="142"/>
      <c r="J156" s="143">
        <f t="shared" si="0"/>
        <v>0</v>
      </c>
      <c r="K156" s="139" t="s">
        <v>1</v>
      </c>
      <c r="L156" s="32"/>
      <c r="M156" s="144" t="s">
        <v>1</v>
      </c>
      <c r="N156" s="145" t="s">
        <v>41</v>
      </c>
      <c r="P156" s="146">
        <f t="shared" si="1"/>
        <v>0</v>
      </c>
      <c r="Q156" s="146">
        <v>0</v>
      </c>
      <c r="R156" s="146">
        <f t="shared" si="2"/>
        <v>0</v>
      </c>
      <c r="S156" s="146">
        <v>0</v>
      </c>
      <c r="T156" s="147">
        <f t="shared" si="3"/>
        <v>0</v>
      </c>
      <c r="AR156" s="148" t="s">
        <v>262</v>
      </c>
      <c r="AT156" s="148" t="s">
        <v>183</v>
      </c>
      <c r="AU156" s="148" t="s">
        <v>85</v>
      </c>
      <c r="AY156" s="17" t="s">
        <v>181</v>
      </c>
      <c r="BE156" s="149">
        <f t="shared" si="4"/>
        <v>0</v>
      </c>
      <c r="BF156" s="149">
        <f t="shared" si="5"/>
        <v>0</v>
      </c>
      <c r="BG156" s="149">
        <f t="shared" si="6"/>
        <v>0</v>
      </c>
      <c r="BH156" s="149">
        <f t="shared" si="7"/>
        <v>0</v>
      </c>
      <c r="BI156" s="149">
        <f t="shared" si="8"/>
        <v>0</v>
      </c>
      <c r="BJ156" s="17" t="s">
        <v>83</v>
      </c>
      <c r="BK156" s="149">
        <f t="shared" si="9"/>
        <v>0</v>
      </c>
      <c r="BL156" s="17" t="s">
        <v>262</v>
      </c>
      <c r="BM156" s="148" t="s">
        <v>330</v>
      </c>
    </row>
    <row r="157" spans="2:65" s="1" customFormat="1" ht="16.5" customHeight="1" x14ac:dyDescent="0.2">
      <c r="B157" s="136"/>
      <c r="C157" s="171" t="s">
        <v>252</v>
      </c>
      <c r="D157" s="171" t="s">
        <v>198</v>
      </c>
      <c r="E157" s="172" t="s">
        <v>1013</v>
      </c>
      <c r="F157" s="173" t="s">
        <v>1014</v>
      </c>
      <c r="G157" s="174" t="s">
        <v>243</v>
      </c>
      <c r="H157" s="175">
        <v>20</v>
      </c>
      <c r="I157" s="176"/>
      <c r="J157" s="177">
        <f t="shared" si="0"/>
        <v>0</v>
      </c>
      <c r="K157" s="173" t="s">
        <v>1</v>
      </c>
      <c r="L157" s="178"/>
      <c r="M157" s="179" t="s">
        <v>1</v>
      </c>
      <c r="N157" s="180" t="s">
        <v>41</v>
      </c>
      <c r="P157" s="146">
        <f t="shared" si="1"/>
        <v>0</v>
      </c>
      <c r="Q157" s="146">
        <v>0</v>
      </c>
      <c r="R157" s="146">
        <f t="shared" si="2"/>
        <v>0</v>
      </c>
      <c r="S157" s="146">
        <v>0</v>
      </c>
      <c r="T157" s="147">
        <f t="shared" si="3"/>
        <v>0</v>
      </c>
      <c r="AR157" s="148" t="s">
        <v>352</v>
      </c>
      <c r="AT157" s="148" t="s">
        <v>198</v>
      </c>
      <c r="AU157" s="148" t="s">
        <v>85</v>
      </c>
      <c r="AY157" s="17" t="s">
        <v>181</v>
      </c>
      <c r="BE157" s="149">
        <f t="shared" si="4"/>
        <v>0</v>
      </c>
      <c r="BF157" s="149">
        <f t="shared" si="5"/>
        <v>0</v>
      </c>
      <c r="BG157" s="149">
        <f t="shared" si="6"/>
        <v>0</v>
      </c>
      <c r="BH157" s="149">
        <f t="shared" si="7"/>
        <v>0</v>
      </c>
      <c r="BI157" s="149">
        <f t="shared" si="8"/>
        <v>0</v>
      </c>
      <c r="BJ157" s="17" t="s">
        <v>83</v>
      </c>
      <c r="BK157" s="149">
        <f t="shared" si="9"/>
        <v>0</v>
      </c>
      <c r="BL157" s="17" t="s">
        <v>262</v>
      </c>
      <c r="BM157" s="148" t="s">
        <v>341</v>
      </c>
    </row>
    <row r="158" spans="2:65" s="1" customFormat="1" ht="16.5" customHeight="1" x14ac:dyDescent="0.2">
      <c r="B158" s="136"/>
      <c r="C158" s="137" t="s">
        <v>258</v>
      </c>
      <c r="D158" s="137" t="s">
        <v>183</v>
      </c>
      <c r="E158" s="138" t="s">
        <v>1011</v>
      </c>
      <c r="F158" s="139" t="s">
        <v>1012</v>
      </c>
      <c r="G158" s="140" t="s">
        <v>243</v>
      </c>
      <c r="H158" s="141">
        <v>20</v>
      </c>
      <c r="I158" s="142"/>
      <c r="J158" s="143">
        <f t="shared" si="0"/>
        <v>0</v>
      </c>
      <c r="K158" s="139" t="s">
        <v>1</v>
      </c>
      <c r="L158" s="32"/>
      <c r="M158" s="144" t="s">
        <v>1</v>
      </c>
      <c r="N158" s="145" t="s">
        <v>41</v>
      </c>
      <c r="P158" s="146">
        <f t="shared" si="1"/>
        <v>0</v>
      </c>
      <c r="Q158" s="146">
        <v>0</v>
      </c>
      <c r="R158" s="146">
        <f t="shared" si="2"/>
        <v>0</v>
      </c>
      <c r="S158" s="146">
        <v>0</v>
      </c>
      <c r="T158" s="147">
        <f t="shared" si="3"/>
        <v>0</v>
      </c>
      <c r="AR158" s="148" t="s">
        <v>262</v>
      </c>
      <c r="AT158" s="148" t="s">
        <v>183</v>
      </c>
      <c r="AU158" s="148" t="s">
        <v>85</v>
      </c>
      <c r="AY158" s="17" t="s">
        <v>181</v>
      </c>
      <c r="BE158" s="149">
        <f t="shared" si="4"/>
        <v>0</v>
      </c>
      <c r="BF158" s="149">
        <f t="shared" si="5"/>
        <v>0</v>
      </c>
      <c r="BG158" s="149">
        <f t="shared" si="6"/>
        <v>0</v>
      </c>
      <c r="BH158" s="149">
        <f t="shared" si="7"/>
        <v>0</v>
      </c>
      <c r="BI158" s="149">
        <f t="shared" si="8"/>
        <v>0</v>
      </c>
      <c r="BJ158" s="17" t="s">
        <v>83</v>
      </c>
      <c r="BK158" s="149">
        <f t="shared" si="9"/>
        <v>0</v>
      </c>
      <c r="BL158" s="17" t="s">
        <v>262</v>
      </c>
      <c r="BM158" s="148" t="s">
        <v>352</v>
      </c>
    </row>
    <row r="159" spans="2:65" s="1" customFormat="1" ht="16.5" customHeight="1" x14ac:dyDescent="0.2">
      <c r="B159" s="136"/>
      <c r="C159" s="171" t="s">
        <v>262</v>
      </c>
      <c r="D159" s="171" t="s">
        <v>198</v>
      </c>
      <c r="E159" s="172" t="s">
        <v>1015</v>
      </c>
      <c r="F159" s="173" t="s">
        <v>1016</v>
      </c>
      <c r="G159" s="174" t="s">
        <v>243</v>
      </c>
      <c r="H159" s="175">
        <v>20</v>
      </c>
      <c r="I159" s="176"/>
      <c r="J159" s="177">
        <f t="shared" si="0"/>
        <v>0</v>
      </c>
      <c r="K159" s="173" t="s">
        <v>1</v>
      </c>
      <c r="L159" s="178"/>
      <c r="M159" s="179" t="s">
        <v>1</v>
      </c>
      <c r="N159" s="180" t="s">
        <v>41</v>
      </c>
      <c r="P159" s="146">
        <f t="shared" si="1"/>
        <v>0</v>
      </c>
      <c r="Q159" s="146">
        <v>0</v>
      </c>
      <c r="R159" s="146">
        <f t="shared" si="2"/>
        <v>0</v>
      </c>
      <c r="S159" s="146">
        <v>0</v>
      </c>
      <c r="T159" s="147">
        <f t="shared" si="3"/>
        <v>0</v>
      </c>
      <c r="AR159" s="148" t="s">
        <v>352</v>
      </c>
      <c r="AT159" s="148" t="s">
        <v>198</v>
      </c>
      <c r="AU159" s="148" t="s">
        <v>85</v>
      </c>
      <c r="AY159" s="17" t="s">
        <v>181</v>
      </c>
      <c r="BE159" s="149">
        <f t="shared" si="4"/>
        <v>0</v>
      </c>
      <c r="BF159" s="149">
        <f t="shared" si="5"/>
        <v>0</v>
      </c>
      <c r="BG159" s="149">
        <f t="shared" si="6"/>
        <v>0</v>
      </c>
      <c r="BH159" s="149">
        <f t="shared" si="7"/>
        <v>0</v>
      </c>
      <c r="BI159" s="149">
        <f t="shared" si="8"/>
        <v>0</v>
      </c>
      <c r="BJ159" s="17" t="s">
        <v>83</v>
      </c>
      <c r="BK159" s="149">
        <f t="shared" si="9"/>
        <v>0</v>
      </c>
      <c r="BL159" s="17" t="s">
        <v>262</v>
      </c>
      <c r="BM159" s="148" t="s">
        <v>363</v>
      </c>
    </row>
    <row r="160" spans="2:65" s="1" customFormat="1" ht="16.5" customHeight="1" x14ac:dyDescent="0.2">
      <c r="B160" s="136"/>
      <c r="C160" s="137" t="s">
        <v>266</v>
      </c>
      <c r="D160" s="137" t="s">
        <v>183</v>
      </c>
      <c r="E160" s="138" t="s">
        <v>1017</v>
      </c>
      <c r="F160" s="139" t="s">
        <v>1018</v>
      </c>
      <c r="G160" s="140" t="s">
        <v>339</v>
      </c>
      <c r="H160" s="141">
        <v>40</v>
      </c>
      <c r="I160" s="142"/>
      <c r="J160" s="143">
        <f t="shared" si="0"/>
        <v>0</v>
      </c>
      <c r="K160" s="139" t="s">
        <v>1</v>
      </c>
      <c r="L160" s="32"/>
      <c r="M160" s="144" t="s">
        <v>1</v>
      </c>
      <c r="N160" s="145" t="s">
        <v>41</v>
      </c>
      <c r="P160" s="146">
        <f t="shared" si="1"/>
        <v>0</v>
      </c>
      <c r="Q160" s="146">
        <v>0</v>
      </c>
      <c r="R160" s="146">
        <f t="shared" si="2"/>
        <v>0</v>
      </c>
      <c r="S160" s="146">
        <v>0</v>
      </c>
      <c r="T160" s="147">
        <f t="shared" si="3"/>
        <v>0</v>
      </c>
      <c r="AR160" s="148" t="s">
        <v>262</v>
      </c>
      <c r="AT160" s="148" t="s">
        <v>183</v>
      </c>
      <c r="AU160" s="148" t="s">
        <v>85</v>
      </c>
      <c r="AY160" s="17" t="s">
        <v>181</v>
      </c>
      <c r="BE160" s="149">
        <f t="shared" si="4"/>
        <v>0</v>
      </c>
      <c r="BF160" s="149">
        <f t="shared" si="5"/>
        <v>0</v>
      </c>
      <c r="BG160" s="149">
        <f t="shared" si="6"/>
        <v>0</v>
      </c>
      <c r="BH160" s="149">
        <f t="shared" si="7"/>
        <v>0</v>
      </c>
      <c r="BI160" s="149">
        <f t="shared" si="8"/>
        <v>0</v>
      </c>
      <c r="BJ160" s="17" t="s">
        <v>83</v>
      </c>
      <c r="BK160" s="149">
        <f t="shared" si="9"/>
        <v>0</v>
      </c>
      <c r="BL160" s="17" t="s">
        <v>262</v>
      </c>
      <c r="BM160" s="148" t="s">
        <v>376</v>
      </c>
    </row>
    <row r="161" spans="2:65" s="1" customFormat="1" ht="16.5" customHeight="1" x14ac:dyDescent="0.2">
      <c r="B161" s="136"/>
      <c r="C161" s="171" t="s">
        <v>272</v>
      </c>
      <c r="D161" s="171" t="s">
        <v>198</v>
      </c>
      <c r="E161" s="172" t="s">
        <v>1019</v>
      </c>
      <c r="F161" s="173" t="s">
        <v>1020</v>
      </c>
      <c r="G161" s="174" t="s">
        <v>339</v>
      </c>
      <c r="H161" s="175">
        <v>40</v>
      </c>
      <c r="I161" s="176"/>
      <c r="J161" s="177">
        <f t="shared" si="0"/>
        <v>0</v>
      </c>
      <c r="K161" s="173" t="s">
        <v>1</v>
      </c>
      <c r="L161" s="178"/>
      <c r="M161" s="179" t="s">
        <v>1</v>
      </c>
      <c r="N161" s="180" t="s">
        <v>41</v>
      </c>
      <c r="P161" s="146">
        <f t="shared" si="1"/>
        <v>0</v>
      </c>
      <c r="Q161" s="146">
        <v>0</v>
      </c>
      <c r="R161" s="146">
        <f t="shared" si="2"/>
        <v>0</v>
      </c>
      <c r="S161" s="146">
        <v>0</v>
      </c>
      <c r="T161" s="147">
        <f t="shared" si="3"/>
        <v>0</v>
      </c>
      <c r="AR161" s="148" t="s">
        <v>352</v>
      </c>
      <c r="AT161" s="148" t="s">
        <v>198</v>
      </c>
      <c r="AU161" s="148" t="s">
        <v>85</v>
      </c>
      <c r="AY161" s="17" t="s">
        <v>181</v>
      </c>
      <c r="BE161" s="149">
        <f t="shared" si="4"/>
        <v>0</v>
      </c>
      <c r="BF161" s="149">
        <f t="shared" si="5"/>
        <v>0</v>
      </c>
      <c r="BG161" s="149">
        <f t="shared" si="6"/>
        <v>0</v>
      </c>
      <c r="BH161" s="149">
        <f t="shared" si="7"/>
        <v>0</v>
      </c>
      <c r="BI161" s="149">
        <f t="shared" si="8"/>
        <v>0</v>
      </c>
      <c r="BJ161" s="17" t="s">
        <v>83</v>
      </c>
      <c r="BK161" s="149">
        <f t="shared" si="9"/>
        <v>0</v>
      </c>
      <c r="BL161" s="17" t="s">
        <v>262</v>
      </c>
      <c r="BM161" s="148" t="s">
        <v>386</v>
      </c>
    </row>
    <row r="162" spans="2:65" s="1" customFormat="1" ht="16.5" customHeight="1" x14ac:dyDescent="0.2">
      <c r="B162" s="136"/>
      <c r="C162" s="137" t="s">
        <v>278</v>
      </c>
      <c r="D162" s="137" t="s">
        <v>183</v>
      </c>
      <c r="E162" s="138" t="s">
        <v>1021</v>
      </c>
      <c r="F162" s="139" t="s">
        <v>1022</v>
      </c>
      <c r="G162" s="140" t="s">
        <v>339</v>
      </c>
      <c r="H162" s="141">
        <v>20</v>
      </c>
      <c r="I162" s="142"/>
      <c r="J162" s="143">
        <f t="shared" si="0"/>
        <v>0</v>
      </c>
      <c r="K162" s="139" t="s">
        <v>1</v>
      </c>
      <c r="L162" s="32"/>
      <c r="M162" s="144" t="s">
        <v>1</v>
      </c>
      <c r="N162" s="145" t="s">
        <v>41</v>
      </c>
      <c r="P162" s="146">
        <f t="shared" si="1"/>
        <v>0</v>
      </c>
      <c r="Q162" s="146">
        <v>0</v>
      </c>
      <c r="R162" s="146">
        <f t="shared" si="2"/>
        <v>0</v>
      </c>
      <c r="S162" s="146">
        <v>0</v>
      </c>
      <c r="T162" s="147">
        <f t="shared" si="3"/>
        <v>0</v>
      </c>
      <c r="AR162" s="148" t="s">
        <v>262</v>
      </c>
      <c r="AT162" s="148" t="s">
        <v>183</v>
      </c>
      <c r="AU162" s="148" t="s">
        <v>85</v>
      </c>
      <c r="AY162" s="17" t="s">
        <v>181</v>
      </c>
      <c r="BE162" s="149">
        <f t="shared" si="4"/>
        <v>0</v>
      </c>
      <c r="BF162" s="149">
        <f t="shared" si="5"/>
        <v>0</v>
      </c>
      <c r="BG162" s="149">
        <f t="shared" si="6"/>
        <v>0</v>
      </c>
      <c r="BH162" s="149">
        <f t="shared" si="7"/>
        <v>0</v>
      </c>
      <c r="BI162" s="149">
        <f t="shared" si="8"/>
        <v>0</v>
      </c>
      <c r="BJ162" s="17" t="s">
        <v>83</v>
      </c>
      <c r="BK162" s="149">
        <f t="shared" si="9"/>
        <v>0</v>
      </c>
      <c r="BL162" s="17" t="s">
        <v>262</v>
      </c>
      <c r="BM162" s="148" t="s">
        <v>395</v>
      </c>
    </row>
    <row r="163" spans="2:65" s="1" customFormat="1" ht="16.5" customHeight="1" x14ac:dyDescent="0.2">
      <c r="B163" s="136"/>
      <c r="C163" s="171" t="s">
        <v>282</v>
      </c>
      <c r="D163" s="171" t="s">
        <v>198</v>
      </c>
      <c r="E163" s="172" t="s">
        <v>1023</v>
      </c>
      <c r="F163" s="173" t="s">
        <v>1024</v>
      </c>
      <c r="G163" s="174" t="s">
        <v>339</v>
      </c>
      <c r="H163" s="175">
        <v>20</v>
      </c>
      <c r="I163" s="176"/>
      <c r="J163" s="177">
        <f t="shared" si="0"/>
        <v>0</v>
      </c>
      <c r="K163" s="173" t="s">
        <v>1</v>
      </c>
      <c r="L163" s="178"/>
      <c r="M163" s="179" t="s">
        <v>1</v>
      </c>
      <c r="N163" s="180" t="s">
        <v>41</v>
      </c>
      <c r="P163" s="146">
        <f t="shared" si="1"/>
        <v>0</v>
      </c>
      <c r="Q163" s="146">
        <v>0</v>
      </c>
      <c r="R163" s="146">
        <f t="shared" si="2"/>
        <v>0</v>
      </c>
      <c r="S163" s="146">
        <v>0</v>
      </c>
      <c r="T163" s="147">
        <f t="shared" si="3"/>
        <v>0</v>
      </c>
      <c r="AR163" s="148" t="s">
        <v>352</v>
      </c>
      <c r="AT163" s="148" t="s">
        <v>198</v>
      </c>
      <c r="AU163" s="148" t="s">
        <v>85</v>
      </c>
      <c r="AY163" s="17" t="s">
        <v>181</v>
      </c>
      <c r="BE163" s="149">
        <f t="shared" si="4"/>
        <v>0</v>
      </c>
      <c r="BF163" s="149">
        <f t="shared" si="5"/>
        <v>0</v>
      </c>
      <c r="BG163" s="149">
        <f t="shared" si="6"/>
        <v>0</v>
      </c>
      <c r="BH163" s="149">
        <f t="shared" si="7"/>
        <v>0</v>
      </c>
      <c r="BI163" s="149">
        <f t="shared" si="8"/>
        <v>0</v>
      </c>
      <c r="BJ163" s="17" t="s">
        <v>83</v>
      </c>
      <c r="BK163" s="149">
        <f t="shared" si="9"/>
        <v>0</v>
      </c>
      <c r="BL163" s="17" t="s">
        <v>262</v>
      </c>
      <c r="BM163" s="148" t="s">
        <v>404</v>
      </c>
    </row>
    <row r="164" spans="2:65" s="1" customFormat="1" ht="16.5" customHeight="1" x14ac:dyDescent="0.2">
      <c r="B164" s="136"/>
      <c r="C164" s="137" t="s">
        <v>7</v>
      </c>
      <c r="D164" s="137" t="s">
        <v>183</v>
      </c>
      <c r="E164" s="138" t="s">
        <v>1025</v>
      </c>
      <c r="F164" s="139" t="s">
        <v>1026</v>
      </c>
      <c r="G164" s="140" t="s">
        <v>243</v>
      </c>
      <c r="H164" s="141">
        <v>50</v>
      </c>
      <c r="I164" s="142"/>
      <c r="J164" s="143">
        <f t="shared" si="0"/>
        <v>0</v>
      </c>
      <c r="K164" s="139" t="s">
        <v>1</v>
      </c>
      <c r="L164" s="32"/>
      <c r="M164" s="144" t="s">
        <v>1</v>
      </c>
      <c r="N164" s="145" t="s">
        <v>41</v>
      </c>
      <c r="P164" s="146">
        <f t="shared" si="1"/>
        <v>0</v>
      </c>
      <c r="Q164" s="146">
        <v>0</v>
      </c>
      <c r="R164" s="146">
        <f t="shared" si="2"/>
        <v>0</v>
      </c>
      <c r="S164" s="146">
        <v>0</v>
      </c>
      <c r="T164" s="147">
        <f t="shared" si="3"/>
        <v>0</v>
      </c>
      <c r="AR164" s="148" t="s">
        <v>262</v>
      </c>
      <c r="AT164" s="148" t="s">
        <v>183</v>
      </c>
      <c r="AU164" s="148" t="s">
        <v>85</v>
      </c>
      <c r="AY164" s="17" t="s">
        <v>181</v>
      </c>
      <c r="BE164" s="149">
        <f t="shared" si="4"/>
        <v>0</v>
      </c>
      <c r="BF164" s="149">
        <f t="shared" si="5"/>
        <v>0</v>
      </c>
      <c r="BG164" s="149">
        <f t="shared" si="6"/>
        <v>0</v>
      </c>
      <c r="BH164" s="149">
        <f t="shared" si="7"/>
        <v>0</v>
      </c>
      <c r="BI164" s="149">
        <f t="shared" si="8"/>
        <v>0</v>
      </c>
      <c r="BJ164" s="17" t="s">
        <v>83</v>
      </c>
      <c r="BK164" s="149">
        <f t="shared" si="9"/>
        <v>0</v>
      </c>
      <c r="BL164" s="17" t="s">
        <v>262</v>
      </c>
      <c r="BM164" s="148" t="s">
        <v>415</v>
      </c>
    </row>
    <row r="165" spans="2:65" s="1" customFormat="1" ht="16.5" customHeight="1" x14ac:dyDescent="0.2">
      <c r="B165" s="136"/>
      <c r="C165" s="137" t="s">
        <v>291</v>
      </c>
      <c r="D165" s="137" t="s">
        <v>183</v>
      </c>
      <c r="E165" s="138" t="s">
        <v>1027</v>
      </c>
      <c r="F165" s="139" t="s">
        <v>1028</v>
      </c>
      <c r="G165" s="140" t="s">
        <v>243</v>
      </c>
      <c r="H165" s="141">
        <v>30</v>
      </c>
      <c r="I165" s="142"/>
      <c r="J165" s="143">
        <f t="shared" si="0"/>
        <v>0</v>
      </c>
      <c r="K165" s="139" t="s">
        <v>1</v>
      </c>
      <c r="L165" s="32"/>
      <c r="M165" s="144" t="s">
        <v>1</v>
      </c>
      <c r="N165" s="145" t="s">
        <v>41</v>
      </c>
      <c r="P165" s="146">
        <f t="shared" si="1"/>
        <v>0</v>
      </c>
      <c r="Q165" s="146">
        <v>0</v>
      </c>
      <c r="R165" s="146">
        <f t="shared" si="2"/>
        <v>0</v>
      </c>
      <c r="S165" s="146">
        <v>0</v>
      </c>
      <c r="T165" s="147">
        <f t="shared" si="3"/>
        <v>0</v>
      </c>
      <c r="AR165" s="148" t="s">
        <v>262</v>
      </c>
      <c r="AT165" s="148" t="s">
        <v>183</v>
      </c>
      <c r="AU165" s="148" t="s">
        <v>85</v>
      </c>
      <c r="AY165" s="17" t="s">
        <v>181</v>
      </c>
      <c r="BE165" s="149">
        <f t="shared" si="4"/>
        <v>0</v>
      </c>
      <c r="BF165" s="149">
        <f t="shared" si="5"/>
        <v>0</v>
      </c>
      <c r="BG165" s="149">
        <f t="shared" si="6"/>
        <v>0</v>
      </c>
      <c r="BH165" s="149">
        <f t="shared" si="7"/>
        <v>0</v>
      </c>
      <c r="BI165" s="149">
        <f t="shared" si="8"/>
        <v>0</v>
      </c>
      <c r="BJ165" s="17" t="s">
        <v>83</v>
      </c>
      <c r="BK165" s="149">
        <f t="shared" si="9"/>
        <v>0</v>
      </c>
      <c r="BL165" s="17" t="s">
        <v>262</v>
      </c>
      <c r="BM165" s="148" t="s">
        <v>429</v>
      </c>
    </row>
    <row r="166" spans="2:65" s="1" customFormat="1" ht="16.5" customHeight="1" x14ac:dyDescent="0.2">
      <c r="B166" s="136"/>
      <c r="C166" s="137" t="s">
        <v>304</v>
      </c>
      <c r="D166" s="137" t="s">
        <v>183</v>
      </c>
      <c r="E166" s="138" t="s">
        <v>1029</v>
      </c>
      <c r="F166" s="139" t="s">
        <v>1030</v>
      </c>
      <c r="G166" s="140" t="s">
        <v>243</v>
      </c>
      <c r="H166" s="141">
        <v>200</v>
      </c>
      <c r="I166" s="142"/>
      <c r="J166" s="143">
        <f t="shared" si="0"/>
        <v>0</v>
      </c>
      <c r="K166" s="139" t="s">
        <v>1</v>
      </c>
      <c r="L166" s="32"/>
      <c r="M166" s="144" t="s">
        <v>1</v>
      </c>
      <c r="N166" s="145" t="s">
        <v>41</v>
      </c>
      <c r="P166" s="146">
        <f t="shared" si="1"/>
        <v>0</v>
      </c>
      <c r="Q166" s="146">
        <v>0</v>
      </c>
      <c r="R166" s="146">
        <f t="shared" si="2"/>
        <v>0</v>
      </c>
      <c r="S166" s="146">
        <v>0</v>
      </c>
      <c r="T166" s="147">
        <f t="shared" si="3"/>
        <v>0</v>
      </c>
      <c r="AR166" s="148" t="s">
        <v>262</v>
      </c>
      <c r="AT166" s="148" t="s">
        <v>183</v>
      </c>
      <c r="AU166" s="148" t="s">
        <v>85</v>
      </c>
      <c r="AY166" s="17" t="s">
        <v>181</v>
      </c>
      <c r="BE166" s="149">
        <f t="shared" si="4"/>
        <v>0</v>
      </c>
      <c r="BF166" s="149">
        <f t="shared" si="5"/>
        <v>0</v>
      </c>
      <c r="BG166" s="149">
        <f t="shared" si="6"/>
        <v>0</v>
      </c>
      <c r="BH166" s="149">
        <f t="shared" si="7"/>
        <v>0</v>
      </c>
      <c r="BI166" s="149">
        <f t="shared" si="8"/>
        <v>0</v>
      </c>
      <c r="BJ166" s="17" t="s">
        <v>83</v>
      </c>
      <c r="BK166" s="149">
        <f t="shared" si="9"/>
        <v>0</v>
      </c>
      <c r="BL166" s="17" t="s">
        <v>262</v>
      </c>
      <c r="BM166" s="148" t="s">
        <v>438</v>
      </c>
    </row>
    <row r="167" spans="2:65" s="1" customFormat="1" ht="16.5" customHeight="1" x14ac:dyDescent="0.2">
      <c r="B167" s="136"/>
      <c r="C167" s="171" t="s">
        <v>308</v>
      </c>
      <c r="D167" s="171" t="s">
        <v>198</v>
      </c>
      <c r="E167" s="172" t="s">
        <v>1031</v>
      </c>
      <c r="F167" s="173" t="s">
        <v>1032</v>
      </c>
      <c r="G167" s="174" t="s">
        <v>243</v>
      </c>
      <c r="H167" s="175">
        <v>230</v>
      </c>
      <c r="I167" s="176"/>
      <c r="J167" s="177">
        <f t="shared" si="0"/>
        <v>0</v>
      </c>
      <c r="K167" s="173" t="s">
        <v>1</v>
      </c>
      <c r="L167" s="178"/>
      <c r="M167" s="179" t="s">
        <v>1</v>
      </c>
      <c r="N167" s="180" t="s">
        <v>41</v>
      </c>
      <c r="P167" s="146">
        <f t="shared" si="1"/>
        <v>0</v>
      </c>
      <c r="Q167" s="146">
        <v>0</v>
      </c>
      <c r="R167" s="146">
        <f t="shared" si="2"/>
        <v>0</v>
      </c>
      <c r="S167" s="146">
        <v>0</v>
      </c>
      <c r="T167" s="147">
        <f t="shared" si="3"/>
        <v>0</v>
      </c>
      <c r="AR167" s="148" t="s">
        <v>352</v>
      </c>
      <c r="AT167" s="148" t="s">
        <v>198</v>
      </c>
      <c r="AU167" s="148" t="s">
        <v>85</v>
      </c>
      <c r="AY167" s="17" t="s">
        <v>181</v>
      </c>
      <c r="BE167" s="149">
        <f t="shared" si="4"/>
        <v>0</v>
      </c>
      <c r="BF167" s="149">
        <f t="shared" si="5"/>
        <v>0</v>
      </c>
      <c r="BG167" s="149">
        <f t="shared" si="6"/>
        <v>0</v>
      </c>
      <c r="BH167" s="149">
        <f t="shared" si="7"/>
        <v>0</v>
      </c>
      <c r="BI167" s="149">
        <f t="shared" si="8"/>
        <v>0</v>
      </c>
      <c r="BJ167" s="17" t="s">
        <v>83</v>
      </c>
      <c r="BK167" s="149">
        <f t="shared" si="9"/>
        <v>0</v>
      </c>
      <c r="BL167" s="17" t="s">
        <v>262</v>
      </c>
      <c r="BM167" s="148" t="s">
        <v>448</v>
      </c>
    </row>
    <row r="168" spans="2:65" s="1" customFormat="1" ht="16.5" customHeight="1" x14ac:dyDescent="0.2">
      <c r="B168" s="136"/>
      <c r="C168" s="137" t="s">
        <v>785</v>
      </c>
      <c r="D168" s="137" t="s">
        <v>183</v>
      </c>
      <c r="E168" s="138" t="s">
        <v>1033</v>
      </c>
      <c r="F168" s="139" t="s">
        <v>1034</v>
      </c>
      <c r="G168" s="140" t="s">
        <v>243</v>
      </c>
      <c r="H168" s="141">
        <v>100</v>
      </c>
      <c r="I168" s="142"/>
      <c r="J168" s="143">
        <f t="shared" si="0"/>
        <v>0</v>
      </c>
      <c r="K168" s="139" t="s">
        <v>1</v>
      </c>
      <c r="L168" s="32"/>
      <c r="M168" s="144" t="s">
        <v>1</v>
      </c>
      <c r="N168" s="145" t="s">
        <v>41</v>
      </c>
      <c r="P168" s="146">
        <f t="shared" si="1"/>
        <v>0</v>
      </c>
      <c r="Q168" s="146">
        <v>0</v>
      </c>
      <c r="R168" s="146">
        <f t="shared" si="2"/>
        <v>0</v>
      </c>
      <c r="S168" s="146">
        <v>0</v>
      </c>
      <c r="T168" s="147">
        <f t="shared" si="3"/>
        <v>0</v>
      </c>
      <c r="AR168" s="148" t="s">
        <v>262</v>
      </c>
      <c r="AT168" s="148" t="s">
        <v>183</v>
      </c>
      <c r="AU168" s="148" t="s">
        <v>85</v>
      </c>
      <c r="AY168" s="17" t="s">
        <v>181</v>
      </c>
      <c r="BE168" s="149">
        <f t="shared" si="4"/>
        <v>0</v>
      </c>
      <c r="BF168" s="149">
        <f t="shared" si="5"/>
        <v>0</v>
      </c>
      <c r="BG168" s="149">
        <f t="shared" si="6"/>
        <v>0</v>
      </c>
      <c r="BH168" s="149">
        <f t="shared" si="7"/>
        <v>0</v>
      </c>
      <c r="BI168" s="149">
        <f t="shared" si="8"/>
        <v>0</v>
      </c>
      <c r="BJ168" s="17" t="s">
        <v>83</v>
      </c>
      <c r="BK168" s="149">
        <f t="shared" si="9"/>
        <v>0</v>
      </c>
      <c r="BL168" s="17" t="s">
        <v>262</v>
      </c>
      <c r="BM168" s="148" t="s">
        <v>461</v>
      </c>
    </row>
    <row r="169" spans="2:65" s="1" customFormat="1" ht="16.5" customHeight="1" x14ac:dyDescent="0.2">
      <c r="B169" s="136"/>
      <c r="C169" s="171" t="s">
        <v>789</v>
      </c>
      <c r="D169" s="171" t="s">
        <v>198</v>
      </c>
      <c r="E169" s="172" t="s">
        <v>1035</v>
      </c>
      <c r="F169" s="173" t="s">
        <v>1036</v>
      </c>
      <c r="G169" s="174" t="s">
        <v>243</v>
      </c>
      <c r="H169" s="175">
        <v>100</v>
      </c>
      <c r="I169" s="176"/>
      <c r="J169" s="177">
        <f t="shared" si="0"/>
        <v>0</v>
      </c>
      <c r="K169" s="173" t="s">
        <v>1</v>
      </c>
      <c r="L169" s="178"/>
      <c r="M169" s="179" t="s">
        <v>1</v>
      </c>
      <c r="N169" s="180" t="s">
        <v>41</v>
      </c>
      <c r="P169" s="146">
        <f t="shared" si="1"/>
        <v>0</v>
      </c>
      <c r="Q169" s="146">
        <v>0</v>
      </c>
      <c r="R169" s="146">
        <f t="shared" si="2"/>
        <v>0</v>
      </c>
      <c r="S169" s="146">
        <v>0</v>
      </c>
      <c r="T169" s="147">
        <f t="shared" si="3"/>
        <v>0</v>
      </c>
      <c r="AR169" s="148" t="s">
        <v>352</v>
      </c>
      <c r="AT169" s="148" t="s">
        <v>198</v>
      </c>
      <c r="AU169" s="148" t="s">
        <v>85</v>
      </c>
      <c r="AY169" s="17" t="s">
        <v>181</v>
      </c>
      <c r="BE169" s="149">
        <f t="shared" si="4"/>
        <v>0</v>
      </c>
      <c r="BF169" s="149">
        <f t="shared" si="5"/>
        <v>0</v>
      </c>
      <c r="BG169" s="149">
        <f t="shared" si="6"/>
        <v>0</v>
      </c>
      <c r="BH169" s="149">
        <f t="shared" si="7"/>
        <v>0</v>
      </c>
      <c r="BI169" s="149">
        <f t="shared" si="8"/>
        <v>0</v>
      </c>
      <c r="BJ169" s="17" t="s">
        <v>83</v>
      </c>
      <c r="BK169" s="149">
        <f t="shared" si="9"/>
        <v>0</v>
      </c>
      <c r="BL169" s="17" t="s">
        <v>262</v>
      </c>
      <c r="BM169" s="148" t="s">
        <v>470</v>
      </c>
    </row>
    <row r="170" spans="2:65" s="1" customFormat="1" ht="16.5" customHeight="1" x14ac:dyDescent="0.2">
      <c r="B170" s="136"/>
      <c r="C170" s="137" t="s">
        <v>794</v>
      </c>
      <c r="D170" s="137" t="s">
        <v>183</v>
      </c>
      <c r="E170" s="138" t="s">
        <v>1037</v>
      </c>
      <c r="F170" s="139" t="s">
        <v>1038</v>
      </c>
      <c r="G170" s="140" t="s">
        <v>243</v>
      </c>
      <c r="H170" s="141">
        <v>120</v>
      </c>
      <c r="I170" s="142"/>
      <c r="J170" s="143">
        <f t="shared" si="0"/>
        <v>0</v>
      </c>
      <c r="K170" s="139" t="s">
        <v>1</v>
      </c>
      <c r="L170" s="32"/>
      <c r="M170" s="144" t="s">
        <v>1</v>
      </c>
      <c r="N170" s="145" t="s">
        <v>41</v>
      </c>
      <c r="P170" s="146">
        <f t="shared" si="1"/>
        <v>0</v>
      </c>
      <c r="Q170" s="146">
        <v>0</v>
      </c>
      <c r="R170" s="146">
        <f t="shared" si="2"/>
        <v>0</v>
      </c>
      <c r="S170" s="146">
        <v>0</v>
      </c>
      <c r="T170" s="147">
        <f t="shared" si="3"/>
        <v>0</v>
      </c>
      <c r="AR170" s="148" t="s">
        <v>262</v>
      </c>
      <c r="AT170" s="148" t="s">
        <v>183</v>
      </c>
      <c r="AU170" s="148" t="s">
        <v>85</v>
      </c>
      <c r="AY170" s="17" t="s">
        <v>181</v>
      </c>
      <c r="BE170" s="149">
        <f t="shared" si="4"/>
        <v>0</v>
      </c>
      <c r="BF170" s="149">
        <f t="shared" si="5"/>
        <v>0</v>
      </c>
      <c r="BG170" s="149">
        <f t="shared" si="6"/>
        <v>0</v>
      </c>
      <c r="BH170" s="149">
        <f t="shared" si="7"/>
        <v>0</v>
      </c>
      <c r="BI170" s="149">
        <f t="shared" si="8"/>
        <v>0</v>
      </c>
      <c r="BJ170" s="17" t="s">
        <v>83</v>
      </c>
      <c r="BK170" s="149">
        <f t="shared" si="9"/>
        <v>0</v>
      </c>
      <c r="BL170" s="17" t="s">
        <v>262</v>
      </c>
      <c r="BM170" s="148" t="s">
        <v>479</v>
      </c>
    </row>
    <row r="171" spans="2:65" s="1" customFormat="1" ht="16.5" customHeight="1" x14ac:dyDescent="0.2">
      <c r="B171" s="136"/>
      <c r="C171" s="171" t="s">
        <v>798</v>
      </c>
      <c r="D171" s="171" t="s">
        <v>198</v>
      </c>
      <c r="E171" s="172" t="s">
        <v>1039</v>
      </c>
      <c r="F171" s="173" t="s">
        <v>1040</v>
      </c>
      <c r="G171" s="174" t="s">
        <v>243</v>
      </c>
      <c r="H171" s="175">
        <v>120</v>
      </c>
      <c r="I171" s="176"/>
      <c r="J171" s="177">
        <f t="shared" si="0"/>
        <v>0</v>
      </c>
      <c r="K171" s="173" t="s">
        <v>1</v>
      </c>
      <c r="L171" s="178"/>
      <c r="M171" s="179" t="s">
        <v>1</v>
      </c>
      <c r="N171" s="180" t="s">
        <v>41</v>
      </c>
      <c r="P171" s="146">
        <f t="shared" si="1"/>
        <v>0</v>
      </c>
      <c r="Q171" s="146">
        <v>0</v>
      </c>
      <c r="R171" s="146">
        <f t="shared" si="2"/>
        <v>0</v>
      </c>
      <c r="S171" s="146">
        <v>0</v>
      </c>
      <c r="T171" s="147">
        <f t="shared" si="3"/>
        <v>0</v>
      </c>
      <c r="AR171" s="148" t="s">
        <v>352</v>
      </c>
      <c r="AT171" s="148" t="s">
        <v>198</v>
      </c>
      <c r="AU171" s="148" t="s">
        <v>85</v>
      </c>
      <c r="AY171" s="17" t="s">
        <v>181</v>
      </c>
      <c r="BE171" s="149">
        <f t="shared" si="4"/>
        <v>0</v>
      </c>
      <c r="BF171" s="149">
        <f t="shared" si="5"/>
        <v>0</v>
      </c>
      <c r="BG171" s="149">
        <f t="shared" si="6"/>
        <v>0</v>
      </c>
      <c r="BH171" s="149">
        <f t="shared" si="7"/>
        <v>0</v>
      </c>
      <c r="BI171" s="149">
        <f t="shared" si="8"/>
        <v>0</v>
      </c>
      <c r="BJ171" s="17" t="s">
        <v>83</v>
      </c>
      <c r="BK171" s="149">
        <f t="shared" si="9"/>
        <v>0</v>
      </c>
      <c r="BL171" s="17" t="s">
        <v>262</v>
      </c>
      <c r="BM171" s="148" t="s">
        <v>488</v>
      </c>
    </row>
    <row r="172" spans="2:65" s="1" customFormat="1" ht="16.5" customHeight="1" x14ac:dyDescent="0.2">
      <c r="B172" s="136"/>
      <c r="C172" s="137" t="s">
        <v>312</v>
      </c>
      <c r="D172" s="137" t="s">
        <v>183</v>
      </c>
      <c r="E172" s="138" t="s">
        <v>1041</v>
      </c>
      <c r="F172" s="139" t="s">
        <v>1042</v>
      </c>
      <c r="G172" s="140" t="s">
        <v>243</v>
      </c>
      <c r="H172" s="141">
        <v>1200</v>
      </c>
      <c r="I172" s="142"/>
      <c r="J172" s="143">
        <f t="shared" si="0"/>
        <v>0</v>
      </c>
      <c r="K172" s="139" t="s">
        <v>1</v>
      </c>
      <c r="L172" s="32"/>
      <c r="M172" s="144" t="s">
        <v>1</v>
      </c>
      <c r="N172" s="145" t="s">
        <v>41</v>
      </c>
      <c r="P172" s="146">
        <f t="shared" si="1"/>
        <v>0</v>
      </c>
      <c r="Q172" s="146">
        <v>0</v>
      </c>
      <c r="R172" s="146">
        <f t="shared" si="2"/>
        <v>0</v>
      </c>
      <c r="S172" s="146">
        <v>0</v>
      </c>
      <c r="T172" s="147">
        <f t="shared" si="3"/>
        <v>0</v>
      </c>
      <c r="AR172" s="148" t="s">
        <v>262</v>
      </c>
      <c r="AT172" s="148" t="s">
        <v>183</v>
      </c>
      <c r="AU172" s="148" t="s">
        <v>85</v>
      </c>
      <c r="AY172" s="17" t="s">
        <v>181</v>
      </c>
      <c r="BE172" s="149">
        <f t="shared" si="4"/>
        <v>0</v>
      </c>
      <c r="BF172" s="149">
        <f t="shared" si="5"/>
        <v>0</v>
      </c>
      <c r="BG172" s="149">
        <f t="shared" si="6"/>
        <v>0</v>
      </c>
      <c r="BH172" s="149">
        <f t="shared" si="7"/>
        <v>0</v>
      </c>
      <c r="BI172" s="149">
        <f t="shared" si="8"/>
        <v>0</v>
      </c>
      <c r="BJ172" s="17" t="s">
        <v>83</v>
      </c>
      <c r="BK172" s="149">
        <f t="shared" si="9"/>
        <v>0</v>
      </c>
      <c r="BL172" s="17" t="s">
        <v>262</v>
      </c>
      <c r="BM172" s="148" t="s">
        <v>497</v>
      </c>
    </row>
    <row r="173" spans="2:65" s="1" customFormat="1" ht="16.5" customHeight="1" x14ac:dyDescent="0.2">
      <c r="B173" s="136"/>
      <c r="C173" s="171" t="s">
        <v>318</v>
      </c>
      <c r="D173" s="171" t="s">
        <v>198</v>
      </c>
      <c r="E173" s="172" t="s">
        <v>1043</v>
      </c>
      <c r="F173" s="173" t="s">
        <v>1044</v>
      </c>
      <c r="G173" s="174" t="s">
        <v>243</v>
      </c>
      <c r="H173" s="175">
        <v>1380</v>
      </c>
      <c r="I173" s="176"/>
      <c r="J173" s="177">
        <f t="shared" si="0"/>
        <v>0</v>
      </c>
      <c r="K173" s="173" t="s">
        <v>1</v>
      </c>
      <c r="L173" s="178"/>
      <c r="M173" s="179" t="s">
        <v>1</v>
      </c>
      <c r="N173" s="180" t="s">
        <v>41</v>
      </c>
      <c r="P173" s="146">
        <f t="shared" si="1"/>
        <v>0</v>
      </c>
      <c r="Q173" s="146">
        <v>0</v>
      </c>
      <c r="R173" s="146">
        <f t="shared" si="2"/>
        <v>0</v>
      </c>
      <c r="S173" s="146">
        <v>0</v>
      </c>
      <c r="T173" s="147">
        <f t="shared" si="3"/>
        <v>0</v>
      </c>
      <c r="AR173" s="148" t="s">
        <v>352</v>
      </c>
      <c r="AT173" s="148" t="s">
        <v>198</v>
      </c>
      <c r="AU173" s="148" t="s">
        <v>85</v>
      </c>
      <c r="AY173" s="17" t="s">
        <v>181</v>
      </c>
      <c r="BE173" s="149">
        <f t="shared" si="4"/>
        <v>0</v>
      </c>
      <c r="BF173" s="149">
        <f t="shared" si="5"/>
        <v>0</v>
      </c>
      <c r="BG173" s="149">
        <f t="shared" si="6"/>
        <v>0</v>
      </c>
      <c r="BH173" s="149">
        <f t="shared" si="7"/>
        <v>0</v>
      </c>
      <c r="BI173" s="149">
        <f t="shared" si="8"/>
        <v>0</v>
      </c>
      <c r="BJ173" s="17" t="s">
        <v>83</v>
      </c>
      <c r="BK173" s="149">
        <f t="shared" si="9"/>
        <v>0</v>
      </c>
      <c r="BL173" s="17" t="s">
        <v>262</v>
      </c>
      <c r="BM173" s="148" t="s">
        <v>509</v>
      </c>
    </row>
    <row r="174" spans="2:65" s="1" customFormat="1" ht="16.5" customHeight="1" x14ac:dyDescent="0.2">
      <c r="B174" s="136"/>
      <c r="C174" s="137" t="s">
        <v>324</v>
      </c>
      <c r="D174" s="137" t="s">
        <v>183</v>
      </c>
      <c r="E174" s="138" t="s">
        <v>1045</v>
      </c>
      <c r="F174" s="139" t="s">
        <v>1046</v>
      </c>
      <c r="G174" s="140" t="s">
        <v>243</v>
      </c>
      <c r="H174" s="141">
        <v>1300</v>
      </c>
      <c r="I174" s="142"/>
      <c r="J174" s="143">
        <f t="shared" si="0"/>
        <v>0</v>
      </c>
      <c r="K174" s="139" t="s">
        <v>1</v>
      </c>
      <c r="L174" s="32"/>
      <c r="M174" s="144" t="s">
        <v>1</v>
      </c>
      <c r="N174" s="145" t="s">
        <v>41</v>
      </c>
      <c r="P174" s="146">
        <f t="shared" si="1"/>
        <v>0</v>
      </c>
      <c r="Q174" s="146">
        <v>0</v>
      </c>
      <c r="R174" s="146">
        <f t="shared" si="2"/>
        <v>0</v>
      </c>
      <c r="S174" s="146">
        <v>0</v>
      </c>
      <c r="T174" s="147">
        <f t="shared" si="3"/>
        <v>0</v>
      </c>
      <c r="AR174" s="148" t="s">
        <v>262</v>
      </c>
      <c r="AT174" s="148" t="s">
        <v>183</v>
      </c>
      <c r="AU174" s="148" t="s">
        <v>85</v>
      </c>
      <c r="AY174" s="17" t="s">
        <v>181</v>
      </c>
      <c r="BE174" s="149">
        <f t="shared" si="4"/>
        <v>0</v>
      </c>
      <c r="BF174" s="149">
        <f t="shared" si="5"/>
        <v>0</v>
      </c>
      <c r="BG174" s="149">
        <f t="shared" si="6"/>
        <v>0</v>
      </c>
      <c r="BH174" s="149">
        <f t="shared" si="7"/>
        <v>0</v>
      </c>
      <c r="BI174" s="149">
        <f t="shared" si="8"/>
        <v>0</v>
      </c>
      <c r="BJ174" s="17" t="s">
        <v>83</v>
      </c>
      <c r="BK174" s="149">
        <f t="shared" si="9"/>
        <v>0</v>
      </c>
      <c r="BL174" s="17" t="s">
        <v>262</v>
      </c>
      <c r="BM174" s="148" t="s">
        <v>518</v>
      </c>
    </row>
    <row r="175" spans="2:65" s="1" customFormat="1" ht="16.5" customHeight="1" x14ac:dyDescent="0.2">
      <c r="B175" s="136"/>
      <c r="C175" s="171" t="s">
        <v>330</v>
      </c>
      <c r="D175" s="171" t="s">
        <v>198</v>
      </c>
      <c r="E175" s="172" t="s">
        <v>1047</v>
      </c>
      <c r="F175" s="173" t="s">
        <v>1048</v>
      </c>
      <c r="G175" s="174" t="s">
        <v>243</v>
      </c>
      <c r="H175" s="175">
        <v>1495</v>
      </c>
      <c r="I175" s="176"/>
      <c r="J175" s="177">
        <f t="shared" si="0"/>
        <v>0</v>
      </c>
      <c r="K175" s="173" t="s">
        <v>1</v>
      </c>
      <c r="L175" s="178"/>
      <c r="M175" s="179" t="s">
        <v>1</v>
      </c>
      <c r="N175" s="180" t="s">
        <v>41</v>
      </c>
      <c r="P175" s="146">
        <f t="shared" si="1"/>
        <v>0</v>
      </c>
      <c r="Q175" s="146">
        <v>0</v>
      </c>
      <c r="R175" s="146">
        <f t="shared" si="2"/>
        <v>0</v>
      </c>
      <c r="S175" s="146">
        <v>0</v>
      </c>
      <c r="T175" s="147">
        <f t="shared" si="3"/>
        <v>0</v>
      </c>
      <c r="AR175" s="148" t="s">
        <v>352</v>
      </c>
      <c r="AT175" s="148" t="s">
        <v>198</v>
      </c>
      <c r="AU175" s="148" t="s">
        <v>85</v>
      </c>
      <c r="AY175" s="17" t="s">
        <v>181</v>
      </c>
      <c r="BE175" s="149">
        <f t="shared" si="4"/>
        <v>0</v>
      </c>
      <c r="BF175" s="149">
        <f t="shared" si="5"/>
        <v>0</v>
      </c>
      <c r="BG175" s="149">
        <f t="shared" si="6"/>
        <v>0</v>
      </c>
      <c r="BH175" s="149">
        <f t="shared" si="7"/>
        <v>0</v>
      </c>
      <c r="BI175" s="149">
        <f t="shared" si="8"/>
        <v>0</v>
      </c>
      <c r="BJ175" s="17" t="s">
        <v>83</v>
      </c>
      <c r="BK175" s="149">
        <f t="shared" si="9"/>
        <v>0</v>
      </c>
      <c r="BL175" s="17" t="s">
        <v>262</v>
      </c>
      <c r="BM175" s="148" t="s">
        <v>528</v>
      </c>
    </row>
    <row r="176" spans="2:65" s="1" customFormat="1" ht="16.5" customHeight="1" x14ac:dyDescent="0.2">
      <c r="B176" s="136"/>
      <c r="C176" s="137" t="s">
        <v>336</v>
      </c>
      <c r="D176" s="137" t="s">
        <v>183</v>
      </c>
      <c r="E176" s="138" t="s">
        <v>1045</v>
      </c>
      <c r="F176" s="139" t="s">
        <v>1046</v>
      </c>
      <c r="G176" s="140" t="s">
        <v>243</v>
      </c>
      <c r="H176" s="141">
        <v>30</v>
      </c>
      <c r="I176" s="142"/>
      <c r="J176" s="143">
        <f t="shared" si="0"/>
        <v>0</v>
      </c>
      <c r="K176" s="139" t="s">
        <v>1</v>
      </c>
      <c r="L176" s="32"/>
      <c r="M176" s="144" t="s">
        <v>1</v>
      </c>
      <c r="N176" s="145" t="s">
        <v>41</v>
      </c>
      <c r="P176" s="146">
        <f t="shared" si="1"/>
        <v>0</v>
      </c>
      <c r="Q176" s="146">
        <v>0</v>
      </c>
      <c r="R176" s="146">
        <f t="shared" si="2"/>
        <v>0</v>
      </c>
      <c r="S176" s="146">
        <v>0</v>
      </c>
      <c r="T176" s="147">
        <f t="shared" si="3"/>
        <v>0</v>
      </c>
      <c r="AR176" s="148" t="s">
        <v>262</v>
      </c>
      <c r="AT176" s="148" t="s">
        <v>183</v>
      </c>
      <c r="AU176" s="148" t="s">
        <v>85</v>
      </c>
      <c r="AY176" s="17" t="s">
        <v>181</v>
      </c>
      <c r="BE176" s="149">
        <f t="shared" si="4"/>
        <v>0</v>
      </c>
      <c r="BF176" s="149">
        <f t="shared" si="5"/>
        <v>0</v>
      </c>
      <c r="BG176" s="149">
        <f t="shared" si="6"/>
        <v>0</v>
      </c>
      <c r="BH176" s="149">
        <f t="shared" si="7"/>
        <v>0</v>
      </c>
      <c r="BI176" s="149">
        <f t="shared" si="8"/>
        <v>0</v>
      </c>
      <c r="BJ176" s="17" t="s">
        <v>83</v>
      </c>
      <c r="BK176" s="149">
        <f t="shared" si="9"/>
        <v>0</v>
      </c>
      <c r="BL176" s="17" t="s">
        <v>262</v>
      </c>
      <c r="BM176" s="148" t="s">
        <v>538</v>
      </c>
    </row>
    <row r="177" spans="2:65" s="1" customFormat="1" ht="16.5" customHeight="1" x14ac:dyDescent="0.2">
      <c r="B177" s="136"/>
      <c r="C177" s="171" t="s">
        <v>341</v>
      </c>
      <c r="D177" s="171" t="s">
        <v>198</v>
      </c>
      <c r="E177" s="172" t="s">
        <v>1049</v>
      </c>
      <c r="F177" s="173" t="s">
        <v>1050</v>
      </c>
      <c r="G177" s="174" t="s">
        <v>243</v>
      </c>
      <c r="H177" s="175">
        <v>34.5</v>
      </c>
      <c r="I177" s="176"/>
      <c r="J177" s="177">
        <f t="shared" si="0"/>
        <v>0</v>
      </c>
      <c r="K177" s="173" t="s">
        <v>1</v>
      </c>
      <c r="L177" s="178"/>
      <c r="M177" s="179" t="s">
        <v>1</v>
      </c>
      <c r="N177" s="180" t="s">
        <v>41</v>
      </c>
      <c r="P177" s="146">
        <f t="shared" si="1"/>
        <v>0</v>
      </c>
      <c r="Q177" s="146">
        <v>0</v>
      </c>
      <c r="R177" s="146">
        <f t="shared" si="2"/>
        <v>0</v>
      </c>
      <c r="S177" s="146">
        <v>0</v>
      </c>
      <c r="T177" s="147">
        <f t="shared" si="3"/>
        <v>0</v>
      </c>
      <c r="AR177" s="148" t="s">
        <v>352</v>
      </c>
      <c r="AT177" s="148" t="s">
        <v>198</v>
      </c>
      <c r="AU177" s="148" t="s">
        <v>85</v>
      </c>
      <c r="AY177" s="17" t="s">
        <v>181</v>
      </c>
      <c r="BE177" s="149">
        <f t="shared" si="4"/>
        <v>0</v>
      </c>
      <c r="BF177" s="149">
        <f t="shared" si="5"/>
        <v>0</v>
      </c>
      <c r="BG177" s="149">
        <f t="shared" si="6"/>
        <v>0</v>
      </c>
      <c r="BH177" s="149">
        <f t="shared" si="7"/>
        <v>0</v>
      </c>
      <c r="BI177" s="149">
        <f t="shared" si="8"/>
        <v>0</v>
      </c>
      <c r="BJ177" s="17" t="s">
        <v>83</v>
      </c>
      <c r="BK177" s="149">
        <f t="shared" si="9"/>
        <v>0</v>
      </c>
      <c r="BL177" s="17" t="s">
        <v>262</v>
      </c>
      <c r="BM177" s="148" t="s">
        <v>548</v>
      </c>
    </row>
    <row r="178" spans="2:65" s="1" customFormat="1" ht="16.5" customHeight="1" x14ac:dyDescent="0.2">
      <c r="B178" s="136"/>
      <c r="C178" s="137" t="s">
        <v>347</v>
      </c>
      <c r="D178" s="137" t="s">
        <v>183</v>
      </c>
      <c r="E178" s="138" t="s">
        <v>1051</v>
      </c>
      <c r="F178" s="139" t="s">
        <v>1052</v>
      </c>
      <c r="G178" s="140" t="s">
        <v>243</v>
      </c>
      <c r="H178" s="141">
        <v>1600</v>
      </c>
      <c r="I178" s="142"/>
      <c r="J178" s="143">
        <f t="shared" si="0"/>
        <v>0</v>
      </c>
      <c r="K178" s="139" t="s">
        <v>1</v>
      </c>
      <c r="L178" s="32"/>
      <c r="M178" s="144" t="s">
        <v>1</v>
      </c>
      <c r="N178" s="145" t="s">
        <v>41</v>
      </c>
      <c r="P178" s="146">
        <f t="shared" si="1"/>
        <v>0</v>
      </c>
      <c r="Q178" s="146">
        <v>0</v>
      </c>
      <c r="R178" s="146">
        <f t="shared" si="2"/>
        <v>0</v>
      </c>
      <c r="S178" s="146">
        <v>0</v>
      </c>
      <c r="T178" s="147">
        <f t="shared" si="3"/>
        <v>0</v>
      </c>
      <c r="AR178" s="148" t="s">
        <v>262</v>
      </c>
      <c r="AT178" s="148" t="s">
        <v>183</v>
      </c>
      <c r="AU178" s="148" t="s">
        <v>85</v>
      </c>
      <c r="AY178" s="17" t="s">
        <v>181</v>
      </c>
      <c r="BE178" s="149">
        <f t="shared" si="4"/>
        <v>0</v>
      </c>
      <c r="BF178" s="149">
        <f t="shared" si="5"/>
        <v>0</v>
      </c>
      <c r="BG178" s="149">
        <f t="shared" si="6"/>
        <v>0</v>
      </c>
      <c r="BH178" s="149">
        <f t="shared" si="7"/>
        <v>0</v>
      </c>
      <c r="BI178" s="149">
        <f t="shared" si="8"/>
        <v>0</v>
      </c>
      <c r="BJ178" s="17" t="s">
        <v>83</v>
      </c>
      <c r="BK178" s="149">
        <f t="shared" si="9"/>
        <v>0</v>
      </c>
      <c r="BL178" s="17" t="s">
        <v>262</v>
      </c>
      <c r="BM178" s="148" t="s">
        <v>556</v>
      </c>
    </row>
    <row r="179" spans="2:65" s="1" customFormat="1" ht="16.5" customHeight="1" x14ac:dyDescent="0.2">
      <c r="B179" s="136"/>
      <c r="C179" s="171" t="s">
        <v>352</v>
      </c>
      <c r="D179" s="171" t="s">
        <v>198</v>
      </c>
      <c r="E179" s="172" t="s">
        <v>1053</v>
      </c>
      <c r="F179" s="173" t="s">
        <v>1054</v>
      </c>
      <c r="G179" s="174" t="s">
        <v>243</v>
      </c>
      <c r="H179" s="175">
        <v>1840</v>
      </c>
      <c r="I179" s="176"/>
      <c r="J179" s="177">
        <f t="shared" si="0"/>
        <v>0</v>
      </c>
      <c r="K179" s="173" t="s">
        <v>1</v>
      </c>
      <c r="L179" s="178"/>
      <c r="M179" s="179" t="s">
        <v>1</v>
      </c>
      <c r="N179" s="180" t="s">
        <v>41</v>
      </c>
      <c r="P179" s="146">
        <f t="shared" si="1"/>
        <v>0</v>
      </c>
      <c r="Q179" s="146">
        <v>0</v>
      </c>
      <c r="R179" s="146">
        <f t="shared" si="2"/>
        <v>0</v>
      </c>
      <c r="S179" s="146">
        <v>0</v>
      </c>
      <c r="T179" s="147">
        <f t="shared" si="3"/>
        <v>0</v>
      </c>
      <c r="AR179" s="148" t="s">
        <v>352</v>
      </c>
      <c r="AT179" s="148" t="s">
        <v>198</v>
      </c>
      <c r="AU179" s="148" t="s">
        <v>85</v>
      </c>
      <c r="AY179" s="17" t="s">
        <v>181</v>
      </c>
      <c r="BE179" s="149">
        <f t="shared" si="4"/>
        <v>0</v>
      </c>
      <c r="BF179" s="149">
        <f t="shared" si="5"/>
        <v>0</v>
      </c>
      <c r="BG179" s="149">
        <f t="shared" si="6"/>
        <v>0</v>
      </c>
      <c r="BH179" s="149">
        <f t="shared" si="7"/>
        <v>0</v>
      </c>
      <c r="BI179" s="149">
        <f t="shared" si="8"/>
        <v>0</v>
      </c>
      <c r="BJ179" s="17" t="s">
        <v>83</v>
      </c>
      <c r="BK179" s="149">
        <f t="shared" si="9"/>
        <v>0</v>
      </c>
      <c r="BL179" s="17" t="s">
        <v>262</v>
      </c>
      <c r="BM179" s="148" t="s">
        <v>564</v>
      </c>
    </row>
    <row r="180" spans="2:65" s="1" customFormat="1" ht="24.2" customHeight="1" x14ac:dyDescent="0.2">
      <c r="B180" s="136"/>
      <c r="C180" s="137" t="s">
        <v>359</v>
      </c>
      <c r="D180" s="137" t="s">
        <v>183</v>
      </c>
      <c r="E180" s="138" t="s">
        <v>1055</v>
      </c>
      <c r="F180" s="139" t="s">
        <v>1056</v>
      </c>
      <c r="G180" s="140" t="s">
        <v>243</v>
      </c>
      <c r="H180" s="141">
        <v>300</v>
      </c>
      <c r="I180" s="142"/>
      <c r="J180" s="143">
        <f t="shared" si="0"/>
        <v>0</v>
      </c>
      <c r="K180" s="139" t="s">
        <v>1</v>
      </c>
      <c r="L180" s="32"/>
      <c r="M180" s="144" t="s">
        <v>1</v>
      </c>
      <c r="N180" s="145" t="s">
        <v>41</v>
      </c>
      <c r="P180" s="146">
        <f t="shared" si="1"/>
        <v>0</v>
      </c>
      <c r="Q180" s="146">
        <v>0</v>
      </c>
      <c r="R180" s="146">
        <f t="shared" si="2"/>
        <v>0</v>
      </c>
      <c r="S180" s="146">
        <v>0</v>
      </c>
      <c r="T180" s="147">
        <f t="shared" si="3"/>
        <v>0</v>
      </c>
      <c r="AR180" s="148" t="s">
        <v>262</v>
      </c>
      <c r="AT180" s="148" t="s">
        <v>183</v>
      </c>
      <c r="AU180" s="148" t="s">
        <v>85</v>
      </c>
      <c r="AY180" s="17" t="s">
        <v>181</v>
      </c>
      <c r="BE180" s="149">
        <f t="shared" si="4"/>
        <v>0</v>
      </c>
      <c r="BF180" s="149">
        <f t="shared" si="5"/>
        <v>0</v>
      </c>
      <c r="BG180" s="149">
        <f t="shared" si="6"/>
        <v>0</v>
      </c>
      <c r="BH180" s="149">
        <f t="shared" si="7"/>
        <v>0</v>
      </c>
      <c r="BI180" s="149">
        <f t="shared" si="8"/>
        <v>0</v>
      </c>
      <c r="BJ180" s="17" t="s">
        <v>83</v>
      </c>
      <c r="BK180" s="149">
        <f t="shared" si="9"/>
        <v>0</v>
      </c>
      <c r="BL180" s="17" t="s">
        <v>262</v>
      </c>
      <c r="BM180" s="148" t="s">
        <v>572</v>
      </c>
    </row>
    <row r="181" spans="2:65" s="1" customFormat="1" ht="16.5" customHeight="1" x14ac:dyDescent="0.2">
      <c r="B181" s="136"/>
      <c r="C181" s="171" t="s">
        <v>363</v>
      </c>
      <c r="D181" s="171" t="s">
        <v>198</v>
      </c>
      <c r="E181" s="172" t="s">
        <v>1057</v>
      </c>
      <c r="F181" s="173" t="s">
        <v>1058</v>
      </c>
      <c r="G181" s="174" t="s">
        <v>243</v>
      </c>
      <c r="H181" s="175">
        <v>345</v>
      </c>
      <c r="I181" s="176"/>
      <c r="J181" s="177">
        <f t="shared" si="0"/>
        <v>0</v>
      </c>
      <c r="K181" s="173" t="s">
        <v>1</v>
      </c>
      <c r="L181" s="178"/>
      <c r="M181" s="179" t="s">
        <v>1</v>
      </c>
      <c r="N181" s="180" t="s">
        <v>41</v>
      </c>
      <c r="P181" s="146">
        <f t="shared" si="1"/>
        <v>0</v>
      </c>
      <c r="Q181" s="146">
        <v>0</v>
      </c>
      <c r="R181" s="146">
        <f t="shared" si="2"/>
        <v>0</v>
      </c>
      <c r="S181" s="146">
        <v>0</v>
      </c>
      <c r="T181" s="147">
        <f t="shared" si="3"/>
        <v>0</v>
      </c>
      <c r="AR181" s="148" t="s">
        <v>352</v>
      </c>
      <c r="AT181" s="148" t="s">
        <v>198</v>
      </c>
      <c r="AU181" s="148" t="s">
        <v>85</v>
      </c>
      <c r="AY181" s="17" t="s">
        <v>181</v>
      </c>
      <c r="BE181" s="149">
        <f t="shared" si="4"/>
        <v>0</v>
      </c>
      <c r="BF181" s="149">
        <f t="shared" si="5"/>
        <v>0</v>
      </c>
      <c r="BG181" s="149">
        <f t="shared" si="6"/>
        <v>0</v>
      </c>
      <c r="BH181" s="149">
        <f t="shared" si="7"/>
        <v>0</v>
      </c>
      <c r="BI181" s="149">
        <f t="shared" si="8"/>
        <v>0</v>
      </c>
      <c r="BJ181" s="17" t="s">
        <v>83</v>
      </c>
      <c r="BK181" s="149">
        <f t="shared" si="9"/>
        <v>0</v>
      </c>
      <c r="BL181" s="17" t="s">
        <v>262</v>
      </c>
      <c r="BM181" s="148" t="s">
        <v>580</v>
      </c>
    </row>
    <row r="182" spans="2:65" s="1" customFormat="1" ht="24.2" customHeight="1" x14ac:dyDescent="0.2">
      <c r="B182" s="136"/>
      <c r="C182" s="137" t="s">
        <v>370</v>
      </c>
      <c r="D182" s="137" t="s">
        <v>183</v>
      </c>
      <c r="E182" s="138" t="s">
        <v>1059</v>
      </c>
      <c r="F182" s="139" t="s">
        <v>1056</v>
      </c>
      <c r="G182" s="140" t="s">
        <v>243</v>
      </c>
      <c r="H182" s="141">
        <v>300</v>
      </c>
      <c r="I182" s="142"/>
      <c r="J182" s="143">
        <f t="shared" si="0"/>
        <v>0</v>
      </c>
      <c r="K182" s="139" t="s">
        <v>1</v>
      </c>
      <c r="L182" s="32"/>
      <c r="M182" s="144" t="s">
        <v>1</v>
      </c>
      <c r="N182" s="145" t="s">
        <v>41</v>
      </c>
      <c r="P182" s="146">
        <f t="shared" si="1"/>
        <v>0</v>
      </c>
      <c r="Q182" s="146">
        <v>0</v>
      </c>
      <c r="R182" s="146">
        <f t="shared" si="2"/>
        <v>0</v>
      </c>
      <c r="S182" s="146">
        <v>0</v>
      </c>
      <c r="T182" s="147">
        <f t="shared" si="3"/>
        <v>0</v>
      </c>
      <c r="AR182" s="148" t="s">
        <v>262</v>
      </c>
      <c r="AT182" s="148" t="s">
        <v>183</v>
      </c>
      <c r="AU182" s="148" t="s">
        <v>85</v>
      </c>
      <c r="AY182" s="17" t="s">
        <v>181</v>
      </c>
      <c r="BE182" s="149">
        <f t="shared" si="4"/>
        <v>0</v>
      </c>
      <c r="BF182" s="149">
        <f t="shared" si="5"/>
        <v>0</v>
      </c>
      <c r="BG182" s="149">
        <f t="shared" si="6"/>
        <v>0</v>
      </c>
      <c r="BH182" s="149">
        <f t="shared" si="7"/>
        <v>0</v>
      </c>
      <c r="BI182" s="149">
        <f t="shared" si="8"/>
        <v>0</v>
      </c>
      <c r="BJ182" s="17" t="s">
        <v>83</v>
      </c>
      <c r="BK182" s="149">
        <f t="shared" si="9"/>
        <v>0</v>
      </c>
      <c r="BL182" s="17" t="s">
        <v>262</v>
      </c>
      <c r="BM182" s="148" t="s">
        <v>588</v>
      </c>
    </row>
    <row r="183" spans="2:65" s="1" customFormat="1" ht="16.5" customHeight="1" x14ac:dyDescent="0.2">
      <c r="B183" s="136"/>
      <c r="C183" s="171" t="s">
        <v>376</v>
      </c>
      <c r="D183" s="171" t="s">
        <v>198</v>
      </c>
      <c r="E183" s="172" t="s">
        <v>1060</v>
      </c>
      <c r="F183" s="173" t="s">
        <v>1061</v>
      </c>
      <c r="G183" s="174" t="s">
        <v>243</v>
      </c>
      <c r="H183" s="175">
        <v>345</v>
      </c>
      <c r="I183" s="176"/>
      <c r="J183" s="177">
        <f t="shared" si="0"/>
        <v>0</v>
      </c>
      <c r="K183" s="173" t="s">
        <v>1</v>
      </c>
      <c r="L183" s="178"/>
      <c r="M183" s="179" t="s">
        <v>1</v>
      </c>
      <c r="N183" s="180" t="s">
        <v>41</v>
      </c>
      <c r="P183" s="146">
        <f t="shared" si="1"/>
        <v>0</v>
      </c>
      <c r="Q183" s="146">
        <v>0</v>
      </c>
      <c r="R183" s="146">
        <f t="shared" si="2"/>
        <v>0</v>
      </c>
      <c r="S183" s="146">
        <v>0</v>
      </c>
      <c r="T183" s="147">
        <f t="shared" si="3"/>
        <v>0</v>
      </c>
      <c r="AR183" s="148" t="s">
        <v>352</v>
      </c>
      <c r="AT183" s="148" t="s">
        <v>198</v>
      </c>
      <c r="AU183" s="148" t="s">
        <v>85</v>
      </c>
      <c r="AY183" s="17" t="s">
        <v>181</v>
      </c>
      <c r="BE183" s="149">
        <f t="shared" si="4"/>
        <v>0</v>
      </c>
      <c r="BF183" s="149">
        <f t="shared" si="5"/>
        <v>0</v>
      </c>
      <c r="BG183" s="149">
        <f t="shared" si="6"/>
        <v>0</v>
      </c>
      <c r="BH183" s="149">
        <f t="shared" si="7"/>
        <v>0</v>
      </c>
      <c r="BI183" s="149">
        <f t="shared" si="8"/>
        <v>0</v>
      </c>
      <c r="BJ183" s="17" t="s">
        <v>83</v>
      </c>
      <c r="BK183" s="149">
        <f t="shared" si="9"/>
        <v>0</v>
      </c>
      <c r="BL183" s="17" t="s">
        <v>262</v>
      </c>
      <c r="BM183" s="148" t="s">
        <v>596</v>
      </c>
    </row>
    <row r="184" spans="2:65" s="1" customFormat="1" ht="16.5" customHeight="1" x14ac:dyDescent="0.2">
      <c r="B184" s="136"/>
      <c r="C184" s="137" t="s">
        <v>381</v>
      </c>
      <c r="D184" s="137" t="s">
        <v>183</v>
      </c>
      <c r="E184" s="138" t="s">
        <v>1062</v>
      </c>
      <c r="F184" s="139" t="s">
        <v>1063</v>
      </c>
      <c r="G184" s="140" t="s">
        <v>243</v>
      </c>
      <c r="H184" s="141">
        <v>360</v>
      </c>
      <c r="I184" s="142"/>
      <c r="J184" s="143">
        <f t="shared" ref="J184:J215" si="10">ROUND(I184*H184,2)</f>
        <v>0</v>
      </c>
      <c r="K184" s="139" t="s">
        <v>1</v>
      </c>
      <c r="L184" s="32"/>
      <c r="M184" s="144" t="s">
        <v>1</v>
      </c>
      <c r="N184" s="145" t="s">
        <v>41</v>
      </c>
      <c r="P184" s="146">
        <f t="shared" ref="P184:P215" si="11">O184*H184</f>
        <v>0</v>
      </c>
      <c r="Q184" s="146">
        <v>0</v>
      </c>
      <c r="R184" s="146">
        <f t="shared" ref="R184:R215" si="12">Q184*H184</f>
        <v>0</v>
      </c>
      <c r="S184" s="146">
        <v>0</v>
      </c>
      <c r="T184" s="147">
        <f t="shared" ref="T184:T215" si="13">S184*H184</f>
        <v>0</v>
      </c>
      <c r="AR184" s="148" t="s">
        <v>262</v>
      </c>
      <c r="AT184" s="148" t="s">
        <v>183</v>
      </c>
      <c r="AU184" s="148" t="s">
        <v>85</v>
      </c>
      <c r="AY184" s="17" t="s">
        <v>181</v>
      </c>
      <c r="BE184" s="149">
        <f t="shared" ref="BE184:BE215" si="14">IF(N184="základní",J184,0)</f>
        <v>0</v>
      </c>
      <c r="BF184" s="149">
        <f t="shared" ref="BF184:BF215" si="15">IF(N184="snížená",J184,0)</f>
        <v>0</v>
      </c>
      <c r="BG184" s="149">
        <f t="shared" ref="BG184:BG215" si="16">IF(N184="zákl. přenesená",J184,0)</f>
        <v>0</v>
      </c>
      <c r="BH184" s="149">
        <f t="shared" ref="BH184:BH215" si="17">IF(N184="sníž. přenesená",J184,0)</f>
        <v>0</v>
      </c>
      <c r="BI184" s="149">
        <f t="shared" ref="BI184:BI215" si="18">IF(N184="nulová",J184,0)</f>
        <v>0</v>
      </c>
      <c r="BJ184" s="17" t="s">
        <v>83</v>
      </c>
      <c r="BK184" s="149">
        <f t="shared" ref="BK184:BK215" si="19">ROUND(I184*H184,2)</f>
        <v>0</v>
      </c>
      <c r="BL184" s="17" t="s">
        <v>262</v>
      </c>
      <c r="BM184" s="148" t="s">
        <v>604</v>
      </c>
    </row>
    <row r="185" spans="2:65" s="1" customFormat="1" ht="16.5" customHeight="1" x14ac:dyDescent="0.2">
      <c r="B185" s="136"/>
      <c r="C185" s="171" t="s">
        <v>386</v>
      </c>
      <c r="D185" s="171" t="s">
        <v>198</v>
      </c>
      <c r="E185" s="172" t="s">
        <v>1064</v>
      </c>
      <c r="F185" s="173" t="s">
        <v>1065</v>
      </c>
      <c r="G185" s="174" t="s">
        <v>243</v>
      </c>
      <c r="H185" s="175">
        <v>414</v>
      </c>
      <c r="I185" s="176"/>
      <c r="J185" s="177">
        <f t="shared" si="10"/>
        <v>0</v>
      </c>
      <c r="K185" s="173" t="s">
        <v>1</v>
      </c>
      <c r="L185" s="178"/>
      <c r="M185" s="179" t="s">
        <v>1</v>
      </c>
      <c r="N185" s="180" t="s">
        <v>41</v>
      </c>
      <c r="P185" s="146">
        <f t="shared" si="11"/>
        <v>0</v>
      </c>
      <c r="Q185" s="146">
        <v>0</v>
      </c>
      <c r="R185" s="146">
        <f t="shared" si="12"/>
        <v>0</v>
      </c>
      <c r="S185" s="146">
        <v>0</v>
      </c>
      <c r="T185" s="147">
        <f t="shared" si="13"/>
        <v>0</v>
      </c>
      <c r="AR185" s="148" t="s">
        <v>352</v>
      </c>
      <c r="AT185" s="148" t="s">
        <v>198</v>
      </c>
      <c r="AU185" s="148" t="s">
        <v>85</v>
      </c>
      <c r="AY185" s="17" t="s">
        <v>181</v>
      </c>
      <c r="BE185" s="149">
        <f t="shared" si="14"/>
        <v>0</v>
      </c>
      <c r="BF185" s="149">
        <f t="shared" si="15"/>
        <v>0</v>
      </c>
      <c r="BG185" s="149">
        <f t="shared" si="16"/>
        <v>0</v>
      </c>
      <c r="BH185" s="149">
        <f t="shared" si="17"/>
        <v>0</v>
      </c>
      <c r="BI185" s="149">
        <f t="shared" si="18"/>
        <v>0</v>
      </c>
      <c r="BJ185" s="17" t="s">
        <v>83</v>
      </c>
      <c r="BK185" s="149">
        <f t="shared" si="19"/>
        <v>0</v>
      </c>
      <c r="BL185" s="17" t="s">
        <v>262</v>
      </c>
      <c r="BM185" s="148" t="s">
        <v>612</v>
      </c>
    </row>
    <row r="186" spans="2:65" s="1" customFormat="1" ht="16.5" customHeight="1" x14ac:dyDescent="0.2">
      <c r="B186" s="136"/>
      <c r="C186" s="137" t="s">
        <v>390</v>
      </c>
      <c r="D186" s="137" t="s">
        <v>183</v>
      </c>
      <c r="E186" s="138" t="s">
        <v>1066</v>
      </c>
      <c r="F186" s="139" t="s">
        <v>1067</v>
      </c>
      <c r="G186" s="140" t="s">
        <v>243</v>
      </c>
      <c r="H186" s="141">
        <v>30</v>
      </c>
      <c r="I186" s="142"/>
      <c r="J186" s="143">
        <f t="shared" si="10"/>
        <v>0</v>
      </c>
      <c r="K186" s="139" t="s">
        <v>1</v>
      </c>
      <c r="L186" s="32"/>
      <c r="M186" s="144" t="s">
        <v>1</v>
      </c>
      <c r="N186" s="145" t="s">
        <v>41</v>
      </c>
      <c r="P186" s="146">
        <f t="shared" si="11"/>
        <v>0</v>
      </c>
      <c r="Q186" s="146">
        <v>0</v>
      </c>
      <c r="R186" s="146">
        <f t="shared" si="12"/>
        <v>0</v>
      </c>
      <c r="S186" s="146">
        <v>0</v>
      </c>
      <c r="T186" s="147">
        <f t="shared" si="13"/>
        <v>0</v>
      </c>
      <c r="AR186" s="148" t="s">
        <v>262</v>
      </c>
      <c r="AT186" s="148" t="s">
        <v>183</v>
      </c>
      <c r="AU186" s="148" t="s">
        <v>85</v>
      </c>
      <c r="AY186" s="17" t="s">
        <v>181</v>
      </c>
      <c r="BE186" s="149">
        <f t="shared" si="14"/>
        <v>0</v>
      </c>
      <c r="BF186" s="149">
        <f t="shared" si="15"/>
        <v>0</v>
      </c>
      <c r="BG186" s="149">
        <f t="shared" si="16"/>
        <v>0</v>
      </c>
      <c r="BH186" s="149">
        <f t="shared" si="17"/>
        <v>0</v>
      </c>
      <c r="BI186" s="149">
        <f t="shared" si="18"/>
        <v>0</v>
      </c>
      <c r="BJ186" s="17" t="s">
        <v>83</v>
      </c>
      <c r="BK186" s="149">
        <f t="shared" si="19"/>
        <v>0</v>
      </c>
      <c r="BL186" s="17" t="s">
        <v>262</v>
      </c>
      <c r="BM186" s="148" t="s">
        <v>617</v>
      </c>
    </row>
    <row r="187" spans="2:65" s="1" customFormat="1" ht="16.5" customHeight="1" x14ac:dyDescent="0.2">
      <c r="B187" s="136"/>
      <c r="C187" s="171" t="s">
        <v>395</v>
      </c>
      <c r="D187" s="171" t="s">
        <v>198</v>
      </c>
      <c r="E187" s="172" t="s">
        <v>1068</v>
      </c>
      <c r="F187" s="173" t="s">
        <v>1069</v>
      </c>
      <c r="G187" s="174" t="s">
        <v>243</v>
      </c>
      <c r="H187" s="175">
        <v>34.5</v>
      </c>
      <c r="I187" s="176"/>
      <c r="J187" s="177">
        <f t="shared" si="10"/>
        <v>0</v>
      </c>
      <c r="K187" s="173" t="s">
        <v>1</v>
      </c>
      <c r="L187" s="178"/>
      <c r="M187" s="179" t="s">
        <v>1</v>
      </c>
      <c r="N187" s="180" t="s">
        <v>41</v>
      </c>
      <c r="P187" s="146">
        <f t="shared" si="11"/>
        <v>0</v>
      </c>
      <c r="Q187" s="146">
        <v>0</v>
      </c>
      <c r="R187" s="146">
        <f t="shared" si="12"/>
        <v>0</v>
      </c>
      <c r="S187" s="146">
        <v>0</v>
      </c>
      <c r="T187" s="147">
        <f t="shared" si="13"/>
        <v>0</v>
      </c>
      <c r="AR187" s="148" t="s">
        <v>352</v>
      </c>
      <c r="AT187" s="148" t="s">
        <v>198</v>
      </c>
      <c r="AU187" s="148" t="s">
        <v>85</v>
      </c>
      <c r="AY187" s="17" t="s">
        <v>181</v>
      </c>
      <c r="BE187" s="149">
        <f t="shared" si="14"/>
        <v>0</v>
      </c>
      <c r="BF187" s="149">
        <f t="shared" si="15"/>
        <v>0</v>
      </c>
      <c r="BG187" s="149">
        <f t="shared" si="16"/>
        <v>0</v>
      </c>
      <c r="BH187" s="149">
        <f t="shared" si="17"/>
        <v>0</v>
      </c>
      <c r="BI187" s="149">
        <f t="shared" si="18"/>
        <v>0</v>
      </c>
      <c r="BJ187" s="17" t="s">
        <v>83</v>
      </c>
      <c r="BK187" s="149">
        <f t="shared" si="19"/>
        <v>0</v>
      </c>
      <c r="BL187" s="17" t="s">
        <v>262</v>
      </c>
      <c r="BM187" s="148" t="s">
        <v>625</v>
      </c>
    </row>
    <row r="188" spans="2:65" s="1" customFormat="1" ht="16.5" customHeight="1" x14ac:dyDescent="0.2">
      <c r="B188" s="136"/>
      <c r="C188" s="137" t="s">
        <v>400</v>
      </c>
      <c r="D188" s="137" t="s">
        <v>183</v>
      </c>
      <c r="E188" s="138" t="s">
        <v>1070</v>
      </c>
      <c r="F188" s="139" t="s">
        <v>1071</v>
      </c>
      <c r="G188" s="140" t="s">
        <v>243</v>
      </c>
      <c r="H188" s="141">
        <v>100</v>
      </c>
      <c r="I188" s="142"/>
      <c r="J188" s="143">
        <f t="shared" si="10"/>
        <v>0</v>
      </c>
      <c r="K188" s="139" t="s">
        <v>1</v>
      </c>
      <c r="L188" s="32"/>
      <c r="M188" s="144" t="s">
        <v>1</v>
      </c>
      <c r="N188" s="145" t="s">
        <v>41</v>
      </c>
      <c r="P188" s="146">
        <f t="shared" si="11"/>
        <v>0</v>
      </c>
      <c r="Q188" s="146">
        <v>0</v>
      </c>
      <c r="R188" s="146">
        <f t="shared" si="12"/>
        <v>0</v>
      </c>
      <c r="S188" s="146">
        <v>0</v>
      </c>
      <c r="T188" s="147">
        <f t="shared" si="13"/>
        <v>0</v>
      </c>
      <c r="AR188" s="148" t="s">
        <v>262</v>
      </c>
      <c r="AT188" s="148" t="s">
        <v>183</v>
      </c>
      <c r="AU188" s="148" t="s">
        <v>85</v>
      </c>
      <c r="AY188" s="17" t="s">
        <v>181</v>
      </c>
      <c r="BE188" s="149">
        <f t="shared" si="14"/>
        <v>0</v>
      </c>
      <c r="BF188" s="149">
        <f t="shared" si="15"/>
        <v>0</v>
      </c>
      <c r="BG188" s="149">
        <f t="shared" si="16"/>
        <v>0</v>
      </c>
      <c r="BH188" s="149">
        <f t="shared" si="17"/>
        <v>0</v>
      </c>
      <c r="BI188" s="149">
        <f t="shared" si="18"/>
        <v>0</v>
      </c>
      <c r="BJ188" s="17" t="s">
        <v>83</v>
      </c>
      <c r="BK188" s="149">
        <f t="shared" si="19"/>
        <v>0</v>
      </c>
      <c r="BL188" s="17" t="s">
        <v>262</v>
      </c>
      <c r="BM188" s="148" t="s">
        <v>635</v>
      </c>
    </row>
    <row r="189" spans="2:65" s="1" customFormat="1" ht="16.5" customHeight="1" x14ac:dyDescent="0.2">
      <c r="B189" s="136"/>
      <c r="C189" s="171" t="s">
        <v>404</v>
      </c>
      <c r="D189" s="171" t="s">
        <v>198</v>
      </c>
      <c r="E189" s="172" t="s">
        <v>1072</v>
      </c>
      <c r="F189" s="173" t="s">
        <v>1073</v>
      </c>
      <c r="G189" s="174" t="s">
        <v>243</v>
      </c>
      <c r="H189" s="175">
        <v>115</v>
      </c>
      <c r="I189" s="176"/>
      <c r="J189" s="177">
        <f t="shared" si="10"/>
        <v>0</v>
      </c>
      <c r="K189" s="173" t="s">
        <v>1</v>
      </c>
      <c r="L189" s="178"/>
      <c r="M189" s="179" t="s">
        <v>1</v>
      </c>
      <c r="N189" s="180" t="s">
        <v>41</v>
      </c>
      <c r="P189" s="146">
        <f t="shared" si="11"/>
        <v>0</v>
      </c>
      <c r="Q189" s="146">
        <v>0</v>
      </c>
      <c r="R189" s="146">
        <f t="shared" si="12"/>
        <v>0</v>
      </c>
      <c r="S189" s="146">
        <v>0</v>
      </c>
      <c r="T189" s="147">
        <f t="shared" si="13"/>
        <v>0</v>
      </c>
      <c r="AR189" s="148" t="s">
        <v>352</v>
      </c>
      <c r="AT189" s="148" t="s">
        <v>198</v>
      </c>
      <c r="AU189" s="148" t="s">
        <v>85</v>
      </c>
      <c r="AY189" s="17" t="s">
        <v>181</v>
      </c>
      <c r="BE189" s="149">
        <f t="shared" si="14"/>
        <v>0</v>
      </c>
      <c r="BF189" s="149">
        <f t="shared" si="15"/>
        <v>0</v>
      </c>
      <c r="BG189" s="149">
        <f t="shared" si="16"/>
        <v>0</v>
      </c>
      <c r="BH189" s="149">
        <f t="shared" si="17"/>
        <v>0</v>
      </c>
      <c r="BI189" s="149">
        <f t="shared" si="18"/>
        <v>0</v>
      </c>
      <c r="BJ189" s="17" t="s">
        <v>83</v>
      </c>
      <c r="BK189" s="149">
        <f t="shared" si="19"/>
        <v>0</v>
      </c>
      <c r="BL189" s="17" t="s">
        <v>262</v>
      </c>
      <c r="BM189" s="148" t="s">
        <v>644</v>
      </c>
    </row>
    <row r="190" spans="2:65" s="1" customFormat="1" ht="16.5" customHeight="1" x14ac:dyDescent="0.2">
      <c r="B190" s="136"/>
      <c r="C190" s="137" t="s">
        <v>776</v>
      </c>
      <c r="D190" s="137" t="s">
        <v>183</v>
      </c>
      <c r="E190" s="138" t="s">
        <v>1074</v>
      </c>
      <c r="F190" s="139" t="s">
        <v>1075</v>
      </c>
      <c r="G190" s="140" t="s">
        <v>243</v>
      </c>
      <c r="H190" s="141">
        <v>120</v>
      </c>
      <c r="I190" s="142"/>
      <c r="J190" s="143">
        <f t="shared" si="10"/>
        <v>0</v>
      </c>
      <c r="K190" s="139" t="s">
        <v>1</v>
      </c>
      <c r="L190" s="32"/>
      <c r="M190" s="144" t="s">
        <v>1</v>
      </c>
      <c r="N190" s="145" t="s">
        <v>41</v>
      </c>
      <c r="P190" s="146">
        <f t="shared" si="11"/>
        <v>0</v>
      </c>
      <c r="Q190" s="146">
        <v>0</v>
      </c>
      <c r="R190" s="146">
        <f t="shared" si="12"/>
        <v>0</v>
      </c>
      <c r="S190" s="146">
        <v>0</v>
      </c>
      <c r="T190" s="147">
        <f t="shared" si="13"/>
        <v>0</v>
      </c>
      <c r="AR190" s="148" t="s">
        <v>262</v>
      </c>
      <c r="AT190" s="148" t="s">
        <v>183</v>
      </c>
      <c r="AU190" s="148" t="s">
        <v>85</v>
      </c>
      <c r="AY190" s="17" t="s">
        <v>181</v>
      </c>
      <c r="BE190" s="149">
        <f t="shared" si="14"/>
        <v>0</v>
      </c>
      <c r="BF190" s="149">
        <f t="shared" si="15"/>
        <v>0</v>
      </c>
      <c r="BG190" s="149">
        <f t="shared" si="16"/>
        <v>0</v>
      </c>
      <c r="BH190" s="149">
        <f t="shared" si="17"/>
        <v>0</v>
      </c>
      <c r="BI190" s="149">
        <f t="shared" si="18"/>
        <v>0</v>
      </c>
      <c r="BJ190" s="17" t="s">
        <v>83</v>
      </c>
      <c r="BK190" s="149">
        <f t="shared" si="19"/>
        <v>0</v>
      </c>
      <c r="BL190" s="17" t="s">
        <v>262</v>
      </c>
      <c r="BM190" s="148" t="s">
        <v>653</v>
      </c>
    </row>
    <row r="191" spans="2:65" s="1" customFormat="1" ht="16.5" customHeight="1" x14ac:dyDescent="0.2">
      <c r="B191" s="136"/>
      <c r="C191" s="171" t="s">
        <v>780</v>
      </c>
      <c r="D191" s="171" t="s">
        <v>198</v>
      </c>
      <c r="E191" s="172" t="s">
        <v>1076</v>
      </c>
      <c r="F191" s="173" t="s">
        <v>1077</v>
      </c>
      <c r="G191" s="174" t="s">
        <v>243</v>
      </c>
      <c r="H191" s="175">
        <v>120</v>
      </c>
      <c r="I191" s="176"/>
      <c r="J191" s="177">
        <f t="shared" si="10"/>
        <v>0</v>
      </c>
      <c r="K191" s="173" t="s">
        <v>1</v>
      </c>
      <c r="L191" s="178"/>
      <c r="M191" s="179" t="s">
        <v>1</v>
      </c>
      <c r="N191" s="180" t="s">
        <v>41</v>
      </c>
      <c r="P191" s="146">
        <f t="shared" si="11"/>
        <v>0</v>
      </c>
      <c r="Q191" s="146">
        <v>0</v>
      </c>
      <c r="R191" s="146">
        <f t="shared" si="12"/>
        <v>0</v>
      </c>
      <c r="S191" s="146">
        <v>0</v>
      </c>
      <c r="T191" s="147">
        <f t="shared" si="13"/>
        <v>0</v>
      </c>
      <c r="AR191" s="148" t="s">
        <v>352</v>
      </c>
      <c r="AT191" s="148" t="s">
        <v>198</v>
      </c>
      <c r="AU191" s="148" t="s">
        <v>85</v>
      </c>
      <c r="AY191" s="17" t="s">
        <v>181</v>
      </c>
      <c r="BE191" s="149">
        <f t="shared" si="14"/>
        <v>0</v>
      </c>
      <c r="BF191" s="149">
        <f t="shared" si="15"/>
        <v>0</v>
      </c>
      <c r="BG191" s="149">
        <f t="shared" si="16"/>
        <v>0</v>
      </c>
      <c r="BH191" s="149">
        <f t="shared" si="17"/>
        <v>0</v>
      </c>
      <c r="BI191" s="149">
        <f t="shared" si="18"/>
        <v>0</v>
      </c>
      <c r="BJ191" s="17" t="s">
        <v>83</v>
      </c>
      <c r="BK191" s="149">
        <f t="shared" si="19"/>
        <v>0</v>
      </c>
      <c r="BL191" s="17" t="s">
        <v>262</v>
      </c>
      <c r="BM191" s="148" t="s">
        <v>665</v>
      </c>
    </row>
    <row r="192" spans="2:65" s="1" customFormat="1" ht="24.2" customHeight="1" x14ac:dyDescent="0.2">
      <c r="B192" s="136"/>
      <c r="C192" s="137" t="s">
        <v>409</v>
      </c>
      <c r="D192" s="137" t="s">
        <v>183</v>
      </c>
      <c r="E192" s="138" t="s">
        <v>1078</v>
      </c>
      <c r="F192" s="139" t="s">
        <v>1079</v>
      </c>
      <c r="G192" s="140" t="s">
        <v>243</v>
      </c>
      <c r="H192" s="141">
        <v>600</v>
      </c>
      <c r="I192" s="142"/>
      <c r="J192" s="143">
        <f t="shared" si="10"/>
        <v>0</v>
      </c>
      <c r="K192" s="139" t="s">
        <v>1</v>
      </c>
      <c r="L192" s="32"/>
      <c r="M192" s="144" t="s">
        <v>1</v>
      </c>
      <c r="N192" s="145" t="s">
        <v>41</v>
      </c>
      <c r="P192" s="146">
        <f t="shared" si="11"/>
        <v>0</v>
      </c>
      <c r="Q192" s="146">
        <v>0</v>
      </c>
      <c r="R192" s="146">
        <f t="shared" si="12"/>
        <v>0</v>
      </c>
      <c r="S192" s="146">
        <v>0</v>
      </c>
      <c r="T192" s="147">
        <f t="shared" si="13"/>
        <v>0</v>
      </c>
      <c r="AR192" s="148" t="s">
        <v>262</v>
      </c>
      <c r="AT192" s="148" t="s">
        <v>183</v>
      </c>
      <c r="AU192" s="148" t="s">
        <v>85</v>
      </c>
      <c r="AY192" s="17" t="s">
        <v>181</v>
      </c>
      <c r="BE192" s="149">
        <f t="shared" si="14"/>
        <v>0</v>
      </c>
      <c r="BF192" s="149">
        <f t="shared" si="15"/>
        <v>0</v>
      </c>
      <c r="BG192" s="149">
        <f t="shared" si="16"/>
        <v>0</v>
      </c>
      <c r="BH192" s="149">
        <f t="shared" si="17"/>
        <v>0</v>
      </c>
      <c r="BI192" s="149">
        <f t="shared" si="18"/>
        <v>0</v>
      </c>
      <c r="BJ192" s="17" t="s">
        <v>83</v>
      </c>
      <c r="BK192" s="149">
        <f t="shared" si="19"/>
        <v>0</v>
      </c>
      <c r="BL192" s="17" t="s">
        <v>262</v>
      </c>
      <c r="BM192" s="148" t="s">
        <v>675</v>
      </c>
    </row>
    <row r="193" spans="2:65" s="1" customFormat="1" ht="24.2" customHeight="1" x14ac:dyDescent="0.2">
      <c r="B193" s="136"/>
      <c r="C193" s="137" t="s">
        <v>810</v>
      </c>
      <c r="D193" s="137" t="s">
        <v>183</v>
      </c>
      <c r="E193" s="138" t="s">
        <v>1080</v>
      </c>
      <c r="F193" s="139" t="s">
        <v>1081</v>
      </c>
      <c r="G193" s="140" t="s">
        <v>243</v>
      </c>
      <c r="H193" s="141">
        <v>100</v>
      </c>
      <c r="I193" s="142"/>
      <c r="J193" s="143">
        <f t="shared" si="10"/>
        <v>0</v>
      </c>
      <c r="K193" s="139" t="s">
        <v>1</v>
      </c>
      <c r="L193" s="32"/>
      <c r="M193" s="144" t="s">
        <v>1</v>
      </c>
      <c r="N193" s="145" t="s">
        <v>41</v>
      </c>
      <c r="P193" s="146">
        <f t="shared" si="11"/>
        <v>0</v>
      </c>
      <c r="Q193" s="146">
        <v>0</v>
      </c>
      <c r="R193" s="146">
        <f t="shared" si="12"/>
        <v>0</v>
      </c>
      <c r="S193" s="146">
        <v>0</v>
      </c>
      <c r="T193" s="147">
        <f t="shared" si="13"/>
        <v>0</v>
      </c>
      <c r="AR193" s="148" t="s">
        <v>262</v>
      </c>
      <c r="AT193" s="148" t="s">
        <v>183</v>
      </c>
      <c r="AU193" s="148" t="s">
        <v>85</v>
      </c>
      <c r="AY193" s="17" t="s">
        <v>181</v>
      </c>
      <c r="BE193" s="149">
        <f t="shared" si="14"/>
        <v>0</v>
      </c>
      <c r="BF193" s="149">
        <f t="shared" si="15"/>
        <v>0</v>
      </c>
      <c r="BG193" s="149">
        <f t="shared" si="16"/>
        <v>0</v>
      </c>
      <c r="BH193" s="149">
        <f t="shared" si="17"/>
        <v>0</v>
      </c>
      <c r="BI193" s="149">
        <f t="shared" si="18"/>
        <v>0</v>
      </c>
      <c r="BJ193" s="17" t="s">
        <v>83</v>
      </c>
      <c r="BK193" s="149">
        <f t="shared" si="19"/>
        <v>0</v>
      </c>
      <c r="BL193" s="17" t="s">
        <v>262</v>
      </c>
      <c r="BM193" s="148" t="s">
        <v>685</v>
      </c>
    </row>
    <row r="194" spans="2:65" s="1" customFormat="1" ht="24.2" customHeight="1" x14ac:dyDescent="0.2">
      <c r="B194" s="136"/>
      <c r="C194" s="137" t="s">
        <v>804</v>
      </c>
      <c r="D194" s="137" t="s">
        <v>183</v>
      </c>
      <c r="E194" s="138" t="s">
        <v>1082</v>
      </c>
      <c r="F194" s="139" t="s">
        <v>1083</v>
      </c>
      <c r="G194" s="140" t="s">
        <v>243</v>
      </c>
      <c r="H194" s="141">
        <v>200</v>
      </c>
      <c r="I194" s="142"/>
      <c r="J194" s="143">
        <f t="shared" si="10"/>
        <v>0</v>
      </c>
      <c r="K194" s="139" t="s">
        <v>1</v>
      </c>
      <c r="L194" s="32"/>
      <c r="M194" s="144" t="s">
        <v>1</v>
      </c>
      <c r="N194" s="145" t="s">
        <v>41</v>
      </c>
      <c r="P194" s="146">
        <f t="shared" si="11"/>
        <v>0</v>
      </c>
      <c r="Q194" s="146">
        <v>0</v>
      </c>
      <c r="R194" s="146">
        <f t="shared" si="12"/>
        <v>0</v>
      </c>
      <c r="S194" s="146">
        <v>0</v>
      </c>
      <c r="T194" s="147">
        <f t="shared" si="13"/>
        <v>0</v>
      </c>
      <c r="AR194" s="148" t="s">
        <v>262</v>
      </c>
      <c r="AT194" s="148" t="s">
        <v>183</v>
      </c>
      <c r="AU194" s="148" t="s">
        <v>85</v>
      </c>
      <c r="AY194" s="17" t="s">
        <v>181</v>
      </c>
      <c r="BE194" s="149">
        <f t="shared" si="14"/>
        <v>0</v>
      </c>
      <c r="BF194" s="149">
        <f t="shared" si="15"/>
        <v>0</v>
      </c>
      <c r="BG194" s="149">
        <f t="shared" si="16"/>
        <v>0</v>
      </c>
      <c r="BH194" s="149">
        <f t="shared" si="17"/>
        <v>0</v>
      </c>
      <c r="BI194" s="149">
        <f t="shared" si="18"/>
        <v>0</v>
      </c>
      <c r="BJ194" s="17" t="s">
        <v>83</v>
      </c>
      <c r="BK194" s="149">
        <f t="shared" si="19"/>
        <v>0</v>
      </c>
      <c r="BL194" s="17" t="s">
        <v>262</v>
      </c>
      <c r="BM194" s="148" t="s">
        <v>696</v>
      </c>
    </row>
    <row r="195" spans="2:65" s="1" customFormat="1" ht="16.5" customHeight="1" x14ac:dyDescent="0.2">
      <c r="B195" s="136"/>
      <c r="C195" s="137" t="s">
        <v>415</v>
      </c>
      <c r="D195" s="137" t="s">
        <v>183</v>
      </c>
      <c r="E195" s="138" t="s">
        <v>1084</v>
      </c>
      <c r="F195" s="139" t="s">
        <v>1085</v>
      </c>
      <c r="G195" s="140" t="s">
        <v>339</v>
      </c>
      <c r="H195" s="141">
        <v>960</v>
      </c>
      <c r="I195" s="142"/>
      <c r="J195" s="143">
        <f t="shared" si="10"/>
        <v>0</v>
      </c>
      <c r="K195" s="139" t="s">
        <v>1</v>
      </c>
      <c r="L195" s="32"/>
      <c r="M195" s="144" t="s">
        <v>1</v>
      </c>
      <c r="N195" s="145" t="s">
        <v>41</v>
      </c>
      <c r="P195" s="146">
        <f t="shared" si="11"/>
        <v>0</v>
      </c>
      <c r="Q195" s="146">
        <v>0</v>
      </c>
      <c r="R195" s="146">
        <f t="shared" si="12"/>
        <v>0</v>
      </c>
      <c r="S195" s="146">
        <v>0</v>
      </c>
      <c r="T195" s="147">
        <f t="shared" si="13"/>
        <v>0</v>
      </c>
      <c r="AR195" s="148" t="s">
        <v>262</v>
      </c>
      <c r="AT195" s="148" t="s">
        <v>183</v>
      </c>
      <c r="AU195" s="148" t="s">
        <v>85</v>
      </c>
      <c r="AY195" s="17" t="s">
        <v>181</v>
      </c>
      <c r="BE195" s="149">
        <f t="shared" si="14"/>
        <v>0</v>
      </c>
      <c r="BF195" s="149">
        <f t="shared" si="15"/>
        <v>0</v>
      </c>
      <c r="BG195" s="149">
        <f t="shared" si="16"/>
        <v>0</v>
      </c>
      <c r="BH195" s="149">
        <f t="shared" si="17"/>
        <v>0</v>
      </c>
      <c r="BI195" s="149">
        <f t="shared" si="18"/>
        <v>0</v>
      </c>
      <c r="BJ195" s="17" t="s">
        <v>83</v>
      </c>
      <c r="BK195" s="149">
        <f t="shared" si="19"/>
        <v>0</v>
      </c>
      <c r="BL195" s="17" t="s">
        <v>262</v>
      </c>
      <c r="BM195" s="148" t="s">
        <v>707</v>
      </c>
    </row>
    <row r="196" spans="2:65" s="1" customFormat="1" ht="16.5" customHeight="1" x14ac:dyDescent="0.2">
      <c r="B196" s="136"/>
      <c r="C196" s="137" t="s">
        <v>420</v>
      </c>
      <c r="D196" s="137" t="s">
        <v>183</v>
      </c>
      <c r="E196" s="138" t="s">
        <v>1086</v>
      </c>
      <c r="F196" s="139" t="s">
        <v>1087</v>
      </c>
      <c r="G196" s="140" t="s">
        <v>339</v>
      </c>
      <c r="H196" s="141">
        <v>40</v>
      </c>
      <c r="I196" s="142"/>
      <c r="J196" s="143">
        <f t="shared" si="10"/>
        <v>0</v>
      </c>
      <c r="K196" s="139" t="s">
        <v>1</v>
      </c>
      <c r="L196" s="32"/>
      <c r="M196" s="144" t="s">
        <v>1</v>
      </c>
      <c r="N196" s="145" t="s">
        <v>41</v>
      </c>
      <c r="P196" s="146">
        <f t="shared" si="11"/>
        <v>0</v>
      </c>
      <c r="Q196" s="146">
        <v>0</v>
      </c>
      <c r="R196" s="146">
        <f t="shared" si="12"/>
        <v>0</v>
      </c>
      <c r="S196" s="146">
        <v>0</v>
      </c>
      <c r="T196" s="147">
        <f t="shared" si="13"/>
        <v>0</v>
      </c>
      <c r="AR196" s="148" t="s">
        <v>262</v>
      </c>
      <c r="AT196" s="148" t="s">
        <v>183</v>
      </c>
      <c r="AU196" s="148" t="s">
        <v>85</v>
      </c>
      <c r="AY196" s="17" t="s">
        <v>181</v>
      </c>
      <c r="BE196" s="149">
        <f t="shared" si="14"/>
        <v>0</v>
      </c>
      <c r="BF196" s="149">
        <f t="shared" si="15"/>
        <v>0</v>
      </c>
      <c r="BG196" s="149">
        <f t="shared" si="16"/>
        <v>0</v>
      </c>
      <c r="BH196" s="149">
        <f t="shared" si="17"/>
        <v>0</v>
      </c>
      <c r="BI196" s="149">
        <f t="shared" si="18"/>
        <v>0</v>
      </c>
      <c r="BJ196" s="17" t="s">
        <v>83</v>
      </c>
      <c r="BK196" s="149">
        <f t="shared" si="19"/>
        <v>0</v>
      </c>
      <c r="BL196" s="17" t="s">
        <v>262</v>
      </c>
      <c r="BM196" s="148" t="s">
        <v>716</v>
      </c>
    </row>
    <row r="197" spans="2:65" s="1" customFormat="1" ht="16.5" customHeight="1" x14ac:dyDescent="0.2">
      <c r="B197" s="136"/>
      <c r="C197" s="137" t="s">
        <v>738</v>
      </c>
      <c r="D197" s="137" t="s">
        <v>183</v>
      </c>
      <c r="E197" s="138" t="s">
        <v>1088</v>
      </c>
      <c r="F197" s="139" t="s">
        <v>1089</v>
      </c>
      <c r="G197" s="140" t="s">
        <v>339</v>
      </c>
      <c r="H197" s="141">
        <v>30</v>
      </c>
      <c r="I197" s="142"/>
      <c r="J197" s="143">
        <f t="shared" si="10"/>
        <v>0</v>
      </c>
      <c r="K197" s="139" t="s">
        <v>1</v>
      </c>
      <c r="L197" s="32"/>
      <c r="M197" s="144" t="s">
        <v>1</v>
      </c>
      <c r="N197" s="145" t="s">
        <v>41</v>
      </c>
      <c r="P197" s="146">
        <f t="shared" si="11"/>
        <v>0</v>
      </c>
      <c r="Q197" s="146">
        <v>0</v>
      </c>
      <c r="R197" s="146">
        <f t="shared" si="12"/>
        <v>0</v>
      </c>
      <c r="S197" s="146">
        <v>0</v>
      </c>
      <c r="T197" s="147">
        <f t="shared" si="13"/>
        <v>0</v>
      </c>
      <c r="AR197" s="148" t="s">
        <v>262</v>
      </c>
      <c r="AT197" s="148" t="s">
        <v>183</v>
      </c>
      <c r="AU197" s="148" t="s">
        <v>85</v>
      </c>
      <c r="AY197" s="17" t="s">
        <v>181</v>
      </c>
      <c r="BE197" s="149">
        <f t="shared" si="14"/>
        <v>0</v>
      </c>
      <c r="BF197" s="149">
        <f t="shared" si="15"/>
        <v>0</v>
      </c>
      <c r="BG197" s="149">
        <f t="shared" si="16"/>
        <v>0</v>
      </c>
      <c r="BH197" s="149">
        <f t="shared" si="17"/>
        <v>0</v>
      </c>
      <c r="BI197" s="149">
        <f t="shared" si="18"/>
        <v>0</v>
      </c>
      <c r="BJ197" s="17" t="s">
        <v>83</v>
      </c>
      <c r="BK197" s="149">
        <f t="shared" si="19"/>
        <v>0</v>
      </c>
      <c r="BL197" s="17" t="s">
        <v>262</v>
      </c>
      <c r="BM197" s="148" t="s">
        <v>724</v>
      </c>
    </row>
    <row r="198" spans="2:65" s="1" customFormat="1" ht="16.5" customHeight="1" x14ac:dyDescent="0.2">
      <c r="B198" s="136"/>
      <c r="C198" s="137" t="s">
        <v>747</v>
      </c>
      <c r="D198" s="137" t="s">
        <v>183</v>
      </c>
      <c r="E198" s="138" t="s">
        <v>1090</v>
      </c>
      <c r="F198" s="139" t="s">
        <v>1091</v>
      </c>
      <c r="G198" s="140" t="s">
        <v>339</v>
      </c>
      <c r="H198" s="141">
        <v>90</v>
      </c>
      <c r="I198" s="142"/>
      <c r="J198" s="143">
        <f t="shared" si="10"/>
        <v>0</v>
      </c>
      <c r="K198" s="139" t="s">
        <v>1</v>
      </c>
      <c r="L198" s="32"/>
      <c r="M198" s="144" t="s">
        <v>1</v>
      </c>
      <c r="N198" s="145" t="s">
        <v>41</v>
      </c>
      <c r="P198" s="146">
        <f t="shared" si="11"/>
        <v>0</v>
      </c>
      <c r="Q198" s="146">
        <v>0</v>
      </c>
      <c r="R198" s="146">
        <f t="shared" si="12"/>
        <v>0</v>
      </c>
      <c r="S198" s="146">
        <v>0</v>
      </c>
      <c r="T198" s="147">
        <f t="shared" si="13"/>
        <v>0</v>
      </c>
      <c r="AR198" s="148" t="s">
        <v>262</v>
      </c>
      <c r="AT198" s="148" t="s">
        <v>183</v>
      </c>
      <c r="AU198" s="148" t="s">
        <v>85</v>
      </c>
      <c r="AY198" s="17" t="s">
        <v>181</v>
      </c>
      <c r="BE198" s="149">
        <f t="shared" si="14"/>
        <v>0</v>
      </c>
      <c r="BF198" s="149">
        <f t="shared" si="15"/>
        <v>0</v>
      </c>
      <c r="BG198" s="149">
        <f t="shared" si="16"/>
        <v>0</v>
      </c>
      <c r="BH198" s="149">
        <f t="shared" si="17"/>
        <v>0</v>
      </c>
      <c r="BI198" s="149">
        <f t="shared" si="18"/>
        <v>0</v>
      </c>
      <c r="BJ198" s="17" t="s">
        <v>83</v>
      </c>
      <c r="BK198" s="149">
        <f t="shared" si="19"/>
        <v>0</v>
      </c>
      <c r="BL198" s="17" t="s">
        <v>262</v>
      </c>
      <c r="BM198" s="148" t="s">
        <v>734</v>
      </c>
    </row>
    <row r="199" spans="2:65" s="1" customFormat="1" ht="16.5" customHeight="1" x14ac:dyDescent="0.2">
      <c r="B199" s="136"/>
      <c r="C199" s="137" t="s">
        <v>742</v>
      </c>
      <c r="D199" s="137" t="s">
        <v>183</v>
      </c>
      <c r="E199" s="138" t="s">
        <v>1092</v>
      </c>
      <c r="F199" s="139" t="s">
        <v>1093</v>
      </c>
      <c r="G199" s="140" t="s">
        <v>339</v>
      </c>
      <c r="H199" s="141">
        <v>16</v>
      </c>
      <c r="I199" s="142"/>
      <c r="J199" s="143">
        <f t="shared" si="10"/>
        <v>0</v>
      </c>
      <c r="K199" s="139" t="s">
        <v>1</v>
      </c>
      <c r="L199" s="32"/>
      <c r="M199" s="144" t="s">
        <v>1</v>
      </c>
      <c r="N199" s="145" t="s">
        <v>41</v>
      </c>
      <c r="P199" s="146">
        <f t="shared" si="11"/>
        <v>0</v>
      </c>
      <c r="Q199" s="146">
        <v>0</v>
      </c>
      <c r="R199" s="146">
        <f t="shared" si="12"/>
        <v>0</v>
      </c>
      <c r="S199" s="146">
        <v>0</v>
      </c>
      <c r="T199" s="147">
        <f t="shared" si="13"/>
        <v>0</v>
      </c>
      <c r="AR199" s="148" t="s">
        <v>262</v>
      </c>
      <c r="AT199" s="148" t="s">
        <v>183</v>
      </c>
      <c r="AU199" s="148" t="s">
        <v>85</v>
      </c>
      <c r="AY199" s="17" t="s">
        <v>181</v>
      </c>
      <c r="BE199" s="149">
        <f t="shared" si="14"/>
        <v>0</v>
      </c>
      <c r="BF199" s="149">
        <f t="shared" si="15"/>
        <v>0</v>
      </c>
      <c r="BG199" s="149">
        <f t="shared" si="16"/>
        <v>0</v>
      </c>
      <c r="BH199" s="149">
        <f t="shared" si="17"/>
        <v>0</v>
      </c>
      <c r="BI199" s="149">
        <f t="shared" si="18"/>
        <v>0</v>
      </c>
      <c r="BJ199" s="17" t="s">
        <v>83</v>
      </c>
      <c r="BK199" s="149">
        <f t="shared" si="19"/>
        <v>0</v>
      </c>
      <c r="BL199" s="17" t="s">
        <v>262</v>
      </c>
      <c r="BM199" s="148" t="s">
        <v>742</v>
      </c>
    </row>
    <row r="200" spans="2:65" s="1" customFormat="1" ht="16.5" customHeight="1" x14ac:dyDescent="0.2">
      <c r="B200" s="136"/>
      <c r="C200" s="137" t="s">
        <v>429</v>
      </c>
      <c r="D200" s="137" t="s">
        <v>183</v>
      </c>
      <c r="E200" s="138" t="s">
        <v>1094</v>
      </c>
      <c r="F200" s="139" t="s">
        <v>1095</v>
      </c>
      <c r="G200" s="140" t="s">
        <v>824</v>
      </c>
      <c r="H200" s="141">
        <v>1</v>
      </c>
      <c r="I200" s="142"/>
      <c r="J200" s="143">
        <f t="shared" si="10"/>
        <v>0</v>
      </c>
      <c r="K200" s="139" t="s">
        <v>1</v>
      </c>
      <c r="L200" s="32"/>
      <c r="M200" s="144" t="s">
        <v>1</v>
      </c>
      <c r="N200" s="145" t="s">
        <v>41</v>
      </c>
      <c r="P200" s="146">
        <f t="shared" si="11"/>
        <v>0</v>
      </c>
      <c r="Q200" s="146">
        <v>0</v>
      </c>
      <c r="R200" s="146">
        <f t="shared" si="12"/>
        <v>0</v>
      </c>
      <c r="S200" s="146">
        <v>0</v>
      </c>
      <c r="T200" s="147">
        <f t="shared" si="13"/>
        <v>0</v>
      </c>
      <c r="AR200" s="148" t="s">
        <v>262</v>
      </c>
      <c r="AT200" s="148" t="s">
        <v>183</v>
      </c>
      <c r="AU200" s="148" t="s">
        <v>85</v>
      </c>
      <c r="AY200" s="17" t="s">
        <v>181</v>
      </c>
      <c r="BE200" s="149">
        <f t="shared" si="14"/>
        <v>0</v>
      </c>
      <c r="BF200" s="149">
        <f t="shared" si="15"/>
        <v>0</v>
      </c>
      <c r="BG200" s="149">
        <f t="shared" si="16"/>
        <v>0</v>
      </c>
      <c r="BH200" s="149">
        <f t="shared" si="17"/>
        <v>0</v>
      </c>
      <c r="BI200" s="149">
        <f t="shared" si="18"/>
        <v>0</v>
      </c>
      <c r="BJ200" s="17" t="s">
        <v>83</v>
      </c>
      <c r="BK200" s="149">
        <f t="shared" si="19"/>
        <v>0</v>
      </c>
      <c r="BL200" s="17" t="s">
        <v>262</v>
      </c>
      <c r="BM200" s="148" t="s">
        <v>752</v>
      </c>
    </row>
    <row r="201" spans="2:65" s="1" customFormat="1" ht="16.5" customHeight="1" x14ac:dyDescent="0.2">
      <c r="B201" s="136"/>
      <c r="C201" s="137" t="s">
        <v>433</v>
      </c>
      <c r="D201" s="137" t="s">
        <v>183</v>
      </c>
      <c r="E201" s="138" t="s">
        <v>1096</v>
      </c>
      <c r="F201" s="139" t="s">
        <v>1097</v>
      </c>
      <c r="G201" s="140" t="s">
        <v>824</v>
      </c>
      <c r="H201" s="141">
        <v>1</v>
      </c>
      <c r="I201" s="142"/>
      <c r="J201" s="143">
        <f t="shared" si="10"/>
        <v>0</v>
      </c>
      <c r="K201" s="139" t="s">
        <v>1</v>
      </c>
      <c r="L201" s="32"/>
      <c r="M201" s="144" t="s">
        <v>1</v>
      </c>
      <c r="N201" s="145" t="s">
        <v>41</v>
      </c>
      <c r="P201" s="146">
        <f t="shared" si="11"/>
        <v>0</v>
      </c>
      <c r="Q201" s="146">
        <v>0</v>
      </c>
      <c r="R201" s="146">
        <f t="shared" si="12"/>
        <v>0</v>
      </c>
      <c r="S201" s="146">
        <v>0</v>
      </c>
      <c r="T201" s="147">
        <f t="shared" si="13"/>
        <v>0</v>
      </c>
      <c r="AR201" s="148" t="s">
        <v>262</v>
      </c>
      <c r="AT201" s="148" t="s">
        <v>183</v>
      </c>
      <c r="AU201" s="148" t="s">
        <v>85</v>
      </c>
      <c r="AY201" s="17" t="s">
        <v>181</v>
      </c>
      <c r="BE201" s="149">
        <f t="shared" si="14"/>
        <v>0</v>
      </c>
      <c r="BF201" s="149">
        <f t="shared" si="15"/>
        <v>0</v>
      </c>
      <c r="BG201" s="149">
        <f t="shared" si="16"/>
        <v>0</v>
      </c>
      <c r="BH201" s="149">
        <f t="shared" si="17"/>
        <v>0</v>
      </c>
      <c r="BI201" s="149">
        <f t="shared" si="18"/>
        <v>0</v>
      </c>
      <c r="BJ201" s="17" t="s">
        <v>83</v>
      </c>
      <c r="BK201" s="149">
        <f t="shared" si="19"/>
        <v>0</v>
      </c>
      <c r="BL201" s="17" t="s">
        <v>262</v>
      </c>
      <c r="BM201" s="148" t="s">
        <v>762</v>
      </c>
    </row>
    <row r="202" spans="2:65" s="1" customFormat="1" ht="16.5" customHeight="1" x14ac:dyDescent="0.2">
      <c r="B202" s="136"/>
      <c r="C202" s="137" t="s">
        <v>438</v>
      </c>
      <c r="D202" s="137" t="s">
        <v>183</v>
      </c>
      <c r="E202" s="138" t="s">
        <v>1098</v>
      </c>
      <c r="F202" s="139" t="s">
        <v>1099</v>
      </c>
      <c r="G202" s="140" t="s">
        <v>339</v>
      </c>
      <c r="H202" s="141">
        <v>1</v>
      </c>
      <c r="I202" s="142"/>
      <c r="J202" s="143">
        <f t="shared" si="10"/>
        <v>0</v>
      </c>
      <c r="K202" s="139" t="s">
        <v>1</v>
      </c>
      <c r="L202" s="32"/>
      <c r="M202" s="144" t="s">
        <v>1</v>
      </c>
      <c r="N202" s="145" t="s">
        <v>41</v>
      </c>
      <c r="P202" s="146">
        <f t="shared" si="11"/>
        <v>0</v>
      </c>
      <c r="Q202" s="146">
        <v>0</v>
      </c>
      <c r="R202" s="146">
        <f t="shared" si="12"/>
        <v>0</v>
      </c>
      <c r="S202" s="146">
        <v>0</v>
      </c>
      <c r="T202" s="147">
        <f t="shared" si="13"/>
        <v>0</v>
      </c>
      <c r="AR202" s="148" t="s">
        <v>262</v>
      </c>
      <c r="AT202" s="148" t="s">
        <v>183</v>
      </c>
      <c r="AU202" s="148" t="s">
        <v>85</v>
      </c>
      <c r="AY202" s="17" t="s">
        <v>181</v>
      </c>
      <c r="BE202" s="149">
        <f t="shared" si="14"/>
        <v>0</v>
      </c>
      <c r="BF202" s="149">
        <f t="shared" si="15"/>
        <v>0</v>
      </c>
      <c r="BG202" s="149">
        <f t="shared" si="16"/>
        <v>0</v>
      </c>
      <c r="BH202" s="149">
        <f t="shared" si="17"/>
        <v>0</v>
      </c>
      <c r="BI202" s="149">
        <f t="shared" si="18"/>
        <v>0</v>
      </c>
      <c r="BJ202" s="17" t="s">
        <v>83</v>
      </c>
      <c r="BK202" s="149">
        <f t="shared" si="19"/>
        <v>0</v>
      </c>
      <c r="BL202" s="17" t="s">
        <v>262</v>
      </c>
      <c r="BM202" s="148" t="s">
        <v>772</v>
      </c>
    </row>
    <row r="203" spans="2:65" s="1" customFormat="1" ht="16.5" customHeight="1" x14ac:dyDescent="0.2">
      <c r="B203" s="136"/>
      <c r="C203" s="171" t="s">
        <v>444</v>
      </c>
      <c r="D203" s="171" t="s">
        <v>198</v>
      </c>
      <c r="E203" s="172" t="s">
        <v>1100</v>
      </c>
      <c r="F203" s="173" t="s">
        <v>1101</v>
      </c>
      <c r="G203" s="174" t="s">
        <v>339</v>
      </c>
      <c r="H203" s="175">
        <v>1</v>
      </c>
      <c r="I203" s="176"/>
      <c r="J203" s="177">
        <f t="shared" si="10"/>
        <v>0</v>
      </c>
      <c r="K203" s="173" t="s">
        <v>1</v>
      </c>
      <c r="L203" s="178"/>
      <c r="M203" s="179" t="s">
        <v>1</v>
      </c>
      <c r="N203" s="180" t="s">
        <v>41</v>
      </c>
      <c r="P203" s="146">
        <f t="shared" si="11"/>
        <v>0</v>
      </c>
      <c r="Q203" s="146">
        <v>0</v>
      </c>
      <c r="R203" s="146">
        <f t="shared" si="12"/>
        <v>0</v>
      </c>
      <c r="S203" s="146">
        <v>0</v>
      </c>
      <c r="T203" s="147">
        <f t="shared" si="13"/>
        <v>0</v>
      </c>
      <c r="AR203" s="148" t="s">
        <v>352</v>
      </c>
      <c r="AT203" s="148" t="s">
        <v>198</v>
      </c>
      <c r="AU203" s="148" t="s">
        <v>85</v>
      </c>
      <c r="AY203" s="17" t="s">
        <v>181</v>
      </c>
      <c r="BE203" s="149">
        <f t="shared" si="14"/>
        <v>0</v>
      </c>
      <c r="BF203" s="149">
        <f t="shared" si="15"/>
        <v>0</v>
      </c>
      <c r="BG203" s="149">
        <f t="shared" si="16"/>
        <v>0</v>
      </c>
      <c r="BH203" s="149">
        <f t="shared" si="17"/>
        <v>0</v>
      </c>
      <c r="BI203" s="149">
        <f t="shared" si="18"/>
        <v>0</v>
      </c>
      <c r="BJ203" s="17" t="s">
        <v>83</v>
      </c>
      <c r="BK203" s="149">
        <f t="shared" si="19"/>
        <v>0</v>
      </c>
      <c r="BL203" s="17" t="s">
        <v>262</v>
      </c>
      <c r="BM203" s="148" t="s">
        <v>780</v>
      </c>
    </row>
    <row r="204" spans="2:65" s="1" customFormat="1" ht="24.2" customHeight="1" x14ac:dyDescent="0.2">
      <c r="B204" s="136"/>
      <c r="C204" s="137" t="s">
        <v>878</v>
      </c>
      <c r="D204" s="137" t="s">
        <v>183</v>
      </c>
      <c r="E204" s="138" t="s">
        <v>1102</v>
      </c>
      <c r="F204" s="139" t="s">
        <v>1099</v>
      </c>
      <c r="G204" s="140" t="s">
        <v>339</v>
      </c>
      <c r="H204" s="141">
        <v>1</v>
      </c>
      <c r="I204" s="142"/>
      <c r="J204" s="143">
        <f t="shared" si="10"/>
        <v>0</v>
      </c>
      <c r="K204" s="139" t="s">
        <v>1</v>
      </c>
      <c r="L204" s="32"/>
      <c r="M204" s="144" t="s">
        <v>1</v>
      </c>
      <c r="N204" s="145" t="s">
        <v>41</v>
      </c>
      <c r="P204" s="146">
        <f t="shared" si="11"/>
        <v>0</v>
      </c>
      <c r="Q204" s="146">
        <v>0</v>
      </c>
      <c r="R204" s="146">
        <f t="shared" si="12"/>
        <v>0</v>
      </c>
      <c r="S204" s="146">
        <v>0</v>
      </c>
      <c r="T204" s="147">
        <f t="shared" si="13"/>
        <v>0</v>
      </c>
      <c r="AR204" s="148" t="s">
        <v>262</v>
      </c>
      <c r="AT204" s="148" t="s">
        <v>183</v>
      </c>
      <c r="AU204" s="148" t="s">
        <v>85</v>
      </c>
      <c r="AY204" s="17" t="s">
        <v>181</v>
      </c>
      <c r="BE204" s="149">
        <f t="shared" si="14"/>
        <v>0</v>
      </c>
      <c r="BF204" s="149">
        <f t="shared" si="15"/>
        <v>0</v>
      </c>
      <c r="BG204" s="149">
        <f t="shared" si="16"/>
        <v>0</v>
      </c>
      <c r="BH204" s="149">
        <f t="shared" si="17"/>
        <v>0</v>
      </c>
      <c r="BI204" s="149">
        <f t="shared" si="18"/>
        <v>0</v>
      </c>
      <c r="BJ204" s="17" t="s">
        <v>83</v>
      </c>
      <c r="BK204" s="149">
        <f t="shared" si="19"/>
        <v>0</v>
      </c>
      <c r="BL204" s="17" t="s">
        <v>262</v>
      </c>
      <c r="BM204" s="148" t="s">
        <v>789</v>
      </c>
    </row>
    <row r="205" spans="2:65" s="1" customFormat="1" ht="16.5" customHeight="1" x14ac:dyDescent="0.2">
      <c r="B205" s="136"/>
      <c r="C205" s="171" t="s">
        <v>1103</v>
      </c>
      <c r="D205" s="171" t="s">
        <v>198</v>
      </c>
      <c r="E205" s="172" t="s">
        <v>1104</v>
      </c>
      <c r="F205" s="173" t="s">
        <v>1105</v>
      </c>
      <c r="G205" s="174" t="s">
        <v>339</v>
      </c>
      <c r="H205" s="175">
        <v>1</v>
      </c>
      <c r="I205" s="176"/>
      <c r="J205" s="177">
        <f t="shared" si="10"/>
        <v>0</v>
      </c>
      <c r="K205" s="173" t="s">
        <v>1</v>
      </c>
      <c r="L205" s="178"/>
      <c r="M205" s="179" t="s">
        <v>1</v>
      </c>
      <c r="N205" s="180" t="s">
        <v>41</v>
      </c>
      <c r="P205" s="146">
        <f t="shared" si="11"/>
        <v>0</v>
      </c>
      <c r="Q205" s="146">
        <v>0</v>
      </c>
      <c r="R205" s="146">
        <f t="shared" si="12"/>
        <v>0</v>
      </c>
      <c r="S205" s="146">
        <v>0</v>
      </c>
      <c r="T205" s="147">
        <f t="shared" si="13"/>
        <v>0</v>
      </c>
      <c r="AR205" s="148" t="s">
        <v>352</v>
      </c>
      <c r="AT205" s="148" t="s">
        <v>198</v>
      </c>
      <c r="AU205" s="148" t="s">
        <v>85</v>
      </c>
      <c r="AY205" s="17" t="s">
        <v>181</v>
      </c>
      <c r="BE205" s="149">
        <f t="shared" si="14"/>
        <v>0</v>
      </c>
      <c r="BF205" s="149">
        <f t="shared" si="15"/>
        <v>0</v>
      </c>
      <c r="BG205" s="149">
        <f t="shared" si="16"/>
        <v>0</v>
      </c>
      <c r="BH205" s="149">
        <f t="shared" si="17"/>
        <v>0</v>
      </c>
      <c r="BI205" s="149">
        <f t="shared" si="18"/>
        <v>0</v>
      </c>
      <c r="BJ205" s="17" t="s">
        <v>83</v>
      </c>
      <c r="BK205" s="149">
        <f t="shared" si="19"/>
        <v>0</v>
      </c>
      <c r="BL205" s="17" t="s">
        <v>262</v>
      </c>
      <c r="BM205" s="148" t="s">
        <v>798</v>
      </c>
    </row>
    <row r="206" spans="2:65" s="1" customFormat="1" ht="24.2" customHeight="1" x14ac:dyDescent="0.2">
      <c r="B206" s="136"/>
      <c r="C206" s="137" t="s">
        <v>870</v>
      </c>
      <c r="D206" s="137" t="s">
        <v>183</v>
      </c>
      <c r="E206" s="138" t="s">
        <v>1106</v>
      </c>
      <c r="F206" s="139" t="s">
        <v>1099</v>
      </c>
      <c r="G206" s="140" t="s">
        <v>339</v>
      </c>
      <c r="H206" s="141">
        <v>1</v>
      </c>
      <c r="I206" s="142"/>
      <c r="J206" s="143">
        <f t="shared" si="10"/>
        <v>0</v>
      </c>
      <c r="K206" s="139" t="s">
        <v>1</v>
      </c>
      <c r="L206" s="32"/>
      <c r="M206" s="144" t="s">
        <v>1</v>
      </c>
      <c r="N206" s="145" t="s">
        <v>41</v>
      </c>
      <c r="P206" s="146">
        <f t="shared" si="11"/>
        <v>0</v>
      </c>
      <c r="Q206" s="146">
        <v>0</v>
      </c>
      <c r="R206" s="146">
        <f t="shared" si="12"/>
        <v>0</v>
      </c>
      <c r="S206" s="146">
        <v>0</v>
      </c>
      <c r="T206" s="147">
        <f t="shared" si="13"/>
        <v>0</v>
      </c>
      <c r="AR206" s="148" t="s">
        <v>262</v>
      </c>
      <c r="AT206" s="148" t="s">
        <v>183</v>
      </c>
      <c r="AU206" s="148" t="s">
        <v>85</v>
      </c>
      <c r="AY206" s="17" t="s">
        <v>181</v>
      </c>
      <c r="BE206" s="149">
        <f t="shared" si="14"/>
        <v>0</v>
      </c>
      <c r="BF206" s="149">
        <f t="shared" si="15"/>
        <v>0</v>
      </c>
      <c r="BG206" s="149">
        <f t="shared" si="16"/>
        <v>0</v>
      </c>
      <c r="BH206" s="149">
        <f t="shared" si="17"/>
        <v>0</v>
      </c>
      <c r="BI206" s="149">
        <f t="shared" si="18"/>
        <v>0</v>
      </c>
      <c r="BJ206" s="17" t="s">
        <v>83</v>
      </c>
      <c r="BK206" s="149">
        <f t="shared" si="19"/>
        <v>0</v>
      </c>
      <c r="BL206" s="17" t="s">
        <v>262</v>
      </c>
      <c r="BM206" s="148" t="s">
        <v>810</v>
      </c>
    </row>
    <row r="207" spans="2:65" s="1" customFormat="1" ht="16.5" customHeight="1" x14ac:dyDescent="0.2">
      <c r="B207" s="136"/>
      <c r="C207" s="171" t="s">
        <v>874</v>
      </c>
      <c r="D207" s="171" t="s">
        <v>198</v>
      </c>
      <c r="E207" s="172" t="s">
        <v>1107</v>
      </c>
      <c r="F207" s="173" t="s">
        <v>1108</v>
      </c>
      <c r="G207" s="174" t="s">
        <v>339</v>
      </c>
      <c r="H207" s="175">
        <v>1</v>
      </c>
      <c r="I207" s="176"/>
      <c r="J207" s="177">
        <f t="shared" si="10"/>
        <v>0</v>
      </c>
      <c r="K207" s="173" t="s">
        <v>1</v>
      </c>
      <c r="L207" s="178"/>
      <c r="M207" s="179" t="s">
        <v>1</v>
      </c>
      <c r="N207" s="180" t="s">
        <v>41</v>
      </c>
      <c r="P207" s="146">
        <f t="shared" si="11"/>
        <v>0</v>
      </c>
      <c r="Q207" s="146">
        <v>0</v>
      </c>
      <c r="R207" s="146">
        <f t="shared" si="12"/>
        <v>0</v>
      </c>
      <c r="S207" s="146">
        <v>0</v>
      </c>
      <c r="T207" s="147">
        <f t="shared" si="13"/>
        <v>0</v>
      </c>
      <c r="AR207" s="148" t="s">
        <v>352</v>
      </c>
      <c r="AT207" s="148" t="s">
        <v>198</v>
      </c>
      <c r="AU207" s="148" t="s">
        <v>85</v>
      </c>
      <c r="AY207" s="17" t="s">
        <v>181</v>
      </c>
      <c r="BE207" s="149">
        <f t="shared" si="14"/>
        <v>0</v>
      </c>
      <c r="BF207" s="149">
        <f t="shared" si="15"/>
        <v>0</v>
      </c>
      <c r="BG207" s="149">
        <f t="shared" si="16"/>
        <v>0</v>
      </c>
      <c r="BH207" s="149">
        <f t="shared" si="17"/>
        <v>0</v>
      </c>
      <c r="BI207" s="149">
        <f t="shared" si="18"/>
        <v>0</v>
      </c>
      <c r="BJ207" s="17" t="s">
        <v>83</v>
      </c>
      <c r="BK207" s="149">
        <f t="shared" si="19"/>
        <v>0</v>
      </c>
      <c r="BL207" s="17" t="s">
        <v>262</v>
      </c>
      <c r="BM207" s="148" t="s">
        <v>821</v>
      </c>
    </row>
    <row r="208" spans="2:65" s="1" customFormat="1" ht="24.2" customHeight="1" x14ac:dyDescent="0.2">
      <c r="B208" s="136"/>
      <c r="C208" s="137" t="s">
        <v>1109</v>
      </c>
      <c r="D208" s="137" t="s">
        <v>183</v>
      </c>
      <c r="E208" s="138" t="s">
        <v>1110</v>
      </c>
      <c r="F208" s="139" t="s">
        <v>1099</v>
      </c>
      <c r="G208" s="140" t="s">
        <v>339</v>
      </c>
      <c r="H208" s="141">
        <v>1</v>
      </c>
      <c r="I208" s="142"/>
      <c r="J208" s="143">
        <f t="shared" si="10"/>
        <v>0</v>
      </c>
      <c r="K208" s="139" t="s">
        <v>1</v>
      </c>
      <c r="L208" s="32"/>
      <c r="M208" s="144" t="s">
        <v>1</v>
      </c>
      <c r="N208" s="145" t="s">
        <v>41</v>
      </c>
      <c r="P208" s="146">
        <f t="shared" si="11"/>
        <v>0</v>
      </c>
      <c r="Q208" s="146">
        <v>0</v>
      </c>
      <c r="R208" s="146">
        <f t="shared" si="12"/>
        <v>0</v>
      </c>
      <c r="S208" s="146">
        <v>0</v>
      </c>
      <c r="T208" s="147">
        <f t="shared" si="13"/>
        <v>0</v>
      </c>
      <c r="AR208" s="148" t="s">
        <v>262</v>
      </c>
      <c r="AT208" s="148" t="s">
        <v>183</v>
      </c>
      <c r="AU208" s="148" t="s">
        <v>85</v>
      </c>
      <c r="AY208" s="17" t="s">
        <v>181</v>
      </c>
      <c r="BE208" s="149">
        <f t="shared" si="14"/>
        <v>0</v>
      </c>
      <c r="BF208" s="149">
        <f t="shared" si="15"/>
        <v>0</v>
      </c>
      <c r="BG208" s="149">
        <f t="shared" si="16"/>
        <v>0</v>
      </c>
      <c r="BH208" s="149">
        <f t="shared" si="17"/>
        <v>0</v>
      </c>
      <c r="BI208" s="149">
        <f t="shared" si="18"/>
        <v>0</v>
      </c>
      <c r="BJ208" s="17" t="s">
        <v>83</v>
      </c>
      <c r="BK208" s="149">
        <f t="shared" si="19"/>
        <v>0</v>
      </c>
      <c r="BL208" s="17" t="s">
        <v>262</v>
      </c>
      <c r="BM208" s="148" t="s">
        <v>832</v>
      </c>
    </row>
    <row r="209" spans="2:65" s="1" customFormat="1" ht="16.5" customHeight="1" x14ac:dyDescent="0.2">
      <c r="B209" s="136"/>
      <c r="C209" s="171" t="s">
        <v>1111</v>
      </c>
      <c r="D209" s="171" t="s">
        <v>198</v>
      </c>
      <c r="E209" s="172" t="s">
        <v>1112</v>
      </c>
      <c r="F209" s="173" t="s">
        <v>1113</v>
      </c>
      <c r="G209" s="174" t="s">
        <v>339</v>
      </c>
      <c r="H209" s="175">
        <v>1</v>
      </c>
      <c r="I209" s="176"/>
      <c r="J209" s="177">
        <f t="shared" si="10"/>
        <v>0</v>
      </c>
      <c r="K209" s="173" t="s">
        <v>1</v>
      </c>
      <c r="L209" s="178"/>
      <c r="M209" s="179" t="s">
        <v>1</v>
      </c>
      <c r="N209" s="180" t="s">
        <v>41</v>
      </c>
      <c r="P209" s="146">
        <f t="shared" si="11"/>
        <v>0</v>
      </c>
      <c r="Q209" s="146">
        <v>0</v>
      </c>
      <c r="R209" s="146">
        <f t="shared" si="12"/>
        <v>0</v>
      </c>
      <c r="S209" s="146">
        <v>0</v>
      </c>
      <c r="T209" s="147">
        <f t="shared" si="13"/>
        <v>0</v>
      </c>
      <c r="AR209" s="148" t="s">
        <v>352</v>
      </c>
      <c r="AT209" s="148" t="s">
        <v>198</v>
      </c>
      <c r="AU209" s="148" t="s">
        <v>85</v>
      </c>
      <c r="AY209" s="17" t="s">
        <v>181</v>
      </c>
      <c r="BE209" s="149">
        <f t="shared" si="14"/>
        <v>0</v>
      </c>
      <c r="BF209" s="149">
        <f t="shared" si="15"/>
        <v>0</v>
      </c>
      <c r="BG209" s="149">
        <f t="shared" si="16"/>
        <v>0</v>
      </c>
      <c r="BH209" s="149">
        <f t="shared" si="17"/>
        <v>0</v>
      </c>
      <c r="BI209" s="149">
        <f t="shared" si="18"/>
        <v>0</v>
      </c>
      <c r="BJ209" s="17" t="s">
        <v>83</v>
      </c>
      <c r="BK209" s="149">
        <f t="shared" si="19"/>
        <v>0</v>
      </c>
      <c r="BL209" s="17" t="s">
        <v>262</v>
      </c>
      <c r="BM209" s="148" t="s">
        <v>840</v>
      </c>
    </row>
    <row r="210" spans="2:65" s="1" customFormat="1" ht="16.5" customHeight="1" x14ac:dyDescent="0.2">
      <c r="B210" s="136"/>
      <c r="C210" s="137" t="s">
        <v>448</v>
      </c>
      <c r="D210" s="137" t="s">
        <v>183</v>
      </c>
      <c r="E210" s="138" t="s">
        <v>1114</v>
      </c>
      <c r="F210" s="139" t="s">
        <v>1099</v>
      </c>
      <c r="G210" s="140" t="s">
        <v>339</v>
      </c>
      <c r="H210" s="141">
        <v>1</v>
      </c>
      <c r="I210" s="142"/>
      <c r="J210" s="143">
        <f t="shared" si="10"/>
        <v>0</v>
      </c>
      <c r="K210" s="139" t="s">
        <v>1</v>
      </c>
      <c r="L210" s="32"/>
      <c r="M210" s="144" t="s">
        <v>1</v>
      </c>
      <c r="N210" s="145" t="s">
        <v>41</v>
      </c>
      <c r="P210" s="146">
        <f t="shared" si="11"/>
        <v>0</v>
      </c>
      <c r="Q210" s="146">
        <v>0</v>
      </c>
      <c r="R210" s="146">
        <f t="shared" si="12"/>
        <v>0</v>
      </c>
      <c r="S210" s="146">
        <v>0</v>
      </c>
      <c r="T210" s="147">
        <f t="shared" si="13"/>
        <v>0</v>
      </c>
      <c r="AR210" s="148" t="s">
        <v>262</v>
      </c>
      <c r="AT210" s="148" t="s">
        <v>183</v>
      </c>
      <c r="AU210" s="148" t="s">
        <v>85</v>
      </c>
      <c r="AY210" s="17" t="s">
        <v>181</v>
      </c>
      <c r="BE210" s="149">
        <f t="shared" si="14"/>
        <v>0</v>
      </c>
      <c r="BF210" s="149">
        <f t="shared" si="15"/>
        <v>0</v>
      </c>
      <c r="BG210" s="149">
        <f t="shared" si="16"/>
        <v>0</v>
      </c>
      <c r="BH210" s="149">
        <f t="shared" si="17"/>
        <v>0</v>
      </c>
      <c r="BI210" s="149">
        <f t="shared" si="18"/>
        <v>0</v>
      </c>
      <c r="BJ210" s="17" t="s">
        <v>83</v>
      </c>
      <c r="BK210" s="149">
        <f t="shared" si="19"/>
        <v>0</v>
      </c>
      <c r="BL210" s="17" t="s">
        <v>262</v>
      </c>
      <c r="BM210" s="148" t="s">
        <v>849</v>
      </c>
    </row>
    <row r="211" spans="2:65" s="1" customFormat="1" ht="16.5" customHeight="1" x14ac:dyDescent="0.2">
      <c r="B211" s="136"/>
      <c r="C211" s="171" t="s">
        <v>454</v>
      </c>
      <c r="D211" s="171" t="s">
        <v>198</v>
      </c>
      <c r="E211" s="172" t="s">
        <v>1115</v>
      </c>
      <c r="F211" s="173" t="s">
        <v>1116</v>
      </c>
      <c r="G211" s="174" t="s">
        <v>339</v>
      </c>
      <c r="H211" s="175">
        <v>1</v>
      </c>
      <c r="I211" s="176"/>
      <c r="J211" s="177">
        <f t="shared" si="10"/>
        <v>0</v>
      </c>
      <c r="K211" s="173" t="s">
        <v>1</v>
      </c>
      <c r="L211" s="178"/>
      <c r="M211" s="179" t="s">
        <v>1</v>
      </c>
      <c r="N211" s="180" t="s">
        <v>41</v>
      </c>
      <c r="P211" s="146">
        <f t="shared" si="11"/>
        <v>0</v>
      </c>
      <c r="Q211" s="146">
        <v>0</v>
      </c>
      <c r="R211" s="146">
        <f t="shared" si="12"/>
        <v>0</v>
      </c>
      <c r="S211" s="146">
        <v>0</v>
      </c>
      <c r="T211" s="147">
        <f t="shared" si="13"/>
        <v>0</v>
      </c>
      <c r="AR211" s="148" t="s">
        <v>352</v>
      </c>
      <c r="AT211" s="148" t="s">
        <v>198</v>
      </c>
      <c r="AU211" s="148" t="s">
        <v>85</v>
      </c>
      <c r="AY211" s="17" t="s">
        <v>181</v>
      </c>
      <c r="BE211" s="149">
        <f t="shared" si="14"/>
        <v>0</v>
      </c>
      <c r="BF211" s="149">
        <f t="shared" si="15"/>
        <v>0</v>
      </c>
      <c r="BG211" s="149">
        <f t="shared" si="16"/>
        <v>0</v>
      </c>
      <c r="BH211" s="149">
        <f t="shared" si="17"/>
        <v>0</v>
      </c>
      <c r="BI211" s="149">
        <f t="shared" si="18"/>
        <v>0</v>
      </c>
      <c r="BJ211" s="17" t="s">
        <v>83</v>
      </c>
      <c r="BK211" s="149">
        <f t="shared" si="19"/>
        <v>0</v>
      </c>
      <c r="BL211" s="17" t="s">
        <v>262</v>
      </c>
      <c r="BM211" s="148" t="s">
        <v>857</v>
      </c>
    </row>
    <row r="212" spans="2:65" s="1" customFormat="1" ht="16.5" customHeight="1" x14ac:dyDescent="0.2">
      <c r="B212" s="136"/>
      <c r="C212" s="137" t="s">
        <v>461</v>
      </c>
      <c r="D212" s="137" t="s">
        <v>183</v>
      </c>
      <c r="E212" s="138" t="s">
        <v>1117</v>
      </c>
      <c r="F212" s="139" t="s">
        <v>1099</v>
      </c>
      <c r="G212" s="140" t="s">
        <v>339</v>
      </c>
      <c r="H212" s="141">
        <v>1</v>
      </c>
      <c r="I212" s="142"/>
      <c r="J212" s="143">
        <f t="shared" si="10"/>
        <v>0</v>
      </c>
      <c r="K212" s="139" t="s">
        <v>1</v>
      </c>
      <c r="L212" s="32"/>
      <c r="M212" s="144" t="s">
        <v>1</v>
      </c>
      <c r="N212" s="145" t="s">
        <v>41</v>
      </c>
      <c r="P212" s="146">
        <f t="shared" si="11"/>
        <v>0</v>
      </c>
      <c r="Q212" s="146">
        <v>0</v>
      </c>
      <c r="R212" s="146">
        <f t="shared" si="12"/>
        <v>0</v>
      </c>
      <c r="S212" s="146">
        <v>0</v>
      </c>
      <c r="T212" s="147">
        <f t="shared" si="13"/>
        <v>0</v>
      </c>
      <c r="AR212" s="148" t="s">
        <v>262</v>
      </c>
      <c r="AT212" s="148" t="s">
        <v>183</v>
      </c>
      <c r="AU212" s="148" t="s">
        <v>85</v>
      </c>
      <c r="AY212" s="17" t="s">
        <v>181</v>
      </c>
      <c r="BE212" s="149">
        <f t="shared" si="14"/>
        <v>0</v>
      </c>
      <c r="BF212" s="149">
        <f t="shared" si="15"/>
        <v>0</v>
      </c>
      <c r="BG212" s="149">
        <f t="shared" si="16"/>
        <v>0</v>
      </c>
      <c r="BH212" s="149">
        <f t="shared" si="17"/>
        <v>0</v>
      </c>
      <c r="BI212" s="149">
        <f t="shared" si="18"/>
        <v>0</v>
      </c>
      <c r="BJ212" s="17" t="s">
        <v>83</v>
      </c>
      <c r="BK212" s="149">
        <f t="shared" si="19"/>
        <v>0</v>
      </c>
      <c r="BL212" s="17" t="s">
        <v>262</v>
      </c>
      <c r="BM212" s="148" t="s">
        <v>866</v>
      </c>
    </row>
    <row r="213" spans="2:65" s="1" customFormat="1" ht="16.5" customHeight="1" x14ac:dyDescent="0.2">
      <c r="B213" s="136"/>
      <c r="C213" s="171" t="s">
        <v>466</v>
      </c>
      <c r="D213" s="171" t="s">
        <v>198</v>
      </c>
      <c r="E213" s="172" t="s">
        <v>1118</v>
      </c>
      <c r="F213" s="173" t="s">
        <v>1119</v>
      </c>
      <c r="G213" s="174" t="s">
        <v>339</v>
      </c>
      <c r="H213" s="175">
        <v>1</v>
      </c>
      <c r="I213" s="176"/>
      <c r="J213" s="177">
        <f t="shared" si="10"/>
        <v>0</v>
      </c>
      <c r="K213" s="173" t="s">
        <v>1</v>
      </c>
      <c r="L213" s="178"/>
      <c r="M213" s="179" t="s">
        <v>1</v>
      </c>
      <c r="N213" s="180" t="s">
        <v>41</v>
      </c>
      <c r="P213" s="146">
        <f t="shared" si="11"/>
        <v>0</v>
      </c>
      <c r="Q213" s="146">
        <v>0</v>
      </c>
      <c r="R213" s="146">
        <f t="shared" si="12"/>
        <v>0</v>
      </c>
      <c r="S213" s="146">
        <v>0</v>
      </c>
      <c r="T213" s="147">
        <f t="shared" si="13"/>
        <v>0</v>
      </c>
      <c r="AR213" s="148" t="s">
        <v>352</v>
      </c>
      <c r="AT213" s="148" t="s">
        <v>198</v>
      </c>
      <c r="AU213" s="148" t="s">
        <v>85</v>
      </c>
      <c r="AY213" s="17" t="s">
        <v>181</v>
      </c>
      <c r="BE213" s="149">
        <f t="shared" si="14"/>
        <v>0</v>
      </c>
      <c r="BF213" s="149">
        <f t="shared" si="15"/>
        <v>0</v>
      </c>
      <c r="BG213" s="149">
        <f t="shared" si="16"/>
        <v>0</v>
      </c>
      <c r="BH213" s="149">
        <f t="shared" si="17"/>
        <v>0</v>
      </c>
      <c r="BI213" s="149">
        <f t="shared" si="18"/>
        <v>0</v>
      </c>
      <c r="BJ213" s="17" t="s">
        <v>83</v>
      </c>
      <c r="BK213" s="149">
        <f t="shared" si="19"/>
        <v>0</v>
      </c>
      <c r="BL213" s="17" t="s">
        <v>262</v>
      </c>
      <c r="BM213" s="148" t="s">
        <v>874</v>
      </c>
    </row>
    <row r="214" spans="2:65" s="1" customFormat="1" ht="16.5" customHeight="1" x14ac:dyDescent="0.2">
      <c r="B214" s="136"/>
      <c r="C214" s="137" t="s">
        <v>853</v>
      </c>
      <c r="D214" s="137" t="s">
        <v>183</v>
      </c>
      <c r="E214" s="138" t="s">
        <v>1120</v>
      </c>
      <c r="F214" s="139" t="s">
        <v>1099</v>
      </c>
      <c r="G214" s="140" t="s">
        <v>339</v>
      </c>
      <c r="H214" s="141">
        <v>1</v>
      </c>
      <c r="I214" s="142"/>
      <c r="J214" s="143">
        <f t="shared" si="10"/>
        <v>0</v>
      </c>
      <c r="K214" s="139" t="s">
        <v>1</v>
      </c>
      <c r="L214" s="32"/>
      <c r="M214" s="144" t="s">
        <v>1</v>
      </c>
      <c r="N214" s="145" t="s">
        <v>41</v>
      </c>
      <c r="P214" s="146">
        <f t="shared" si="11"/>
        <v>0</v>
      </c>
      <c r="Q214" s="146">
        <v>0</v>
      </c>
      <c r="R214" s="146">
        <f t="shared" si="12"/>
        <v>0</v>
      </c>
      <c r="S214" s="146">
        <v>0</v>
      </c>
      <c r="T214" s="147">
        <f t="shared" si="13"/>
        <v>0</v>
      </c>
      <c r="AR214" s="148" t="s">
        <v>262</v>
      </c>
      <c r="AT214" s="148" t="s">
        <v>183</v>
      </c>
      <c r="AU214" s="148" t="s">
        <v>85</v>
      </c>
      <c r="AY214" s="17" t="s">
        <v>181</v>
      </c>
      <c r="BE214" s="149">
        <f t="shared" si="14"/>
        <v>0</v>
      </c>
      <c r="BF214" s="149">
        <f t="shared" si="15"/>
        <v>0</v>
      </c>
      <c r="BG214" s="149">
        <f t="shared" si="16"/>
        <v>0</v>
      </c>
      <c r="BH214" s="149">
        <f t="shared" si="17"/>
        <v>0</v>
      </c>
      <c r="BI214" s="149">
        <f t="shared" si="18"/>
        <v>0</v>
      </c>
      <c r="BJ214" s="17" t="s">
        <v>83</v>
      </c>
      <c r="BK214" s="149">
        <f t="shared" si="19"/>
        <v>0</v>
      </c>
      <c r="BL214" s="17" t="s">
        <v>262</v>
      </c>
      <c r="BM214" s="148" t="s">
        <v>1103</v>
      </c>
    </row>
    <row r="215" spans="2:65" s="1" customFormat="1" ht="16.5" customHeight="1" x14ac:dyDescent="0.2">
      <c r="B215" s="136"/>
      <c r="C215" s="171" t="s">
        <v>857</v>
      </c>
      <c r="D215" s="171" t="s">
        <v>198</v>
      </c>
      <c r="E215" s="172" t="s">
        <v>1121</v>
      </c>
      <c r="F215" s="173" t="s">
        <v>1122</v>
      </c>
      <c r="G215" s="174" t="s">
        <v>339</v>
      </c>
      <c r="H215" s="175">
        <v>1</v>
      </c>
      <c r="I215" s="176"/>
      <c r="J215" s="177">
        <f t="shared" si="10"/>
        <v>0</v>
      </c>
      <c r="K215" s="173" t="s">
        <v>1</v>
      </c>
      <c r="L215" s="178"/>
      <c r="M215" s="179" t="s">
        <v>1</v>
      </c>
      <c r="N215" s="180" t="s">
        <v>41</v>
      </c>
      <c r="P215" s="146">
        <f t="shared" si="11"/>
        <v>0</v>
      </c>
      <c r="Q215" s="146">
        <v>0</v>
      </c>
      <c r="R215" s="146">
        <f t="shared" si="12"/>
        <v>0</v>
      </c>
      <c r="S215" s="146">
        <v>0</v>
      </c>
      <c r="T215" s="147">
        <f t="shared" si="13"/>
        <v>0</v>
      </c>
      <c r="AR215" s="148" t="s">
        <v>352</v>
      </c>
      <c r="AT215" s="148" t="s">
        <v>198</v>
      </c>
      <c r="AU215" s="148" t="s">
        <v>85</v>
      </c>
      <c r="AY215" s="17" t="s">
        <v>181</v>
      </c>
      <c r="BE215" s="149">
        <f t="shared" si="14"/>
        <v>0</v>
      </c>
      <c r="BF215" s="149">
        <f t="shared" si="15"/>
        <v>0</v>
      </c>
      <c r="BG215" s="149">
        <f t="shared" si="16"/>
        <v>0</v>
      </c>
      <c r="BH215" s="149">
        <f t="shared" si="17"/>
        <v>0</v>
      </c>
      <c r="BI215" s="149">
        <f t="shared" si="18"/>
        <v>0</v>
      </c>
      <c r="BJ215" s="17" t="s">
        <v>83</v>
      </c>
      <c r="BK215" s="149">
        <f t="shared" si="19"/>
        <v>0</v>
      </c>
      <c r="BL215" s="17" t="s">
        <v>262</v>
      </c>
      <c r="BM215" s="148" t="s">
        <v>1111</v>
      </c>
    </row>
    <row r="216" spans="2:65" s="1" customFormat="1" ht="16.5" customHeight="1" x14ac:dyDescent="0.2">
      <c r="B216" s="136"/>
      <c r="C216" s="137" t="s">
        <v>470</v>
      </c>
      <c r="D216" s="137" t="s">
        <v>183</v>
      </c>
      <c r="E216" s="138" t="s">
        <v>1123</v>
      </c>
      <c r="F216" s="139" t="s">
        <v>1099</v>
      </c>
      <c r="G216" s="140" t="s">
        <v>339</v>
      </c>
      <c r="H216" s="141">
        <v>1</v>
      </c>
      <c r="I216" s="142"/>
      <c r="J216" s="143">
        <f t="shared" ref="J216:J247" si="20">ROUND(I216*H216,2)</f>
        <v>0</v>
      </c>
      <c r="K216" s="139" t="s">
        <v>1</v>
      </c>
      <c r="L216" s="32"/>
      <c r="M216" s="144" t="s">
        <v>1</v>
      </c>
      <c r="N216" s="145" t="s">
        <v>41</v>
      </c>
      <c r="P216" s="146">
        <f t="shared" ref="P216:P247" si="21">O216*H216</f>
        <v>0</v>
      </c>
      <c r="Q216" s="146">
        <v>0</v>
      </c>
      <c r="R216" s="146">
        <f t="shared" ref="R216:R247" si="22">Q216*H216</f>
        <v>0</v>
      </c>
      <c r="S216" s="146">
        <v>0</v>
      </c>
      <c r="T216" s="147">
        <f t="shared" ref="T216:T247" si="23">S216*H216</f>
        <v>0</v>
      </c>
      <c r="AR216" s="148" t="s">
        <v>262</v>
      </c>
      <c r="AT216" s="148" t="s">
        <v>183</v>
      </c>
      <c r="AU216" s="148" t="s">
        <v>85</v>
      </c>
      <c r="AY216" s="17" t="s">
        <v>181</v>
      </c>
      <c r="BE216" s="149">
        <f t="shared" ref="BE216:BE247" si="24">IF(N216="základní",J216,0)</f>
        <v>0</v>
      </c>
      <c r="BF216" s="149">
        <f t="shared" ref="BF216:BF247" si="25">IF(N216="snížená",J216,0)</f>
        <v>0</v>
      </c>
      <c r="BG216" s="149">
        <f t="shared" ref="BG216:BG247" si="26">IF(N216="zákl. přenesená",J216,0)</f>
        <v>0</v>
      </c>
      <c r="BH216" s="149">
        <f t="shared" ref="BH216:BH247" si="27">IF(N216="sníž. přenesená",J216,0)</f>
        <v>0</v>
      </c>
      <c r="BI216" s="149">
        <f t="shared" ref="BI216:BI247" si="28">IF(N216="nulová",J216,0)</f>
        <v>0</v>
      </c>
      <c r="BJ216" s="17" t="s">
        <v>83</v>
      </c>
      <c r="BK216" s="149">
        <f t="shared" ref="BK216:BK247" si="29">ROUND(I216*H216,2)</f>
        <v>0</v>
      </c>
      <c r="BL216" s="17" t="s">
        <v>262</v>
      </c>
      <c r="BM216" s="148" t="s">
        <v>1124</v>
      </c>
    </row>
    <row r="217" spans="2:65" s="1" customFormat="1" ht="16.5" customHeight="1" x14ac:dyDescent="0.2">
      <c r="B217" s="136"/>
      <c r="C217" s="171" t="s">
        <v>474</v>
      </c>
      <c r="D217" s="171" t="s">
        <v>198</v>
      </c>
      <c r="E217" s="172" t="s">
        <v>1125</v>
      </c>
      <c r="F217" s="173" t="s">
        <v>1126</v>
      </c>
      <c r="G217" s="174" t="s">
        <v>339</v>
      </c>
      <c r="H217" s="175">
        <v>1</v>
      </c>
      <c r="I217" s="176"/>
      <c r="J217" s="177">
        <f t="shared" si="20"/>
        <v>0</v>
      </c>
      <c r="K217" s="173" t="s">
        <v>1</v>
      </c>
      <c r="L217" s="178"/>
      <c r="M217" s="179" t="s">
        <v>1</v>
      </c>
      <c r="N217" s="180" t="s">
        <v>41</v>
      </c>
      <c r="P217" s="146">
        <f t="shared" si="21"/>
        <v>0</v>
      </c>
      <c r="Q217" s="146">
        <v>0</v>
      </c>
      <c r="R217" s="146">
        <f t="shared" si="22"/>
        <v>0</v>
      </c>
      <c r="S217" s="146">
        <v>0</v>
      </c>
      <c r="T217" s="147">
        <f t="shared" si="23"/>
        <v>0</v>
      </c>
      <c r="AR217" s="148" t="s">
        <v>352</v>
      </c>
      <c r="AT217" s="148" t="s">
        <v>198</v>
      </c>
      <c r="AU217" s="148" t="s">
        <v>85</v>
      </c>
      <c r="AY217" s="17" t="s">
        <v>181</v>
      </c>
      <c r="BE217" s="149">
        <f t="shared" si="24"/>
        <v>0</v>
      </c>
      <c r="BF217" s="149">
        <f t="shared" si="25"/>
        <v>0</v>
      </c>
      <c r="BG217" s="149">
        <f t="shared" si="26"/>
        <v>0</v>
      </c>
      <c r="BH217" s="149">
        <f t="shared" si="27"/>
        <v>0</v>
      </c>
      <c r="BI217" s="149">
        <f t="shared" si="28"/>
        <v>0</v>
      </c>
      <c r="BJ217" s="17" t="s">
        <v>83</v>
      </c>
      <c r="BK217" s="149">
        <f t="shared" si="29"/>
        <v>0</v>
      </c>
      <c r="BL217" s="17" t="s">
        <v>262</v>
      </c>
      <c r="BM217" s="148" t="s">
        <v>1127</v>
      </c>
    </row>
    <row r="218" spans="2:65" s="1" customFormat="1" ht="16.5" customHeight="1" x14ac:dyDescent="0.2">
      <c r="B218" s="136"/>
      <c r="C218" s="137" t="s">
        <v>827</v>
      </c>
      <c r="D218" s="137" t="s">
        <v>183</v>
      </c>
      <c r="E218" s="138" t="s">
        <v>1128</v>
      </c>
      <c r="F218" s="139" t="s">
        <v>1099</v>
      </c>
      <c r="G218" s="140" t="s">
        <v>339</v>
      </c>
      <c r="H218" s="141">
        <v>1</v>
      </c>
      <c r="I218" s="142"/>
      <c r="J218" s="143">
        <f t="shared" si="20"/>
        <v>0</v>
      </c>
      <c r="K218" s="139" t="s">
        <v>1</v>
      </c>
      <c r="L218" s="32"/>
      <c r="M218" s="144" t="s">
        <v>1</v>
      </c>
      <c r="N218" s="145" t="s">
        <v>41</v>
      </c>
      <c r="P218" s="146">
        <f t="shared" si="21"/>
        <v>0</v>
      </c>
      <c r="Q218" s="146">
        <v>0</v>
      </c>
      <c r="R218" s="146">
        <f t="shared" si="22"/>
        <v>0</v>
      </c>
      <c r="S218" s="146">
        <v>0</v>
      </c>
      <c r="T218" s="147">
        <f t="shared" si="23"/>
        <v>0</v>
      </c>
      <c r="AR218" s="148" t="s">
        <v>262</v>
      </c>
      <c r="AT218" s="148" t="s">
        <v>183</v>
      </c>
      <c r="AU218" s="148" t="s">
        <v>85</v>
      </c>
      <c r="AY218" s="17" t="s">
        <v>181</v>
      </c>
      <c r="BE218" s="149">
        <f t="shared" si="24"/>
        <v>0</v>
      </c>
      <c r="BF218" s="149">
        <f t="shared" si="25"/>
        <v>0</v>
      </c>
      <c r="BG218" s="149">
        <f t="shared" si="26"/>
        <v>0</v>
      </c>
      <c r="BH218" s="149">
        <f t="shared" si="27"/>
        <v>0</v>
      </c>
      <c r="BI218" s="149">
        <f t="shared" si="28"/>
        <v>0</v>
      </c>
      <c r="BJ218" s="17" t="s">
        <v>83</v>
      </c>
      <c r="BK218" s="149">
        <f t="shared" si="29"/>
        <v>0</v>
      </c>
      <c r="BL218" s="17" t="s">
        <v>262</v>
      </c>
      <c r="BM218" s="148" t="s">
        <v>1129</v>
      </c>
    </row>
    <row r="219" spans="2:65" s="1" customFormat="1" ht="16.5" customHeight="1" x14ac:dyDescent="0.2">
      <c r="B219" s="136"/>
      <c r="C219" s="171" t="s">
        <v>832</v>
      </c>
      <c r="D219" s="171" t="s">
        <v>198</v>
      </c>
      <c r="E219" s="172" t="s">
        <v>1130</v>
      </c>
      <c r="F219" s="173" t="s">
        <v>1131</v>
      </c>
      <c r="G219" s="174" t="s">
        <v>339</v>
      </c>
      <c r="H219" s="175">
        <v>1</v>
      </c>
      <c r="I219" s="176"/>
      <c r="J219" s="177">
        <f t="shared" si="20"/>
        <v>0</v>
      </c>
      <c r="K219" s="173" t="s">
        <v>1</v>
      </c>
      <c r="L219" s="178"/>
      <c r="M219" s="179" t="s">
        <v>1</v>
      </c>
      <c r="N219" s="180" t="s">
        <v>41</v>
      </c>
      <c r="P219" s="146">
        <f t="shared" si="21"/>
        <v>0</v>
      </c>
      <c r="Q219" s="146">
        <v>0</v>
      </c>
      <c r="R219" s="146">
        <f t="shared" si="22"/>
        <v>0</v>
      </c>
      <c r="S219" s="146">
        <v>0</v>
      </c>
      <c r="T219" s="147">
        <f t="shared" si="23"/>
        <v>0</v>
      </c>
      <c r="AR219" s="148" t="s">
        <v>352</v>
      </c>
      <c r="AT219" s="148" t="s">
        <v>198</v>
      </c>
      <c r="AU219" s="148" t="s">
        <v>85</v>
      </c>
      <c r="AY219" s="17" t="s">
        <v>181</v>
      </c>
      <c r="BE219" s="149">
        <f t="shared" si="24"/>
        <v>0</v>
      </c>
      <c r="BF219" s="149">
        <f t="shared" si="25"/>
        <v>0</v>
      </c>
      <c r="BG219" s="149">
        <f t="shared" si="26"/>
        <v>0</v>
      </c>
      <c r="BH219" s="149">
        <f t="shared" si="27"/>
        <v>0</v>
      </c>
      <c r="BI219" s="149">
        <f t="shared" si="28"/>
        <v>0</v>
      </c>
      <c r="BJ219" s="17" t="s">
        <v>83</v>
      </c>
      <c r="BK219" s="149">
        <f t="shared" si="29"/>
        <v>0</v>
      </c>
      <c r="BL219" s="17" t="s">
        <v>262</v>
      </c>
      <c r="BM219" s="148" t="s">
        <v>1132</v>
      </c>
    </row>
    <row r="220" spans="2:65" s="1" customFormat="1" ht="16.5" customHeight="1" x14ac:dyDescent="0.2">
      <c r="B220" s="136"/>
      <c r="C220" s="137" t="s">
        <v>836</v>
      </c>
      <c r="D220" s="137" t="s">
        <v>183</v>
      </c>
      <c r="E220" s="138" t="s">
        <v>1133</v>
      </c>
      <c r="F220" s="139" t="s">
        <v>1099</v>
      </c>
      <c r="G220" s="140" t="s">
        <v>339</v>
      </c>
      <c r="H220" s="141">
        <v>1</v>
      </c>
      <c r="I220" s="142"/>
      <c r="J220" s="143">
        <f t="shared" si="20"/>
        <v>0</v>
      </c>
      <c r="K220" s="139" t="s">
        <v>1</v>
      </c>
      <c r="L220" s="32"/>
      <c r="M220" s="144" t="s">
        <v>1</v>
      </c>
      <c r="N220" s="145" t="s">
        <v>41</v>
      </c>
      <c r="P220" s="146">
        <f t="shared" si="21"/>
        <v>0</v>
      </c>
      <c r="Q220" s="146">
        <v>0</v>
      </c>
      <c r="R220" s="146">
        <f t="shared" si="22"/>
        <v>0</v>
      </c>
      <c r="S220" s="146">
        <v>0</v>
      </c>
      <c r="T220" s="147">
        <f t="shared" si="23"/>
        <v>0</v>
      </c>
      <c r="AR220" s="148" t="s">
        <v>262</v>
      </c>
      <c r="AT220" s="148" t="s">
        <v>183</v>
      </c>
      <c r="AU220" s="148" t="s">
        <v>85</v>
      </c>
      <c r="AY220" s="17" t="s">
        <v>181</v>
      </c>
      <c r="BE220" s="149">
        <f t="shared" si="24"/>
        <v>0</v>
      </c>
      <c r="BF220" s="149">
        <f t="shared" si="25"/>
        <v>0</v>
      </c>
      <c r="BG220" s="149">
        <f t="shared" si="26"/>
        <v>0</v>
      </c>
      <c r="BH220" s="149">
        <f t="shared" si="27"/>
        <v>0</v>
      </c>
      <c r="BI220" s="149">
        <f t="shared" si="28"/>
        <v>0</v>
      </c>
      <c r="BJ220" s="17" t="s">
        <v>83</v>
      </c>
      <c r="BK220" s="149">
        <f t="shared" si="29"/>
        <v>0</v>
      </c>
      <c r="BL220" s="17" t="s">
        <v>262</v>
      </c>
      <c r="BM220" s="148" t="s">
        <v>1134</v>
      </c>
    </row>
    <row r="221" spans="2:65" s="1" customFormat="1" ht="16.5" customHeight="1" x14ac:dyDescent="0.2">
      <c r="B221" s="136"/>
      <c r="C221" s="171" t="s">
        <v>840</v>
      </c>
      <c r="D221" s="171" t="s">
        <v>198</v>
      </c>
      <c r="E221" s="172" t="s">
        <v>1135</v>
      </c>
      <c r="F221" s="173" t="s">
        <v>1136</v>
      </c>
      <c r="G221" s="174" t="s">
        <v>339</v>
      </c>
      <c r="H221" s="175">
        <v>1</v>
      </c>
      <c r="I221" s="176"/>
      <c r="J221" s="177">
        <f t="shared" si="20"/>
        <v>0</v>
      </c>
      <c r="K221" s="173" t="s">
        <v>1</v>
      </c>
      <c r="L221" s="178"/>
      <c r="M221" s="179" t="s">
        <v>1</v>
      </c>
      <c r="N221" s="180" t="s">
        <v>41</v>
      </c>
      <c r="P221" s="146">
        <f t="shared" si="21"/>
        <v>0</v>
      </c>
      <c r="Q221" s="146">
        <v>0</v>
      </c>
      <c r="R221" s="146">
        <f t="shared" si="22"/>
        <v>0</v>
      </c>
      <c r="S221" s="146">
        <v>0</v>
      </c>
      <c r="T221" s="147">
        <f t="shared" si="23"/>
        <v>0</v>
      </c>
      <c r="AR221" s="148" t="s">
        <v>352</v>
      </c>
      <c r="AT221" s="148" t="s">
        <v>198</v>
      </c>
      <c r="AU221" s="148" t="s">
        <v>85</v>
      </c>
      <c r="AY221" s="17" t="s">
        <v>181</v>
      </c>
      <c r="BE221" s="149">
        <f t="shared" si="24"/>
        <v>0</v>
      </c>
      <c r="BF221" s="149">
        <f t="shared" si="25"/>
        <v>0</v>
      </c>
      <c r="BG221" s="149">
        <f t="shared" si="26"/>
        <v>0</v>
      </c>
      <c r="BH221" s="149">
        <f t="shared" si="27"/>
        <v>0</v>
      </c>
      <c r="BI221" s="149">
        <f t="shared" si="28"/>
        <v>0</v>
      </c>
      <c r="BJ221" s="17" t="s">
        <v>83</v>
      </c>
      <c r="BK221" s="149">
        <f t="shared" si="29"/>
        <v>0</v>
      </c>
      <c r="BL221" s="17" t="s">
        <v>262</v>
      </c>
      <c r="BM221" s="148" t="s">
        <v>1137</v>
      </c>
    </row>
    <row r="222" spans="2:65" s="1" customFormat="1" ht="16.5" customHeight="1" x14ac:dyDescent="0.2">
      <c r="B222" s="136"/>
      <c r="C222" s="137" t="s">
        <v>845</v>
      </c>
      <c r="D222" s="137" t="s">
        <v>183</v>
      </c>
      <c r="E222" s="138" t="s">
        <v>1138</v>
      </c>
      <c r="F222" s="139" t="s">
        <v>1099</v>
      </c>
      <c r="G222" s="140" t="s">
        <v>339</v>
      </c>
      <c r="H222" s="141">
        <v>1</v>
      </c>
      <c r="I222" s="142"/>
      <c r="J222" s="143">
        <f t="shared" si="20"/>
        <v>0</v>
      </c>
      <c r="K222" s="139" t="s">
        <v>1</v>
      </c>
      <c r="L222" s="32"/>
      <c r="M222" s="144" t="s">
        <v>1</v>
      </c>
      <c r="N222" s="145" t="s">
        <v>41</v>
      </c>
      <c r="P222" s="146">
        <f t="shared" si="21"/>
        <v>0</v>
      </c>
      <c r="Q222" s="146">
        <v>0</v>
      </c>
      <c r="R222" s="146">
        <f t="shared" si="22"/>
        <v>0</v>
      </c>
      <c r="S222" s="146">
        <v>0</v>
      </c>
      <c r="T222" s="147">
        <f t="shared" si="23"/>
        <v>0</v>
      </c>
      <c r="AR222" s="148" t="s">
        <v>262</v>
      </c>
      <c r="AT222" s="148" t="s">
        <v>183</v>
      </c>
      <c r="AU222" s="148" t="s">
        <v>85</v>
      </c>
      <c r="AY222" s="17" t="s">
        <v>181</v>
      </c>
      <c r="BE222" s="149">
        <f t="shared" si="24"/>
        <v>0</v>
      </c>
      <c r="BF222" s="149">
        <f t="shared" si="25"/>
        <v>0</v>
      </c>
      <c r="BG222" s="149">
        <f t="shared" si="26"/>
        <v>0</v>
      </c>
      <c r="BH222" s="149">
        <f t="shared" si="27"/>
        <v>0</v>
      </c>
      <c r="BI222" s="149">
        <f t="shared" si="28"/>
        <v>0</v>
      </c>
      <c r="BJ222" s="17" t="s">
        <v>83</v>
      </c>
      <c r="BK222" s="149">
        <f t="shared" si="29"/>
        <v>0</v>
      </c>
      <c r="BL222" s="17" t="s">
        <v>262</v>
      </c>
      <c r="BM222" s="148" t="s">
        <v>1139</v>
      </c>
    </row>
    <row r="223" spans="2:65" s="1" customFormat="1" ht="16.5" customHeight="1" x14ac:dyDescent="0.2">
      <c r="B223" s="136"/>
      <c r="C223" s="171" t="s">
        <v>849</v>
      </c>
      <c r="D223" s="171" t="s">
        <v>198</v>
      </c>
      <c r="E223" s="172" t="s">
        <v>1140</v>
      </c>
      <c r="F223" s="173" t="s">
        <v>1141</v>
      </c>
      <c r="G223" s="174" t="s">
        <v>339</v>
      </c>
      <c r="H223" s="175">
        <v>1</v>
      </c>
      <c r="I223" s="176"/>
      <c r="J223" s="177">
        <f t="shared" si="20"/>
        <v>0</v>
      </c>
      <c r="K223" s="173" t="s">
        <v>1</v>
      </c>
      <c r="L223" s="178"/>
      <c r="M223" s="179" t="s">
        <v>1</v>
      </c>
      <c r="N223" s="180" t="s">
        <v>41</v>
      </c>
      <c r="P223" s="146">
        <f t="shared" si="21"/>
        <v>0</v>
      </c>
      <c r="Q223" s="146">
        <v>0</v>
      </c>
      <c r="R223" s="146">
        <f t="shared" si="22"/>
        <v>0</v>
      </c>
      <c r="S223" s="146">
        <v>0</v>
      </c>
      <c r="T223" s="147">
        <f t="shared" si="23"/>
        <v>0</v>
      </c>
      <c r="AR223" s="148" t="s">
        <v>352</v>
      </c>
      <c r="AT223" s="148" t="s">
        <v>198</v>
      </c>
      <c r="AU223" s="148" t="s">
        <v>85</v>
      </c>
      <c r="AY223" s="17" t="s">
        <v>181</v>
      </c>
      <c r="BE223" s="149">
        <f t="shared" si="24"/>
        <v>0</v>
      </c>
      <c r="BF223" s="149">
        <f t="shared" si="25"/>
        <v>0</v>
      </c>
      <c r="BG223" s="149">
        <f t="shared" si="26"/>
        <v>0</v>
      </c>
      <c r="BH223" s="149">
        <f t="shared" si="27"/>
        <v>0</v>
      </c>
      <c r="BI223" s="149">
        <f t="shared" si="28"/>
        <v>0</v>
      </c>
      <c r="BJ223" s="17" t="s">
        <v>83</v>
      </c>
      <c r="BK223" s="149">
        <f t="shared" si="29"/>
        <v>0</v>
      </c>
      <c r="BL223" s="17" t="s">
        <v>262</v>
      </c>
      <c r="BM223" s="148" t="s">
        <v>1142</v>
      </c>
    </row>
    <row r="224" spans="2:65" s="1" customFormat="1" ht="24.2" customHeight="1" x14ac:dyDescent="0.2">
      <c r="B224" s="136"/>
      <c r="C224" s="137" t="s">
        <v>862</v>
      </c>
      <c r="D224" s="137" t="s">
        <v>183</v>
      </c>
      <c r="E224" s="138" t="s">
        <v>1143</v>
      </c>
      <c r="F224" s="139" t="s">
        <v>1099</v>
      </c>
      <c r="G224" s="140" t="s">
        <v>339</v>
      </c>
      <c r="H224" s="141">
        <v>1</v>
      </c>
      <c r="I224" s="142"/>
      <c r="J224" s="143">
        <f t="shared" si="20"/>
        <v>0</v>
      </c>
      <c r="K224" s="139" t="s">
        <v>1</v>
      </c>
      <c r="L224" s="32"/>
      <c r="M224" s="144" t="s">
        <v>1</v>
      </c>
      <c r="N224" s="145" t="s">
        <v>41</v>
      </c>
      <c r="P224" s="146">
        <f t="shared" si="21"/>
        <v>0</v>
      </c>
      <c r="Q224" s="146">
        <v>0</v>
      </c>
      <c r="R224" s="146">
        <f t="shared" si="22"/>
        <v>0</v>
      </c>
      <c r="S224" s="146">
        <v>0</v>
      </c>
      <c r="T224" s="147">
        <f t="shared" si="23"/>
        <v>0</v>
      </c>
      <c r="AR224" s="148" t="s">
        <v>262</v>
      </c>
      <c r="AT224" s="148" t="s">
        <v>183</v>
      </c>
      <c r="AU224" s="148" t="s">
        <v>85</v>
      </c>
      <c r="AY224" s="17" t="s">
        <v>181</v>
      </c>
      <c r="BE224" s="149">
        <f t="shared" si="24"/>
        <v>0</v>
      </c>
      <c r="BF224" s="149">
        <f t="shared" si="25"/>
        <v>0</v>
      </c>
      <c r="BG224" s="149">
        <f t="shared" si="26"/>
        <v>0</v>
      </c>
      <c r="BH224" s="149">
        <f t="shared" si="27"/>
        <v>0</v>
      </c>
      <c r="BI224" s="149">
        <f t="shared" si="28"/>
        <v>0</v>
      </c>
      <c r="BJ224" s="17" t="s">
        <v>83</v>
      </c>
      <c r="BK224" s="149">
        <f t="shared" si="29"/>
        <v>0</v>
      </c>
      <c r="BL224" s="17" t="s">
        <v>262</v>
      </c>
      <c r="BM224" s="148" t="s">
        <v>1144</v>
      </c>
    </row>
    <row r="225" spans="2:65" s="1" customFormat="1" ht="16.5" customHeight="1" x14ac:dyDescent="0.2">
      <c r="B225" s="136"/>
      <c r="C225" s="171" t="s">
        <v>866</v>
      </c>
      <c r="D225" s="171" t="s">
        <v>198</v>
      </c>
      <c r="E225" s="172" t="s">
        <v>1145</v>
      </c>
      <c r="F225" s="173" t="s">
        <v>1146</v>
      </c>
      <c r="G225" s="174" t="s">
        <v>339</v>
      </c>
      <c r="H225" s="175">
        <v>1</v>
      </c>
      <c r="I225" s="176"/>
      <c r="J225" s="177">
        <f t="shared" si="20"/>
        <v>0</v>
      </c>
      <c r="K225" s="173" t="s">
        <v>1</v>
      </c>
      <c r="L225" s="178"/>
      <c r="M225" s="179" t="s">
        <v>1</v>
      </c>
      <c r="N225" s="180" t="s">
        <v>41</v>
      </c>
      <c r="P225" s="146">
        <f t="shared" si="21"/>
        <v>0</v>
      </c>
      <c r="Q225" s="146">
        <v>0</v>
      </c>
      <c r="R225" s="146">
        <f t="shared" si="22"/>
        <v>0</v>
      </c>
      <c r="S225" s="146">
        <v>0</v>
      </c>
      <c r="T225" s="147">
        <f t="shared" si="23"/>
        <v>0</v>
      </c>
      <c r="AR225" s="148" t="s">
        <v>352</v>
      </c>
      <c r="AT225" s="148" t="s">
        <v>198</v>
      </c>
      <c r="AU225" s="148" t="s">
        <v>85</v>
      </c>
      <c r="AY225" s="17" t="s">
        <v>181</v>
      </c>
      <c r="BE225" s="149">
        <f t="shared" si="24"/>
        <v>0</v>
      </c>
      <c r="BF225" s="149">
        <f t="shared" si="25"/>
        <v>0</v>
      </c>
      <c r="BG225" s="149">
        <f t="shared" si="26"/>
        <v>0</v>
      </c>
      <c r="BH225" s="149">
        <f t="shared" si="27"/>
        <v>0</v>
      </c>
      <c r="BI225" s="149">
        <f t="shared" si="28"/>
        <v>0</v>
      </c>
      <c r="BJ225" s="17" t="s">
        <v>83</v>
      </c>
      <c r="BK225" s="149">
        <f t="shared" si="29"/>
        <v>0</v>
      </c>
      <c r="BL225" s="17" t="s">
        <v>262</v>
      </c>
      <c r="BM225" s="148" t="s">
        <v>1147</v>
      </c>
    </row>
    <row r="226" spans="2:65" s="1" customFormat="1" ht="24.2" customHeight="1" x14ac:dyDescent="0.2">
      <c r="B226" s="136"/>
      <c r="C226" s="137" t="s">
        <v>1148</v>
      </c>
      <c r="D226" s="137" t="s">
        <v>183</v>
      </c>
      <c r="E226" s="138" t="s">
        <v>1149</v>
      </c>
      <c r="F226" s="139" t="s">
        <v>1099</v>
      </c>
      <c r="G226" s="140" t="s">
        <v>339</v>
      </c>
      <c r="H226" s="141">
        <v>1</v>
      </c>
      <c r="I226" s="142"/>
      <c r="J226" s="143">
        <f t="shared" si="20"/>
        <v>0</v>
      </c>
      <c r="K226" s="139" t="s">
        <v>1</v>
      </c>
      <c r="L226" s="32"/>
      <c r="M226" s="144" t="s">
        <v>1</v>
      </c>
      <c r="N226" s="145" t="s">
        <v>41</v>
      </c>
      <c r="P226" s="146">
        <f t="shared" si="21"/>
        <v>0</v>
      </c>
      <c r="Q226" s="146">
        <v>0</v>
      </c>
      <c r="R226" s="146">
        <f t="shared" si="22"/>
        <v>0</v>
      </c>
      <c r="S226" s="146">
        <v>0</v>
      </c>
      <c r="T226" s="147">
        <f t="shared" si="23"/>
        <v>0</v>
      </c>
      <c r="AR226" s="148" t="s">
        <v>262</v>
      </c>
      <c r="AT226" s="148" t="s">
        <v>183</v>
      </c>
      <c r="AU226" s="148" t="s">
        <v>85</v>
      </c>
      <c r="AY226" s="17" t="s">
        <v>181</v>
      </c>
      <c r="BE226" s="149">
        <f t="shared" si="24"/>
        <v>0</v>
      </c>
      <c r="BF226" s="149">
        <f t="shared" si="25"/>
        <v>0</v>
      </c>
      <c r="BG226" s="149">
        <f t="shared" si="26"/>
        <v>0</v>
      </c>
      <c r="BH226" s="149">
        <f t="shared" si="27"/>
        <v>0</v>
      </c>
      <c r="BI226" s="149">
        <f t="shared" si="28"/>
        <v>0</v>
      </c>
      <c r="BJ226" s="17" t="s">
        <v>83</v>
      </c>
      <c r="BK226" s="149">
        <f t="shared" si="29"/>
        <v>0</v>
      </c>
      <c r="BL226" s="17" t="s">
        <v>262</v>
      </c>
      <c r="BM226" s="148" t="s">
        <v>1150</v>
      </c>
    </row>
    <row r="227" spans="2:65" s="1" customFormat="1" ht="16.5" customHeight="1" x14ac:dyDescent="0.2">
      <c r="B227" s="136"/>
      <c r="C227" s="171" t="s">
        <v>1127</v>
      </c>
      <c r="D227" s="171" t="s">
        <v>198</v>
      </c>
      <c r="E227" s="172" t="s">
        <v>1151</v>
      </c>
      <c r="F227" s="173" t="s">
        <v>1152</v>
      </c>
      <c r="G227" s="174" t="s">
        <v>339</v>
      </c>
      <c r="H227" s="175">
        <v>1</v>
      </c>
      <c r="I227" s="176"/>
      <c r="J227" s="177">
        <f t="shared" si="20"/>
        <v>0</v>
      </c>
      <c r="K227" s="173" t="s">
        <v>1</v>
      </c>
      <c r="L227" s="178"/>
      <c r="M227" s="179" t="s">
        <v>1</v>
      </c>
      <c r="N227" s="180" t="s">
        <v>41</v>
      </c>
      <c r="P227" s="146">
        <f t="shared" si="21"/>
        <v>0</v>
      </c>
      <c r="Q227" s="146">
        <v>0</v>
      </c>
      <c r="R227" s="146">
        <f t="shared" si="22"/>
        <v>0</v>
      </c>
      <c r="S227" s="146">
        <v>0</v>
      </c>
      <c r="T227" s="147">
        <f t="shared" si="23"/>
        <v>0</v>
      </c>
      <c r="AR227" s="148" t="s">
        <v>352</v>
      </c>
      <c r="AT227" s="148" t="s">
        <v>198</v>
      </c>
      <c r="AU227" s="148" t="s">
        <v>85</v>
      </c>
      <c r="AY227" s="17" t="s">
        <v>181</v>
      </c>
      <c r="BE227" s="149">
        <f t="shared" si="24"/>
        <v>0</v>
      </c>
      <c r="BF227" s="149">
        <f t="shared" si="25"/>
        <v>0</v>
      </c>
      <c r="BG227" s="149">
        <f t="shared" si="26"/>
        <v>0</v>
      </c>
      <c r="BH227" s="149">
        <f t="shared" si="27"/>
        <v>0</v>
      </c>
      <c r="BI227" s="149">
        <f t="shared" si="28"/>
        <v>0</v>
      </c>
      <c r="BJ227" s="17" t="s">
        <v>83</v>
      </c>
      <c r="BK227" s="149">
        <f t="shared" si="29"/>
        <v>0</v>
      </c>
      <c r="BL227" s="17" t="s">
        <v>262</v>
      </c>
      <c r="BM227" s="148" t="s">
        <v>1153</v>
      </c>
    </row>
    <row r="228" spans="2:65" s="1" customFormat="1" ht="24.2" customHeight="1" x14ac:dyDescent="0.2">
      <c r="B228" s="136"/>
      <c r="C228" s="137" t="s">
        <v>1154</v>
      </c>
      <c r="D228" s="137" t="s">
        <v>183</v>
      </c>
      <c r="E228" s="138" t="s">
        <v>1155</v>
      </c>
      <c r="F228" s="139" t="s">
        <v>1099</v>
      </c>
      <c r="G228" s="140" t="s">
        <v>339</v>
      </c>
      <c r="H228" s="141">
        <v>1</v>
      </c>
      <c r="I228" s="142"/>
      <c r="J228" s="143">
        <f t="shared" si="20"/>
        <v>0</v>
      </c>
      <c r="K228" s="139" t="s">
        <v>1</v>
      </c>
      <c r="L228" s="32"/>
      <c r="M228" s="144" t="s">
        <v>1</v>
      </c>
      <c r="N228" s="145" t="s">
        <v>41</v>
      </c>
      <c r="P228" s="146">
        <f t="shared" si="21"/>
        <v>0</v>
      </c>
      <c r="Q228" s="146">
        <v>0</v>
      </c>
      <c r="R228" s="146">
        <f t="shared" si="22"/>
        <v>0</v>
      </c>
      <c r="S228" s="146">
        <v>0</v>
      </c>
      <c r="T228" s="147">
        <f t="shared" si="23"/>
        <v>0</v>
      </c>
      <c r="AR228" s="148" t="s">
        <v>262</v>
      </c>
      <c r="AT228" s="148" t="s">
        <v>183</v>
      </c>
      <c r="AU228" s="148" t="s">
        <v>85</v>
      </c>
      <c r="AY228" s="17" t="s">
        <v>181</v>
      </c>
      <c r="BE228" s="149">
        <f t="shared" si="24"/>
        <v>0</v>
      </c>
      <c r="BF228" s="149">
        <f t="shared" si="25"/>
        <v>0</v>
      </c>
      <c r="BG228" s="149">
        <f t="shared" si="26"/>
        <v>0</v>
      </c>
      <c r="BH228" s="149">
        <f t="shared" si="27"/>
        <v>0</v>
      </c>
      <c r="BI228" s="149">
        <f t="shared" si="28"/>
        <v>0</v>
      </c>
      <c r="BJ228" s="17" t="s">
        <v>83</v>
      </c>
      <c r="BK228" s="149">
        <f t="shared" si="29"/>
        <v>0</v>
      </c>
      <c r="BL228" s="17" t="s">
        <v>262</v>
      </c>
      <c r="BM228" s="148" t="s">
        <v>1156</v>
      </c>
    </row>
    <row r="229" spans="2:65" s="1" customFormat="1" ht="16.5" customHeight="1" x14ac:dyDescent="0.2">
      <c r="B229" s="136"/>
      <c r="C229" s="171" t="s">
        <v>1124</v>
      </c>
      <c r="D229" s="171" t="s">
        <v>198</v>
      </c>
      <c r="E229" s="172" t="s">
        <v>1157</v>
      </c>
      <c r="F229" s="173" t="s">
        <v>1158</v>
      </c>
      <c r="G229" s="174" t="s">
        <v>339</v>
      </c>
      <c r="H229" s="175">
        <v>1</v>
      </c>
      <c r="I229" s="176"/>
      <c r="J229" s="177">
        <f t="shared" si="20"/>
        <v>0</v>
      </c>
      <c r="K229" s="173" t="s">
        <v>1</v>
      </c>
      <c r="L229" s="178"/>
      <c r="M229" s="179" t="s">
        <v>1</v>
      </c>
      <c r="N229" s="180" t="s">
        <v>41</v>
      </c>
      <c r="P229" s="146">
        <f t="shared" si="21"/>
        <v>0</v>
      </c>
      <c r="Q229" s="146">
        <v>0</v>
      </c>
      <c r="R229" s="146">
        <f t="shared" si="22"/>
        <v>0</v>
      </c>
      <c r="S229" s="146">
        <v>0</v>
      </c>
      <c r="T229" s="147">
        <f t="shared" si="23"/>
        <v>0</v>
      </c>
      <c r="AR229" s="148" t="s">
        <v>352</v>
      </c>
      <c r="AT229" s="148" t="s">
        <v>198</v>
      </c>
      <c r="AU229" s="148" t="s">
        <v>85</v>
      </c>
      <c r="AY229" s="17" t="s">
        <v>181</v>
      </c>
      <c r="BE229" s="149">
        <f t="shared" si="24"/>
        <v>0</v>
      </c>
      <c r="BF229" s="149">
        <f t="shared" si="25"/>
        <v>0</v>
      </c>
      <c r="BG229" s="149">
        <f t="shared" si="26"/>
        <v>0</v>
      </c>
      <c r="BH229" s="149">
        <f t="shared" si="27"/>
        <v>0</v>
      </c>
      <c r="BI229" s="149">
        <f t="shared" si="28"/>
        <v>0</v>
      </c>
      <c r="BJ229" s="17" t="s">
        <v>83</v>
      </c>
      <c r="BK229" s="149">
        <f t="shared" si="29"/>
        <v>0</v>
      </c>
      <c r="BL229" s="17" t="s">
        <v>262</v>
      </c>
      <c r="BM229" s="148" t="s">
        <v>1159</v>
      </c>
    </row>
    <row r="230" spans="2:65" s="1" customFormat="1" ht="24.2" customHeight="1" x14ac:dyDescent="0.2">
      <c r="B230" s="136"/>
      <c r="C230" s="137" t="s">
        <v>479</v>
      </c>
      <c r="D230" s="137" t="s">
        <v>183</v>
      </c>
      <c r="E230" s="138" t="s">
        <v>1160</v>
      </c>
      <c r="F230" s="139" t="s">
        <v>1099</v>
      </c>
      <c r="G230" s="140" t="s">
        <v>339</v>
      </c>
      <c r="H230" s="141">
        <v>1</v>
      </c>
      <c r="I230" s="142"/>
      <c r="J230" s="143">
        <f t="shared" si="20"/>
        <v>0</v>
      </c>
      <c r="K230" s="139" t="s">
        <v>1</v>
      </c>
      <c r="L230" s="32"/>
      <c r="M230" s="144" t="s">
        <v>1</v>
      </c>
      <c r="N230" s="145" t="s">
        <v>41</v>
      </c>
      <c r="P230" s="146">
        <f t="shared" si="21"/>
        <v>0</v>
      </c>
      <c r="Q230" s="146">
        <v>0</v>
      </c>
      <c r="R230" s="146">
        <f t="shared" si="22"/>
        <v>0</v>
      </c>
      <c r="S230" s="146">
        <v>0</v>
      </c>
      <c r="T230" s="147">
        <f t="shared" si="23"/>
        <v>0</v>
      </c>
      <c r="AR230" s="148" t="s">
        <v>262</v>
      </c>
      <c r="AT230" s="148" t="s">
        <v>183</v>
      </c>
      <c r="AU230" s="148" t="s">
        <v>85</v>
      </c>
      <c r="AY230" s="17" t="s">
        <v>181</v>
      </c>
      <c r="BE230" s="149">
        <f t="shared" si="24"/>
        <v>0</v>
      </c>
      <c r="BF230" s="149">
        <f t="shared" si="25"/>
        <v>0</v>
      </c>
      <c r="BG230" s="149">
        <f t="shared" si="26"/>
        <v>0</v>
      </c>
      <c r="BH230" s="149">
        <f t="shared" si="27"/>
        <v>0</v>
      </c>
      <c r="BI230" s="149">
        <f t="shared" si="28"/>
        <v>0</v>
      </c>
      <c r="BJ230" s="17" t="s">
        <v>83</v>
      </c>
      <c r="BK230" s="149">
        <f t="shared" si="29"/>
        <v>0</v>
      </c>
      <c r="BL230" s="17" t="s">
        <v>262</v>
      </c>
      <c r="BM230" s="148" t="s">
        <v>1161</v>
      </c>
    </row>
    <row r="231" spans="2:65" s="1" customFormat="1" ht="16.5" customHeight="1" x14ac:dyDescent="0.2">
      <c r="B231" s="136"/>
      <c r="C231" s="171" t="s">
        <v>483</v>
      </c>
      <c r="D231" s="171" t="s">
        <v>198</v>
      </c>
      <c r="E231" s="172" t="s">
        <v>1162</v>
      </c>
      <c r="F231" s="173" t="s">
        <v>1163</v>
      </c>
      <c r="G231" s="174" t="s">
        <v>339</v>
      </c>
      <c r="H231" s="175">
        <v>1</v>
      </c>
      <c r="I231" s="176"/>
      <c r="J231" s="177">
        <f t="shared" si="20"/>
        <v>0</v>
      </c>
      <c r="K231" s="173" t="s">
        <v>1</v>
      </c>
      <c r="L231" s="178"/>
      <c r="M231" s="179" t="s">
        <v>1</v>
      </c>
      <c r="N231" s="180" t="s">
        <v>41</v>
      </c>
      <c r="P231" s="146">
        <f t="shared" si="21"/>
        <v>0</v>
      </c>
      <c r="Q231" s="146">
        <v>0</v>
      </c>
      <c r="R231" s="146">
        <f t="shared" si="22"/>
        <v>0</v>
      </c>
      <c r="S231" s="146">
        <v>0</v>
      </c>
      <c r="T231" s="147">
        <f t="shared" si="23"/>
        <v>0</v>
      </c>
      <c r="AR231" s="148" t="s">
        <v>352</v>
      </c>
      <c r="AT231" s="148" t="s">
        <v>198</v>
      </c>
      <c r="AU231" s="148" t="s">
        <v>85</v>
      </c>
      <c r="AY231" s="17" t="s">
        <v>181</v>
      </c>
      <c r="BE231" s="149">
        <f t="shared" si="24"/>
        <v>0</v>
      </c>
      <c r="BF231" s="149">
        <f t="shared" si="25"/>
        <v>0</v>
      </c>
      <c r="BG231" s="149">
        <f t="shared" si="26"/>
        <v>0</v>
      </c>
      <c r="BH231" s="149">
        <f t="shared" si="27"/>
        <v>0</v>
      </c>
      <c r="BI231" s="149">
        <f t="shared" si="28"/>
        <v>0</v>
      </c>
      <c r="BJ231" s="17" t="s">
        <v>83</v>
      </c>
      <c r="BK231" s="149">
        <f t="shared" si="29"/>
        <v>0</v>
      </c>
      <c r="BL231" s="17" t="s">
        <v>262</v>
      </c>
      <c r="BM231" s="148" t="s">
        <v>1164</v>
      </c>
    </row>
    <row r="232" spans="2:65" s="1" customFormat="1" ht="24.2" customHeight="1" x14ac:dyDescent="0.2">
      <c r="B232" s="136"/>
      <c r="C232" s="137" t="s">
        <v>815</v>
      </c>
      <c r="D232" s="137" t="s">
        <v>183</v>
      </c>
      <c r="E232" s="138" t="s">
        <v>1165</v>
      </c>
      <c r="F232" s="139" t="s">
        <v>1099</v>
      </c>
      <c r="G232" s="140" t="s">
        <v>339</v>
      </c>
      <c r="H232" s="141">
        <v>1</v>
      </c>
      <c r="I232" s="142"/>
      <c r="J232" s="143">
        <f t="shared" si="20"/>
        <v>0</v>
      </c>
      <c r="K232" s="139" t="s">
        <v>1</v>
      </c>
      <c r="L232" s="32"/>
      <c r="M232" s="144" t="s">
        <v>1</v>
      </c>
      <c r="N232" s="145" t="s">
        <v>41</v>
      </c>
      <c r="P232" s="146">
        <f t="shared" si="21"/>
        <v>0</v>
      </c>
      <c r="Q232" s="146">
        <v>0</v>
      </c>
      <c r="R232" s="146">
        <f t="shared" si="22"/>
        <v>0</v>
      </c>
      <c r="S232" s="146">
        <v>0</v>
      </c>
      <c r="T232" s="147">
        <f t="shared" si="23"/>
        <v>0</v>
      </c>
      <c r="AR232" s="148" t="s">
        <v>262</v>
      </c>
      <c r="AT232" s="148" t="s">
        <v>183</v>
      </c>
      <c r="AU232" s="148" t="s">
        <v>85</v>
      </c>
      <c r="AY232" s="17" t="s">
        <v>181</v>
      </c>
      <c r="BE232" s="149">
        <f t="shared" si="24"/>
        <v>0</v>
      </c>
      <c r="BF232" s="149">
        <f t="shared" si="25"/>
        <v>0</v>
      </c>
      <c r="BG232" s="149">
        <f t="shared" si="26"/>
        <v>0</v>
      </c>
      <c r="BH232" s="149">
        <f t="shared" si="27"/>
        <v>0</v>
      </c>
      <c r="BI232" s="149">
        <f t="shared" si="28"/>
        <v>0</v>
      </c>
      <c r="BJ232" s="17" t="s">
        <v>83</v>
      </c>
      <c r="BK232" s="149">
        <f t="shared" si="29"/>
        <v>0</v>
      </c>
      <c r="BL232" s="17" t="s">
        <v>262</v>
      </c>
      <c r="BM232" s="148" t="s">
        <v>1166</v>
      </c>
    </row>
    <row r="233" spans="2:65" s="1" customFormat="1" ht="16.5" customHeight="1" x14ac:dyDescent="0.2">
      <c r="B233" s="136"/>
      <c r="C233" s="171" t="s">
        <v>821</v>
      </c>
      <c r="D233" s="171" t="s">
        <v>198</v>
      </c>
      <c r="E233" s="172" t="s">
        <v>1167</v>
      </c>
      <c r="F233" s="173" t="s">
        <v>1168</v>
      </c>
      <c r="G233" s="174" t="s">
        <v>339</v>
      </c>
      <c r="H233" s="175">
        <v>1</v>
      </c>
      <c r="I233" s="176"/>
      <c r="J233" s="177">
        <f t="shared" si="20"/>
        <v>0</v>
      </c>
      <c r="K233" s="173" t="s">
        <v>1</v>
      </c>
      <c r="L233" s="178"/>
      <c r="M233" s="179" t="s">
        <v>1</v>
      </c>
      <c r="N233" s="180" t="s">
        <v>41</v>
      </c>
      <c r="P233" s="146">
        <f t="shared" si="21"/>
        <v>0</v>
      </c>
      <c r="Q233" s="146">
        <v>0</v>
      </c>
      <c r="R233" s="146">
        <f t="shared" si="22"/>
        <v>0</v>
      </c>
      <c r="S233" s="146">
        <v>0</v>
      </c>
      <c r="T233" s="147">
        <f t="shared" si="23"/>
        <v>0</v>
      </c>
      <c r="AR233" s="148" t="s">
        <v>352</v>
      </c>
      <c r="AT233" s="148" t="s">
        <v>198</v>
      </c>
      <c r="AU233" s="148" t="s">
        <v>85</v>
      </c>
      <c r="AY233" s="17" t="s">
        <v>181</v>
      </c>
      <c r="BE233" s="149">
        <f t="shared" si="24"/>
        <v>0</v>
      </c>
      <c r="BF233" s="149">
        <f t="shared" si="25"/>
        <v>0</v>
      </c>
      <c r="BG233" s="149">
        <f t="shared" si="26"/>
        <v>0</v>
      </c>
      <c r="BH233" s="149">
        <f t="shared" si="27"/>
        <v>0</v>
      </c>
      <c r="BI233" s="149">
        <f t="shared" si="28"/>
        <v>0</v>
      </c>
      <c r="BJ233" s="17" t="s">
        <v>83</v>
      </c>
      <c r="BK233" s="149">
        <f t="shared" si="29"/>
        <v>0</v>
      </c>
      <c r="BL233" s="17" t="s">
        <v>262</v>
      </c>
      <c r="BM233" s="148" t="s">
        <v>1169</v>
      </c>
    </row>
    <row r="234" spans="2:65" s="1" customFormat="1" ht="16.5" customHeight="1" x14ac:dyDescent="0.2">
      <c r="B234" s="136"/>
      <c r="C234" s="137" t="s">
        <v>509</v>
      </c>
      <c r="D234" s="137" t="s">
        <v>183</v>
      </c>
      <c r="E234" s="138" t="s">
        <v>1170</v>
      </c>
      <c r="F234" s="139" t="s">
        <v>1171</v>
      </c>
      <c r="G234" s="140" t="s">
        <v>339</v>
      </c>
      <c r="H234" s="141">
        <v>5</v>
      </c>
      <c r="I234" s="142"/>
      <c r="J234" s="143">
        <f t="shared" si="20"/>
        <v>0</v>
      </c>
      <c r="K234" s="139" t="s">
        <v>1</v>
      </c>
      <c r="L234" s="32"/>
      <c r="M234" s="144" t="s">
        <v>1</v>
      </c>
      <c r="N234" s="145" t="s">
        <v>41</v>
      </c>
      <c r="P234" s="146">
        <f t="shared" si="21"/>
        <v>0</v>
      </c>
      <c r="Q234" s="146">
        <v>0</v>
      </c>
      <c r="R234" s="146">
        <f t="shared" si="22"/>
        <v>0</v>
      </c>
      <c r="S234" s="146">
        <v>0</v>
      </c>
      <c r="T234" s="147">
        <f t="shared" si="23"/>
        <v>0</v>
      </c>
      <c r="AR234" s="148" t="s">
        <v>262</v>
      </c>
      <c r="AT234" s="148" t="s">
        <v>183</v>
      </c>
      <c r="AU234" s="148" t="s">
        <v>85</v>
      </c>
      <c r="AY234" s="17" t="s">
        <v>181</v>
      </c>
      <c r="BE234" s="149">
        <f t="shared" si="24"/>
        <v>0</v>
      </c>
      <c r="BF234" s="149">
        <f t="shared" si="25"/>
        <v>0</v>
      </c>
      <c r="BG234" s="149">
        <f t="shared" si="26"/>
        <v>0</v>
      </c>
      <c r="BH234" s="149">
        <f t="shared" si="27"/>
        <v>0</v>
      </c>
      <c r="BI234" s="149">
        <f t="shared" si="28"/>
        <v>0</v>
      </c>
      <c r="BJ234" s="17" t="s">
        <v>83</v>
      </c>
      <c r="BK234" s="149">
        <f t="shared" si="29"/>
        <v>0</v>
      </c>
      <c r="BL234" s="17" t="s">
        <v>262</v>
      </c>
      <c r="BM234" s="148" t="s">
        <v>1172</v>
      </c>
    </row>
    <row r="235" spans="2:65" s="1" customFormat="1" ht="16.5" customHeight="1" x14ac:dyDescent="0.2">
      <c r="B235" s="136"/>
      <c r="C235" s="137" t="s">
        <v>514</v>
      </c>
      <c r="D235" s="137" t="s">
        <v>183</v>
      </c>
      <c r="E235" s="138" t="s">
        <v>1173</v>
      </c>
      <c r="F235" s="139" t="s">
        <v>1174</v>
      </c>
      <c r="G235" s="140" t="s">
        <v>339</v>
      </c>
      <c r="H235" s="141">
        <v>14</v>
      </c>
      <c r="I235" s="142"/>
      <c r="J235" s="143">
        <f t="shared" si="20"/>
        <v>0</v>
      </c>
      <c r="K235" s="139" t="s">
        <v>1</v>
      </c>
      <c r="L235" s="32"/>
      <c r="M235" s="144" t="s">
        <v>1</v>
      </c>
      <c r="N235" s="145" t="s">
        <v>41</v>
      </c>
      <c r="P235" s="146">
        <f t="shared" si="21"/>
        <v>0</v>
      </c>
      <c r="Q235" s="146">
        <v>0</v>
      </c>
      <c r="R235" s="146">
        <f t="shared" si="22"/>
        <v>0</v>
      </c>
      <c r="S235" s="146">
        <v>0</v>
      </c>
      <c r="T235" s="147">
        <f t="shared" si="23"/>
        <v>0</v>
      </c>
      <c r="AR235" s="148" t="s">
        <v>262</v>
      </c>
      <c r="AT235" s="148" t="s">
        <v>183</v>
      </c>
      <c r="AU235" s="148" t="s">
        <v>85</v>
      </c>
      <c r="AY235" s="17" t="s">
        <v>181</v>
      </c>
      <c r="BE235" s="149">
        <f t="shared" si="24"/>
        <v>0</v>
      </c>
      <c r="BF235" s="149">
        <f t="shared" si="25"/>
        <v>0</v>
      </c>
      <c r="BG235" s="149">
        <f t="shared" si="26"/>
        <v>0</v>
      </c>
      <c r="BH235" s="149">
        <f t="shared" si="27"/>
        <v>0</v>
      </c>
      <c r="BI235" s="149">
        <f t="shared" si="28"/>
        <v>0</v>
      </c>
      <c r="BJ235" s="17" t="s">
        <v>83</v>
      </c>
      <c r="BK235" s="149">
        <f t="shared" si="29"/>
        <v>0</v>
      </c>
      <c r="BL235" s="17" t="s">
        <v>262</v>
      </c>
      <c r="BM235" s="148" t="s">
        <v>1175</v>
      </c>
    </row>
    <row r="236" spans="2:65" s="1" customFormat="1" ht="16.5" customHeight="1" x14ac:dyDescent="0.2">
      <c r="B236" s="136"/>
      <c r="C236" s="137" t="s">
        <v>518</v>
      </c>
      <c r="D236" s="137" t="s">
        <v>183</v>
      </c>
      <c r="E236" s="138" t="s">
        <v>1176</v>
      </c>
      <c r="F236" s="139" t="s">
        <v>1177</v>
      </c>
      <c r="G236" s="140" t="s">
        <v>339</v>
      </c>
      <c r="H236" s="141">
        <v>8</v>
      </c>
      <c r="I236" s="142"/>
      <c r="J236" s="143">
        <f t="shared" si="20"/>
        <v>0</v>
      </c>
      <c r="K236" s="139" t="s">
        <v>1</v>
      </c>
      <c r="L236" s="32"/>
      <c r="M236" s="144" t="s">
        <v>1</v>
      </c>
      <c r="N236" s="145" t="s">
        <v>41</v>
      </c>
      <c r="P236" s="146">
        <f t="shared" si="21"/>
        <v>0</v>
      </c>
      <c r="Q236" s="146">
        <v>0</v>
      </c>
      <c r="R236" s="146">
        <f t="shared" si="22"/>
        <v>0</v>
      </c>
      <c r="S236" s="146">
        <v>0</v>
      </c>
      <c r="T236" s="147">
        <f t="shared" si="23"/>
        <v>0</v>
      </c>
      <c r="AR236" s="148" t="s">
        <v>262</v>
      </c>
      <c r="AT236" s="148" t="s">
        <v>183</v>
      </c>
      <c r="AU236" s="148" t="s">
        <v>85</v>
      </c>
      <c r="AY236" s="17" t="s">
        <v>181</v>
      </c>
      <c r="BE236" s="149">
        <f t="shared" si="24"/>
        <v>0</v>
      </c>
      <c r="BF236" s="149">
        <f t="shared" si="25"/>
        <v>0</v>
      </c>
      <c r="BG236" s="149">
        <f t="shared" si="26"/>
        <v>0</v>
      </c>
      <c r="BH236" s="149">
        <f t="shared" si="27"/>
        <v>0</v>
      </c>
      <c r="BI236" s="149">
        <f t="shared" si="28"/>
        <v>0</v>
      </c>
      <c r="BJ236" s="17" t="s">
        <v>83</v>
      </c>
      <c r="BK236" s="149">
        <f t="shared" si="29"/>
        <v>0</v>
      </c>
      <c r="BL236" s="17" t="s">
        <v>262</v>
      </c>
      <c r="BM236" s="148" t="s">
        <v>1178</v>
      </c>
    </row>
    <row r="237" spans="2:65" s="1" customFormat="1" ht="16.5" customHeight="1" x14ac:dyDescent="0.2">
      <c r="B237" s="136"/>
      <c r="C237" s="171" t="s">
        <v>522</v>
      </c>
      <c r="D237" s="171" t="s">
        <v>198</v>
      </c>
      <c r="E237" s="172" t="s">
        <v>1179</v>
      </c>
      <c r="F237" s="173" t="s">
        <v>1180</v>
      </c>
      <c r="G237" s="174" t="s">
        <v>339</v>
      </c>
      <c r="H237" s="175">
        <v>8</v>
      </c>
      <c r="I237" s="176"/>
      <c r="J237" s="177">
        <f t="shared" si="20"/>
        <v>0</v>
      </c>
      <c r="K237" s="173" t="s">
        <v>1</v>
      </c>
      <c r="L237" s="178"/>
      <c r="M237" s="179" t="s">
        <v>1</v>
      </c>
      <c r="N237" s="180" t="s">
        <v>41</v>
      </c>
      <c r="P237" s="146">
        <f t="shared" si="21"/>
        <v>0</v>
      </c>
      <c r="Q237" s="146">
        <v>0</v>
      </c>
      <c r="R237" s="146">
        <f t="shared" si="22"/>
        <v>0</v>
      </c>
      <c r="S237" s="146">
        <v>0</v>
      </c>
      <c r="T237" s="147">
        <f t="shared" si="23"/>
        <v>0</v>
      </c>
      <c r="AR237" s="148" t="s">
        <v>352</v>
      </c>
      <c r="AT237" s="148" t="s">
        <v>198</v>
      </c>
      <c r="AU237" s="148" t="s">
        <v>85</v>
      </c>
      <c r="AY237" s="17" t="s">
        <v>181</v>
      </c>
      <c r="BE237" s="149">
        <f t="shared" si="24"/>
        <v>0</v>
      </c>
      <c r="BF237" s="149">
        <f t="shared" si="25"/>
        <v>0</v>
      </c>
      <c r="BG237" s="149">
        <f t="shared" si="26"/>
        <v>0</v>
      </c>
      <c r="BH237" s="149">
        <f t="shared" si="27"/>
        <v>0</v>
      </c>
      <c r="BI237" s="149">
        <f t="shared" si="28"/>
        <v>0</v>
      </c>
      <c r="BJ237" s="17" t="s">
        <v>83</v>
      </c>
      <c r="BK237" s="149">
        <f t="shared" si="29"/>
        <v>0</v>
      </c>
      <c r="BL237" s="17" t="s">
        <v>262</v>
      </c>
      <c r="BM237" s="148" t="s">
        <v>1181</v>
      </c>
    </row>
    <row r="238" spans="2:65" s="1" customFormat="1" ht="21.75" customHeight="1" x14ac:dyDescent="0.2">
      <c r="B238" s="136"/>
      <c r="C238" s="137" t="s">
        <v>528</v>
      </c>
      <c r="D238" s="137" t="s">
        <v>183</v>
      </c>
      <c r="E238" s="138" t="s">
        <v>1182</v>
      </c>
      <c r="F238" s="139" t="s">
        <v>1183</v>
      </c>
      <c r="G238" s="140" t="s">
        <v>339</v>
      </c>
      <c r="H238" s="141">
        <v>10</v>
      </c>
      <c r="I238" s="142"/>
      <c r="J238" s="143">
        <f t="shared" si="20"/>
        <v>0</v>
      </c>
      <c r="K238" s="139" t="s">
        <v>1</v>
      </c>
      <c r="L238" s="32"/>
      <c r="M238" s="144" t="s">
        <v>1</v>
      </c>
      <c r="N238" s="145" t="s">
        <v>41</v>
      </c>
      <c r="P238" s="146">
        <f t="shared" si="21"/>
        <v>0</v>
      </c>
      <c r="Q238" s="146">
        <v>0</v>
      </c>
      <c r="R238" s="146">
        <f t="shared" si="22"/>
        <v>0</v>
      </c>
      <c r="S238" s="146">
        <v>0</v>
      </c>
      <c r="T238" s="147">
        <f t="shared" si="23"/>
        <v>0</v>
      </c>
      <c r="AR238" s="148" t="s">
        <v>262</v>
      </c>
      <c r="AT238" s="148" t="s">
        <v>183</v>
      </c>
      <c r="AU238" s="148" t="s">
        <v>85</v>
      </c>
      <c r="AY238" s="17" t="s">
        <v>181</v>
      </c>
      <c r="BE238" s="149">
        <f t="shared" si="24"/>
        <v>0</v>
      </c>
      <c r="BF238" s="149">
        <f t="shared" si="25"/>
        <v>0</v>
      </c>
      <c r="BG238" s="149">
        <f t="shared" si="26"/>
        <v>0</v>
      </c>
      <c r="BH238" s="149">
        <f t="shared" si="27"/>
        <v>0</v>
      </c>
      <c r="BI238" s="149">
        <f t="shared" si="28"/>
        <v>0</v>
      </c>
      <c r="BJ238" s="17" t="s">
        <v>83</v>
      </c>
      <c r="BK238" s="149">
        <f t="shared" si="29"/>
        <v>0</v>
      </c>
      <c r="BL238" s="17" t="s">
        <v>262</v>
      </c>
      <c r="BM238" s="148" t="s">
        <v>1184</v>
      </c>
    </row>
    <row r="239" spans="2:65" s="1" customFormat="1" ht="24.2" customHeight="1" x14ac:dyDescent="0.2">
      <c r="B239" s="136"/>
      <c r="C239" s="137" t="s">
        <v>532</v>
      </c>
      <c r="D239" s="137" t="s">
        <v>183</v>
      </c>
      <c r="E239" s="138" t="s">
        <v>1185</v>
      </c>
      <c r="F239" s="139" t="s">
        <v>1186</v>
      </c>
      <c r="G239" s="140" t="s">
        <v>339</v>
      </c>
      <c r="H239" s="141">
        <v>10</v>
      </c>
      <c r="I239" s="142"/>
      <c r="J239" s="143">
        <f t="shared" si="20"/>
        <v>0</v>
      </c>
      <c r="K239" s="139" t="s">
        <v>1</v>
      </c>
      <c r="L239" s="32"/>
      <c r="M239" s="144" t="s">
        <v>1</v>
      </c>
      <c r="N239" s="145" t="s">
        <v>41</v>
      </c>
      <c r="P239" s="146">
        <f t="shared" si="21"/>
        <v>0</v>
      </c>
      <c r="Q239" s="146">
        <v>0</v>
      </c>
      <c r="R239" s="146">
        <f t="shared" si="22"/>
        <v>0</v>
      </c>
      <c r="S239" s="146">
        <v>0</v>
      </c>
      <c r="T239" s="147">
        <f t="shared" si="23"/>
        <v>0</v>
      </c>
      <c r="AR239" s="148" t="s">
        <v>262</v>
      </c>
      <c r="AT239" s="148" t="s">
        <v>183</v>
      </c>
      <c r="AU239" s="148" t="s">
        <v>85</v>
      </c>
      <c r="AY239" s="17" t="s">
        <v>181</v>
      </c>
      <c r="BE239" s="149">
        <f t="shared" si="24"/>
        <v>0</v>
      </c>
      <c r="BF239" s="149">
        <f t="shared" si="25"/>
        <v>0</v>
      </c>
      <c r="BG239" s="149">
        <f t="shared" si="26"/>
        <v>0</v>
      </c>
      <c r="BH239" s="149">
        <f t="shared" si="27"/>
        <v>0</v>
      </c>
      <c r="BI239" s="149">
        <f t="shared" si="28"/>
        <v>0</v>
      </c>
      <c r="BJ239" s="17" t="s">
        <v>83</v>
      </c>
      <c r="BK239" s="149">
        <f t="shared" si="29"/>
        <v>0</v>
      </c>
      <c r="BL239" s="17" t="s">
        <v>262</v>
      </c>
      <c r="BM239" s="148" t="s">
        <v>1187</v>
      </c>
    </row>
    <row r="240" spans="2:65" s="1" customFormat="1" ht="16.5" customHeight="1" x14ac:dyDescent="0.2">
      <c r="B240" s="136"/>
      <c r="C240" s="137" t="s">
        <v>538</v>
      </c>
      <c r="D240" s="137" t="s">
        <v>183</v>
      </c>
      <c r="E240" s="138" t="s">
        <v>1188</v>
      </c>
      <c r="F240" s="139" t="s">
        <v>1189</v>
      </c>
      <c r="G240" s="140" t="s">
        <v>339</v>
      </c>
      <c r="H240" s="141">
        <v>8</v>
      </c>
      <c r="I240" s="142"/>
      <c r="J240" s="143">
        <f t="shared" si="20"/>
        <v>0</v>
      </c>
      <c r="K240" s="139" t="s">
        <v>1</v>
      </c>
      <c r="L240" s="32"/>
      <c r="M240" s="144" t="s">
        <v>1</v>
      </c>
      <c r="N240" s="145" t="s">
        <v>41</v>
      </c>
      <c r="P240" s="146">
        <f t="shared" si="21"/>
        <v>0</v>
      </c>
      <c r="Q240" s="146">
        <v>0</v>
      </c>
      <c r="R240" s="146">
        <f t="shared" si="22"/>
        <v>0</v>
      </c>
      <c r="S240" s="146">
        <v>0</v>
      </c>
      <c r="T240" s="147">
        <f t="shared" si="23"/>
        <v>0</v>
      </c>
      <c r="AR240" s="148" t="s">
        <v>262</v>
      </c>
      <c r="AT240" s="148" t="s">
        <v>183</v>
      </c>
      <c r="AU240" s="148" t="s">
        <v>85</v>
      </c>
      <c r="AY240" s="17" t="s">
        <v>181</v>
      </c>
      <c r="BE240" s="149">
        <f t="shared" si="24"/>
        <v>0</v>
      </c>
      <c r="BF240" s="149">
        <f t="shared" si="25"/>
        <v>0</v>
      </c>
      <c r="BG240" s="149">
        <f t="shared" si="26"/>
        <v>0</v>
      </c>
      <c r="BH240" s="149">
        <f t="shared" si="27"/>
        <v>0</v>
      </c>
      <c r="BI240" s="149">
        <f t="shared" si="28"/>
        <v>0</v>
      </c>
      <c r="BJ240" s="17" t="s">
        <v>83</v>
      </c>
      <c r="BK240" s="149">
        <f t="shared" si="29"/>
        <v>0</v>
      </c>
      <c r="BL240" s="17" t="s">
        <v>262</v>
      </c>
      <c r="BM240" s="148" t="s">
        <v>1190</v>
      </c>
    </row>
    <row r="241" spans="2:65" s="1" customFormat="1" ht="16.5" customHeight="1" x14ac:dyDescent="0.2">
      <c r="B241" s="136"/>
      <c r="C241" s="171" t="s">
        <v>544</v>
      </c>
      <c r="D241" s="171" t="s">
        <v>198</v>
      </c>
      <c r="E241" s="172" t="s">
        <v>1191</v>
      </c>
      <c r="F241" s="173" t="s">
        <v>1192</v>
      </c>
      <c r="G241" s="174" t="s">
        <v>339</v>
      </c>
      <c r="H241" s="175">
        <v>8</v>
      </c>
      <c r="I241" s="176"/>
      <c r="J241" s="177">
        <f t="shared" si="20"/>
        <v>0</v>
      </c>
      <c r="K241" s="173" t="s">
        <v>1</v>
      </c>
      <c r="L241" s="178"/>
      <c r="M241" s="179" t="s">
        <v>1</v>
      </c>
      <c r="N241" s="180" t="s">
        <v>41</v>
      </c>
      <c r="P241" s="146">
        <f t="shared" si="21"/>
        <v>0</v>
      </c>
      <c r="Q241" s="146">
        <v>0</v>
      </c>
      <c r="R241" s="146">
        <f t="shared" si="22"/>
        <v>0</v>
      </c>
      <c r="S241" s="146">
        <v>0</v>
      </c>
      <c r="T241" s="147">
        <f t="shared" si="23"/>
        <v>0</v>
      </c>
      <c r="AR241" s="148" t="s">
        <v>352</v>
      </c>
      <c r="AT241" s="148" t="s">
        <v>198</v>
      </c>
      <c r="AU241" s="148" t="s">
        <v>85</v>
      </c>
      <c r="AY241" s="17" t="s">
        <v>181</v>
      </c>
      <c r="BE241" s="149">
        <f t="shared" si="24"/>
        <v>0</v>
      </c>
      <c r="BF241" s="149">
        <f t="shared" si="25"/>
        <v>0</v>
      </c>
      <c r="BG241" s="149">
        <f t="shared" si="26"/>
        <v>0</v>
      </c>
      <c r="BH241" s="149">
        <f t="shared" si="27"/>
        <v>0</v>
      </c>
      <c r="BI241" s="149">
        <f t="shared" si="28"/>
        <v>0</v>
      </c>
      <c r="BJ241" s="17" t="s">
        <v>83</v>
      </c>
      <c r="BK241" s="149">
        <f t="shared" si="29"/>
        <v>0</v>
      </c>
      <c r="BL241" s="17" t="s">
        <v>262</v>
      </c>
      <c r="BM241" s="148" t="s">
        <v>1193</v>
      </c>
    </row>
    <row r="242" spans="2:65" s="1" customFormat="1" ht="16.5" customHeight="1" x14ac:dyDescent="0.2">
      <c r="B242" s="136"/>
      <c r="C242" s="137" t="s">
        <v>548</v>
      </c>
      <c r="D242" s="137" t="s">
        <v>183</v>
      </c>
      <c r="E242" s="138" t="s">
        <v>1194</v>
      </c>
      <c r="F242" s="139" t="s">
        <v>1195</v>
      </c>
      <c r="G242" s="140" t="s">
        <v>339</v>
      </c>
      <c r="H242" s="141">
        <v>8</v>
      </c>
      <c r="I242" s="142"/>
      <c r="J242" s="143">
        <f t="shared" si="20"/>
        <v>0</v>
      </c>
      <c r="K242" s="139" t="s">
        <v>1</v>
      </c>
      <c r="L242" s="32"/>
      <c r="M242" s="144" t="s">
        <v>1</v>
      </c>
      <c r="N242" s="145" t="s">
        <v>41</v>
      </c>
      <c r="P242" s="146">
        <f t="shared" si="21"/>
        <v>0</v>
      </c>
      <c r="Q242" s="146">
        <v>0</v>
      </c>
      <c r="R242" s="146">
        <f t="shared" si="22"/>
        <v>0</v>
      </c>
      <c r="S242" s="146">
        <v>0</v>
      </c>
      <c r="T242" s="147">
        <f t="shared" si="23"/>
        <v>0</v>
      </c>
      <c r="AR242" s="148" t="s">
        <v>262</v>
      </c>
      <c r="AT242" s="148" t="s">
        <v>183</v>
      </c>
      <c r="AU242" s="148" t="s">
        <v>85</v>
      </c>
      <c r="AY242" s="17" t="s">
        <v>181</v>
      </c>
      <c r="BE242" s="149">
        <f t="shared" si="24"/>
        <v>0</v>
      </c>
      <c r="BF242" s="149">
        <f t="shared" si="25"/>
        <v>0</v>
      </c>
      <c r="BG242" s="149">
        <f t="shared" si="26"/>
        <v>0</v>
      </c>
      <c r="BH242" s="149">
        <f t="shared" si="27"/>
        <v>0</v>
      </c>
      <c r="BI242" s="149">
        <f t="shared" si="28"/>
        <v>0</v>
      </c>
      <c r="BJ242" s="17" t="s">
        <v>83</v>
      </c>
      <c r="BK242" s="149">
        <f t="shared" si="29"/>
        <v>0</v>
      </c>
      <c r="BL242" s="17" t="s">
        <v>262</v>
      </c>
      <c r="BM242" s="148" t="s">
        <v>1196</v>
      </c>
    </row>
    <row r="243" spans="2:65" s="1" customFormat="1" ht="21.75" customHeight="1" x14ac:dyDescent="0.2">
      <c r="B243" s="136"/>
      <c r="C243" s="137" t="s">
        <v>552</v>
      </c>
      <c r="D243" s="137" t="s">
        <v>183</v>
      </c>
      <c r="E243" s="138" t="s">
        <v>1197</v>
      </c>
      <c r="F243" s="139" t="s">
        <v>1198</v>
      </c>
      <c r="G243" s="140" t="s">
        <v>339</v>
      </c>
      <c r="H243" s="141">
        <v>100</v>
      </c>
      <c r="I243" s="142"/>
      <c r="J243" s="143">
        <f t="shared" si="20"/>
        <v>0</v>
      </c>
      <c r="K243" s="139" t="s">
        <v>1</v>
      </c>
      <c r="L243" s="32"/>
      <c r="M243" s="144" t="s">
        <v>1</v>
      </c>
      <c r="N243" s="145" t="s">
        <v>41</v>
      </c>
      <c r="P243" s="146">
        <f t="shared" si="21"/>
        <v>0</v>
      </c>
      <c r="Q243" s="146">
        <v>0</v>
      </c>
      <c r="R243" s="146">
        <f t="shared" si="22"/>
        <v>0</v>
      </c>
      <c r="S243" s="146">
        <v>0</v>
      </c>
      <c r="T243" s="147">
        <f t="shared" si="23"/>
        <v>0</v>
      </c>
      <c r="AR243" s="148" t="s">
        <v>262</v>
      </c>
      <c r="AT243" s="148" t="s">
        <v>183</v>
      </c>
      <c r="AU243" s="148" t="s">
        <v>85</v>
      </c>
      <c r="AY243" s="17" t="s">
        <v>181</v>
      </c>
      <c r="BE243" s="149">
        <f t="shared" si="24"/>
        <v>0</v>
      </c>
      <c r="BF243" s="149">
        <f t="shared" si="25"/>
        <v>0</v>
      </c>
      <c r="BG243" s="149">
        <f t="shared" si="26"/>
        <v>0</v>
      </c>
      <c r="BH243" s="149">
        <f t="shared" si="27"/>
        <v>0</v>
      </c>
      <c r="BI243" s="149">
        <f t="shared" si="28"/>
        <v>0</v>
      </c>
      <c r="BJ243" s="17" t="s">
        <v>83</v>
      </c>
      <c r="BK243" s="149">
        <f t="shared" si="29"/>
        <v>0</v>
      </c>
      <c r="BL243" s="17" t="s">
        <v>262</v>
      </c>
      <c r="BM243" s="148" t="s">
        <v>1199</v>
      </c>
    </row>
    <row r="244" spans="2:65" s="1" customFormat="1" ht="16.5" customHeight="1" x14ac:dyDescent="0.2">
      <c r="B244" s="136"/>
      <c r="C244" s="137" t="s">
        <v>556</v>
      </c>
      <c r="D244" s="137" t="s">
        <v>183</v>
      </c>
      <c r="E244" s="138" t="s">
        <v>1200</v>
      </c>
      <c r="F244" s="139" t="s">
        <v>1201</v>
      </c>
      <c r="G244" s="140" t="s">
        <v>339</v>
      </c>
      <c r="H244" s="141">
        <v>8</v>
      </c>
      <c r="I244" s="142"/>
      <c r="J244" s="143">
        <f t="shared" si="20"/>
        <v>0</v>
      </c>
      <c r="K244" s="139" t="s">
        <v>1</v>
      </c>
      <c r="L244" s="32"/>
      <c r="M244" s="144" t="s">
        <v>1</v>
      </c>
      <c r="N244" s="145" t="s">
        <v>41</v>
      </c>
      <c r="P244" s="146">
        <f t="shared" si="21"/>
        <v>0</v>
      </c>
      <c r="Q244" s="146">
        <v>0</v>
      </c>
      <c r="R244" s="146">
        <f t="shared" si="22"/>
        <v>0</v>
      </c>
      <c r="S244" s="146">
        <v>0</v>
      </c>
      <c r="T244" s="147">
        <f t="shared" si="23"/>
        <v>0</v>
      </c>
      <c r="AR244" s="148" t="s">
        <v>262</v>
      </c>
      <c r="AT244" s="148" t="s">
        <v>183</v>
      </c>
      <c r="AU244" s="148" t="s">
        <v>85</v>
      </c>
      <c r="AY244" s="17" t="s">
        <v>181</v>
      </c>
      <c r="BE244" s="149">
        <f t="shared" si="24"/>
        <v>0</v>
      </c>
      <c r="BF244" s="149">
        <f t="shared" si="25"/>
        <v>0</v>
      </c>
      <c r="BG244" s="149">
        <f t="shared" si="26"/>
        <v>0</v>
      </c>
      <c r="BH244" s="149">
        <f t="shared" si="27"/>
        <v>0</v>
      </c>
      <c r="BI244" s="149">
        <f t="shared" si="28"/>
        <v>0</v>
      </c>
      <c r="BJ244" s="17" t="s">
        <v>83</v>
      </c>
      <c r="BK244" s="149">
        <f t="shared" si="29"/>
        <v>0</v>
      </c>
      <c r="BL244" s="17" t="s">
        <v>262</v>
      </c>
      <c r="BM244" s="148" t="s">
        <v>1202</v>
      </c>
    </row>
    <row r="245" spans="2:65" s="1" customFormat="1" ht="16.5" customHeight="1" x14ac:dyDescent="0.2">
      <c r="B245" s="136"/>
      <c r="C245" s="171" t="s">
        <v>560</v>
      </c>
      <c r="D245" s="171" t="s">
        <v>198</v>
      </c>
      <c r="E245" s="172" t="s">
        <v>1203</v>
      </c>
      <c r="F245" s="173" t="s">
        <v>1204</v>
      </c>
      <c r="G245" s="174" t="s">
        <v>339</v>
      </c>
      <c r="H245" s="175">
        <v>8</v>
      </c>
      <c r="I245" s="176"/>
      <c r="J245" s="177">
        <f t="shared" si="20"/>
        <v>0</v>
      </c>
      <c r="K245" s="173" t="s">
        <v>1</v>
      </c>
      <c r="L245" s="178"/>
      <c r="M245" s="179" t="s">
        <v>1</v>
      </c>
      <c r="N245" s="180" t="s">
        <v>41</v>
      </c>
      <c r="P245" s="146">
        <f t="shared" si="21"/>
        <v>0</v>
      </c>
      <c r="Q245" s="146">
        <v>0</v>
      </c>
      <c r="R245" s="146">
        <f t="shared" si="22"/>
        <v>0</v>
      </c>
      <c r="S245" s="146">
        <v>0</v>
      </c>
      <c r="T245" s="147">
        <f t="shared" si="23"/>
        <v>0</v>
      </c>
      <c r="AR245" s="148" t="s">
        <v>352</v>
      </c>
      <c r="AT245" s="148" t="s">
        <v>198</v>
      </c>
      <c r="AU245" s="148" t="s">
        <v>85</v>
      </c>
      <c r="AY245" s="17" t="s">
        <v>181</v>
      </c>
      <c r="BE245" s="149">
        <f t="shared" si="24"/>
        <v>0</v>
      </c>
      <c r="BF245" s="149">
        <f t="shared" si="25"/>
        <v>0</v>
      </c>
      <c r="BG245" s="149">
        <f t="shared" si="26"/>
        <v>0</v>
      </c>
      <c r="BH245" s="149">
        <f t="shared" si="27"/>
        <v>0</v>
      </c>
      <c r="BI245" s="149">
        <f t="shared" si="28"/>
        <v>0</v>
      </c>
      <c r="BJ245" s="17" t="s">
        <v>83</v>
      </c>
      <c r="BK245" s="149">
        <f t="shared" si="29"/>
        <v>0</v>
      </c>
      <c r="BL245" s="17" t="s">
        <v>262</v>
      </c>
      <c r="BM245" s="148" t="s">
        <v>1205</v>
      </c>
    </row>
    <row r="246" spans="2:65" s="1" customFormat="1" ht="16.5" customHeight="1" x14ac:dyDescent="0.2">
      <c r="B246" s="136"/>
      <c r="C246" s="137" t="s">
        <v>564</v>
      </c>
      <c r="D246" s="137" t="s">
        <v>183</v>
      </c>
      <c r="E246" s="138" t="s">
        <v>1206</v>
      </c>
      <c r="F246" s="139" t="s">
        <v>1207</v>
      </c>
      <c r="G246" s="140" t="s">
        <v>339</v>
      </c>
      <c r="H246" s="141">
        <v>35</v>
      </c>
      <c r="I246" s="142"/>
      <c r="J246" s="143">
        <f t="shared" si="20"/>
        <v>0</v>
      </c>
      <c r="K246" s="139" t="s">
        <v>1</v>
      </c>
      <c r="L246" s="32"/>
      <c r="M246" s="144" t="s">
        <v>1</v>
      </c>
      <c r="N246" s="145" t="s">
        <v>41</v>
      </c>
      <c r="P246" s="146">
        <f t="shared" si="21"/>
        <v>0</v>
      </c>
      <c r="Q246" s="146">
        <v>0</v>
      </c>
      <c r="R246" s="146">
        <f t="shared" si="22"/>
        <v>0</v>
      </c>
      <c r="S246" s="146">
        <v>0</v>
      </c>
      <c r="T246" s="147">
        <f t="shared" si="23"/>
        <v>0</v>
      </c>
      <c r="AR246" s="148" t="s">
        <v>262</v>
      </c>
      <c r="AT246" s="148" t="s">
        <v>183</v>
      </c>
      <c r="AU246" s="148" t="s">
        <v>85</v>
      </c>
      <c r="AY246" s="17" t="s">
        <v>181</v>
      </c>
      <c r="BE246" s="149">
        <f t="shared" si="24"/>
        <v>0</v>
      </c>
      <c r="BF246" s="149">
        <f t="shared" si="25"/>
        <v>0</v>
      </c>
      <c r="BG246" s="149">
        <f t="shared" si="26"/>
        <v>0</v>
      </c>
      <c r="BH246" s="149">
        <f t="shared" si="27"/>
        <v>0</v>
      </c>
      <c r="BI246" s="149">
        <f t="shared" si="28"/>
        <v>0</v>
      </c>
      <c r="BJ246" s="17" t="s">
        <v>83</v>
      </c>
      <c r="BK246" s="149">
        <f t="shared" si="29"/>
        <v>0</v>
      </c>
      <c r="BL246" s="17" t="s">
        <v>262</v>
      </c>
      <c r="BM246" s="148" t="s">
        <v>1208</v>
      </c>
    </row>
    <row r="247" spans="2:65" s="1" customFormat="1" ht="16.5" customHeight="1" x14ac:dyDescent="0.2">
      <c r="B247" s="136"/>
      <c r="C247" s="171" t="s">
        <v>568</v>
      </c>
      <c r="D247" s="171" t="s">
        <v>198</v>
      </c>
      <c r="E247" s="172" t="s">
        <v>1209</v>
      </c>
      <c r="F247" s="173" t="s">
        <v>1210</v>
      </c>
      <c r="G247" s="174" t="s">
        <v>339</v>
      </c>
      <c r="H247" s="175">
        <v>35</v>
      </c>
      <c r="I247" s="176"/>
      <c r="J247" s="177">
        <f t="shared" si="20"/>
        <v>0</v>
      </c>
      <c r="K247" s="173" t="s">
        <v>1</v>
      </c>
      <c r="L247" s="178"/>
      <c r="M247" s="179" t="s">
        <v>1</v>
      </c>
      <c r="N247" s="180" t="s">
        <v>41</v>
      </c>
      <c r="P247" s="146">
        <f t="shared" si="21"/>
        <v>0</v>
      </c>
      <c r="Q247" s="146">
        <v>0</v>
      </c>
      <c r="R247" s="146">
        <f t="shared" si="22"/>
        <v>0</v>
      </c>
      <c r="S247" s="146">
        <v>0</v>
      </c>
      <c r="T247" s="147">
        <f t="shared" si="23"/>
        <v>0</v>
      </c>
      <c r="AR247" s="148" t="s">
        <v>352</v>
      </c>
      <c r="AT247" s="148" t="s">
        <v>198</v>
      </c>
      <c r="AU247" s="148" t="s">
        <v>85</v>
      </c>
      <c r="AY247" s="17" t="s">
        <v>181</v>
      </c>
      <c r="BE247" s="149">
        <f t="shared" si="24"/>
        <v>0</v>
      </c>
      <c r="BF247" s="149">
        <f t="shared" si="25"/>
        <v>0</v>
      </c>
      <c r="BG247" s="149">
        <f t="shared" si="26"/>
        <v>0</v>
      </c>
      <c r="BH247" s="149">
        <f t="shared" si="27"/>
        <v>0</v>
      </c>
      <c r="BI247" s="149">
        <f t="shared" si="28"/>
        <v>0</v>
      </c>
      <c r="BJ247" s="17" t="s">
        <v>83</v>
      </c>
      <c r="BK247" s="149">
        <f t="shared" si="29"/>
        <v>0</v>
      </c>
      <c r="BL247" s="17" t="s">
        <v>262</v>
      </c>
      <c r="BM247" s="148" t="s">
        <v>1211</v>
      </c>
    </row>
    <row r="248" spans="2:65" s="1" customFormat="1" ht="21.75" customHeight="1" x14ac:dyDescent="0.2">
      <c r="B248" s="136"/>
      <c r="C248" s="137" t="s">
        <v>572</v>
      </c>
      <c r="D248" s="137" t="s">
        <v>183</v>
      </c>
      <c r="E248" s="138" t="s">
        <v>1212</v>
      </c>
      <c r="F248" s="139" t="s">
        <v>1213</v>
      </c>
      <c r="G248" s="140" t="s">
        <v>339</v>
      </c>
      <c r="H248" s="141">
        <v>20</v>
      </c>
      <c r="I248" s="142"/>
      <c r="J248" s="143">
        <f t="shared" ref="J248:J264" si="30">ROUND(I248*H248,2)</f>
        <v>0</v>
      </c>
      <c r="K248" s="139" t="s">
        <v>1</v>
      </c>
      <c r="L248" s="32"/>
      <c r="M248" s="144" t="s">
        <v>1</v>
      </c>
      <c r="N248" s="145" t="s">
        <v>41</v>
      </c>
      <c r="P248" s="146">
        <f t="shared" ref="P248:P264" si="31">O248*H248</f>
        <v>0</v>
      </c>
      <c r="Q248" s="146">
        <v>0</v>
      </c>
      <c r="R248" s="146">
        <f t="shared" ref="R248:R264" si="32">Q248*H248</f>
        <v>0</v>
      </c>
      <c r="S248" s="146">
        <v>0</v>
      </c>
      <c r="T248" s="147">
        <f t="shared" ref="T248:T264" si="33">S248*H248</f>
        <v>0</v>
      </c>
      <c r="AR248" s="148" t="s">
        <v>262</v>
      </c>
      <c r="AT248" s="148" t="s">
        <v>183</v>
      </c>
      <c r="AU248" s="148" t="s">
        <v>85</v>
      </c>
      <c r="AY248" s="17" t="s">
        <v>181</v>
      </c>
      <c r="BE248" s="149">
        <f t="shared" ref="BE248:BE264" si="34">IF(N248="základní",J248,0)</f>
        <v>0</v>
      </c>
      <c r="BF248" s="149">
        <f t="shared" ref="BF248:BF264" si="35">IF(N248="snížená",J248,0)</f>
        <v>0</v>
      </c>
      <c r="BG248" s="149">
        <f t="shared" ref="BG248:BG264" si="36">IF(N248="zákl. přenesená",J248,0)</f>
        <v>0</v>
      </c>
      <c r="BH248" s="149">
        <f t="shared" ref="BH248:BH264" si="37">IF(N248="sníž. přenesená",J248,0)</f>
        <v>0</v>
      </c>
      <c r="BI248" s="149">
        <f t="shared" ref="BI248:BI264" si="38">IF(N248="nulová",J248,0)</f>
        <v>0</v>
      </c>
      <c r="BJ248" s="17" t="s">
        <v>83</v>
      </c>
      <c r="BK248" s="149">
        <f t="shared" ref="BK248:BK264" si="39">ROUND(I248*H248,2)</f>
        <v>0</v>
      </c>
      <c r="BL248" s="17" t="s">
        <v>262</v>
      </c>
      <c r="BM248" s="148" t="s">
        <v>1214</v>
      </c>
    </row>
    <row r="249" spans="2:65" s="1" customFormat="1" ht="21.75" customHeight="1" x14ac:dyDescent="0.2">
      <c r="B249" s="136"/>
      <c r="C249" s="171" t="s">
        <v>576</v>
      </c>
      <c r="D249" s="171" t="s">
        <v>198</v>
      </c>
      <c r="E249" s="172" t="s">
        <v>1215</v>
      </c>
      <c r="F249" s="173" t="s">
        <v>1216</v>
      </c>
      <c r="G249" s="174" t="s">
        <v>339</v>
      </c>
      <c r="H249" s="175">
        <v>20</v>
      </c>
      <c r="I249" s="176"/>
      <c r="J249" s="177">
        <f t="shared" si="30"/>
        <v>0</v>
      </c>
      <c r="K249" s="173" t="s">
        <v>1</v>
      </c>
      <c r="L249" s="178"/>
      <c r="M249" s="179" t="s">
        <v>1</v>
      </c>
      <c r="N249" s="180" t="s">
        <v>41</v>
      </c>
      <c r="P249" s="146">
        <f t="shared" si="31"/>
        <v>0</v>
      </c>
      <c r="Q249" s="146">
        <v>0</v>
      </c>
      <c r="R249" s="146">
        <f t="shared" si="32"/>
        <v>0</v>
      </c>
      <c r="S249" s="146">
        <v>0</v>
      </c>
      <c r="T249" s="147">
        <f t="shared" si="33"/>
        <v>0</v>
      </c>
      <c r="AR249" s="148" t="s">
        <v>352</v>
      </c>
      <c r="AT249" s="148" t="s">
        <v>198</v>
      </c>
      <c r="AU249" s="148" t="s">
        <v>85</v>
      </c>
      <c r="AY249" s="17" t="s">
        <v>181</v>
      </c>
      <c r="BE249" s="149">
        <f t="shared" si="34"/>
        <v>0</v>
      </c>
      <c r="BF249" s="149">
        <f t="shared" si="35"/>
        <v>0</v>
      </c>
      <c r="BG249" s="149">
        <f t="shared" si="36"/>
        <v>0</v>
      </c>
      <c r="BH249" s="149">
        <f t="shared" si="37"/>
        <v>0</v>
      </c>
      <c r="BI249" s="149">
        <f t="shared" si="38"/>
        <v>0</v>
      </c>
      <c r="BJ249" s="17" t="s">
        <v>83</v>
      </c>
      <c r="BK249" s="149">
        <f t="shared" si="39"/>
        <v>0</v>
      </c>
      <c r="BL249" s="17" t="s">
        <v>262</v>
      </c>
      <c r="BM249" s="148" t="s">
        <v>1217</v>
      </c>
    </row>
    <row r="250" spans="2:65" s="1" customFormat="1" ht="24.2" customHeight="1" x14ac:dyDescent="0.2">
      <c r="B250" s="136"/>
      <c r="C250" s="137" t="s">
        <v>580</v>
      </c>
      <c r="D250" s="137" t="s">
        <v>183</v>
      </c>
      <c r="E250" s="138" t="s">
        <v>1218</v>
      </c>
      <c r="F250" s="139" t="s">
        <v>1219</v>
      </c>
      <c r="G250" s="140" t="s">
        <v>339</v>
      </c>
      <c r="H250" s="141">
        <v>264</v>
      </c>
      <c r="I250" s="142"/>
      <c r="J250" s="143">
        <f t="shared" si="30"/>
        <v>0</v>
      </c>
      <c r="K250" s="139" t="s">
        <v>1</v>
      </c>
      <c r="L250" s="32"/>
      <c r="M250" s="144" t="s">
        <v>1</v>
      </c>
      <c r="N250" s="145" t="s">
        <v>41</v>
      </c>
      <c r="P250" s="146">
        <f t="shared" si="31"/>
        <v>0</v>
      </c>
      <c r="Q250" s="146">
        <v>0</v>
      </c>
      <c r="R250" s="146">
        <f t="shared" si="32"/>
        <v>0</v>
      </c>
      <c r="S250" s="146">
        <v>0</v>
      </c>
      <c r="T250" s="147">
        <f t="shared" si="33"/>
        <v>0</v>
      </c>
      <c r="AR250" s="148" t="s">
        <v>262</v>
      </c>
      <c r="AT250" s="148" t="s">
        <v>183</v>
      </c>
      <c r="AU250" s="148" t="s">
        <v>85</v>
      </c>
      <c r="AY250" s="17" t="s">
        <v>181</v>
      </c>
      <c r="BE250" s="149">
        <f t="shared" si="34"/>
        <v>0</v>
      </c>
      <c r="BF250" s="149">
        <f t="shared" si="35"/>
        <v>0</v>
      </c>
      <c r="BG250" s="149">
        <f t="shared" si="36"/>
        <v>0</v>
      </c>
      <c r="BH250" s="149">
        <f t="shared" si="37"/>
        <v>0</v>
      </c>
      <c r="BI250" s="149">
        <f t="shared" si="38"/>
        <v>0</v>
      </c>
      <c r="BJ250" s="17" t="s">
        <v>83</v>
      </c>
      <c r="BK250" s="149">
        <f t="shared" si="39"/>
        <v>0</v>
      </c>
      <c r="BL250" s="17" t="s">
        <v>262</v>
      </c>
      <c r="BM250" s="148" t="s">
        <v>1220</v>
      </c>
    </row>
    <row r="251" spans="2:65" s="1" customFormat="1" ht="24.2" customHeight="1" x14ac:dyDescent="0.2">
      <c r="B251" s="136"/>
      <c r="C251" s="171" t="s">
        <v>584</v>
      </c>
      <c r="D251" s="171" t="s">
        <v>198</v>
      </c>
      <c r="E251" s="172" t="s">
        <v>1221</v>
      </c>
      <c r="F251" s="173" t="s">
        <v>1222</v>
      </c>
      <c r="G251" s="174" t="s">
        <v>339</v>
      </c>
      <c r="H251" s="175">
        <v>264</v>
      </c>
      <c r="I251" s="176"/>
      <c r="J251" s="177">
        <f t="shared" si="30"/>
        <v>0</v>
      </c>
      <c r="K251" s="173" t="s">
        <v>1</v>
      </c>
      <c r="L251" s="178"/>
      <c r="M251" s="179" t="s">
        <v>1</v>
      </c>
      <c r="N251" s="180" t="s">
        <v>41</v>
      </c>
      <c r="P251" s="146">
        <f t="shared" si="31"/>
        <v>0</v>
      </c>
      <c r="Q251" s="146">
        <v>0</v>
      </c>
      <c r="R251" s="146">
        <f t="shared" si="32"/>
        <v>0</v>
      </c>
      <c r="S251" s="146">
        <v>0</v>
      </c>
      <c r="T251" s="147">
        <f t="shared" si="33"/>
        <v>0</v>
      </c>
      <c r="AR251" s="148" t="s">
        <v>352</v>
      </c>
      <c r="AT251" s="148" t="s">
        <v>198</v>
      </c>
      <c r="AU251" s="148" t="s">
        <v>85</v>
      </c>
      <c r="AY251" s="17" t="s">
        <v>181</v>
      </c>
      <c r="BE251" s="149">
        <f t="shared" si="34"/>
        <v>0</v>
      </c>
      <c r="BF251" s="149">
        <f t="shared" si="35"/>
        <v>0</v>
      </c>
      <c r="BG251" s="149">
        <f t="shared" si="36"/>
        <v>0</v>
      </c>
      <c r="BH251" s="149">
        <f t="shared" si="37"/>
        <v>0</v>
      </c>
      <c r="BI251" s="149">
        <f t="shared" si="38"/>
        <v>0</v>
      </c>
      <c r="BJ251" s="17" t="s">
        <v>83</v>
      </c>
      <c r="BK251" s="149">
        <f t="shared" si="39"/>
        <v>0</v>
      </c>
      <c r="BL251" s="17" t="s">
        <v>262</v>
      </c>
      <c r="BM251" s="148" t="s">
        <v>1223</v>
      </c>
    </row>
    <row r="252" spans="2:65" s="1" customFormat="1" ht="16.5" customHeight="1" x14ac:dyDescent="0.2">
      <c r="B252" s="136"/>
      <c r="C252" s="137" t="s">
        <v>588</v>
      </c>
      <c r="D252" s="137" t="s">
        <v>183</v>
      </c>
      <c r="E252" s="138" t="s">
        <v>1224</v>
      </c>
      <c r="F252" s="139" t="s">
        <v>1225</v>
      </c>
      <c r="G252" s="140" t="s">
        <v>339</v>
      </c>
      <c r="H252" s="141">
        <v>1</v>
      </c>
      <c r="I252" s="142"/>
      <c r="J252" s="143">
        <f t="shared" si="30"/>
        <v>0</v>
      </c>
      <c r="K252" s="139" t="s">
        <v>1</v>
      </c>
      <c r="L252" s="32"/>
      <c r="M252" s="144" t="s">
        <v>1</v>
      </c>
      <c r="N252" s="145" t="s">
        <v>41</v>
      </c>
      <c r="P252" s="146">
        <f t="shared" si="31"/>
        <v>0</v>
      </c>
      <c r="Q252" s="146">
        <v>0</v>
      </c>
      <c r="R252" s="146">
        <f t="shared" si="32"/>
        <v>0</v>
      </c>
      <c r="S252" s="146">
        <v>0</v>
      </c>
      <c r="T252" s="147">
        <f t="shared" si="33"/>
        <v>0</v>
      </c>
      <c r="AR252" s="148" t="s">
        <v>262</v>
      </c>
      <c r="AT252" s="148" t="s">
        <v>183</v>
      </c>
      <c r="AU252" s="148" t="s">
        <v>85</v>
      </c>
      <c r="AY252" s="17" t="s">
        <v>181</v>
      </c>
      <c r="BE252" s="149">
        <f t="shared" si="34"/>
        <v>0</v>
      </c>
      <c r="BF252" s="149">
        <f t="shared" si="35"/>
        <v>0</v>
      </c>
      <c r="BG252" s="149">
        <f t="shared" si="36"/>
        <v>0</v>
      </c>
      <c r="BH252" s="149">
        <f t="shared" si="37"/>
        <v>0</v>
      </c>
      <c r="BI252" s="149">
        <f t="shared" si="38"/>
        <v>0</v>
      </c>
      <c r="BJ252" s="17" t="s">
        <v>83</v>
      </c>
      <c r="BK252" s="149">
        <f t="shared" si="39"/>
        <v>0</v>
      </c>
      <c r="BL252" s="17" t="s">
        <v>262</v>
      </c>
      <c r="BM252" s="148" t="s">
        <v>1226</v>
      </c>
    </row>
    <row r="253" spans="2:65" s="1" customFormat="1" ht="16.5" customHeight="1" x14ac:dyDescent="0.2">
      <c r="B253" s="136"/>
      <c r="C253" s="137" t="s">
        <v>1227</v>
      </c>
      <c r="D253" s="137" t="s">
        <v>183</v>
      </c>
      <c r="E253" s="138" t="s">
        <v>1228</v>
      </c>
      <c r="F253" s="139" t="s">
        <v>1229</v>
      </c>
      <c r="G253" s="140" t="s">
        <v>339</v>
      </c>
      <c r="H253" s="141">
        <v>2</v>
      </c>
      <c r="I253" s="142"/>
      <c r="J253" s="143">
        <f t="shared" si="30"/>
        <v>0</v>
      </c>
      <c r="K253" s="139" t="s">
        <v>1</v>
      </c>
      <c r="L253" s="32"/>
      <c r="M253" s="144" t="s">
        <v>1</v>
      </c>
      <c r="N253" s="145" t="s">
        <v>41</v>
      </c>
      <c r="P253" s="146">
        <f t="shared" si="31"/>
        <v>0</v>
      </c>
      <c r="Q253" s="146">
        <v>0</v>
      </c>
      <c r="R253" s="146">
        <f t="shared" si="32"/>
        <v>0</v>
      </c>
      <c r="S253" s="146">
        <v>0</v>
      </c>
      <c r="T253" s="147">
        <f t="shared" si="33"/>
        <v>0</v>
      </c>
      <c r="AR253" s="148" t="s">
        <v>262</v>
      </c>
      <c r="AT253" s="148" t="s">
        <v>183</v>
      </c>
      <c r="AU253" s="148" t="s">
        <v>85</v>
      </c>
      <c r="AY253" s="17" t="s">
        <v>181</v>
      </c>
      <c r="BE253" s="149">
        <f t="shared" si="34"/>
        <v>0</v>
      </c>
      <c r="BF253" s="149">
        <f t="shared" si="35"/>
        <v>0</v>
      </c>
      <c r="BG253" s="149">
        <f t="shared" si="36"/>
        <v>0</v>
      </c>
      <c r="BH253" s="149">
        <f t="shared" si="37"/>
        <v>0</v>
      </c>
      <c r="BI253" s="149">
        <f t="shared" si="38"/>
        <v>0</v>
      </c>
      <c r="BJ253" s="17" t="s">
        <v>83</v>
      </c>
      <c r="BK253" s="149">
        <f t="shared" si="39"/>
        <v>0</v>
      </c>
      <c r="BL253" s="17" t="s">
        <v>262</v>
      </c>
      <c r="BM253" s="148" t="s">
        <v>1230</v>
      </c>
    </row>
    <row r="254" spans="2:65" s="1" customFormat="1" ht="16.5" customHeight="1" x14ac:dyDescent="0.2">
      <c r="B254" s="136"/>
      <c r="C254" s="137" t="s">
        <v>592</v>
      </c>
      <c r="D254" s="137" t="s">
        <v>183</v>
      </c>
      <c r="E254" s="138" t="s">
        <v>1231</v>
      </c>
      <c r="F254" s="139" t="s">
        <v>1232</v>
      </c>
      <c r="G254" s="140" t="s">
        <v>923</v>
      </c>
      <c r="H254" s="141">
        <v>1</v>
      </c>
      <c r="I254" s="142"/>
      <c r="J254" s="143">
        <f t="shared" si="30"/>
        <v>0</v>
      </c>
      <c r="K254" s="139" t="s">
        <v>1</v>
      </c>
      <c r="L254" s="32"/>
      <c r="M254" s="144" t="s">
        <v>1</v>
      </c>
      <c r="N254" s="145" t="s">
        <v>41</v>
      </c>
      <c r="P254" s="146">
        <f t="shared" si="31"/>
        <v>0</v>
      </c>
      <c r="Q254" s="146">
        <v>0</v>
      </c>
      <c r="R254" s="146">
        <f t="shared" si="32"/>
        <v>0</v>
      </c>
      <c r="S254" s="146">
        <v>0</v>
      </c>
      <c r="T254" s="147">
        <f t="shared" si="33"/>
        <v>0</v>
      </c>
      <c r="AR254" s="148" t="s">
        <v>262</v>
      </c>
      <c r="AT254" s="148" t="s">
        <v>183</v>
      </c>
      <c r="AU254" s="148" t="s">
        <v>85</v>
      </c>
      <c r="AY254" s="17" t="s">
        <v>181</v>
      </c>
      <c r="BE254" s="149">
        <f t="shared" si="34"/>
        <v>0</v>
      </c>
      <c r="BF254" s="149">
        <f t="shared" si="35"/>
        <v>0</v>
      </c>
      <c r="BG254" s="149">
        <f t="shared" si="36"/>
        <v>0</v>
      </c>
      <c r="BH254" s="149">
        <f t="shared" si="37"/>
        <v>0</v>
      </c>
      <c r="BI254" s="149">
        <f t="shared" si="38"/>
        <v>0</v>
      </c>
      <c r="BJ254" s="17" t="s">
        <v>83</v>
      </c>
      <c r="BK254" s="149">
        <f t="shared" si="39"/>
        <v>0</v>
      </c>
      <c r="BL254" s="17" t="s">
        <v>262</v>
      </c>
      <c r="BM254" s="148" t="s">
        <v>1233</v>
      </c>
    </row>
    <row r="255" spans="2:65" s="1" customFormat="1" ht="16.5" customHeight="1" x14ac:dyDescent="0.2">
      <c r="B255" s="136"/>
      <c r="C255" s="137" t="s">
        <v>1234</v>
      </c>
      <c r="D255" s="137" t="s">
        <v>183</v>
      </c>
      <c r="E255" s="138" t="s">
        <v>1235</v>
      </c>
      <c r="F255" s="139" t="s">
        <v>1236</v>
      </c>
      <c r="G255" s="140" t="s">
        <v>243</v>
      </c>
      <c r="H255" s="141">
        <v>20</v>
      </c>
      <c r="I255" s="142"/>
      <c r="J255" s="143">
        <f t="shared" si="30"/>
        <v>0</v>
      </c>
      <c r="K255" s="139" t="s">
        <v>1</v>
      </c>
      <c r="L255" s="32"/>
      <c r="M255" s="144" t="s">
        <v>1</v>
      </c>
      <c r="N255" s="145" t="s">
        <v>41</v>
      </c>
      <c r="P255" s="146">
        <f t="shared" si="31"/>
        <v>0</v>
      </c>
      <c r="Q255" s="146">
        <v>0</v>
      </c>
      <c r="R255" s="146">
        <f t="shared" si="32"/>
        <v>0</v>
      </c>
      <c r="S255" s="146">
        <v>0</v>
      </c>
      <c r="T255" s="147">
        <f t="shared" si="33"/>
        <v>0</v>
      </c>
      <c r="AR255" s="148" t="s">
        <v>262</v>
      </c>
      <c r="AT255" s="148" t="s">
        <v>183</v>
      </c>
      <c r="AU255" s="148" t="s">
        <v>85</v>
      </c>
      <c r="AY255" s="17" t="s">
        <v>181</v>
      </c>
      <c r="BE255" s="149">
        <f t="shared" si="34"/>
        <v>0</v>
      </c>
      <c r="BF255" s="149">
        <f t="shared" si="35"/>
        <v>0</v>
      </c>
      <c r="BG255" s="149">
        <f t="shared" si="36"/>
        <v>0</v>
      </c>
      <c r="BH255" s="149">
        <f t="shared" si="37"/>
        <v>0</v>
      </c>
      <c r="BI255" s="149">
        <f t="shared" si="38"/>
        <v>0</v>
      </c>
      <c r="BJ255" s="17" t="s">
        <v>83</v>
      </c>
      <c r="BK255" s="149">
        <f t="shared" si="39"/>
        <v>0</v>
      </c>
      <c r="BL255" s="17" t="s">
        <v>262</v>
      </c>
      <c r="BM255" s="148" t="s">
        <v>1237</v>
      </c>
    </row>
    <row r="256" spans="2:65" s="1" customFormat="1" ht="16.5" customHeight="1" x14ac:dyDescent="0.2">
      <c r="B256" s="136"/>
      <c r="C256" s="171" t="s">
        <v>1129</v>
      </c>
      <c r="D256" s="171" t="s">
        <v>198</v>
      </c>
      <c r="E256" s="172" t="s">
        <v>1238</v>
      </c>
      <c r="F256" s="173" t="s">
        <v>1239</v>
      </c>
      <c r="G256" s="174" t="s">
        <v>243</v>
      </c>
      <c r="H256" s="175">
        <v>20</v>
      </c>
      <c r="I256" s="176"/>
      <c r="J256" s="177">
        <f t="shared" si="30"/>
        <v>0</v>
      </c>
      <c r="K256" s="173" t="s">
        <v>1</v>
      </c>
      <c r="L256" s="178"/>
      <c r="M256" s="179" t="s">
        <v>1</v>
      </c>
      <c r="N256" s="180" t="s">
        <v>41</v>
      </c>
      <c r="P256" s="146">
        <f t="shared" si="31"/>
        <v>0</v>
      </c>
      <c r="Q256" s="146">
        <v>0</v>
      </c>
      <c r="R256" s="146">
        <f t="shared" si="32"/>
        <v>0</v>
      </c>
      <c r="S256" s="146">
        <v>0</v>
      </c>
      <c r="T256" s="147">
        <f t="shared" si="33"/>
        <v>0</v>
      </c>
      <c r="AR256" s="148" t="s">
        <v>352</v>
      </c>
      <c r="AT256" s="148" t="s">
        <v>198</v>
      </c>
      <c r="AU256" s="148" t="s">
        <v>85</v>
      </c>
      <c r="AY256" s="17" t="s">
        <v>181</v>
      </c>
      <c r="BE256" s="149">
        <f t="shared" si="34"/>
        <v>0</v>
      </c>
      <c r="BF256" s="149">
        <f t="shared" si="35"/>
        <v>0</v>
      </c>
      <c r="BG256" s="149">
        <f t="shared" si="36"/>
        <v>0</v>
      </c>
      <c r="BH256" s="149">
        <f t="shared" si="37"/>
        <v>0</v>
      </c>
      <c r="BI256" s="149">
        <f t="shared" si="38"/>
        <v>0</v>
      </c>
      <c r="BJ256" s="17" t="s">
        <v>83</v>
      </c>
      <c r="BK256" s="149">
        <f t="shared" si="39"/>
        <v>0</v>
      </c>
      <c r="BL256" s="17" t="s">
        <v>262</v>
      </c>
      <c r="BM256" s="148" t="s">
        <v>1240</v>
      </c>
    </row>
    <row r="257" spans="2:65" s="1" customFormat="1" ht="16.5" customHeight="1" x14ac:dyDescent="0.2">
      <c r="B257" s="136"/>
      <c r="C257" s="137" t="s">
        <v>1241</v>
      </c>
      <c r="D257" s="137" t="s">
        <v>183</v>
      </c>
      <c r="E257" s="138" t="s">
        <v>1242</v>
      </c>
      <c r="F257" s="139" t="s">
        <v>1243</v>
      </c>
      <c r="G257" s="140" t="s">
        <v>243</v>
      </c>
      <c r="H257" s="141">
        <v>30</v>
      </c>
      <c r="I257" s="142"/>
      <c r="J257" s="143">
        <f t="shared" si="30"/>
        <v>0</v>
      </c>
      <c r="K257" s="139" t="s">
        <v>1</v>
      </c>
      <c r="L257" s="32"/>
      <c r="M257" s="144" t="s">
        <v>1</v>
      </c>
      <c r="N257" s="145" t="s">
        <v>41</v>
      </c>
      <c r="P257" s="146">
        <f t="shared" si="31"/>
        <v>0</v>
      </c>
      <c r="Q257" s="146">
        <v>0</v>
      </c>
      <c r="R257" s="146">
        <f t="shared" si="32"/>
        <v>0</v>
      </c>
      <c r="S257" s="146">
        <v>0</v>
      </c>
      <c r="T257" s="147">
        <f t="shared" si="33"/>
        <v>0</v>
      </c>
      <c r="AR257" s="148" t="s">
        <v>262</v>
      </c>
      <c r="AT257" s="148" t="s">
        <v>183</v>
      </c>
      <c r="AU257" s="148" t="s">
        <v>85</v>
      </c>
      <c r="AY257" s="17" t="s">
        <v>181</v>
      </c>
      <c r="BE257" s="149">
        <f t="shared" si="34"/>
        <v>0</v>
      </c>
      <c r="BF257" s="149">
        <f t="shared" si="35"/>
        <v>0</v>
      </c>
      <c r="BG257" s="149">
        <f t="shared" si="36"/>
        <v>0</v>
      </c>
      <c r="BH257" s="149">
        <f t="shared" si="37"/>
        <v>0</v>
      </c>
      <c r="BI257" s="149">
        <f t="shared" si="38"/>
        <v>0</v>
      </c>
      <c r="BJ257" s="17" t="s">
        <v>83</v>
      </c>
      <c r="BK257" s="149">
        <f t="shared" si="39"/>
        <v>0</v>
      </c>
      <c r="BL257" s="17" t="s">
        <v>262</v>
      </c>
      <c r="BM257" s="148" t="s">
        <v>1244</v>
      </c>
    </row>
    <row r="258" spans="2:65" s="1" customFormat="1" ht="16.5" customHeight="1" x14ac:dyDescent="0.2">
      <c r="B258" s="136"/>
      <c r="C258" s="171" t="s">
        <v>1132</v>
      </c>
      <c r="D258" s="171" t="s">
        <v>198</v>
      </c>
      <c r="E258" s="172" t="s">
        <v>1245</v>
      </c>
      <c r="F258" s="173" t="s">
        <v>1246</v>
      </c>
      <c r="G258" s="174" t="s">
        <v>243</v>
      </c>
      <c r="H258" s="175">
        <v>30</v>
      </c>
      <c r="I258" s="176"/>
      <c r="J258" s="177">
        <f t="shared" si="30"/>
        <v>0</v>
      </c>
      <c r="K258" s="173" t="s">
        <v>1</v>
      </c>
      <c r="L258" s="178"/>
      <c r="M258" s="179" t="s">
        <v>1</v>
      </c>
      <c r="N258" s="180" t="s">
        <v>41</v>
      </c>
      <c r="P258" s="146">
        <f t="shared" si="31"/>
        <v>0</v>
      </c>
      <c r="Q258" s="146">
        <v>0</v>
      </c>
      <c r="R258" s="146">
        <f t="shared" si="32"/>
        <v>0</v>
      </c>
      <c r="S258" s="146">
        <v>0</v>
      </c>
      <c r="T258" s="147">
        <f t="shared" si="33"/>
        <v>0</v>
      </c>
      <c r="AR258" s="148" t="s">
        <v>352</v>
      </c>
      <c r="AT258" s="148" t="s">
        <v>198</v>
      </c>
      <c r="AU258" s="148" t="s">
        <v>85</v>
      </c>
      <c r="AY258" s="17" t="s">
        <v>181</v>
      </c>
      <c r="BE258" s="149">
        <f t="shared" si="34"/>
        <v>0</v>
      </c>
      <c r="BF258" s="149">
        <f t="shared" si="35"/>
        <v>0</v>
      </c>
      <c r="BG258" s="149">
        <f t="shared" si="36"/>
        <v>0</v>
      </c>
      <c r="BH258" s="149">
        <f t="shared" si="37"/>
        <v>0</v>
      </c>
      <c r="BI258" s="149">
        <f t="shared" si="38"/>
        <v>0</v>
      </c>
      <c r="BJ258" s="17" t="s">
        <v>83</v>
      </c>
      <c r="BK258" s="149">
        <f t="shared" si="39"/>
        <v>0</v>
      </c>
      <c r="BL258" s="17" t="s">
        <v>262</v>
      </c>
      <c r="BM258" s="148" t="s">
        <v>1247</v>
      </c>
    </row>
    <row r="259" spans="2:65" s="1" customFormat="1" ht="16.5" customHeight="1" x14ac:dyDescent="0.2">
      <c r="B259" s="136"/>
      <c r="C259" s="137" t="s">
        <v>596</v>
      </c>
      <c r="D259" s="137" t="s">
        <v>183</v>
      </c>
      <c r="E259" s="138" t="s">
        <v>1248</v>
      </c>
      <c r="F259" s="139" t="s">
        <v>1249</v>
      </c>
      <c r="G259" s="140" t="s">
        <v>339</v>
      </c>
      <c r="H259" s="141">
        <v>200</v>
      </c>
      <c r="I259" s="142"/>
      <c r="J259" s="143">
        <f t="shared" si="30"/>
        <v>0</v>
      </c>
      <c r="K259" s="139" t="s">
        <v>1</v>
      </c>
      <c r="L259" s="32"/>
      <c r="M259" s="144" t="s">
        <v>1</v>
      </c>
      <c r="N259" s="145" t="s">
        <v>41</v>
      </c>
      <c r="P259" s="146">
        <f t="shared" si="31"/>
        <v>0</v>
      </c>
      <c r="Q259" s="146">
        <v>0</v>
      </c>
      <c r="R259" s="146">
        <f t="shared" si="32"/>
        <v>0</v>
      </c>
      <c r="S259" s="146">
        <v>0</v>
      </c>
      <c r="T259" s="147">
        <f t="shared" si="33"/>
        <v>0</v>
      </c>
      <c r="AR259" s="148" t="s">
        <v>262</v>
      </c>
      <c r="AT259" s="148" t="s">
        <v>183</v>
      </c>
      <c r="AU259" s="148" t="s">
        <v>85</v>
      </c>
      <c r="AY259" s="17" t="s">
        <v>181</v>
      </c>
      <c r="BE259" s="149">
        <f t="shared" si="34"/>
        <v>0</v>
      </c>
      <c r="BF259" s="149">
        <f t="shared" si="35"/>
        <v>0</v>
      </c>
      <c r="BG259" s="149">
        <f t="shared" si="36"/>
        <v>0</v>
      </c>
      <c r="BH259" s="149">
        <f t="shared" si="37"/>
        <v>0</v>
      </c>
      <c r="BI259" s="149">
        <f t="shared" si="38"/>
        <v>0</v>
      </c>
      <c r="BJ259" s="17" t="s">
        <v>83</v>
      </c>
      <c r="BK259" s="149">
        <f t="shared" si="39"/>
        <v>0</v>
      </c>
      <c r="BL259" s="17" t="s">
        <v>262</v>
      </c>
      <c r="BM259" s="148" t="s">
        <v>1250</v>
      </c>
    </row>
    <row r="260" spans="2:65" s="1" customFormat="1" ht="16.5" customHeight="1" x14ac:dyDescent="0.2">
      <c r="B260" s="136"/>
      <c r="C260" s="137" t="s">
        <v>600</v>
      </c>
      <c r="D260" s="137" t="s">
        <v>183</v>
      </c>
      <c r="E260" s="138" t="s">
        <v>1251</v>
      </c>
      <c r="F260" s="139" t="s">
        <v>1252</v>
      </c>
      <c r="G260" s="140" t="s">
        <v>339</v>
      </c>
      <c r="H260" s="141">
        <v>200</v>
      </c>
      <c r="I260" s="142"/>
      <c r="J260" s="143">
        <f t="shared" si="30"/>
        <v>0</v>
      </c>
      <c r="K260" s="139" t="s">
        <v>1</v>
      </c>
      <c r="L260" s="32"/>
      <c r="M260" s="144" t="s">
        <v>1</v>
      </c>
      <c r="N260" s="145" t="s">
        <v>41</v>
      </c>
      <c r="P260" s="146">
        <f t="shared" si="31"/>
        <v>0</v>
      </c>
      <c r="Q260" s="146">
        <v>0</v>
      </c>
      <c r="R260" s="146">
        <f t="shared" si="32"/>
        <v>0</v>
      </c>
      <c r="S260" s="146">
        <v>0</v>
      </c>
      <c r="T260" s="147">
        <f t="shared" si="33"/>
        <v>0</v>
      </c>
      <c r="AR260" s="148" t="s">
        <v>262</v>
      </c>
      <c r="AT260" s="148" t="s">
        <v>183</v>
      </c>
      <c r="AU260" s="148" t="s">
        <v>85</v>
      </c>
      <c r="AY260" s="17" t="s">
        <v>181</v>
      </c>
      <c r="BE260" s="149">
        <f t="shared" si="34"/>
        <v>0</v>
      </c>
      <c r="BF260" s="149">
        <f t="shared" si="35"/>
        <v>0</v>
      </c>
      <c r="BG260" s="149">
        <f t="shared" si="36"/>
        <v>0</v>
      </c>
      <c r="BH260" s="149">
        <f t="shared" si="37"/>
        <v>0</v>
      </c>
      <c r="BI260" s="149">
        <f t="shared" si="38"/>
        <v>0</v>
      </c>
      <c r="BJ260" s="17" t="s">
        <v>83</v>
      </c>
      <c r="BK260" s="149">
        <f t="shared" si="39"/>
        <v>0</v>
      </c>
      <c r="BL260" s="17" t="s">
        <v>262</v>
      </c>
      <c r="BM260" s="148" t="s">
        <v>1253</v>
      </c>
    </row>
    <row r="261" spans="2:65" s="1" customFormat="1" ht="16.5" customHeight="1" x14ac:dyDescent="0.2">
      <c r="B261" s="136"/>
      <c r="C261" s="137" t="s">
        <v>604</v>
      </c>
      <c r="D261" s="137" t="s">
        <v>183</v>
      </c>
      <c r="E261" s="138" t="s">
        <v>1254</v>
      </c>
      <c r="F261" s="139" t="s">
        <v>1255</v>
      </c>
      <c r="G261" s="140" t="s">
        <v>339</v>
      </c>
      <c r="H261" s="141">
        <v>200</v>
      </c>
      <c r="I261" s="142"/>
      <c r="J261" s="143">
        <f t="shared" si="30"/>
        <v>0</v>
      </c>
      <c r="K261" s="139" t="s">
        <v>1</v>
      </c>
      <c r="L261" s="32"/>
      <c r="M261" s="144" t="s">
        <v>1</v>
      </c>
      <c r="N261" s="145" t="s">
        <v>41</v>
      </c>
      <c r="P261" s="146">
        <f t="shared" si="31"/>
        <v>0</v>
      </c>
      <c r="Q261" s="146">
        <v>0</v>
      </c>
      <c r="R261" s="146">
        <f t="shared" si="32"/>
        <v>0</v>
      </c>
      <c r="S261" s="146">
        <v>0</v>
      </c>
      <c r="T261" s="147">
        <f t="shared" si="33"/>
        <v>0</v>
      </c>
      <c r="AR261" s="148" t="s">
        <v>262</v>
      </c>
      <c r="AT261" s="148" t="s">
        <v>183</v>
      </c>
      <c r="AU261" s="148" t="s">
        <v>85</v>
      </c>
      <c r="AY261" s="17" t="s">
        <v>181</v>
      </c>
      <c r="BE261" s="149">
        <f t="shared" si="34"/>
        <v>0</v>
      </c>
      <c r="BF261" s="149">
        <f t="shared" si="35"/>
        <v>0</v>
      </c>
      <c r="BG261" s="149">
        <f t="shared" si="36"/>
        <v>0</v>
      </c>
      <c r="BH261" s="149">
        <f t="shared" si="37"/>
        <v>0</v>
      </c>
      <c r="BI261" s="149">
        <f t="shared" si="38"/>
        <v>0</v>
      </c>
      <c r="BJ261" s="17" t="s">
        <v>83</v>
      </c>
      <c r="BK261" s="149">
        <f t="shared" si="39"/>
        <v>0</v>
      </c>
      <c r="BL261" s="17" t="s">
        <v>262</v>
      </c>
      <c r="BM261" s="148" t="s">
        <v>1256</v>
      </c>
    </row>
    <row r="262" spans="2:65" s="1" customFormat="1" ht="16.5" customHeight="1" x14ac:dyDescent="0.2">
      <c r="B262" s="136"/>
      <c r="C262" s="137" t="s">
        <v>608</v>
      </c>
      <c r="D262" s="137" t="s">
        <v>183</v>
      </c>
      <c r="E262" s="138" t="s">
        <v>1257</v>
      </c>
      <c r="F262" s="139" t="s">
        <v>1258</v>
      </c>
      <c r="G262" s="140" t="s">
        <v>186</v>
      </c>
      <c r="H262" s="141">
        <v>1.6</v>
      </c>
      <c r="I262" s="142"/>
      <c r="J262" s="143">
        <f t="shared" si="30"/>
        <v>0</v>
      </c>
      <c r="K262" s="139" t="s">
        <v>1</v>
      </c>
      <c r="L262" s="32"/>
      <c r="M262" s="144" t="s">
        <v>1</v>
      </c>
      <c r="N262" s="145" t="s">
        <v>41</v>
      </c>
      <c r="P262" s="146">
        <f t="shared" si="31"/>
        <v>0</v>
      </c>
      <c r="Q262" s="146">
        <v>0</v>
      </c>
      <c r="R262" s="146">
        <f t="shared" si="32"/>
        <v>0</v>
      </c>
      <c r="S262" s="146">
        <v>0</v>
      </c>
      <c r="T262" s="147">
        <f t="shared" si="33"/>
        <v>0</v>
      </c>
      <c r="AR262" s="148" t="s">
        <v>262</v>
      </c>
      <c r="AT262" s="148" t="s">
        <v>183</v>
      </c>
      <c r="AU262" s="148" t="s">
        <v>85</v>
      </c>
      <c r="AY262" s="17" t="s">
        <v>181</v>
      </c>
      <c r="BE262" s="149">
        <f t="shared" si="34"/>
        <v>0</v>
      </c>
      <c r="BF262" s="149">
        <f t="shared" si="35"/>
        <v>0</v>
      </c>
      <c r="BG262" s="149">
        <f t="shared" si="36"/>
        <v>0</v>
      </c>
      <c r="BH262" s="149">
        <f t="shared" si="37"/>
        <v>0</v>
      </c>
      <c r="BI262" s="149">
        <f t="shared" si="38"/>
        <v>0</v>
      </c>
      <c r="BJ262" s="17" t="s">
        <v>83</v>
      </c>
      <c r="BK262" s="149">
        <f t="shared" si="39"/>
        <v>0</v>
      </c>
      <c r="BL262" s="17" t="s">
        <v>262</v>
      </c>
      <c r="BM262" s="148" t="s">
        <v>1259</v>
      </c>
    </row>
    <row r="263" spans="2:65" s="1" customFormat="1" ht="16.5" customHeight="1" x14ac:dyDescent="0.2">
      <c r="B263" s="136"/>
      <c r="C263" s="137" t="s">
        <v>734</v>
      </c>
      <c r="D263" s="137" t="s">
        <v>183</v>
      </c>
      <c r="E263" s="138" t="s">
        <v>1260</v>
      </c>
      <c r="F263" s="139" t="s">
        <v>1261</v>
      </c>
      <c r="G263" s="140" t="s">
        <v>186</v>
      </c>
      <c r="H263" s="141">
        <v>2.8</v>
      </c>
      <c r="I263" s="142"/>
      <c r="J263" s="143">
        <f t="shared" si="30"/>
        <v>0</v>
      </c>
      <c r="K263" s="139" t="s">
        <v>1</v>
      </c>
      <c r="L263" s="32"/>
      <c r="M263" s="144" t="s">
        <v>1</v>
      </c>
      <c r="N263" s="145" t="s">
        <v>41</v>
      </c>
      <c r="P263" s="146">
        <f t="shared" si="31"/>
        <v>0</v>
      </c>
      <c r="Q263" s="146">
        <v>0</v>
      </c>
      <c r="R263" s="146">
        <f t="shared" si="32"/>
        <v>0</v>
      </c>
      <c r="S263" s="146">
        <v>0</v>
      </c>
      <c r="T263" s="147">
        <f t="shared" si="33"/>
        <v>0</v>
      </c>
      <c r="AR263" s="148" t="s">
        <v>262</v>
      </c>
      <c r="AT263" s="148" t="s">
        <v>183</v>
      </c>
      <c r="AU263" s="148" t="s">
        <v>85</v>
      </c>
      <c r="AY263" s="17" t="s">
        <v>181</v>
      </c>
      <c r="BE263" s="149">
        <f t="shared" si="34"/>
        <v>0</v>
      </c>
      <c r="BF263" s="149">
        <f t="shared" si="35"/>
        <v>0</v>
      </c>
      <c r="BG263" s="149">
        <f t="shared" si="36"/>
        <v>0</v>
      </c>
      <c r="BH263" s="149">
        <f t="shared" si="37"/>
        <v>0</v>
      </c>
      <c r="BI263" s="149">
        <f t="shared" si="38"/>
        <v>0</v>
      </c>
      <c r="BJ263" s="17" t="s">
        <v>83</v>
      </c>
      <c r="BK263" s="149">
        <f t="shared" si="39"/>
        <v>0</v>
      </c>
      <c r="BL263" s="17" t="s">
        <v>262</v>
      </c>
      <c r="BM263" s="148" t="s">
        <v>1262</v>
      </c>
    </row>
    <row r="264" spans="2:65" s="1" customFormat="1" ht="16.5" customHeight="1" x14ac:dyDescent="0.2">
      <c r="B264" s="136"/>
      <c r="C264" s="137" t="s">
        <v>612</v>
      </c>
      <c r="D264" s="137" t="s">
        <v>183</v>
      </c>
      <c r="E264" s="138" t="s">
        <v>1263</v>
      </c>
      <c r="F264" s="139" t="s">
        <v>1264</v>
      </c>
      <c r="G264" s="140" t="s">
        <v>373</v>
      </c>
      <c r="H264" s="141">
        <v>2.331</v>
      </c>
      <c r="I264" s="142"/>
      <c r="J264" s="143">
        <f t="shared" si="30"/>
        <v>0</v>
      </c>
      <c r="K264" s="139" t="s">
        <v>1</v>
      </c>
      <c r="L264" s="32"/>
      <c r="M264" s="144" t="s">
        <v>1</v>
      </c>
      <c r="N264" s="145" t="s">
        <v>41</v>
      </c>
      <c r="P264" s="146">
        <f t="shared" si="31"/>
        <v>0</v>
      </c>
      <c r="Q264" s="146">
        <v>0</v>
      </c>
      <c r="R264" s="146">
        <f t="shared" si="32"/>
        <v>0</v>
      </c>
      <c r="S264" s="146">
        <v>0</v>
      </c>
      <c r="T264" s="147">
        <f t="shared" si="33"/>
        <v>0</v>
      </c>
      <c r="AR264" s="148" t="s">
        <v>262</v>
      </c>
      <c r="AT264" s="148" t="s">
        <v>183</v>
      </c>
      <c r="AU264" s="148" t="s">
        <v>85</v>
      </c>
      <c r="AY264" s="17" t="s">
        <v>181</v>
      </c>
      <c r="BE264" s="149">
        <f t="shared" si="34"/>
        <v>0</v>
      </c>
      <c r="BF264" s="149">
        <f t="shared" si="35"/>
        <v>0</v>
      </c>
      <c r="BG264" s="149">
        <f t="shared" si="36"/>
        <v>0</v>
      </c>
      <c r="BH264" s="149">
        <f t="shared" si="37"/>
        <v>0</v>
      </c>
      <c r="BI264" s="149">
        <f t="shared" si="38"/>
        <v>0</v>
      </c>
      <c r="BJ264" s="17" t="s">
        <v>83</v>
      </c>
      <c r="BK264" s="149">
        <f t="shared" si="39"/>
        <v>0</v>
      </c>
      <c r="BL264" s="17" t="s">
        <v>262</v>
      </c>
      <c r="BM264" s="148" t="s">
        <v>1265</v>
      </c>
    </row>
    <row r="265" spans="2:65" s="11" customFormat="1" ht="25.9" customHeight="1" x14ac:dyDescent="0.2">
      <c r="B265" s="124"/>
      <c r="D265" s="125" t="s">
        <v>75</v>
      </c>
      <c r="E265" s="126" t="s">
        <v>198</v>
      </c>
      <c r="F265" s="126" t="s">
        <v>1266</v>
      </c>
      <c r="I265" s="127"/>
      <c r="J265" s="128">
        <f>BK265</f>
        <v>0</v>
      </c>
      <c r="L265" s="124"/>
      <c r="M265" s="129"/>
      <c r="P265" s="130">
        <f>P266+P275</f>
        <v>0</v>
      </c>
      <c r="R265" s="130">
        <f>R266+R275</f>
        <v>0</v>
      </c>
      <c r="T265" s="131">
        <f>T266+T275</f>
        <v>0</v>
      </c>
      <c r="AR265" s="125" t="s">
        <v>99</v>
      </c>
      <c r="AT265" s="132" t="s">
        <v>75</v>
      </c>
      <c r="AU265" s="132" t="s">
        <v>76</v>
      </c>
      <c r="AY265" s="125" t="s">
        <v>181</v>
      </c>
      <c r="BK265" s="133">
        <f>BK266+BK275</f>
        <v>0</v>
      </c>
    </row>
    <row r="266" spans="2:65" s="11" customFormat="1" ht="22.9" customHeight="1" x14ac:dyDescent="0.2">
      <c r="B266" s="124"/>
      <c r="D266" s="125" t="s">
        <v>75</v>
      </c>
      <c r="E266" s="134" t="s">
        <v>1267</v>
      </c>
      <c r="F266" s="134" t="s">
        <v>1268</v>
      </c>
      <c r="I266" s="127"/>
      <c r="J266" s="135">
        <f>BK266</f>
        <v>0</v>
      </c>
      <c r="L266" s="124"/>
      <c r="M266" s="129"/>
      <c r="P266" s="130">
        <f>SUM(P267:P274)</f>
        <v>0</v>
      </c>
      <c r="R266" s="130">
        <f>SUM(R267:R274)</f>
        <v>0</v>
      </c>
      <c r="T266" s="131">
        <f>SUM(T267:T274)</f>
        <v>0</v>
      </c>
      <c r="AR266" s="125" t="s">
        <v>99</v>
      </c>
      <c r="AT266" s="132" t="s">
        <v>75</v>
      </c>
      <c r="AU266" s="132" t="s">
        <v>83</v>
      </c>
      <c r="AY266" s="125" t="s">
        <v>181</v>
      </c>
      <c r="BK266" s="133">
        <f>SUM(BK267:BK274)</f>
        <v>0</v>
      </c>
    </row>
    <row r="267" spans="2:65" s="1" customFormat="1" ht="16.5" customHeight="1" x14ac:dyDescent="0.2">
      <c r="B267" s="136"/>
      <c r="C267" s="137" t="s">
        <v>613</v>
      </c>
      <c r="D267" s="137" t="s">
        <v>183</v>
      </c>
      <c r="E267" s="138" t="s">
        <v>1269</v>
      </c>
      <c r="F267" s="139" t="s">
        <v>1270</v>
      </c>
      <c r="G267" s="140" t="s">
        <v>339</v>
      </c>
      <c r="H267" s="141">
        <v>600</v>
      </c>
      <c r="I267" s="142"/>
      <c r="J267" s="143">
        <f t="shared" ref="J267:J274" si="40">ROUND(I267*H267,2)</f>
        <v>0</v>
      </c>
      <c r="K267" s="139" t="s">
        <v>1</v>
      </c>
      <c r="L267" s="32"/>
      <c r="M267" s="144" t="s">
        <v>1</v>
      </c>
      <c r="N267" s="145" t="s">
        <v>41</v>
      </c>
      <c r="P267" s="146">
        <f t="shared" ref="P267:P274" si="41">O267*H267</f>
        <v>0</v>
      </c>
      <c r="Q267" s="146">
        <v>0</v>
      </c>
      <c r="R267" s="146">
        <f t="shared" ref="R267:R274" si="42">Q267*H267</f>
        <v>0</v>
      </c>
      <c r="S267" s="146">
        <v>0</v>
      </c>
      <c r="T267" s="147">
        <f t="shared" ref="T267:T274" si="43">S267*H267</f>
        <v>0</v>
      </c>
      <c r="AR267" s="148" t="s">
        <v>518</v>
      </c>
      <c r="AT267" s="148" t="s">
        <v>183</v>
      </c>
      <c r="AU267" s="148" t="s">
        <v>85</v>
      </c>
      <c r="AY267" s="17" t="s">
        <v>181</v>
      </c>
      <c r="BE267" s="149">
        <f t="shared" ref="BE267:BE274" si="44">IF(N267="základní",J267,0)</f>
        <v>0</v>
      </c>
      <c r="BF267" s="149">
        <f t="shared" ref="BF267:BF274" si="45">IF(N267="snížená",J267,0)</f>
        <v>0</v>
      </c>
      <c r="BG267" s="149">
        <f t="shared" ref="BG267:BG274" si="46">IF(N267="zákl. přenesená",J267,0)</f>
        <v>0</v>
      </c>
      <c r="BH267" s="149">
        <f t="shared" ref="BH267:BH274" si="47">IF(N267="sníž. přenesená",J267,0)</f>
        <v>0</v>
      </c>
      <c r="BI267" s="149">
        <f t="shared" ref="BI267:BI274" si="48">IF(N267="nulová",J267,0)</f>
        <v>0</v>
      </c>
      <c r="BJ267" s="17" t="s">
        <v>83</v>
      </c>
      <c r="BK267" s="149">
        <f t="shared" ref="BK267:BK274" si="49">ROUND(I267*H267,2)</f>
        <v>0</v>
      </c>
      <c r="BL267" s="17" t="s">
        <v>518</v>
      </c>
      <c r="BM267" s="148" t="s">
        <v>1271</v>
      </c>
    </row>
    <row r="268" spans="2:65" s="1" customFormat="1" ht="16.5" customHeight="1" x14ac:dyDescent="0.2">
      <c r="B268" s="136"/>
      <c r="C268" s="171" t="s">
        <v>617</v>
      </c>
      <c r="D268" s="171" t="s">
        <v>198</v>
      </c>
      <c r="E268" s="172" t="s">
        <v>1272</v>
      </c>
      <c r="F268" s="173" t="s">
        <v>1273</v>
      </c>
      <c r="G268" s="174" t="s">
        <v>339</v>
      </c>
      <c r="H268" s="175">
        <v>600</v>
      </c>
      <c r="I268" s="176"/>
      <c r="J268" s="177">
        <f t="shared" si="40"/>
        <v>0</v>
      </c>
      <c r="K268" s="173" t="s">
        <v>1</v>
      </c>
      <c r="L268" s="178"/>
      <c r="M268" s="179" t="s">
        <v>1</v>
      </c>
      <c r="N268" s="180" t="s">
        <v>41</v>
      </c>
      <c r="P268" s="146">
        <f t="shared" si="41"/>
        <v>0</v>
      </c>
      <c r="Q268" s="146">
        <v>0</v>
      </c>
      <c r="R268" s="146">
        <f t="shared" si="42"/>
        <v>0</v>
      </c>
      <c r="S268" s="146">
        <v>0</v>
      </c>
      <c r="T268" s="147">
        <f t="shared" si="43"/>
        <v>0</v>
      </c>
      <c r="AR268" s="148" t="s">
        <v>1274</v>
      </c>
      <c r="AT268" s="148" t="s">
        <v>198</v>
      </c>
      <c r="AU268" s="148" t="s">
        <v>85</v>
      </c>
      <c r="AY268" s="17" t="s">
        <v>181</v>
      </c>
      <c r="BE268" s="149">
        <f t="shared" si="44"/>
        <v>0</v>
      </c>
      <c r="BF268" s="149">
        <f t="shared" si="45"/>
        <v>0</v>
      </c>
      <c r="BG268" s="149">
        <f t="shared" si="46"/>
        <v>0</v>
      </c>
      <c r="BH268" s="149">
        <f t="shared" si="47"/>
        <v>0</v>
      </c>
      <c r="BI268" s="149">
        <f t="shared" si="48"/>
        <v>0</v>
      </c>
      <c r="BJ268" s="17" t="s">
        <v>83</v>
      </c>
      <c r="BK268" s="149">
        <f t="shared" si="49"/>
        <v>0</v>
      </c>
      <c r="BL268" s="17" t="s">
        <v>518</v>
      </c>
      <c r="BM268" s="148" t="s">
        <v>1275</v>
      </c>
    </row>
    <row r="269" spans="2:65" s="1" customFormat="1" ht="16.5" customHeight="1" x14ac:dyDescent="0.2">
      <c r="B269" s="136"/>
      <c r="C269" s="137" t="s">
        <v>621</v>
      </c>
      <c r="D269" s="137" t="s">
        <v>183</v>
      </c>
      <c r="E269" s="138" t="s">
        <v>1276</v>
      </c>
      <c r="F269" s="139" t="s">
        <v>1277</v>
      </c>
      <c r="G269" s="140" t="s">
        <v>339</v>
      </c>
      <c r="H269" s="141">
        <v>3800</v>
      </c>
      <c r="I269" s="142"/>
      <c r="J269" s="143">
        <f t="shared" si="40"/>
        <v>0</v>
      </c>
      <c r="K269" s="139" t="s">
        <v>1</v>
      </c>
      <c r="L269" s="32"/>
      <c r="M269" s="144" t="s">
        <v>1</v>
      </c>
      <c r="N269" s="145" t="s">
        <v>41</v>
      </c>
      <c r="P269" s="146">
        <f t="shared" si="41"/>
        <v>0</v>
      </c>
      <c r="Q269" s="146">
        <v>0</v>
      </c>
      <c r="R269" s="146">
        <f t="shared" si="42"/>
        <v>0</v>
      </c>
      <c r="S269" s="146">
        <v>0</v>
      </c>
      <c r="T269" s="147">
        <f t="shared" si="43"/>
        <v>0</v>
      </c>
      <c r="AR269" s="148" t="s">
        <v>518</v>
      </c>
      <c r="AT269" s="148" t="s">
        <v>183</v>
      </c>
      <c r="AU269" s="148" t="s">
        <v>85</v>
      </c>
      <c r="AY269" s="17" t="s">
        <v>181</v>
      </c>
      <c r="BE269" s="149">
        <f t="shared" si="44"/>
        <v>0</v>
      </c>
      <c r="BF269" s="149">
        <f t="shared" si="45"/>
        <v>0</v>
      </c>
      <c r="BG269" s="149">
        <f t="shared" si="46"/>
        <v>0</v>
      </c>
      <c r="BH269" s="149">
        <f t="shared" si="47"/>
        <v>0</v>
      </c>
      <c r="BI269" s="149">
        <f t="shared" si="48"/>
        <v>0</v>
      </c>
      <c r="BJ269" s="17" t="s">
        <v>83</v>
      </c>
      <c r="BK269" s="149">
        <f t="shared" si="49"/>
        <v>0</v>
      </c>
      <c r="BL269" s="17" t="s">
        <v>518</v>
      </c>
      <c r="BM269" s="148" t="s">
        <v>1278</v>
      </c>
    </row>
    <row r="270" spans="2:65" s="1" customFormat="1" ht="16.5" customHeight="1" x14ac:dyDescent="0.2">
      <c r="B270" s="136"/>
      <c r="C270" s="171" t="s">
        <v>625</v>
      </c>
      <c r="D270" s="171" t="s">
        <v>198</v>
      </c>
      <c r="E270" s="172" t="s">
        <v>1279</v>
      </c>
      <c r="F270" s="173" t="s">
        <v>1280</v>
      </c>
      <c r="G270" s="174" t="s">
        <v>339</v>
      </c>
      <c r="H270" s="175">
        <v>3800</v>
      </c>
      <c r="I270" s="176"/>
      <c r="J270" s="177">
        <f t="shared" si="40"/>
        <v>0</v>
      </c>
      <c r="K270" s="173" t="s">
        <v>1</v>
      </c>
      <c r="L270" s="178"/>
      <c r="M270" s="179" t="s">
        <v>1</v>
      </c>
      <c r="N270" s="180" t="s">
        <v>41</v>
      </c>
      <c r="P270" s="146">
        <f t="shared" si="41"/>
        <v>0</v>
      </c>
      <c r="Q270" s="146">
        <v>0</v>
      </c>
      <c r="R270" s="146">
        <f t="shared" si="42"/>
        <v>0</v>
      </c>
      <c r="S270" s="146">
        <v>0</v>
      </c>
      <c r="T270" s="147">
        <f t="shared" si="43"/>
        <v>0</v>
      </c>
      <c r="AR270" s="148" t="s">
        <v>1274</v>
      </c>
      <c r="AT270" s="148" t="s">
        <v>198</v>
      </c>
      <c r="AU270" s="148" t="s">
        <v>85</v>
      </c>
      <c r="AY270" s="17" t="s">
        <v>181</v>
      </c>
      <c r="BE270" s="149">
        <f t="shared" si="44"/>
        <v>0</v>
      </c>
      <c r="BF270" s="149">
        <f t="shared" si="45"/>
        <v>0</v>
      </c>
      <c r="BG270" s="149">
        <f t="shared" si="46"/>
        <v>0</v>
      </c>
      <c r="BH270" s="149">
        <f t="shared" si="47"/>
        <v>0</v>
      </c>
      <c r="BI270" s="149">
        <f t="shared" si="48"/>
        <v>0</v>
      </c>
      <c r="BJ270" s="17" t="s">
        <v>83</v>
      </c>
      <c r="BK270" s="149">
        <f t="shared" si="49"/>
        <v>0</v>
      </c>
      <c r="BL270" s="17" t="s">
        <v>518</v>
      </c>
      <c r="BM270" s="148" t="s">
        <v>1281</v>
      </c>
    </row>
    <row r="271" spans="2:65" s="1" customFormat="1" ht="21.75" customHeight="1" x14ac:dyDescent="0.2">
      <c r="B271" s="136"/>
      <c r="C271" s="137" t="s">
        <v>768</v>
      </c>
      <c r="D271" s="137" t="s">
        <v>183</v>
      </c>
      <c r="E271" s="138" t="s">
        <v>1282</v>
      </c>
      <c r="F271" s="139" t="s">
        <v>1283</v>
      </c>
      <c r="G271" s="140" t="s">
        <v>243</v>
      </c>
      <c r="H271" s="141">
        <v>100</v>
      </c>
      <c r="I271" s="142"/>
      <c r="J271" s="143">
        <f t="shared" si="40"/>
        <v>0</v>
      </c>
      <c r="K271" s="139" t="s">
        <v>1</v>
      </c>
      <c r="L271" s="32"/>
      <c r="M271" s="144" t="s">
        <v>1</v>
      </c>
      <c r="N271" s="145" t="s">
        <v>41</v>
      </c>
      <c r="P271" s="146">
        <f t="shared" si="41"/>
        <v>0</v>
      </c>
      <c r="Q271" s="146">
        <v>0</v>
      </c>
      <c r="R271" s="146">
        <f t="shared" si="42"/>
        <v>0</v>
      </c>
      <c r="S271" s="146">
        <v>0</v>
      </c>
      <c r="T271" s="147">
        <f t="shared" si="43"/>
        <v>0</v>
      </c>
      <c r="AR271" s="148" t="s">
        <v>518</v>
      </c>
      <c r="AT271" s="148" t="s">
        <v>183</v>
      </c>
      <c r="AU271" s="148" t="s">
        <v>85</v>
      </c>
      <c r="AY271" s="17" t="s">
        <v>181</v>
      </c>
      <c r="BE271" s="149">
        <f t="shared" si="44"/>
        <v>0</v>
      </c>
      <c r="BF271" s="149">
        <f t="shared" si="45"/>
        <v>0</v>
      </c>
      <c r="BG271" s="149">
        <f t="shared" si="46"/>
        <v>0</v>
      </c>
      <c r="BH271" s="149">
        <f t="shared" si="47"/>
        <v>0</v>
      </c>
      <c r="BI271" s="149">
        <f t="shared" si="48"/>
        <v>0</v>
      </c>
      <c r="BJ271" s="17" t="s">
        <v>83</v>
      </c>
      <c r="BK271" s="149">
        <f t="shared" si="49"/>
        <v>0</v>
      </c>
      <c r="BL271" s="17" t="s">
        <v>518</v>
      </c>
      <c r="BM271" s="148" t="s">
        <v>1284</v>
      </c>
    </row>
    <row r="272" spans="2:65" s="1" customFormat="1" ht="16.5" customHeight="1" x14ac:dyDescent="0.2">
      <c r="B272" s="136"/>
      <c r="C272" s="171" t="s">
        <v>772</v>
      </c>
      <c r="D272" s="171" t="s">
        <v>198</v>
      </c>
      <c r="E272" s="172" t="s">
        <v>1285</v>
      </c>
      <c r="F272" s="173" t="s">
        <v>1286</v>
      </c>
      <c r="G272" s="174" t="s">
        <v>243</v>
      </c>
      <c r="H272" s="175">
        <v>100</v>
      </c>
      <c r="I272" s="176"/>
      <c r="J272" s="177">
        <f t="shared" si="40"/>
        <v>0</v>
      </c>
      <c r="K272" s="173" t="s">
        <v>1</v>
      </c>
      <c r="L272" s="178"/>
      <c r="M272" s="179" t="s">
        <v>1</v>
      </c>
      <c r="N272" s="180" t="s">
        <v>41</v>
      </c>
      <c r="P272" s="146">
        <f t="shared" si="41"/>
        <v>0</v>
      </c>
      <c r="Q272" s="146">
        <v>0</v>
      </c>
      <c r="R272" s="146">
        <f t="shared" si="42"/>
        <v>0</v>
      </c>
      <c r="S272" s="146">
        <v>0</v>
      </c>
      <c r="T272" s="147">
        <f t="shared" si="43"/>
        <v>0</v>
      </c>
      <c r="AR272" s="148" t="s">
        <v>1274</v>
      </c>
      <c r="AT272" s="148" t="s">
        <v>198</v>
      </c>
      <c r="AU272" s="148" t="s">
        <v>85</v>
      </c>
      <c r="AY272" s="17" t="s">
        <v>181</v>
      </c>
      <c r="BE272" s="149">
        <f t="shared" si="44"/>
        <v>0</v>
      </c>
      <c r="BF272" s="149">
        <f t="shared" si="45"/>
        <v>0</v>
      </c>
      <c r="BG272" s="149">
        <f t="shared" si="46"/>
        <v>0</v>
      </c>
      <c r="BH272" s="149">
        <f t="shared" si="47"/>
        <v>0</v>
      </c>
      <c r="BI272" s="149">
        <f t="shared" si="48"/>
        <v>0</v>
      </c>
      <c r="BJ272" s="17" t="s">
        <v>83</v>
      </c>
      <c r="BK272" s="149">
        <f t="shared" si="49"/>
        <v>0</v>
      </c>
      <c r="BL272" s="17" t="s">
        <v>518</v>
      </c>
      <c r="BM272" s="148" t="s">
        <v>1274</v>
      </c>
    </row>
    <row r="273" spans="2:65" s="1" customFormat="1" ht="21.75" customHeight="1" x14ac:dyDescent="0.2">
      <c r="B273" s="136"/>
      <c r="C273" s="137" t="s">
        <v>758</v>
      </c>
      <c r="D273" s="137" t="s">
        <v>183</v>
      </c>
      <c r="E273" s="138" t="s">
        <v>1287</v>
      </c>
      <c r="F273" s="139" t="s">
        <v>1288</v>
      </c>
      <c r="G273" s="140" t="s">
        <v>243</v>
      </c>
      <c r="H273" s="141">
        <v>110</v>
      </c>
      <c r="I273" s="142"/>
      <c r="J273" s="143">
        <f t="shared" si="40"/>
        <v>0</v>
      </c>
      <c r="K273" s="139" t="s">
        <v>1</v>
      </c>
      <c r="L273" s="32"/>
      <c r="M273" s="144" t="s">
        <v>1</v>
      </c>
      <c r="N273" s="145" t="s">
        <v>41</v>
      </c>
      <c r="P273" s="146">
        <f t="shared" si="41"/>
        <v>0</v>
      </c>
      <c r="Q273" s="146">
        <v>0</v>
      </c>
      <c r="R273" s="146">
        <f t="shared" si="42"/>
        <v>0</v>
      </c>
      <c r="S273" s="146">
        <v>0</v>
      </c>
      <c r="T273" s="147">
        <f t="shared" si="43"/>
        <v>0</v>
      </c>
      <c r="AR273" s="148" t="s">
        <v>518</v>
      </c>
      <c r="AT273" s="148" t="s">
        <v>183</v>
      </c>
      <c r="AU273" s="148" t="s">
        <v>85</v>
      </c>
      <c r="AY273" s="17" t="s">
        <v>181</v>
      </c>
      <c r="BE273" s="149">
        <f t="shared" si="44"/>
        <v>0</v>
      </c>
      <c r="BF273" s="149">
        <f t="shared" si="45"/>
        <v>0</v>
      </c>
      <c r="BG273" s="149">
        <f t="shared" si="46"/>
        <v>0</v>
      </c>
      <c r="BH273" s="149">
        <f t="shared" si="47"/>
        <v>0</v>
      </c>
      <c r="BI273" s="149">
        <f t="shared" si="48"/>
        <v>0</v>
      </c>
      <c r="BJ273" s="17" t="s">
        <v>83</v>
      </c>
      <c r="BK273" s="149">
        <f t="shared" si="49"/>
        <v>0</v>
      </c>
      <c r="BL273" s="17" t="s">
        <v>518</v>
      </c>
      <c r="BM273" s="148" t="s">
        <v>1289</v>
      </c>
    </row>
    <row r="274" spans="2:65" s="1" customFormat="1" ht="16.5" customHeight="1" x14ac:dyDescent="0.2">
      <c r="B274" s="136"/>
      <c r="C274" s="171" t="s">
        <v>762</v>
      </c>
      <c r="D274" s="171" t="s">
        <v>198</v>
      </c>
      <c r="E274" s="172" t="s">
        <v>1290</v>
      </c>
      <c r="F274" s="173" t="s">
        <v>1291</v>
      </c>
      <c r="G274" s="174" t="s">
        <v>243</v>
      </c>
      <c r="H274" s="175">
        <v>110</v>
      </c>
      <c r="I274" s="176"/>
      <c r="J274" s="177">
        <f t="shared" si="40"/>
        <v>0</v>
      </c>
      <c r="K274" s="173" t="s">
        <v>1</v>
      </c>
      <c r="L274" s="178"/>
      <c r="M274" s="179" t="s">
        <v>1</v>
      </c>
      <c r="N274" s="180" t="s">
        <v>41</v>
      </c>
      <c r="P274" s="146">
        <f t="shared" si="41"/>
        <v>0</v>
      </c>
      <c r="Q274" s="146">
        <v>0</v>
      </c>
      <c r="R274" s="146">
        <f t="shared" si="42"/>
        <v>0</v>
      </c>
      <c r="S274" s="146">
        <v>0</v>
      </c>
      <c r="T274" s="147">
        <f t="shared" si="43"/>
        <v>0</v>
      </c>
      <c r="AR274" s="148" t="s">
        <v>1274</v>
      </c>
      <c r="AT274" s="148" t="s">
        <v>198</v>
      </c>
      <c r="AU274" s="148" t="s">
        <v>85</v>
      </c>
      <c r="AY274" s="17" t="s">
        <v>181</v>
      </c>
      <c r="BE274" s="149">
        <f t="shared" si="44"/>
        <v>0</v>
      </c>
      <c r="BF274" s="149">
        <f t="shared" si="45"/>
        <v>0</v>
      </c>
      <c r="BG274" s="149">
        <f t="shared" si="46"/>
        <v>0</v>
      </c>
      <c r="BH274" s="149">
        <f t="shared" si="47"/>
        <v>0</v>
      </c>
      <c r="BI274" s="149">
        <f t="shared" si="48"/>
        <v>0</v>
      </c>
      <c r="BJ274" s="17" t="s">
        <v>83</v>
      </c>
      <c r="BK274" s="149">
        <f t="shared" si="49"/>
        <v>0</v>
      </c>
      <c r="BL274" s="17" t="s">
        <v>518</v>
      </c>
      <c r="BM274" s="148" t="s">
        <v>1292</v>
      </c>
    </row>
    <row r="275" spans="2:65" s="11" customFormat="1" ht="22.9" customHeight="1" x14ac:dyDescent="0.2">
      <c r="B275" s="124"/>
      <c r="D275" s="125" t="s">
        <v>75</v>
      </c>
      <c r="E275" s="134" t="s">
        <v>1293</v>
      </c>
      <c r="F275" s="134" t="s">
        <v>1294</v>
      </c>
      <c r="I275" s="127"/>
      <c r="J275" s="135">
        <f>BK275</f>
        <v>0</v>
      </c>
      <c r="L275" s="124"/>
      <c r="M275" s="129"/>
      <c r="P275" s="130">
        <f>SUM(P276:P286)</f>
        <v>0</v>
      </c>
      <c r="R275" s="130">
        <f>SUM(R276:R286)</f>
        <v>0</v>
      </c>
      <c r="T275" s="131">
        <f>SUM(T276:T286)</f>
        <v>0</v>
      </c>
      <c r="AR275" s="125" t="s">
        <v>99</v>
      </c>
      <c r="AT275" s="132" t="s">
        <v>75</v>
      </c>
      <c r="AU275" s="132" t="s">
        <v>83</v>
      </c>
      <c r="AY275" s="125" t="s">
        <v>181</v>
      </c>
      <c r="BK275" s="133">
        <f>SUM(BK276:BK286)</f>
        <v>0</v>
      </c>
    </row>
    <row r="276" spans="2:65" s="1" customFormat="1" ht="16.5" customHeight="1" x14ac:dyDescent="0.2">
      <c r="B276" s="136"/>
      <c r="C276" s="137" t="s">
        <v>629</v>
      </c>
      <c r="D276" s="137" t="s">
        <v>183</v>
      </c>
      <c r="E276" s="138" t="s">
        <v>1295</v>
      </c>
      <c r="F276" s="139" t="s">
        <v>1296</v>
      </c>
      <c r="G276" s="140" t="s">
        <v>339</v>
      </c>
      <c r="H276" s="141">
        <v>200</v>
      </c>
      <c r="I276" s="142"/>
      <c r="J276" s="143">
        <f t="shared" ref="J276:J286" si="50">ROUND(I276*H276,2)</f>
        <v>0</v>
      </c>
      <c r="K276" s="139" t="s">
        <v>1</v>
      </c>
      <c r="L276" s="32"/>
      <c r="M276" s="144" t="s">
        <v>1</v>
      </c>
      <c r="N276" s="145" t="s">
        <v>41</v>
      </c>
      <c r="P276" s="146">
        <f t="shared" ref="P276:P286" si="51">O276*H276</f>
        <v>0</v>
      </c>
      <c r="Q276" s="146">
        <v>0</v>
      </c>
      <c r="R276" s="146">
        <f t="shared" ref="R276:R286" si="52">Q276*H276</f>
        <v>0</v>
      </c>
      <c r="S276" s="146">
        <v>0</v>
      </c>
      <c r="T276" s="147">
        <f t="shared" ref="T276:T286" si="53">S276*H276</f>
        <v>0</v>
      </c>
      <c r="AR276" s="148" t="s">
        <v>518</v>
      </c>
      <c r="AT276" s="148" t="s">
        <v>183</v>
      </c>
      <c r="AU276" s="148" t="s">
        <v>85</v>
      </c>
      <c r="AY276" s="17" t="s">
        <v>181</v>
      </c>
      <c r="BE276" s="149">
        <f t="shared" ref="BE276:BE286" si="54">IF(N276="základní",J276,0)</f>
        <v>0</v>
      </c>
      <c r="BF276" s="149">
        <f t="shared" ref="BF276:BF286" si="55">IF(N276="snížená",J276,0)</f>
        <v>0</v>
      </c>
      <c r="BG276" s="149">
        <f t="shared" ref="BG276:BG286" si="56">IF(N276="zákl. přenesená",J276,0)</f>
        <v>0</v>
      </c>
      <c r="BH276" s="149">
        <f t="shared" ref="BH276:BH286" si="57">IF(N276="sníž. přenesená",J276,0)</f>
        <v>0</v>
      </c>
      <c r="BI276" s="149">
        <f t="shared" ref="BI276:BI286" si="58">IF(N276="nulová",J276,0)</f>
        <v>0</v>
      </c>
      <c r="BJ276" s="17" t="s">
        <v>83</v>
      </c>
      <c r="BK276" s="149">
        <f t="shared" ref="BK276:BK286" si="59">ROUND(I276*H276,2)</f>
        <v>0</v>
      </c>
      <c r="BL276" s="17" t="s">
        <v>518</v>
      </c>
      <c r="BM276" s="148" t="s">
        <v>1297</v>
      </c>
    </row>
    <row r="277" spans="2:65" s="1" customFormat="1" ht="16.5" customHeight="1" x14ac:dyDescent="0.2">
      <c r="B277" s="136"/>
      <c r="C277" s="137" t="s">
        <v>635</v>
      </c>
      <c r="D277" s="137" t="s">
        <v>183</v>
      </c>
      <c r="E277" s="138" t="s">
        <v>1298</v>
      </c>
      <c r="F277" s="139" t="s">
        <v>1299</v>
      </c>
      <c r="G277" s="140" t="s">
        <v>339</v>
      </c>
      <c r="H277" s="141">
        <v>20</v>
      </c>
      <c r="I277" s="142"/>
      <c r="J277" s="143">
        <f t="shared" si="50"/>
        <v>0</v>
      </c>
      <c r="K277" s="139" t="s">
        <v>1</v>
      </c>
      <c r="L277" s="32"/>
      <c r="M277" s="144" t="s">
        <v>1</v>
      </c>
      <c r="N277" s="145" t="s">
        <v>41</v>
      </c>
      <c r="P277" s="146">
        <f t="shared" si="51"/>
        <v>0</v>
      </c>
      <c r="Q277" s="146">
        <v>0</v>
      </c>
      <c r="R277" s="146">
        <f t="shared" si="52"/>
        <v>0</v>
      </c>
      <c r="S277" s="146">
        <v>0</v>
      </c>
      <c r="T277" s="147">
        <f t="shared" si="53"/>
        <v>0</v>
      </c>
      <c r="AR277" s="148" t="s">
        <v>518</v>
      </c>
      <c r="AT277" s="148" t="s">
        <v>183</v>
      </c>
      <c r="AU277" s="148" t="s">
        <v>85</v>
      </c>
      <c r="AY277" s="17" t="s">
        <v>181</v>
      </c>
      <c r="BE277" s="149">
        <f t="shared" si="54"/>
        <v>0</v>
      </c>
      <c r="BF277" s="149">
        <f t="shared" si="55"/>
        <v>0</v>
      </c>
      <c r="BG277" s="149">
        <f t="shared" si="56"/>
        <v>0</v>
      </c>
      <c r="BH277" s="149">
        <f t="shared" si="57"/>
        <v>0</v>
      </c>
      <c r="BI277" s="149">
        <f t="shared" si="58"/>
        <v>0</v>
      </c>
      <c r="BJ277" s="17" t="s">
        <v>83</v>
      </c>
      <c r="BK277" s="149">
        <f t="shared" si="59"/>
        <v>0</v>
      </c>
      <c r="BL277" s="17" t="s">
        <v>518</v>
      </c>
      <c r="BM277" s="148" t="s">
        <v>1300</v>
      </c>
    </row>
    <row r="278" spans="2:65" s="1" customFormat="1" ht="16.5" customHeight="1" x14ac:dyDescent="0.2">
      <c r="B278" s="136"/>
      <c r="C278" s="137" t="s">
        <v>639</v>
      </c>
      <c r="D278" s="137" t="s">
        <v>183</v>
      </c>
      <c r="E278" s="138" t="s">
        <v>1301</v>
      </c>
      <c r="F278" s="139" t="s">
        <v>1302</v>
      </c>
      <c r="G278" s="140" t="s">
        <v>339</v>
      </c>
      <c r="H278" s="141">
        <v>10</v>
      </c>
      <c r="I278" s="142"/>
      <c r="J278" s="143">
        <f t="shared" si="50"/>
        <v>0</v>
      </c>
      <c r="K278" s="139" t="s">
        <v>1</v>
      </c>
      <c r="L278" s="32"/>
      <c r="M278" s="144" t="s">
        <v>1</v>
      </c>
      <c r="N278" s="145" t="s">
        <v>41</v>
      </c>
      <c r="P278" s="146">
        <f t="shared" si="51"/>
        <v>0</v>
      </c>
      <c r="Q278" s="146">
        <v>0</v>
      </c>
      <c r="R278" s="146">
        <f t="shared" si="52"/>
        <v>0</v>
      </c>
      <c r="S278" s="146">
        <v>0</v>
      </c>
      <c r="T278" s="147">
        <f t="shared" si="53"/>
        <v>0</v>
      </c>
      <c r="AR278" s="148" t="s">
        <v>518</v>
      </c>
      <c r="AT278" s="148" t="s">
        <v>183</v>
      </c>
      <c r="AU278" s="148" t="s">
        <v>85</v>
      </c>
      <c r="AY278" s="17" t="s">
        <v>181</v>
      </c>
      <c r="BE278" s="149">
        <f t="shared" si="54"/>
        <v>0</v>
      </c>
      <c r="BF278" s="149">
        <f t="shared" si="55"/>
        <v>0</v>
      </c>
      <c r="BG278" s="149">
        <f t="shared" si="56"/>
        <v>0</v>
      </c>
      <c r="BH278" s="149">
        <f t="shared" si="57"/>
        <v>0</v>
      </c>
      <c r="BI278" s="149">
        <f t="shared" si="58"/>
        <v>0</v>
      </c>
      <c r="BJ278" s="17" t="s">
        <v>83</v>
      </c>
      <c r="BK278" s="149">
        <f t="shared" si="59"/>
        <v>0</v>
      </c>
      <c r="BL278" s="17" t="s">
        <v>518</v>
      </c>
      <c r="BM278" s="148" t="s">
        <v>1303</v>
      </c>
    </row>
    <row r="279" spans="2:65" s="1" customFormat="1" ht="16.5" customHeight="1" x14ac:dyDescent="0.2">
      <c r="B279" s="136"/>
      <c r="C279" s="137" t="s">
        <v>644</v>
      </c>
      <c r="D279" s="137" t="s">
        <v>183</v>
      </c>
      <c r="E279" s="138" t="s">
        <v>1304</v>
      </c>
      <c r="F279" s="139" t="s">
        <v>1305</v>
      </c>
      <c r="G279" s="140" t="s">
        <v>243</v>
      </c>
      <c r="H279" s="141">
        <v>300</v>
      </c>
      <c r="I279" s="142"/>
      <c r="J279" s="143">
        <f t="shared" si="50"/>
        <v>0</v>
      </c>
      <c r="K279" s="139" t="s">
        <v>1</v>
      </c>
      <c r="L279" s="32"/>
      <c r="M279" s="144" t="s">
        <v>1</v>
      </c>
      <c r="N279" s="145" t="s">
        <v>41</v>
      </c>
      <c r="P279" s="146">
        <f t="shared" si="51"/>
        <v>0</v>
      </c>
      <c r="Q279" s="146">
        <v>0</v>
      </c>
      <c r="R279" s="146">
        <f t="shared" si="52"/>
        <v>0</v>
      </c>
      <c r="S279" s="146">
        <v>0</v>
      </c>
      <c r="T279" s="147">
        <f t="shared" si="53"/>
        <v>0</v>
      </c>
      <c r="AR279" s="148" t="s">
        <v>518</v>
      </c>
      <c r="AT279" s="148" t="s">
        <v>183</v>
      </c>
      <c r="AU279" s="148" t="s">
        <v>85</v>
      </c>
      <c r="AY279" s="17" t="s">
        <v>181</v>
      </c>
      <c r="BE279" s="149">
        <f t="shared" si="54"/>
        <v>0</v>
      </c>
      <c r="BF279" s="149">
        <f t="shared" si="55"/>
        <v>0</v>
      </c>
      <c r="BG279" s="149">
        <f t="shared" si="56"/>
        <v>0</v>
      </c>
      <c r="BH279" s="149">
        <f t="shared" si="57"/>
        <v>0</v>
      </c>
      <c r="BI279" s="149">
        <f t="shared" si="58"/>
        <v>0</v>
      </c>
      <c r="BJ279" s="17" t="s">
        <v>83</v>
      </c>
      <c r="BK279" s="149">
        <f t="shared" si="59"/>
        <v>0</v>
      </c>
      <c r="BL279" s="17" t="s">
        <v>518</v>
      </c>
      <c r="BM279" s="148" t="s">
        <v>1306</v>
      </c>
    </row>
    <row r="280" spans="2:65" s="1" customFormat="1" ht="16.5" customHeight="1" x14ac:dyDescent="0.2">
      <c r="B280" s="136"/>
      <c r="C280" s="171" t="s">
        <v>345</v>
      </c>
      <c r="D280" s="171" t="s">
        <v>198</v>
      </c>
      <c r="E280" s="172" t="s">
        <v>1307</v>
      </c>
      <c r="F280" s="173" t="s">
        <v>1308</v>
      </c>
      <c r="G280" s="174" t="s">
        <v>243</v>
      </c>
      <c r="H280" s="175">
        <v>300</v>
      </c>
      <c r="I280" s="176"/>
      <c r="J280" s="177">
        <f t="shared" si="50"/>
        <v>0</v>
      </c>
      <c r="K280" s="173" t="s">
        <v>1</v>
      </c>
      <c r="L280" s="178"/>
      <c r="M280" s="179" t="s">
        <v>1</v>
      </c>
      <c r="N280" s="180" t="s">
        <v>41</v>
      </c>
      <c r="P280" s="146">
        <f t="shared" si="51"/>
        <v>0</v>
      </c>
      <c r="Q280" s="146">
        <v>0</v>
      </c>
      <c r="R280" s="146">
        <f t="shared" si="52"/>
        <v>0</v>
      </c>
      <c r="S280" s="146">
        <v>0</v>
      </c>
      <c r="T280" s="147">
        <f t="shared" si="53"/>
        <v>0</v>
      </c>
      <c r="AR280" s="148" t="s">
        <v>1274</v>
      </c>
      <c r="AT280" s="148" t="s">
        <v>198</v>
      </c>
      <c r="AU280" s="148" t="s">
        <v>85</v>
      </c>
      <c r="AY280" s="17" t="s">
        <v>181</v>
      </c>
      <c r="BE280" s="149">
        <f t="shared" si="54"/>
        <v>0</v>
      </c>
      <c r="BF280" s="149">
        <f t="shared" si="55"/>
        <v>0</v>
      </c>
      <c r="BG280" s="149">
        <f t="shared" si="56"/>
        <v>0</v>
      </c>
      <c r="BH280" s="149">
        <f t="shared" si="57"/>
        <v>0</v>
      </c>
      <c r="BI280" s="149">
        <f t="shared" si="58"/>
        <v>0</v>
      </c>
      <c r="BJ280" s="17" t="s">
        <v>83</v>
      </c>
      <c r="BK280" s="149">
        <f t="shared" si="59"/>
        <v>0</v>
      </c>
      <c r="BL280" s="17" t="s">
        <v>518</v>
      </c>
      <c r="BM280" s="148" t="s">
        <v>1309</v>
      </c>
    </row>
    <row r="281" spans="2:65" s="1" customFormat="1" ht="16.5" customHeight="1" x14ac:dyDescent="0.2">
      <c r="B281" s="136"/>
      <c r="C281" s="137" t="s">
        <v>653</v>
      </c>
      <c r="D281" s="137" t="s">
        <v>183</v>
      </c>
      <c r="E281" s="138" t="s">
        <v>1310</v>
      </c>
      <c r="F281" s="139" t="s">
        <v>1311</v>
      </c>
      <c r="G281" s="140" t="s">
        <v>339</v>
      </c>
      <c r="H281" s="141">
        <v>1</v>
      </c>
      <c r="I281" s="142"/>
      <c r="J281" s="143">
        <f t="shared" si="50"/>
        <v>0</v>
      </c>
      <c r="K281" s="139" t="s">
        <v>1</v>
      </c>
      <c r="L281" s="32"/>
      <c r="M281" s="144" t="s">
        <v>1</v>
      </c>
      <c r="N281" s="145" t="s">
        <v>41</v>
      </c>
      <c r="P281" s="146">
        <f t="shared" si="51"/>
        <v>0</v>
      </c>
      <c r="Q281" s="146">
        <v>0</v>
      </c>
      <c r="R281" s="146">
        <f t="shared" si="52"/>
        <v>0</v>
      </c>
      <c r="S281" s="146">
        <v>0</v>
      </c>
      <c r="T281" s="147">
        <f t="shared" si="53"/>
        <v>0</v>
      </c>
      <c r="AR281" s="148" t="s">
        <v>518</v>
      </c>
      <c r="AT281" s="148" t="s">
        <v>183</v>
      </c>
      <c r="AU281" s="148" t="s">
        <v>85</v>
      </c>
      <c r="AY281" s="17" t="s">
        <v>181</v>
      </c>
      <c r="BE281" s="149">
        <f t="shared" si="54"/>
        <v>0</v>
      </c>
      <c r="BF281" s="149">
        <f t="shared" si="55"/>
        <v>0</v>
      </c>
      <c r="BG281" s="149">
        <f t="shared" si="56"/>
        <v>0</v>
      </c>
      <c r="BH281" s="149">
        <f t="shared" si="57"/>
        <v>0</v>
      </c>
      <c r="BI281" s="149">
        <f t="shared" si="58"/>
        <v>0</v>
      </c>
      <c r="BJ281" s="17" t="s">
        <v>83</v>
      </c>
      <c r="BK281" s="149">
        <f t="shared" si="59"/>
        <v>0</v>
      </c>
      <c r="BL281" s="17" t="s">
        <v>518</v>
      </c>
      <c r="BM281" s="148" t="s">
        <v>1312</v>
      </c>
    </row>
    <row r="282" spans="2:65" s="1" customFormat="1" ht="16.5" customHeight="1" x14ac:dyDescent="0.2">
      <c r="B282" s="136"/>
      <c r="C282" s="171" t="s">
        <v>658</v>
      </c>
      <c r="D282" s="171" t="s">
        <v>198</v>
      </c>
      <c r="E282" s="172" t="s">
        <v>1313</v>
      </c>
      <c r="F282" s="173" t="s">
        <v>1314</v>
      </c>
      <c r="G282" s="174" t="s">
        <v>1315</v>
      </c>
      <c r="H282" s="175">
        <v>1</v>
      </c>
      <c r="I282" s="176"/>
      <c r="J282" s="177">
        <f t="shared" si="50"/>
        <v>0</v>
      </c>
      <c r="K282" s="173" t="s">
        <v>1</v>
      </c>
      <c r="L282" s="178"/>
      <c r="M282" s="179" t="s">
        <v>1</v>
      </c>
      <c r="N282" s="180" t="s">
        <v>41</v>
      </c>
      <c r="P282" s="146">
        <f t="shared" si="51"/>
        <v>0</v>
      </c>
      <c r="Q282" s="146">
        <v>0</v>
      </c>
      <c r="R282" s="146">
        <f t="shared" si="52"/>
        <v>0</v>
      </c>
      <c r="S282" s="146">
        <v>0</v>
      </c>
      <c r="T282" s="147">
        <f t="shared" si="53"/>
        <v>0</v>
      </c>
      <c r="AR282" s="148" t="s">
        <v>1274</v>
      </c>
      <c r="AT282" s="148" t="s">
        <v>198</v>
      </c>
      <c r="AU282" s="148" t="s">
        <v>85</v>
      </c>
      <c r="AY282" s="17" t="s">
        <v>181</v>
      </c>
      <c r="BE282" s="149">
        <f t="shared" si="54"/>
        <v>0</v>
      </c>
      <c r="BF282" s="149">
        <f t="shared" si="55"/>
        <v>0</v>
      </c>
      <c r="BG282" s="149">
        <f t="shared" si="56"/>
        <v>0</v>
      </c>
      <c r="BH282" s="149">
        <f t="shared" si="57"/>
        <v>0</v>
      </c>
      <c r="BI282" s="149">
        <f t="shared" si="58"/>
        <v>0</v>
      </c>
      <c r="BJ282" s="17" t="s">
        <v>83</v>
      </c>
      <c r="BK282" s="149">
        <f t="shared" si="59"/>
        <v>0</v>
      </c>
      <c r="BL282" s="17" t="s">
        <v>518</v>
      </c>
      <c r="BM282" s="148" t="s">
        <v>1316</v>
      </c>
    </row>
    <row r="283" spans="2:65" s="1" customFormat="1" ht="16.5" customHeight="1" x14ac:dyDescent="0.2">
      <c r="B283" s="136"/>
      <c r="C283" s="137" t="s">
        <v>665</v>
      </c>
      <c r="D283" s="137" t="s">
        <v>183</v>
      </c>
      <c r="E283" s="138" t="s">
        <v>1317</v>
      </c>
      <c r="F283" s="139" t="s">
        <v>1318</v>
      </c>
      <c r="G283" s="140" t="s">
        <v>339</v>
      </c>
      <c r="H283" s="141">
        <v>8</v>
      </c>
      <c r="I283" s="142"/>
      <c r="J283" s="143">
        <f t="shared" si="50"/>
        <v>0</v>
      </c>
      <c r="K283" s="139" t="s">
        <v>1</v>
      </c>
      <c r="L283" s="32"/>
      <c r="M283" s="144" t="s">
        <v>1</v>
      </c>
      <c r="N283" s="145" t="s">
        <v>41</v>
      </c>
      <c r="P283" s="146">
        <f t="shared" si="51"/>
        <v>0</v>
      </c>
      <c r="Q283" s="146">
        <v>0</v>
      </c>
      <c r="R283" s="146">
        <f t="shared" si="52"/>
        <v>0</v>
      </c>
      <c r="S283" s="146">
        <v>0</v>
      </c>
      <c r="T283" s="147">
        <f t="shared" si="53"/>
        <v>0</v>
      </c>
      <c r="AR283" s="148" t="s">
        <v>518</v>
      </c>
      <c r="AT283" s="148" t="s">
        <v>183</v>
      </c>
      <c r="AU283" s="148" t="s">
        <v>85</v>
      </c>
      <c r="AY283" s="17" t="s">
        <v>181</v>
      </c>
      <c r="BE283" s="149">
        <f t="shared" si="54"/>
        <v>0</v>
      </c>
      <c r="BF283" s="149">
        <f t="shared" si="55"/>
        <v>0</v>
      </c>
      <c r="BG283" s="149">
        <f t="shared" si="56"/>
        <v>0</v>
      </c>
      <c r="BH283" s="149">
        <f t="shared" si="57"/>
        <v>0</v>
      </c>
      <c r="BI283" s="149">
        <f t="shared" si="58"/>
        <v>0</v>
      </c>
      <c r="BJ283" s="17" t="s">
        <v>83</v>
      </c>
      <c r="BK283" s="149">
        <f t="shared" si="59"/>
        <v>0</v>
      </c>
      <c r="BL283" s="17" t="s">
        <v>518</v>
      </c>
      <c r="BM283" s="148" t="s">
        <v>1319</v>
      </c>
    </row>
    <row r="284" spans="2:65" s="1" customFormat="1" ht="16.5" customHeight="1" x14ac:dyDescent="0.2">
      <c r="B284" s="136"/>
      <c r="C284" s="171" t="s">
        <v>669</v>
      </c>
      <c r="D284" s="171" t="s">
        <v>198</v>
      </c>
      <c r="E284" s="172" t="s">
        <v>1320</v>
      </c>
      <c r="F284" s="173" t="s">
        <v>1321</v>
      </c>
      <c r="G284" s="174" t="s">
        <v>339</v>
      </c>
      <c r="H284" s="175">
        <v>8</v>
      </c>
      <c r="I284" s="176"/>
      <c r="J284" s="177">
        <f t="shared" si="50"/>
        <v>0</v>
      </c>
      <c r="K284" s="173" t="s">
        <v>1</v>
      </c>
      <c r="L284" s="178"/>
      <c r="M284" s="179" t="s">
        <v>1</v>
      </c>
      <c r="N284" s="180" t="s">
        <v>41</v>
      </c>
      <c r="P284" s="146">
        <f t="shared" si="51"/>
        <v>0</v>
      </c>
      <c r="Q284" s="146">
        <v>0</v>
      </c>
      <c r="R284" s="146">
        <f t="shared" si="52"/>
        <v>0</v>
      </c>
      <c r="S284" s="146">
        <v>0</v>
      </c>
      <c r="T284" s="147">
        <f t="shared" si="53"/>
        <v>0</v>
      </c>
      <c r="AR284" s="148" t="s">
        <v>1274</v>
      </c>
      <c r="AT284" s="148" t="s">
        <v>198</v>
      </c>
      <c r="AU284" s="148" t="s">
        <v>85</v>
      </c>
      <c r="AY284" s="17" t="s">
        <v>181</v>
      </c>
      <c r="BE284" s="149">
        <f t="shared" si="54"/>
        <v>0</v>
      </c>
      <c r="BF284" s="149">
        <f t="shared" si="55"/>
        <v>0</v>
      </c>
      <c r="BG284" s="149">
        <f t="shared" si="56"/>
        <v>0</v>
      </c>
      <c r="BH284" s="149">
        <f t="shared" si="57"/>
        <v>0</v>
      </c>
      <c r="BI284" s="149">
        <f t="shared" si="58"/>
        <v>0</v>
      </c>
      <c r="BJ284" s="17" t="s">
        <v>83</v>
      </c>
      <c r="BK284" s="149">
        <f t="shared" si="59"/>
        <v>0</v>
      </c>
      <c r="BL284" s="17" t="s">
        <v>518</v>
      </c>
      <c r="BM284" s="148" t="s">
        <v>1322</v>
      </c>
    </row>
    <row r="285" spans="2:65" s="1" customFormat="1" ht="16.5" customHeight="1" x14ac:dyDescent="0.2">
      <c r="B285" s="136"/>
      <c r="C285" s="137" t="s">
        <v>675</v>
      </c>
      <c r="D285" s="137" t="s">
        <v>183</v>
      </c>
      <c r="E285" s="138" t="s">
        <v>1323</v>
      </c>
      <c r="F285" s="139" t="s">
        <v>1324</v>
      </c>
      <c r="G285" s="140" t="s">
        <v>339</v>
      </c>
      <c r="H285" s="141">
        <v>1</v>
      </c>
      <c r="I285" s="142"/>
      <c r="J285" s="143">
        <f t="shared" si="50"/>
        <v>0</v>
      </c>
      <c r="K285" s="139" t="s">
        <v>1</v>
      </c>
      <c r="L285" s="32"/>
      <c r="M285" s="144" t="s">
        <v>1</v>
      </c>
      <c r="N285" s="145" t="s">
        <v>41</v>
      </c>
      <c r="P285" s="146">
        <f t="shared" si="51"/>
        <v>0</v>
      </c>
      <c r="Q285" s="146">
        <v>0</v>
      </c>
      <c r="R285" s="146">
        <f t="shared" si="52"/>
        <v>0</v>
      </c>
      <c r="S285" s="146">
        <v>0</v>
      </c>
      <c r="T285" s="147">
        <f t="shared" si="53"/>
        <v>0</v>
      </c>
      <c r="AR285" s="148" t="s">
        <v>518</v>
      </c>
      <c r="AT285" s="148" t="s">
        <v>183</v>
      </c>
      <c r="AU285" s="148" t="s">
        <v>85</v>
      </c>
      <c r="AY285" s="17" t="s">
        <v>181</v>
      </c>
      <c r="BE285" s="149">
        <f t="shared" si="54"/>
        <v>0</v>
      </c>
      <c r="BF285" s="149">
        <f t="shared" si="55"/>
        <v>0</v>
      </c>
      <c r="BG285" s="149">
        <f t="shared" si="56"/>
        <v>0</v>
      </c>
      <c r="BH285" s="149">
        <f t="shared" si="57"/>
        <v>0</v>
      </c>
      <c r="BI285" s="149">
        <f t="shared" si="58"/>
        <v>0</v>
      </c>
      <c r="BJ285" s="17" t="s">
        <v>83</v>
      </c>
      <c r="BK285" s="149">
        <f t="shared" si="59"/>
        <v>0</v>
      </c>
      <c r="BL285" s="17" t="s">
        <v>518</v>
      </c>
      <c r="BM285" s="148" t="s">
        <v>1325</v>
      </c>
    </row>
    <row r="286" spans="2:65" s="1" customFormat="1" ht="16.5" customHeight="1" x14ac:dyDescent="0.2">
      <c r="B286" s="136"/>
      <c r="C286" s="171" t="s">
        <v>680</v>
      </c>
      <c r="D286" s="171" t="s">
        <v>198</v>
      </c>
      <c r="E286" s="172" t="s">
        <v>1326</v>
      </c>
      <c r="F286" s="173" t="s">
        <v>1324</v>
      </c>
      <c r="G286" s="174" t="s">
        <v>339</v>
      </c>
      <c r="H286" s="175">
        <v>1</v>
      </c>
      <c r="I286" s="176"/>
      <c r="J286" s="177">
        <f t="shared" si="50"/>
        <v>0</v>
      </c>
      <c r="K286" s="173" t="s">
        <v>1</v>
      </c>
      <c r="L286" s="178"/>
      <c r="M286" s="179" t="s">
        <v>1</v>
      </c>
      <c r="N286" s="180" t="s">
        <v>41</v>
      </c>
      <c r="P286" s="146">
        <f t="shared" si="51"/>
        <v>0</v>
      </c>
      <c r="Q286" s="146">
        <v>0</v>
      </c>
      <c r="R286" s="146">
        <f t="shared" si="52"/>
        <v>0</v>
      </c>
      <c r="S286" s="146">
        <v>0</v>
      </c>
      <c r="T286" s="147">
        <f t="shared" si="53"/>
        <v>0</v>
      </c>
      <c r="AR286" s="148" t="s">
        <v>1274</v>
      </c>
      <c r="AT286" s="148" t="s">
        <v>198</v>
      </c>
      <c r="AU286" s="148" t="s">
        <v>85</v>
      </c>
      <c r="AY286" s="17" t="s">
        <v>181</v>
      </c>
      <c r="BE286" s="149">
        <f t="shared" si="54"/>
        <v>0</v>
      </c>
      <c r="BF286" s="149">
        <f t="shared" si="55"/>
        <v>0</v>
      </c>
      <c r="BG286" s="149">
        <f t="shared" si="56"/>
        <v>0</v>
      </c>
      <c r="BH286" s="149">
        <f t="shared" si="57"/>
        <v>0</v>
      </c>
      <c r="BI286" s="149">
        <f t="shared" si="58"/>
        <v>0</v>
      </c>
      <c r="BJ286" s="17" t="s">
        <v>83</v>
      </c>
      <c r="BK286" s="149">
        <f t="shared" si="59"/>
        <v>0</v>
      </c>
      <c r="BL286" s="17" t="s">
        <v>518</v>
      </c>
      <c r="BM286" s="148" t="s">
        <v>1327</v>
      </c>
    </row>
    <row r="287" spans="2:65" s="11" customFormat="1" ht="25.9" customHeight="1" x14ac:dyDescent="0.2">
      <c r="B287" s="124"/>
      <c r="D287" s="125" t="s">
        <v>75</v>
      </c>
      <c r="E287" s="126" t="s">
        <v>961</v>
      </c>
      <c r="F287" s="126" t="s">
        <v>962</v>
      </c>
      <c r="I287" s="127"/>
      <c r="J287" s="128">
        <f>BK287</f>
        <v>0</v>
      </c>
      <c r="L287" s="124"/>
      <c r="M287" s="129"/>
      <c r="P287" s="130">
        <f>SUM(P288:P291)</f>
        <v>0</v>
      </c>
      <c r="R287" s="130">
        <f>SUM(R288:R291)</f>
        <v>0</v>
      </c>
      <c r="T287" s="131">
        <f>SUM(T288:T291)</f>
        <v>0</v>
      </c>
      <c r="AR287" s="125" t="s">
        <v>188</v>
      </c>
      <c r="AT287" s="132" t="s">
        <v>75</v>
      </c>
      <c r="AU287" s="132" t="s">
        <v>76</v>
      </c>
      <c r="AY287" s="125" t="s">
        <v>181</v>
      </c>
      <c r="BK287" s="133">
        <f>SUM(BK288:BK291)</f>
        <v>0</v>
      </c>
    </row>
    <row r="288" spans="2:65" s="1" customFormat="1" ht="16.5" customHeight="1" x14ac:dyDescent="0.2">
      <c r="B288" s="136"/>
      <c r="C288" s="137" t="s">
        <v>691</v>
      </c>
      <c r="D288" s="137" t="s">
        <v>183</v>
      </c>
      <c r="E288" s="138" t="s">
        <v>1328</v>
      </c>
      <c r="F288" s="139" t="s">
        <v>1329</v>
      </c>
      <c r="G288" s="140" t="s">
        <v>965</v>
      </c>
      <c r="H288" s="141">
        <v>140</v>
      </c>
      <c r="I288" s="142"/>
      <c r="J288" s="143">
        <f>ROUND(I288*H288,2)</f>
        <v>0</v>
      </c>
      <c r="K288" s="139" t="s">
        <v>1</v>
      </c>
      <c r="L288" s="32"/>
      <c r="M288" s="144" t="s">
        <v>1</v>
      </c>
      <c r="N288" s="145" t="s">
        <v>41</v>
      </c>
      <c r="P288" s="146">
        <f>O288*H288</f>
        <v>0</v>
      </c>
      <c r="Q288" s="146">
        <v>0</v>
      </c>
      <c r="R288" s="146">
        <f>Q288*H288</f>
        <v>0</v>
      </c>
      <c r="S288" s="146">
        <v>0</v>
      </c>
      <c r="T288" s="147">
        <f>S288*H288</f>
        <v>0</v>
      </c>
      <c r="AR288" s="148" t="s">
        <v>1330</v>
      </c>
      <c r="AT288" s="148" t="s">
        <v>183</v>
      </c>
      <c r="AU288" s="148" t="s">
        <v>83</v>
      </c>
      <c r="AY288" s="17" t="s">
        <v>181</v>
      </c>
      <c r="BE288" s="149">
        <f>IF(N288="základní",J288,0)</f>
        <v>0</v>
      </c>
      <c r="BF288" s="149">
        <f>IF(N288="snížená",J288,0)</f>
        <v>0</v>
      </c>
      <c r="BG288" s="149">
        <f>IF(N288="zákl. přenesená",J288,0)</f>
        <v>0</v>
      </c>
      <c r="BH288" s="149">
        <f>IF(N288="sníž. přenesená",J288,0)</f>
        <v>0</v>
      </c>
      <c r="BI288" s="149">
        <f>IF(N288="nulová",J288,0)</f>
        <v>0</v>
      </c>
      <c r="BJ288" s="17" t="s">
        <v>83</v>
      </c>
      <c r="BK288" s="149">
        <f>ROUND(I288*H288,2)</f>
        <v>0</v>
      </c>
      <c r="BL288" s="17" t="s">
        <v>1330</v>
      </c>
      <c r="BM288" s="148" t="s">
        <v>1331</v>
      </c>
    </row>
    <row r="289" spans="2:65" s="1" customFormat="1" ht="16.5" customHeight="1" x14ac:dyDescent="0.2">
      <c r="B289" s="136"/>
      <c r="C289" s="137" t="s">
        <v>685</v>
      </c>
      <c r="D289" s="137" t="s">
        <v>183</v>
      </c>
      <c r="E289" s="138" t="s">
        <v>1332</v>
      </c>
      <c r="F289" s="139" t="s">
        <v>1333</v>
      </c>
      <c r="G289" s="140" t="s">
        <v>965</v>
      </c>
      <c r="H289" s="141">
        <v>60</v>
      </c>
      <c r="I289" s="142"/>
      <c r="J289" s="143">
        <f>ROUND(I289*H289,2)</f>
        <v>0</v>
      </c>
      <c r="K289" s="139" t="s">
        <v>1</v>
      </c>
      <c r="L289" s="32"/>
      <c r="M289" s="144" t="s">
        <v>1</v>
      </c>
      <c r="N289" s="145" t="s">
        <v>41</v>
      </c>
      <c r="P289" s="146">
        <f>O289*H289</f>
        <v>0</v>
      </c>
      <c r="Q289" s="146">
        <v>0</v>
      </c>
      <c r="R289" s="146">
        <f>Q289*H289</f>
        <v>0</v>
      </c>
      <c r="S289" s="146">
        <v>0</v>
      </c>
      <c r="T289" s="147">
        <f>S289*H289</f>
        <v>0</v>
      </c>
      <c r="AR289" s="148" t="s">
        <v>1330</v>
      </c>
      <c r="AT289" s="148" t="s">
        <v>183</v>
      </c>
      <c r="AU289" s="148" t="s">
        <v>83</v>
      </c>
      <c r="AY289" s="17" t="s">
        <v>181</v>
      </c>
      <c r="BE289" s="149">
        <f>IF(N289="základní",J289,0)</f>
        <v>0</v>
      </c>
      <c r="BF289" s="149">
        <f>IF(N289="snížená",J289,0)</f>
        <v>0</v>
      </c>
      <c r="BG289" s="149">
        <f>IF(N289="zákl. přenesená",J289,0)</f>
        <v>0</v>
      </c>
      <c r="BH289" s="149">
        <f>IF(N289="sníž. přenesená",J289,0)</f>
        <v>0</v>
      </c>
      <c r="BI289" s="149">
        <f>IF(N289="nulová",J289,0)</f>
        <v>0</v>
      </c>
      <c r="BJ289" s="17" t="s">
        <v>83</v>
      </c>
      <c r="BK289" s="149">
        <f>ROUND(I289*H289,2)</f>
        <v>0</v>
      </c>
      <c r="BL289" s="17" t="s">
        <v>1330</v>
      </c>
      <c r="BM289" s="148" t="s">
        <v>1334</v>
      </c>
    </row>
    <row r="290" spans="2:65" s="1" customFormat="1" ht="16.5" customHeight="1" x14ac:dyDescent="0.2">
      <c r="B290" s="136"/>
      <c r="C290" s="137" t="s">
        <v>696</v>
      </c>
      <c r="D290" s="137" t="s">
        <v>183</v>
      </c>
      <c r="E290" s="138" t="s">
        <v>1335</v>
      </c>
      <c r="F290" s="139" t="s">
        <v>1336</v>
      </c>
      <c r="G290" s="140" t="s">
        <v>965</v>
      </c>
      <c r="H290" s="141">
        <v>50</v>
      </c>
      <c r="I290" s="142"/>
      <c r="J290" s="143">
        <f>ROUND(I290*H290,2)</f>
        <v>0</v>
      </c>
      <c r="K290" s="139" t="s">
        <v>1</v>
      </c>
      <c r="L290" s="32"/>
      <c r="M290" s="144" t="s">
        <v>1</v>
      </c>
      <c r="N290" s="145" t="s">
        <v>41</v>
      </c>
      <c r="P290" s="146">
        <f>O290*H290</f>
        <v>0</v>
      </c>
      <c r="Q290" s="146">
        <v>0</v>
      </c>
      <c r="R290" s="146">
        <f>Q290*H290</f>
        <v>0</v>
      </c>
      <c r="S290" s="146">
        <v>0</v>
      </c>
      <c r="T290" s="147">
        <f>S290*H290</f>
        <v>0</v>
      </c>
      <c r="AR290" s="148" t="s">
        <v>1330</v>
      </c>
      <c r="AT290" s="148" t="s">
        <v>183</v>
      </c>
      <c r="AU290" s="148" t="s">
        <v>83</v>
      </c>
      <c r="AY290" s="17" t="s">
        <v>181</v>
      </c>
      <c r="BE290" s="149">
        <f>IF(N290="základní",J290,0)</f>
        <v>0</v>
      </c>
      <c r="BF290" s="149">
        <f>IF(N290="snížená",J290,0)</f>
        <v>0</v>
      </c>
      <c r="BG290" s="149">
        <f>IF(N290="zákl. přenesená",J290,0)</f>
        <v>0</v>
      </c>
      <c r="BH290" s="149">
        <f>IF(N290="sníž. přenesená",J290,0)</f>
        <v>0</v>
      </c>
      <c r="BI290" s="149">
        <f>IF(N290="nulová",J290,0)</f>
        <v>0</v>
      </c>
      <c r="BJ290" s="17" t="s">
        <v>83</v>
      </c>
      <c r="BK290" s="149">
        <f>ROUND(I290*H290,2)</f>
        <v>0</v>
      </c>
      <c r="BL290" s="17" t="s">
        <v>1330</v>
      </c>
      <c r="BM290" s="148" t="s">
        <v>1337</v>
      </c>
    </row>
    <row r="291" spans="2:65" s="1" customFormat="1" ht="16.5" customHeight="1" x14ac:dyDescent="0.2">
      <c r="B291" s="136"/>
      <c r="C291" s="137" t="s">
        <v>701</v>
      </c>
      <c r="D291" s="137" t="s">
        <v>183</v>
      </c>
      <c r="E291" s="138" t="s">
        <v>1338</v>
      </c>
      <c r="F291" s="139" t="s">
        <v>1339</v>
      </c>
      <c r="G291" s="140" t="s">
        <v>965</v>
      </c>
      <c r="H291" s="141">
        <v>50</v>
      </c>
      <c r="I291" s="142"/>
      <c r="J291" s="143">
        <f>ROUND(I291*H291,2)</f>
        <v>0</v>
      </c>
      <c r="K291" s="139" t="s">
        <v>1</v>
      </c>
      <c r="L291" s="32"/>
      <c r="M291" s="144" t="s">
        <v>1</v>
      </c>
      <c r="N291" s="145" t="s">
        <v>41</v>
      </c>
      <c r="P291" s="146">
        <f>O291*H291</f>
        <v>0</v>
      </c>
      <c r="Q291" s="146">
        <v>0</v>
      </c>
      <c r="R291" s="146">
        <f>Q291*H291</f>
        <v>0</v>
      </c>
      <c r="S291" s="146">
        <v>0</v>
      </c>
      <c r="T291" s="147">
        <f>S291*H291</f>
        <v>0</v>
      </c>
      <c r="AR291" s="148" t="s">
        <v>1330</v>
      </c>
      <c r="AT291" s="148" t="s">
        <v>183</v>
      </c>
      <c r="AU291" s="148" t="s">
        <v>83</v>
      </c>
      <c r="AY291" s="17" t="s">
        <v>181</v>
      </c>
      <c r="BE291" s="149">
        <f>IF(N291="základní",J291,0)</f>
        <v>0</v>
      </c>
      <c r="BF291" s="149">
        <f>IF(N291="snížená",J291,0)</f>
        <v>0</v>
      </c>
      <c r="BG291" s="149">
        <f>IF(N291="zákl. přenesená",J291,0)</f>
        <v>0</v>
      </c>
      <c r="BH291" s="149">
        <f>IF(N291="sníž. přenesená",J291,0)</f>
        <v>0</v>
      </c>
      <c r="BI291" s="149">
        <f>IF(N291="nulová",J291,0)</f>
        <v>0</v>
      </c>
      <c r="BJ291" s="17" t="s">
        <v>83</v>
      </c>
      <c r="BK291" s="149">
        <f>ROUND(I291*H291,2)</f>
        <v>0</v>
      </c>
      <c r="BL291" s="17" t="s">
        <v>1330</v>
      </c>
      <c r="BM291" s="148" t="s">
        <v>1340</v>
      </c>
    </row>
    <row r="292" spans="2:65" s="11" customFormat="1" ht="25.9" customHeight="1" x14ac:dyDescent="0.2">
      <c r="B292" s="124"/>
      <c r="D292" s="125" t="s">
        <v>75</v>
      </c>
      <c r="E292" s="126" t="s">
        <v>1341</v>
      </c>
      <c r="F292" s="126" t="s">
        <v>1342</v>
      </c>
      <c r="I292" s="127"/>
      <c r="J292" s="128">
        <f>BK292</f>
        <v>0</v>
      </c>
      <c r="L292" s="124"/>
      <c r="M292" s="129"/>
      <c r="P292" s="130">
        <f>P293+P297+P299</f>
        <v>0</v>
      </c>
      <c r="R292" s="130">
        <f>R293+R297+R299</f>
        <v>0</v>
      </c>
      <c r="T292" s="131">
        <f>T293+T297+T299</f>
        <v>0</v>
      </c>
      <c r="AR292" s="125" t="s">
        <v>209</v>
      </c>
      <c r="AT292" s="132" t="s">
        <v>75</v>
      </c>
      <c r="AU292" s="132" t="s">
        <v>76</v>
      </c>
      <c r="AY292" s="125" t="s">
        <v>181</v>
      </c>
      <c r="BK292" s="133">
        <f>BK293+BK297+BK299</f>
        <v>0</v>
      </c>
    </row>
    <row r="293" spans="2:65" s="11" customFormat="1" ht="22.9" customHeight="1" x14ac:dyDescent="0.2">
      <c r="B293" s="124"/>
      <c r="D293" s="125" t="s">
        <v>75</v>
      </c>
      <c r="E293" s="134" t="s">
        <v>1343</v>
      </c>
      <c r="F293" s="134" t="s">
        <v>1344</v>
      </c>
      <c r="I293" s="127"/>
      <c r="J293" s="135">
        <f>BK293</f>
        <v>0</v>
      </c>
      <c r="L293" s="124"/>
      <c r="M293" s="129"/>
      <c r="P293" s="130">
        <f>SUM(P294:P296)</f>
        <v>0</v>
      </c>
      <c r="R293" s="130">
        <f>SUM(R294:R296)</f>
        <v>0</v>
      </c>
      <c r="T293" s="131">
        <f>SUM(T294:T296)</f>
        <v>0</v>
      </c>
      <c r="AR293" s="125" t="s">
        <v>209</v>
      </c>
      <c r="AT293" s="132" t="s">
        <v>75</v>
      </c>
      <c r="AU293" s="132" t="s">
        <v>83</v>
      </c>
      <c r="AY293" s="125" t="s">
        <v>181</v>
      </c>
      <c r="BK293" s="133">
        <f>SUM(BK294:BK296)</f>
        <v>0</v>
      </c>
    </row>
    <row r="294" spans="2:65" s="1" customFormat="1" ht="16.5" customHeight="1" x14ac:dyDescent="0.2">
      <c r="B294" s="136"/>
      <c r="C294" s="137" t="s">
        <v>707</v>
      </c>
      <c r="D294" s="137" t="s">
        <v>183</v>
      </c>
      <c r="E294" s="138" t="s">
        <v>1345</v>
      </c>
      <c r="F294" s="139" t="s">
        <v>1346</v>
      </c>
      <c r="G294" s="140" t="s">
        <v>824</v>
      </c>
      <c r="H294" s="141">
        <v>1</v>
      </c>
      <c r="I294" s="142"/>
      <c r="J294" s="143">
        <f>ROUND(I294*H294,2)</f>
        <v>0</v>
      </c>
      <c r="K294" s="139" t="s">
        <v>1</v>
      </c>
      <c r="L294" s="32"/>
      <c r="M294" s="144" t="s">
        <v>1</v>
      </c>
      <c r="N294" s="145" t="s">
        <v>41</v>
      </c>
      <c r="P294" s="146">
        <f>O294*H294</f>
        <v>0</v>
      </c>
      <c r="Q294" s="146">
        <v>0</v>
      </c>
      <c r="R294" s="146">
        <f>Q294*H294</f>
        <v>0</v>
      </c>
      <c r="S294" s="146">
        <v>0</v>
      </c>
      <c r="T294" s="147">
        <f>S294*H294</f>
        <v>0</v>
      </c>
      <c r="AR294" s="148" t="s">
        <v>188</v>
      </c>
      <c r="AT294" s="148" t="s">
        <v>183</v>
      </c>
      <c r="AU294" s="148" t="s">
        <v>85</v>
      </c>
      <c r="AY294" s="17" t="s">
        <v>181</v>
      </c>
      <c r="BE294" s="149">
        <f>IF(N294="základní",J294,0)</f>
        <v>0</v>
      </c>
      <c r="BF294" s="149">
        <f>IF(N294="snížená",J294,0)</f>
        <v>0</v>
      </c>
      <c r="BG294" s="149">
        <f>IF(N294="zákl. přenesená",J294,0)</f>
        <v>0</v>
      </c>
      <c r="BH294" s="149">
        <f>IF(N294="sníž. přenesená",J294,0)</f>
        <v>0</v>
      </c>
      <c r="BI294" s="149">
        <f>IF(N294="nulová",J294,0)</f>
        <v>0</v>
      </c>
      <c r="BJ294" s="17" t="s">
        <v>83</v>
      </c>
      <c r="BK294" s="149">
        <f>ROUND(I294*H294,2)</f>
        <v>0</v>
      </c>
      <c r="BL294" s="17" t="s">
        <v>188</v>
      </c>
      <c r="BM294" s="148" t="s">
        <v>1347</v>
      </c>
    </row>
    <row r="295" spans="2:65" s="1" customFormat="1" ht="16.5" customHeight="1" x14ac:dyDescent="0.2">
      <c r="B295" s="136"/>
      <c r="C295" s="137" t="s">
        <v>711</v>
      </c>
      <c r="D295" s="137" t="s">
        <v>183</v>
      </c>
      <c r="E295" s="138" t="s">
        <v>1348</v>
      </c>
      <c r="F295" s="139" t="s">
        <v>1349</v>
      </c>
      <c r="G295" s="140" t="s">
        <v>824</v>
      </c>
      <c r="H295" s="141">
        <v>1</v>
      </c>
      <c r="I295" s="142"/>
      <c r="J295" s="143">
        <f>ROUND(I295*H295,2)</f>
        <v>0</v>
      </c>
      <c r="K295" s="139" t="s">
        <v>1</v>
      </c>
      <c r="L295" s="32"/>
      <c r="M295" s="144" t="s">
        <v>1</v>
      </c>
      <c r="N295" s="145" t="s">
        <v>41</v>
      </c>
      <c r="P295" s="146">
        <f>O295*H295</f>
        <v>0</v>
      </c>
      <c r="Q295" s="146">
        <v>0</v>
      </c>
      <c r="R295" s="146">
        <f>Q295*H295</f>
        <v>0</v>
      </c>
      <c r="S295" s="146">
        <v>0</v>
      </c>
      <c r="T295" s="147">
        <f>S295*H295</f>
        <v>0</v>
      </c>
      <c r="AR295" s="148" t="s">
        <v>188</v>
      </c>
      <c r="AT295" s="148" t="s">
        <v>183</v>
      </c>
      <c r="AU295" s="148" t="s">
        <v>85</v>
      </c>
      <c r="AY295" s="17" t="s">
        <v>181</v>
      </c>
      <c r="BE295" s="149">
        <f>IF(N295="základní",J295,0)</f>
        <v>0</v>
      </c>
      <c r="BF295" s="149">
        <f>IF(N295="snížená",J295,0)</f>
        <v>0</v>
      </c>
      <c r="BG295" s="149">
        <f>IF(N295="zákl. přenesená",J295,0)</f>
        <v>0</v>
      </c>
      <c r="BH295" s="149">
        <f>IF(N295="sníž. přenesená",J295,0)</f>
        <v>0</v>
      </c>
      <c r="BI295" s="149">
        <f>IF(N295="nulová",J295,0)</f>
        <v>0</v>
      </c>
      <c r="BJ295" s="17" t="s">
        <v>83</v>
      </c>
      <c r="BK295" s="149">
        <f>ROUND(I295*H295,2)</f>
        <v>0</v>
      </c>
      <c r="BL295" s="17" t="s">
        <v>188</v>
      </c>
      <c r="BM295" s="148" t="s">
        <v>1350</v>
      </c>
    </row>
    <row r="296" spans="2:65" s="1" customFormat="1" ht="16.5" customHeight="1" x14ac:dyDescent="0.2">
      <c r="B296" s="136"/>
      <c r="C296" s="137" t="s">
        <v>720</v>
      </c>
      <c r="D296" s="137" t="s">
        <v>183</v>
      </c>
      <c r="E296" s="138" t="s">
        <v>1351</v>
      </c>
      <c r="F296" s="139" t="s">
        <v>1352</v>
      </c>
      <c r="G296" s="140" t="s">
        <v>824</v>
      </c>
      <c r="H296" s="141">
        <v>1</v>
      </c>
      <c r="I296" s="142"/>
      <c r="J296" s="143">
        <f>ROUND(I296*H296,2)</f>
        <v>0</v>
      </c>
      <c r="K296" s="139" t="s">
        <v>1</v>
      </c>
      <c r="L296" s="32"/>
      <c r="M296" s="144" t="s">
        <v>1</v>
      </c>
      <c r="N296" s="145" t="s">
        <v>41</v>
      </c>
      <c r="P296" s="146">
        <f>O296*H296</f>
        <v>0</v>
      </c>
      <c r="Q296" s="146">
        <v>0</v>
      </c>
      <c r="R296" s="146">
        <f>Q296*H296</f>
        <v>0</v>
      </c>
      <c r="S296" s="146">
        <v>0</v>
      </c>
      <c r="T296" s="147">
        <f>S296*H296</f>
        <v>0</v>
      </c>
      <c r="AR296" s="148" t="s">
        <v>188</v>
      </c>
      <c r="AT296" s="148" t="s">
        <v>183</v>
      </c>
      <c r="AU296" s="148" t="s">
        <v>85</v>
      </c>
      <c r="AY296" s="17" t="s">
        <v>181</v>
      </c>
      <c r="BE296" s="149">
        <f>IF(N296="základní",J296,0)</f>
        <v>0</v>
      </c>
      <c r="BF296" s="149">
        <f>IF(N296="snížená",J296,0)</f>
        <v>0</v>
      </c>
      <c r="BG296" s="149">
        <f>IF(N296="zákl. přenesená",J296,0)</f>
        <v>0</v>
      </c>
      <c r="BH296" s="149">
        <f>IF(N296="sníž. přenesená",J296,0)</f>
        <v>0</v>
      </c>
      <c r="BI296" s="149">
        <f>IF(N296="nulová",J296,0)</f>
        <v>0</v>
      </c>
      <c r="BJ296" s="17" t="s">
        <v>83</v>
      </c>
      <c r="BK296" s="149">
        <f>ROUND(I296*H296,2)</f>
        <v>0</v>
      </c>
      <c r="BL296" s="17" t="s">
        <v>188</v>
      </c>
      <c r="BM296" s="148" t="s">
        <v>1353</v>
      </c>
    </row>
    <row r="297" spans="2:65" s="11" customFormat="1" ht="22.9" customHeight="1" x14ac:dyDescent="0.2">
      <c r="B297" s="124"/>
      <c r="D297" s="125" t="s">
        <v>75</v>
      </c>
      <c r="E297" s="134" t="s">
        <v>1354</v>
      </c>
      <c r="F297" s="134" t="s">
        <v>1355</v>
      </c>
      <c r="I297" s="127"/>
      <c r="J297" s="135">
        <f>BK297</f>
        <v>0</v>
      </c>
      <c r="L297" s="124"/>
      <c r="M297" s="129"/>
      <c r="P297" s="130">
        <f>P298</f>
        <v>0</v>
      </c>
      <c r="R297" s="130">
        <f>R298</f>
        <v>0</v>
      </c>
      <c r="T297" s="131">
        <f>T298</f>
        <v>0</v>
      </c>
      <c r="AR297" s="125" t="s">
        <v>209</v>
      </c>
      <c r="AT297" s="132" t="s">
        <v>75</v>
      </c>
      <c r="AU297" s="132" t="s">
        <v>83</v>
      </c>
      <c r="AY297" s="125" t="s">
        <v>181</v>
      </c>
      <c r="BK297" s="133">
        <f>BK298</f>
        <v>0</v>
      </c>
    </row>
    <row r="298" spans="2:65" s="1" customFormat="1" ht="16.5" customHeight="1" x14ac:dyDescent="0.2">
      <c r="B298" s="136"/>
      <c r="C298" s="137" t="s">
        <v>724</v>
      </c>
      <c r="D298" s="137" t="s">
        <v>183</v>
      </c>
      <c r="E298" s="138" t="s">
        <v>1356</v>
      </c>
      <c r="F298" s="139" t="s">
        <v>1357</v>
      </c>
      <c r="G298" s="140" t="s">
        <v>642</v>
      </c>
      <c r="H298" s="191"/>
      <c r="I298" s="142"/>
      <c r="J298" s="143">
        <f>ROUND(I298*H298,2)</f>
        <v>0</v>
      </c>
      <c r="K298" s="139" t="s">
        <v>1</v>
      </c>
      <c r="L298" s="32"/>
      <c r="M298" s="144" t="s">
        <v>1</v>
      </c>
      <c r="N298" s="145" t="s">
        <v>41</v>
      </c>
      <c r="P298" s="146">
        <f>O298*H298</f>
        <v>0</v>
      </c>
      <c r="Q298" s="146">
        <v>0</v>
      </c>
      <c r="R298" s="146">
        <f>Q298*H298</f>
        <v>0</v>
      </c>
      <c r="S298" s="146">
        <v>0</v>
      </c>
      <c r="T298" s="147">
        <f>S298*H298</f>
        <v>0</v>
      </c>
      <c r="AR298" s="148" t="s">
        <v>188</v>
      </c>
      <c r="AT298" s="148" t="s">
        <v>183</v>
      </c>
      <c r="AU298" s="148" t="s">
        <v>85</v>
      </c>
      <c r="AY298" s="17" t="s">
        <v>181</v>
      </c>
      <c r="BE298" s="149">
        <f>IF(N298="základní",J298,0)</f>
        <v>0</v>
      </c>
      <c r="BF298" s="149">
        <f>IF(N298="snížená",J298,0)</f>
        <v>0</v>
      </c>
      <c r="BG298" s="149">
        <f>IF(N298="zákl. přenesená",J298,0)</f>
        <v>0</v>
      </c>
      <c r="BH298" s="149">
        <f>IF(N298="sníž. přenesená",J298,0)</f>
        <v>0</v>
      </c>
      <c r="BI298" s="149">
        <f>IF(N298="nulová",J298,0)</f>
        <v>0</v>
      </c>
      <c r="BJ298" s="17" t="s">
        <v>83</v>
      </c>
      <c r="BK298" s="149">
        <f>ROUND(I298*H298,2)</f>
        <v>0</v>
      </c>
      <c r="BL298" s="17" t="s">
        <v>188</v>
      </c>
      <c r="BM298" s="148" t="s">
        <v>1358</v>
      </c>
    </row>
    <row r="299" spans="2:65" s="11" customFormat="1" ht="22.9" customHeight="1" x14ac:dyDescent="0.2">
      <c r="B299" s="124"/>
      <c r="D299" s="125" t="s">
        <v>75</v>
      </c>
      <c r="E299" s="134" t="s">
        <v>1359</v>
      </c>
      <c r="F299" s="134" t="s">
        <v>1360</v>
      </c>
      <c r="I299" s="127"/>
      <c r="J299" s="135">
        <f>BK299</f>
        <v>0</v>
      </c>
      <c r="L299" s="124"/>
      <c r="M299" s="129"/>
      <c r="P299" s="130">
        <f>P300</f>
        <v>0</v>
      </c>
      <c r="R299" s="130">
        <f>R300</f>
        <v>0</v>
      </c>
      <c r="T299" s="131">
        <f>T300</f>
        <v>0</v>
      </c>
      <c r="AR299" s="125" t="s">
        <v>209</v>
      </c>
      <c r="AT299" s="132" t="s">
        <v>75</v>
      </c>
      <c r="AU299" s="132" t="s">
        <v>83</v>
      </c>
      <c r="AY299" s="125" t="s">
        <v>181</v>
      </c>
      <c r="BK299" s="133">
        <f>BK300</f>
        <v>0</v>
      </c>
    </row>
    <row r="300" spans="2:65" s="1" customFormat="1" ht="16.5" customHeight="1" x14ac:dyDescent="0.2">
      <c r="B300" s="136"/>
      <c r="C300" s="137" t="s">
        <v>730</v>
      </c>
      <c r="D300" s="137" t="s">
        <v>183</v>
      </c>
      <c r="E300" s="138" t="s">
        <v>1361</v>
      </c>
      <c r="F300" s="139" t="s">
        <v>1362</v>
      </c>
      <c r="G300" s="140" t="s">
        <v>642</v>
      </c>
      <c r="H300" s="191"/>
      <c r="I300" s="142"/>
      <c r="J300" s="143">
        <f>ROUND(I300*H300,2)</f>
        <v>0</v>
      </c>
      <c r="K300" s="139" t="s">
        <v>1</v>
      </c>
      <c r="L300" s="32"/>
      <c r="M300" s="195" t="s">
        <v>1</v>
      </c>
      <c r="N300" s="196" t="s">
        <v>41</v>
      </c>
      <c r="O300" s="193"/>
      <c r="P300" s="197">
        <f>O300*H300</f>
        <v>0</v>
      </c>
      <c r="Q300" s="197">
        <v>0</v>
      </c>
      <c r="R300" s="197">
        <f>Q300*H300</f>
        <v>0</v>
      </c>
      <c r="S300" s="197">
        <v>0</v>
      </c>
      <c r="T300" s="198">
        <f>S300*H300</f>
        <v>0</v>
      </c>
      <c r="AR300" s="148" t="s">
        <v>188</v>
      </c>
      <c r="AT300" s="148" t="s">
        <v>183</v>
      </c>
      <c r="AU300" s="148" t="s">
        <v>85</v>
      </c>
      <c r="AY300" s="17" t="s">
        <v>181</v>
      </c>
      <c r="BE300" s="149">
        <f>IF(N300="základní",J300,0)</f>
        <v>0</v>
      </c>
      <c r="BF300" s="149">
        <f>IF(N300="snížená",J300,0)</f>
        <v>0</v>
      </c>
      <c r="BG300" s="149">
        <f>IF(N300="zákl. přenesená",J300,0)</f>
        <v>0</v>
      </c>
      <c r="BH300" s="149">
        <f>IF(N300="sníž. přenesená",J300,0)</f>
        <v>0</v>
      </c>
      <c r="BI300" s="149">
        <f>IF(N300="nulová",J300,0)</f>
        <v>0</v>
      </c>
      <c r="BJ300" s="17" t="s">
        <v>83</v>
      </c>
      <c r="BK300" s="149">
        <f>ROUND(I300*H300,2)</f>
        <v>0</v>
      </c>
      <c r="BL300" s="17" t="s">
        <v>188</v>
      </c>
      <c r="BM300" s="148" t="s">
        <v>1363</v>
      </c>
    </row>
    <row r="301" spans="2:65" s="1" customFormat="1" ht="6.95" customHeight="1" x14ac:dyDescent="0.2">
      <c r="B301" s="44"/>
      <c r="C301" s="45"/>
      <c r="D301" s="45"/>
      <c r="E301" s="45"/>
      <c r="F301" s="45"/>
      <c r="G301" s="45"/>
      <c r="H301" s="45"/>
      <c r="I301" s="45"/>
      <c r="J301" s="45"/>
      <c r="K301" s="45"/>
      <c r="L301" s="32"/>
    </row>
  </sheetData>
  <autoFilter ref="C136:K300" xr:uid="{00000000-0009-0000-0000-000003000000}"/>
  <mergeCells count="15">
    <mergeCell ref="E123:H123"/>
    <mergeCell ref="E127:H127"/>
    <mergeCell ref="E125:H125"/>
    <mergeCell ref="E129:H12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06"/>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103</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75" x14ac:dyDescent="0.2">
      <c r="B8" s="20"/>
      <c r="D8" s="27" t="s">
        <v>134</v>
      </c>
      <c r="L8" s="20"/>
    </row>
    <row r="9" spans="2:46" ht="16.5" customHeight="1" x14ac:dyDescent="0.2">
      <c r="B9" s="20"/>
      <c r="E9" s="247" t="s">
        <v>135</v>
      </c>
      <c r="F9" s="215"/>
      <c r="G9" s="215"/>
      <c r="H9" s="215"/>
      <c r="L9" s="20"/>
    </row>
    <row r="10" spans="2:46" ht="12" customHeight="1" x14ac:dyDescent="0.2">
      <c r="B10" s="20"/>
      <c r="D10" s="27" t="s">
        <v>136</v>
      </c>
      <c r="L10" s="20"/>
    </row>
    <row r="11" spans="2:46" s="1" customFormat="1" ht="16.5" customHeight="1" x14ac:dyDescent="0.2">
      <c r="B11" s="32"/>
      <c r="E11" s="208" t="s">
        <v>974</v>
      </c>
      <c r="F11" s="246"/>
      <c r="G11" s="246"/>
      <c r="H11" s="246"/>
      <c r="L11" s="32"/>
    </row>
    <row r="12" spans="2:46" s="1" customFormat="1" ht="12" customHeight="1" x14ac:dyDescent="0.2">
      <c r="B12" s="32"/>
      <c r="D12" s="27" t="s">
        <v>975</v>
      </c>
      <c r="L12" s="32"/>
    </row>
    <row r="13" spans="2:46" s="1" customFormat="1" ht="16.5" customHeight="1" x14ac:dyDescent="0.2">
      <c r="B13" s="32"/>
      <c r="E13" s="241" t="s">
        <v>1364</v>
      </c>
      <c r="F13" s="246"/>
      <c r="G13" s="246"/>
      <c r="H13" s="246"/>
      <c r="L13" s="32"/>
    </row>
    <row r="14" spans="2:46" s="1" customFormat="1" x14ac:dyDescent="0.2">
      <c r="B14" s="32"/>
      <c r="L14" s="32"/>
    </row>
    <row r="15" spans="2:46" s="1" customFormat="1" ht="12" customHeight="1" x14ac:dyDescent="0.2">
      <c r="B15" s="32"/>
      <c r="D15" s="27" t="s">
        <v>18</v>
      </c>
      <c r="F15" s="25" t="s">
        <v>1</v>
      </c>
      <c r="I15" s="27" t="s">
        <v>19</v>
      </c>
      <c r="J15" s="25" t="s">
        <v>1</v>
      </c>
      <c r="L15" s="32"/>
    </row>
    <row r="16" spans="2:46" s="1" customFormat="1" ht="12" customHeight="1" x14ac:dyDescent="0.2">
      <c r="B16" s="32"/>
      <c r="D16" s="27" t="s">
        <v>20</v>
      </c>
      <c r="F16" s="25" t="s">
        <v>21</v>
      </c>
      <c r="I16" s="27" t="s">
        <v>22</v>
      </c>
      <c r="J16" s="52" t="str">
        <f>'Rekapitulace stavby'!AN8</f>
        <v>24. 2. 2024</v>
      </c>
      <c r="L16" s="32"/>
    </row>
    <row r="17" spans="2:12" s="1" customFormat="1" ht="10.7" customHeight="1" x14ac:dyDescent="0.2">
      <c r="B17" s="32"/>
      <c r="L17" s="32"/>
    </row>
    <row r="18" spans="2:12" s="1" customFormat="1" ht="12" customHeight="1" x14ac:dyDescent="0.2">
      <c r="B18" s="32"/>
      <c r="D18" s="27" t="s">
        <v>24</v>
      </c>
      <c r="I18" s="27" t="s">
        <v>25</v>
      </c>
      <c r="J18" s="25" t="str">
        <f>IF('Rekapitulace stavby'!AN10="","",'Rekapitulace stavby'!AN10)</f>
        <v/>
      </c>
      <c r="L18" s="32"/>
    </row>
    <row r="19" spans="2:12" s="1" customFormat="1" ht="18" customHeight="1" x14ac:dyDescent="0.2">
      <c r="B19" s="32"/>
      <c r="E19" s="25" t="str">
        <f>IF('Rekapitulace stavby'!E11="","",'Rekapitulace stavby'!E11)</f>
        <v>Vysoká škola bánská – Technická univerzita Ostrava</v>
      </c>
      <c r="I19" s="27" t="s">
        <v>27</v>
      </c>
      <c r="J19" s="25" t="str">
        <f>IF('Rekapitulace stavby'!AN11="","",'Rekapitulace stavby'!AN11)</f>
        <v/>
      </c>
      <c r="L19" s="32"/>
    </row>
    <row r="20" spans="2:12" s="1" customFormat="1" ht="6.95" customHeight="1" x14ac:dyDescent="0.2">
      <c r="B20" s="32"/>
      <c r="L20" s="32"/>
    </row>
    <row r="21" spans="2:12" s="1" customFormat="1" ht="12" customHeight="1" x14ac:dyDescent="0.2">
      <c r="B21" s="32"/>
      <c r="D21" s="27" t="s">
        <v>28</v>
      </c>
      <c r="I21" s="27" t="s">
        <v>25</v>
      </c>
      <c r="J21" s="28" t="str">
        <f>'Rekapitulace stavby'!AN13</f>
        <v>Vyplň údaj</v>
      </c>
      <c r="L21" s="32"/>
    </row>
    <row r="22" spans="2:12" s="1" customFormat="1" ht="18" customHeight="1" x14ac:dyDescent="0.2">
      <c r="B22" s="32"/>
      <c r="E22" s="249" t="str">
        <f>'Rekapitulace stavby'!E14</f>
        <v>Vyplň údaj</v>
      </c>
      <c r="F22" s="228"/>
      <c r="G22" s="228"/>
      <c r="H22" s="228"/>
      <c r="I22" s="27" t="s">
        <v>27</v>
      </c>
      <c r="J22" s="28" t="str">
        <f>'Rekapitulace stavby'!AN14</f>
        <v>Vyplň údaj</v>
      </c>
      <c r="L22" s="32"/>
    </row>
    <row r="23" spans="2:12" s="1" customFormat="1" ht="6.95" customHeight="1" x14ac:dyDescent="0.2">
      <c r="B23" s="32"/>
      <c r="L23" s="32"/>
    </row>
    <row r="24" spans="2:12" s="1" customFormat="1" ht="12" customHeight="1" x14ac:dyDescent="0.2">
      <c r="B24" s="32"/>
      <c r="D24" s="27" t="s">
        <v>30</v>
      </c>
      <c r="I24" s="27" t="s">
        <v>25</v>
      </c>
      <c r="J24" s="25" t="str">
        <f>IF('Rekapitulace stavby'!AN16="","",'Rekapitulace stavby'!AN16)</f>
        <v/>
      </c>
      <c r="L24" s="32"/>
    </row>
    <row r="25" spans="2:12" s="1" customFormat="1" ht="18" customHeight="1" x14ac:dyDescent="0.2">
      <c r="B25" s="32"/>
      <c r="E25" s="25" t="str">
        <f>IF('Rekapitulace stavby'!E17="","",'Rekapitulace stavby'!E17)</f>
        <v>CHVÁLEK ATELIÉR s.r.o.</v>
      </c>
      <c r="I25" s="27" t="s">
        <v>27</v>
      </c>
      <c r="J25" s="25" t="str">
        <f>IF('Rekapitulace stavby'!AN17="","",'Rekapitulace stavby'!AN17)</f>
        <v/>
      </c>
      <c r="L25" s="32"/>
    </row>
    <row r="26" spans="2:12" s="1" customFormat="1" ht="6.95" customHeight="1" x14ac:dyDescent="0.2">
      <c r="B26" s="32"/>
      <c r="L26" s="32"/>
    </row>
    <row r="27" spans="2:12" s="1" customFormat="1" ht="12" customHeight="1" x14ac:dyDescent="0.2">
      <c r="B27" s="32"/>
      <c r="D27" s="27" t="s">
        <v>33</v>
      </c>
      <c r="I27" s="27" t="s">
        <v>25</v>
      </c>
      <c r="J27" s="25" t="str">
        <f>IF('Rekapitulace stavby'!AN19="","",'Rekapitulace stavby'!AN19)</f>
        <v/>
      </c>
      <c r="L27" s="32"/>
    </row>
    <row r="28" spans="2:12" s="1" customFormat="1" ht="18" customHeight="1" x14ac:dyDescent="0.2">
      <c r="B28" s="32"/>
      <c r="E28" s="25" t="str">
        <f>IF('Rekapitulace stavby'!E20="","",'Rekapitulace stavby'!E20)</f>
        <v xml:space="preserve"> </v>
      </c>
      <c r="I28" s="27" t="s">
        <v>27</v>
      </c>
      <c r="J28" s="25" t="str">
        <f>IF('Rekapitulace stavby'!AN20="","",'Rekapitulace stavby'!AN20)</f>
        <v/>
      </c>
      <c r="L28" s="32"/>
    </row>
    <row r="29" spans="2:12" s="1" customFormat="1" ht="6.95" customHeight="1" x14ac:dyDescent="0.2">
      <c r="B29" s="32"/>
      <c r="L29" s="32"/>
    </row>
    <row r="30" spans="2:12" s="1" customFormat="1" ht="12" customHeight="1" x14ac:dyDescent="0.2">
      <c r="B30" s="32"/>
      <c r="D30" s="27" t="s">
        <v>34</v>
      </c>
      <c r="L30" s="32"/>
    </row>
    <row r="31" spans="2:12" s="7" customFormat="1" ht="16.5" customHeight="1" x14ac:dyDescent="0.2">
      <c r="B31" s="94"/>
      <c r="E31" s="232" t="s">
        <v>1</v>
      </c>
      <c r="F31" s="232"/>
      <c r="G31" s="232"/>
      <c r="H31" s="232"/>
      <c r="L31" s="94"/>
    </row>
    <row r="32" spans="2:12" s="1" customFormat="1" ht="6.95" customHeight="1" x14ac:dyDescent="0.2">
      <c r="B32" s="32"/>
      <c r="L32" s="32"/>
    </row>
    <row r="33" spans="2:12" s="1" customFormat="1" ht="6.95" customHeight="1" x14ac:dyDescent="0.2">
      <c r="B33" s="32"/>
      <c r="D33" s="53"/>
      <c r="E33" s="53"/>
      <c r="F33" s="53"/>
      <c r="G33" s="53"/>
      <c r="H33" s="53"/>
      <c r="I33" s="53"/>
      <c r="J33" s="53"/>
      <c r="K33" s="53"/>
      <c r="L33" s="32"/>
    </row>
    <row r="34" spans="2:12" s="1" customFormat="1" ht="25.35" customHeight="1" x14ac:dyDescent="0.2">
      <c r="B34" s="32"/>
      <c r="D34" s="95" t="s">
        <v>36</v>
      </c>
      <c r="J34" s="66">
        <f>ROUND(J136, 2)</f>
        <v>0</v>
      </c>
      <c r="L34" s="32"/>
    </row>
    <row r="35" spans="2:12" s="1" customFormat="1" ht="6.95" customHeight="1" x14ac:dyDescent="0.2">
      <c r="B35" s="32"/>
      <c r="D35" s="53"/>
      <c r="E35" s="53"/>
      <c r="F35" s="53"/>
      <c r="G35" s="53"/>
      <c r="H35" s="53"/>
      <c r="I35" s="53"/>
      <c r="J35" s="53"/>
      <c r="K35" s="53"/>
      <c r="L35" s="32"/>
    </row>
    <row r="36" spans="2:12" s="1" customFormat="1" ht="14.45" customHeight="1" x14ac:dyDescent="0.2">
      <c r="B36" s="32"/>
      <c r="F36" s="35" t="s">
        <v>38</v>
      </c>
      <c r="I36" s="35" t="s">
        <v>37</v>
      </c>
      <c r="J36" s="35" t="s">
        <v>39</v>
      </c>
      <c r="L36" s="32"/>
    </row>
    <row r="37" spans="2:12" s="1" customFormat="1" ht="14.45" customHeight="1" x14ac:dyDescent="0.2">
      <c r="B37" s="32"/>
      <c r="D37" s="55" t="s">
        <v>40</v>
      </c>
      <c r="E37" s="27" t="s">
        <v>41</v>
      </c>
      <c r="F37" s="86">
        <f>ROUND((SUM(BE136:BE205)),  2)</f>
        <v>0</v>
      </c>
      <c r="I37" s="96">
        <v>0.21</v>
      </c>
      <c r="J37" s="86">
        <f>ROUND(((SUM(BE136:BE205))*I37),  2)</f>
        <v>0</v>
      </c>
      <c r="L37" s="32"/>
    </row>
    <row r="38" spans="2:12" s="1" customFormat="1" ht="14.45" customHeight="1" x14ac:dyDescent="0.2">
      <c r="B38" s="32"/>
      <c r="E38" s="27" t="s">
        <v>42</v>
      </c>
      <c r="F38" s="86">
        <f>ROUND((SUM(BF136:BF205)),  2)</f>
        <v>0</v>
      </c>
      <c r="I38" s="96">
        <v>0.12</v>
      </c>
      <c r="J38" s="86">
        <f>ROUND(((SUM(BF136:BF205))*I38),  2)</f>
        <v>0</v>
      </c>
      <c r="L38" s="32"/>
    </row>
    <row r="39" spans="2:12" s="1" customFormat="1" ht="14.45" hidden="1" customHeight="1" x14ac:dyDescent="0.2">
      <c r="B39" s="32"/>
      <c r="E39" s="27" t="s">
        <v>43</v>
      </c>
      <c r="F39" s="86">
        <f>ROUND((SUM(BG136:BG205)),  2)</f>
        <v>0</v>
      </c>
      <c r="I39" s="96">
        <v>0.21</v>
      </c>
      <c r="J39" s="86">
        <f>0</f>
        <v>0</v>
      </c>
      <c r="L39" s="32"/>
    </row>
    <row r="40" spans="2:12" s="1" customFormat="1" ht="14.45" hidden="1" customHeight="1" x14ac:dyDescent="0.2">
      <c r="B40" s="32"/>
      <c r="E40" s="27" t="s">
        <v>44</v>
      </c>
      <c r="F40" s="86">
        <f>ROUND((SUM(BH136:BH205)),  2)</f>
        <v>0</v>
      </c>
      <c r="I40" s="96">
        <v>0.12</v>
      </c>
      <c r="J40" s="86">
        <f>0</f>
        <v>0</v>
      </c>
      <c r="L40" s="32"/>
    </row>
    <row r="41" spans="2:12" s="1" customFormat="1" ht="14.45" hidden="1" customHeight="1" x14ac:dyDescent="0.2">
      <c r="B41" s="32"/>
      <c r="E41" s="27" t="s">
        <v>45</v>
      </c>
      <c r="F41" s="86">
        <f>ROUND((SUM(BI136:BI205)),  2)</f>
        <v>0</v>
      </c>
      <c r="I41" s="96">
        <v>0</v>
      </c>
      <c r="J41" s="86">
        <f>0</f>
        <v>0</v>
      </c>
      <c r="L41" s="32"/>
    </row>
    <row r="42" spans="2:12" s="1" customFormat="1" ht="6.95" customHeight="1" x14ac:dyDescent="0.2">
      <c r="B42" s="32"/>
      <c r="L42" s="32"/>
    </row>
    <row r="43" spans="2:12" s="1" customFormat="1" ht="25.35" customHeight="1" x14ac:dyDescent="0.2">
      <c r="B43" s="32"/>
      <c r="C43" s="97"/>
      <c r="D43" s="98" t="s">
        <v>46</v>
      </c>
      <c r="E43" s="57"/>
      <c r="F43" s="57"/>
      <c r="G43" s="99" t="s">
        <v>47</v>
      </c>
      <c r="H43" s="100" t="s">
        <v>48</v>
      </c>
      <c r="I43" s="57"/>
      <c r="J43" s="101">
        <f>SUM(J34:J41)</f>
        <v>0</v>
      </c>
      <c r="K43" s="102"/>
      <c r="L43" s="32"/>
    </row>
    <row r="44" spans="2:12" s="1" customFormat="1" ht="14.45" customHeight="1" x14ac:dyDescent="0.2">
      <c r="B44" s="32"/>
      <c r="L44" s="32"/>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ht="16.5" customHeight="1" x14ac:dyDescent="0.2">
      <c r="B87" s="20"/>
      <c r="E87" s="247" t="s">
        <v>135</v>
      </c>
      <c r="F87" s="215"/>
      <c r="G87" s="215"/>
      <c r="H87" s="215"/>
      <c r="L87" s="20"/>
    </row>
    <row r="88" spans="2:12" ht="12" customHeight="1" x14ac:dyDescent="0.2">
      <c r="B88" s="20"/>
      <c r="C88" s="27" t="s">
        <v>136</v>
      </c>
      <c r="L88" s="20"/>
    </row>
    <row r="89" spans="2:12" s="1" customFormat="1" ht="16.5" customHeight="1" x14ac:dyDescent="0.2">
      <c r="B89" s="32"/>
      <c r="E89" s="208" t="s">
        <v>974</v>
      </c>
      <c r="F89" s="246"/>
      <c r="G89" s="246"/>
      <c r="H89" s="246"/>
      <c r="L89" s="32"/>
    </row>
    <row r="90" spans="2:12" s="1" customFormat="1" ht="12" customHeight="1" x14ac:dyDescent="0.2">
      <c r="B90" s="32"/>
      <c r="C90" s="27" t="s">
        <v>975</v>
      </c>
      <c r="L90" s="32"/>
    </row>
    <row r="91" spans="2:12" s="1" customFormat="1" ht="16.5" customHeight="1" x14ac:dyDescent="0.2">
      <c r="B91" s="32"/>
      <c r="E91" s="241" t="str">
        <f>E13</f>
        <v>02 - Silnoproudá elektrotechnika_D01</v>
      </c>
      <c r="F91" s="246"/>
      <c r="G91" s="246"/>
      <c r="H91" s="246"/>
      <c r="L91" s="32"/>
    </row>
    <row r="92" spans="2:12" s="1" customFormat="1" ht="6.95" customHeight="1" x14ac:dyDescent="0.2">
      <c r="B92" s="32"/>
      <c r="L92" s="32"/>
    </row>
    <row r="93" spans="2:12" s="1" customFormat="1" ht="12" customHeight="1" x14ac:dyDescent="0.2">
      <c r="B93" s="32"/>
      <c r="C93" s="27" t="s">
        <v>20</v>
      </c>
      <c r="F93" s="25" t="str">
        <f>F16</f>
        <v xml:space="preserve"> </v>
      </c>
      <c r="I93" s="27" t="s">
        <v>22</v>
      </c>
      <c r="J93" s="52" t="str">
        <f>IF(J16="","",J16)</f>
        <v>24. 2. 2024</v>
      </c>
      <c r="L93" s="32"/>
    </row>
    <row r="94" spans="2:12" s="1" customFormat="1" ht="6.95" customHeight="1" x14ac:dyDescent="0.2">
      <c r="B94" s="32"/>
      <c r="L94" s="32"/>
    </row>
    <row r="95" spans="2:12" s="1" customFormat="1" ht="25.7" customHeight="1" x14ac:dyDescent="0.2">
      <c r="B95" s="32"/>
      <c r="C95" s="27" t="s">
        <v>24</v>
      </c>
      <c r="F95" s="25" t="str">
        <f>E19</f>
        <v>Vysoká škola bánská – Technická univerzita Ostrava</v>
      </c>
      <c r="I95" s="27" t="s">
        <v>30</v>
      </c>
      <c r="J95" s="30" t="str">
        <f>E25</f>
        <v>CHVÁLEK ATELIÉR s.r.o.</v>
      </c>
      <c r="L95" s="32"/>
    </row>
    <row r="96" spans="2:12" s="1" customFormat="1" ht="15.2" customHeight="1" x14ac:dyDescent="0.2">
      <c r="B96" s="32"/>
      <c r="C96" s="27" t="s">
        <v>28</v>
      </c>
      <c r="F96" s="25" t="str">
        <f>IF(E22="","",E22)</f>
        <v>Vyplň údaj</v>
      </c>
      <c r="I96" s="27" t="s">
        <v>33</v>
      </c>
      <c r="J96" s="30" t="str">
        <f>E28</f>
        <v xml:space="preserve"> </v>
      </c>
      <c r="L96" s="32"/>
    </row>
    <row r="97" spans="2:47" s="1" customFormat="1" ht="10.35" customHeight="1" x14ac:dyDescent="0.2">
      <c r="B97" s="32"/>
      <c r="L97" s="32"/>
    </row>
    <row r="98" spans="2:47" s="1" customFormat="1" ht="29.25" customHeight="1" x14ac:dyDescent="0.2">
      <c r="B98" s="32"/>
      <c r="C98" s="105" t="s">
        <v>139</v>
      </c>
      <c r="D98" s="97"/>
      <c r="E98" s="97"/>
      <c r="F98" s="97"/>
      <c r="G98" s="97"/>
      <c r="H98" s="97"/>
      <c r="I98" s="97"/>
      <c r="J98" s="106" t="s">
        <v>140</v>
      </c>
      <c r="K98" s="97"/>
      <c r="L98" s="32"/>
    </row>
    <row r="99" spans="2:47" s="1" customFormat="1" ht="10.35" customHeight="1" x14ac:dyDescent="0.2">
      <c r="B99" s="32"/>
      <c r="L99" s="32"/>
    </row>
    <row r="100" spans="2:47" s="1" customFormat="1" ht="22.9" customHeight="1" x14ac:dyDescent="0.2">
      <c r="B100" s="32"/>
      <c r="C100" s="107" t="s">
        <v>141</v>
      </c>
      <c r="J100" s="66">
        <f>J136</f>
        <v>0</v>
      </c>
      <c r="L100" s="32"/>
      <c r="AU100" s="17" t="s">
        <v>142</v>
      </c>
    </row>
    <row r="101" spans="2:47" s="8" customFormat="1" ht="24.95" customHeight="1" x14ac:dyDescent="0.2">
      <c r="B101" s="108"/>
      <c r="D101" s="109" t="s">
        <v>143</v>
      </c>
      <c r="E101" s="110"/>
      <c r="F101" s="110"/>
      <c r="G101" s="110"/>
      <c r="H101" s="110"/>
      <c r="I101" s="110"/>
      <c r="J101" s="111">
        <f>J137</f>
        <v>0</v>
      </c>
      <c r="L101" s="108"/>
    </row>
    <row r="102" spans="2:47" s="9" customFormat="1" ht="19.899999999999999" customHeight="1" x14ac:dyDescent="0.2">
      <c r="B102" s="112"/>
      <c r="D102" s="113" t="s">
        <v>151</v>
      </c>
      <c r="E102" s="114"/>
      <c r="F102" s="114"/>
      <c r="G102" s="114"/>
      <c r="H102" s="114"/>
      <c r="I102" s="114"/>
      <c r="J102" s="115">
        <f>J138</f>
        <v>0</v>
      </c>
      <c r="L102" s="112"/>
    </row>
    <row r="103" spans="2:47" s="8" customFormat="1" ht="24.95" customHeight="1" x14ac:dyDescent="0.2">
      <c r="B103" s="108"/>
      <c r="D103" s="109" t="s">
        <v>153</v>
      </c>
      <c r="E103" s="110"/>
      <c r="F103" s="110"/>
      <c r="G103" s="110"/>
      <c r="H103" s="110"/>
      <c r="I103" s="110"/>
      <c r="J103" s="111">
        <f>J143</f>
        <v>0</v>
      </c>
      <c r="L103" s="108"/>
    </row>
    <row r="104" spans="2:47" s="9" customFormat="1" ht="19.899999999999999" customHeight="1" x14ac:dyDescent="0.2">
      <c r="B104" s="112"/>
      <c r="D104" s="113" t="s">
        <v>977</v>
      </c>
      <c r="E104" s="114"/>
      <c r="F104" s="114"/>
      <c r="G104" s="114"/>
      <c r="H104" s="114"/>
      <c r="I104" s="114"/>
      <c r="J104" s="115">
        <f>J144</f>
        <v>0</v>
      </c>
      <c r="L104" s="112"/>
    </row>
    <row r="105" spans="2:47" s="8" customFormat="1" ht="24.95" customHeight="1" x14ac:dyDescent="0.2">
      <c r="B105" s="108"/>
      <c r="D105" s="109" t="s">
        <v>978</v>
      </c>
      <c r="E105" s="110"/>
      <c r="F105" s="110"/>
      <c r="G105" s="110"/>
      <c r="H105" s="110"/>
      <c r="I105" s="110"/>
      <c r="J105" s="111">
        <f>J157</f>
        <v>0</v>
      </c>
      <c r="L105" s="108"/>
    </row>
    <row r="106" spans="2:47" s="9" customFormat="1" ht="19.899999999999999" customHeight="1" x14ac:dyDescent="0.2">
      <c r="B106" s="112"/>
      <c r="D106" s="113" t="s">
        <v>979</v>
      </c>
      <c r="E106" s="114"/>
      <c r="F106" s="114"/>
      <c r="G106" s="114"/>
      <c r="H106" s="114"/>
      <c r="I106" s="114"/>
      <c r="J106" s="115">
        <f>J158</f>
        <v>0</v>
      </c>
      <c r="L106" s="112"/>
    </row>
    <row r="107" spans="2:47" s="9" customFormat="1" ht="19.899999999999999" customHeight="1" x14ac:dyDescent="0.2">
      <c r="B107" s="112"/>
      <c r="D107" s="113" t="s">
        <v>980</v>
      </c>
      <c r="E107" s="114"/>
      <c r="F107" s="114"/>
      <c r="G107" s="114"/>
      <c r="H107" s="114"/>
      <c r="I107" s="114"/>
      <c r="J107" s="115">
        <f>J190</f>
        <v>0</v>
      </c>
      <c r="L107" s="112"/>
    </row>
    <row r="108" spans="2:47" s="8" customFormat="1" ht="24.95" customHeight="1" x14ac:dyDescent="0.2">
      <c r="B108" s="108"/>
      <c r="D108" s="109" t="s">
        <v>887</v>
      </c>
      <c r="E108" s="110"/>
      <c r="F108" s="110"/>
      <c r="G108" s="110"/>
      <c r="H108" s="110"/>
      <c r="I108" s="110"/>
      <c r="J108" s="111">
        <f>J194</f>
        <v>0</v>
      </c>
      <c r="L108" s="108"/>
    </row>
    <row r="109" spans="2:47" s="8" customFormat="1" ht="24.95" customHeight="1" x14ac:dyDescent="0.2">
      <c r="B109" s="108"/>
      <c r="D109" s="109" t="s">
        <v>981</v>
      </c>
      <c r="E109" s="110"/>
      <c r="F109" s="110"/>
      <c r="G109" s="110"/>
      <c r="H109" s="110"/>
      <c r="I109" s="110"/>
      <c r="J109" s="111">
        <f>J197</f>
        <v>0</v>
      </c>
      <c r="L109" s="108"/>
    </row>
    <row r="110" spans="2:47" s="9" customFormat="1" ht="19.899999999999999" customHeight="1" x14ac:dyDescent="0.2">
      <c r="B110" s="112"/>
      <c r="D110" s="113" t="s">
        <v>982</v>
      </c>
      <c r="E110" s="114"/>
      <c r="F110" s="114"/>
      <c r="G110" s="114"/>
      <c r="H110" s="114"/>
      <c r="I110" s="114"/>
      <c r="J110" s="115">
        <f>J198</f>
        <v>0</v>
      </c>
      <c r="L110" s="112"/>
    </row>
    <row r="111" spans="2:47" s="9" customFormat="1" ht="19.899999999999999" customHeight="1" x14ac:dyDescent="0.2">
      <c r="B111" s="112"/>
      <c r="D111" s="113" t="s">
        <v>983</v>
      </c>
      <c r="E111" s="114"/>
      <c r="F111" s="114"/>
      <c r="G111" s="114"/>
      <c r="H111" s="114"/>
      <c r="I111" s="114"/>
      <c r="J111" s="115">
        <f>J201</f>
        <v>0</v>
      </c>
      <c r="L111" s="112"/>
    </row>
    <row r="112" spans="2:47" s="9" customFormat="1" ht="19.899999999999999" customHeight="1" x14ac:dyDescent="0.2">
      <c r="B112" s="112"/>
      <c r="D112" s="113" t="s">
        <v>984</v>
      </c>
      <c r="E112" s="114"/>
      <c r="F112" s="114"/>
      <c r="G112" s="114"/>
      <c r="H112" s="114"/>
      <c r="I112" s="114"/>
      <c r="J112" s="115">
        <f>J203</f>
        <v>0</v>
      </c>
      <c r="L112" s="112"/>
    </row>
    <row r="113" spans="2:12" s="1" customFormat="1" ht="21.95" customHeight="1" x14ac:dyDescent="0.2">
      <c r="B113" s="32"/>
      <c r="L113" s="32"/>
    </row>
    <row r="114" spans="2:12" s="1" customFormat="1" ht="6.95" customHeight="1" x14ac:dyDescent="0.2">
      <c r="B114" s="44"/>
      <c r="C114" s="45"/>
      <c r="D114" s="45"/>
      <c r="E114" s="45"/>
      <c r="F114" s="45"/>
      <c r="G114" s="45"/>
      <c r="H114" s="45"/>
      <c r="I114" s="45"/>
      <c r="J114" s="45"/>
      <c r="K114" s="45"/>
      <c r="L114" s="32"/>
    </row>
    <row r="118" spans="2:12" s="1" customFormat="1" ht="6.95" customHeight="1" x14ac:dyDescent="0.2">
      <c r="B118" s="46"/>
      <c r="C118" s="47"/>
      <c r="D118" s="47"/>
      <c r="E118" s="47"/>
      <c r="F118" s="47"/>
      <c r="G118" s="47"/>
      <c r="H118" s="47"/>
      <c r="I118" s="47"/>
      <c r="J118" s="47"/>
      <c r="K118" s="47"/>
      <c r="L118" s="32"/>
    </row>
    <row r="119" spans="2:12" s="1" customFormat="1" ht="24.95" customHeight="1" x14ac:dyDescent="0.2">
      <c r="B119" s="32"/>
      <c r="C119" s="21" t="s">
        <v>166</v>
      </c>
      <c r="L119" s="32"/>
    </row>
    <row r="120" spans="2:12" s="1" customFormat="1" ht="6.95" customHeight="1" x14ac:dyDescent="0.2">
      <c r="B120" s="32"/>
      <c r="L120" s="32"/>
    </row>
    <row r="121" spans="2:12" s="1" customFormat="1" ht="12" customHeight="1" x14ac:dyDescent="0.2">
      <c r="B121" s="32"/>
      <c r="C121" s="27" t="s">
        <v>16</v>
      </c>
      <c r="L121" s="32"/>
    </row>
    <row r="122" spans="2:12" s="1" customFormat="1" ht="16.5" customHeight="1" x14ac:dyDescent="0.2">
      <c r="B122" s="32"/>
      <c r="E122" s="247" t="str">
        <f>E7</f>
        <v>Rekonstrukce spojovacích chodeb pavilonu G VŠB-TUO</v>
      </c>
      <c r="F122" s="248"/>
      <c r="G122" s="248"/>
      <c r="H122" s="248"/>
      <c r="L122" s="32"/>
    </row>
    <row r="123" spans="2:12" ht="12" customHeight="1" x14ac:dyDescent="0.2">
      <c r="B123" s="20"/>
      <c r="C123" s="27" t="s">
        <v>134</v>
      </c>
      <c r="L123" s="20"/>
    </row>
    <row r="124" spans="2:12" ht="16.5" customHeight="1" x14ac:dyDescent="0.2">
      <c r="B124" s="20"/>
      <c r="E124" s="247" t="s">
        <v>135</v>
      </c>
      <c r="F124" s="215"/>
      <c r="G124" s="215"/>
      <c r="H124" s="215"/>
      <c r="L124" s="20"/>
    </row>
    <row r="125" spans="2:12" ht="12" customHeight="1" x14ac:dyDescent="0.2">
      <c r="B125" s="20"/>
      <c r="C125" s="27" t="s">
        <v>136</v>
      </c>
      <c r="L125" s="20"/>
    </row>
    <row r="126" spans="2:12" s="1" customFormat="1" ht="16.5" customHeight="1" x14ac:dyDescent="0.2">
      <c r="B126" s="32"/>
      <c r="E126" s="208" t="s">
        <v>974</v>
      </c>
      <c r="F126" s="246"/>
      <c r="G126" s="246"/>
      <c r="H126" s="246"/>
      <c r="L126" s="32"/>
    </row>
    <row r="127" spans="2:12" s="1" customFormat="1" ht="12" customHeight="1" x14ac:dyDescent="0.2">
      <c r="B127" s="32"/>
      <c r="C127" s="27" t="s">
        <v>975</v>
      </c>
      <c r="L127" s="32"/>
    </row>
    <row r="128" spans="2:12" s="1" customFormat="1" ht="16.5" customHeight="1" x14ac:dyDescent="0.2">
      <c r="B128" s="32"/>
      <c r="E128" s="241" t="str">
        <f>E13</f>
        <v>02 - Silnoproudá elektrotechnika_D01</v>
      </c>
      <c r="F128" s="246"/>
      <c r="G128" s="246"/>
      <c r="H128" s="246"/>
      <c r="L128" s="32"/>
    </row>
    <row r="129" spans="2:65" s="1" customFormat="1" ht="6.95" customHeight="1" x14ac:dyDescent="0.2">
      <c r="B129" s="32"/>
      <c r="L129" s="32"/>
    </row>
    <row r="130" spans="2:65" s="1" customFormat="1" ht="12" customHeight="1" x14ac:dyDescent="0.2">
      <c r="B130" s="32"/>
      <c r="C130" s="27" t="s">
        <v>20</v>
      </c>
      <c r="F130" s="25" t="str">
        <f>F16</f>
        <v xml:space="preserve"> </v>
      </c>
      <c r="I130" s="27" t="s">
        <v>22</v>
      </c>
      <c r="J130" s="52" t="str">
        <f>IF(J16="","",J16)</f>
        <v>24. 2. 2024</v>
      </c>
      <c r="L130" s="32"/>
    </row>
    <row r="131" spans="2:65" s="1" customFormat="1" ht="6.95" customHeight="1" x14ac:dyDescent="0.2">
      <c r="B131" s="32"/>
      <c r="L131" s="32"/>
    </row>
    <row r="132" spans="2:65" s="1" customFormat="1" ht="25.7" customHeight="1" x14ac:dyDescent="0.2">
      <c r="B132" s="32"/>
      <c r="C132" s="27" t="s">
        <v>24</v>
      </c>
      <c r="F132" s="25" t="str">
        <f>E19</f>
        <v>Vysoká škola bánská – Technická univerzita Ostrava</v>
      </c>
      <c r="I132" s="27" t="s">
        <v>30</v>
      </c>
      <c r="J132" s="30" t="str">
        <f>E25</f>
        <v>CHVÁLEK ATELIÉR s.r.o.</v>
      </c>
      <c r="L132" s="32"/>
    </row>
    <row r="133" spans="2:65" s="1" customFormat="1" ht="15.2" customHeight="1" x14ac:dyDescent="0.2">
      <c r="B133" s="32"/>
      <c r="C133" s="27" t="s">
        <v>28</v>
      </c>
      <c r="F133" s="25" t="str">
        <f>IF(E22="","",E22)</f>
        <v>Vyplň údaj</v>
      </c>
      <c r="I133" s="27" t="s">
        <v>33</v>
      </c>
      <c r="J133" s="30" t="str">
        <f>E28</f>
        <v xml:space="preserve"> </v>
      </c>
      <c r="L133" s="32"/>
    </row>
    <row r="134" spans="2:65" s="1" customFormat="1" ht="10.35" customHeight="1" x14ac:dyDescent="0.2">
      <c r="B134" s="32"/>
      <c r="L134" s="32"/>
    </row>
    <row r="135" spans="2:65" s="10" customFormat="1" ht="29.25" customHeight="1" x14ac:dyDescent="0.2">
      <c r="B135" s="116"/>
      <c r="C135" s="117" t="s">
        <v>167</v>
      </c>
      <c r="D135" s="118" t="s">
        <v>61</v>
      </c>
      <c r="E135" s="118" t="s">
        <v>57</v>
      </c>
      <c r="F135" s="118" t="s">
        <v>58</v>
      </c>
      <c r="G135" s="118" t="s">
        <v>168</v>
      </c>
      <c r="H135" s="118" t="s">
        <v>169</v>
      </c>
      <c r="I135" s="118" t="s">
        <v>170</v>
      </c>
      <c r="J135" s="118" t="s">
        <v>140</v>
      </c>
      <c r="K135" s="119" t="s">
        <v>171</v>
      </c>
      <c r="L135" s="116"/>
      <c r="M135" s="59" t="s">
        <v>1</v>
      </c>
      <c r="N135" s="60" t="s">
        <v>40</v>
      </c>
      <c r="O135" s="60" t="s">
        <v>172</v>
      </c>
      <c r="P135" s="60" t="s">
        <v>173</v>
      </c>
      <c r="Q135" s="60" t="s">
        <v>174</v>
      </c>
      <c r="R135" s="60" t="s">
        <v>175</v>
      </c>
      <c r="S135" s="60" t="s">
        <v>176</v>
      </c>
      <c r="T135" s="61" t="s">
        <v>177</v>
      </c>
    </row>
    <row r="136" spans="2:65" s="1" customFormat="1" ht="22.9" customHeight="1" x14ac:dyDescent="0.25">
      <c r="B136" s="32"/>
      <c r="C136" s="64" t="s">
        <v>178</v>
      </c>
      <c r="J136" s="120">
        <f>BK136</f>
        <v>0</v>
      </c>
      <c r="L136" s="32"/>
      <c r="M136" s="62"/>
      <c r="N136" s="53"/>
      <c r="O136" s="53"/>
      <c r="P136" s="121">
        <f>P137+P143+P157+P194+P197</f>
        <v>0</v>
      </c>
      <c r="Q136" s="53"/>
      <c r="R136" s="121">
        <f>R137+R143+R157+R194+R197</f>
        <v>0</v>
      </c>
      <c r="S136" s="53"/>
      <c r="T136" s="122">
        <f>T137+T143+T157+T194+T197</f>
        <v>0</v>
      </c>
      <c r="AT136" s="17" t="s">
        <v>75</v>
      </c>
      <c r="AU136" s="17" t="s">
        <v>142</v>
      </c>
      <c r="BK136" s="123">
        <f>BK137+BK143+BK157+BK194+BK197</f>
        <v>0</v>
      </c>
    </row>
    <row r="137" spans="2:65" s="11" customFormat="1" ht="25.9" customHeight="1" x14ac:dyDescent="0.2">
      <c r="B137" s="124"/>
      <c r="D137" s="125" t="s">
        <v>75</v>
      </c>
      <c r="E137" s="126" t="s">
        <v>179</v>
      </c>
      <c r="F137" s="126" t="s">
        <v>180</v>
      </c>
      <c r="I137" s="127"/>
      <c r="J137" s="128">
        <f>BK137</f>
        <v>0</v>
      </c>
      <c r="L137" s="124"/>
      <c r="M137" s="129"/>
      <c r="P137" s="130">
        <f>P138</f>
        <v>0</v>
      </c>
      <c r="R137" s="130">
        <f>R138</f>
        <v>0</v>
      </c>
      <c r="T137" s="131">
        <f>T138</f>
        <v>0</v>
      </c>
      <c r="AR137" s="125" t="s">
        <v>83</v>
      </c>
      <c r="AT137" s="132" t="s">
        <v>75</v>
      </c>
      <c r="AU137" s="132" t="s">
        <v>76</v>
      </c>
      <c r="AY137" s="125" t="s">
        <v>181</v>
      </c>
      <c r="BK137" s="133">
        <f>BK138</f>
        <v>0</v>
      </c>
    </row>
    <row r="138" spans="2:65" s="11" customFormat="1" ht="22.9" customHeight="1" x14ac:dyDescent="0.2">
      <c r="B138" s="124"/>
      <c r="D138" s="125" t="s">
        <v>75</v>
      </c>
      <c r="E138" s="134" t="s">
        <v>368</v>
      </c>
      <c r="F138" s="134" t="s">
        <v>369</v>
      </c>
      <c r="I138" s="127"/>
      <c r="J138" s="135">
        <f>BK138</f>
        <v>0</v>
      </c>
      <c r="L138" s="124"/>
      <c r="M138" s="129"/>
      <c r="P138" s="130">
        <f>SUM(P139:P142)</f>
        <v>0</v>
      </c>
      <c r="R138" s="130">
        <f>SUM(R139:R142)</f>
        <v>0</v>
      </c>
      <c r="T138" s="131">
        <f>SUM(T139:T142)</f>
        <v>0</v>
      </c>
      <c r="AR138" s="125" t="s">
        <v>83</v>
      </c>
      <c r="AT138" s="132" t="s">
        <v>75</v>
      </c>
      <c r="AU138" s="132" t="s">
        <v>83</v>
      </c>
      <c r="AY138" s="125" t="s">
        <v>181</v>
      </c>
      <c r="BK138" s="133">
        <f>SUM(BK139:BK142)</f>
        <v>0</v>
      </c>
    </row>
    <row r="139" spans="2:65" s="1" customFormat="1" ht="21.75" customHeight="1" x14ac:dyDescent="0.2">
      <c r="B139" s="136"/>
      <c r="C139" s="137" t="s">
        <v>470</v>
      </c>
      <c r="D139" s="137" t="s">
        <v>183</v>
      </c>
      <c r="E139" s="138" t="s">
        <v>995</v>
      </c>
      <c r="F139" s="139" t="s">
        <v>996</v>
      </c>
      <c r="G139" s="140" t="s">
        <v>373</v>
      </c>
      <c r="H139" s="141">
        <v>2</v>
      </c>
      <c r="I139" s="142"/>
      <c r="J139" s="143">
        <f>ROUND(I139*H139,2)</f>
        <v>0</v>
      </c>
      <c r="K139" s="139" t="s">
        <v>1</v>
      </c>
      <c r="L139" s="32"/>
      <c r="M139" s="144" t="s">
        <v>1</v>
      </c>
      <c r="N139" s="145" t="s">
        <v>41</v>
      </c>
      <c r="P139" s="146">
        <f>O139*H139</f>
        <v>0</v>
      </c>
      <c r="Q139" s="146">
        <v>0</v>
      </c>
      <c r="R139" s="146">
        <f>Q139*H139</f>
        <v>0</v>
      </c>
      <c r="S139" s="146">
        <v>0</v>
      </c>
      <c r="T139" s="147">
        <f>S139*H139</f>
        <v>0</v>
      </c>
      <c r="AR139" s="148" t="s">
        <v>188</v>
      </c>
      <c r="AT139" s="148" t="s">
        <v>183</v>
      </c>
      <c r="AU139" s="148" t="s">
        <v>85</v>
      </c>
      <c r="AY139" s="17" t="s">
        <v>181</v>
      </c>
      <c r="BE139" s="149">
        <f>IF(N139="základní",J139,0)</f>
        <v>0</v>
      </c>
      <c r="BF139" s="149">
        <f>IF(N139="snížená",J139,0)</f>
        <v>0</v>
      </c>
      <c r="BG139" s="149">
        <f>IF(N139="zákl. přenesená",J139,0)</f>
        <v>0</v>
      </c>
      <c r="BH139" s="149">
        <f>IF(N139="sníž. přenesená",J139,0)</f>
        <v>0</v>
      </c>
      <c r="BI139" s="149">
        <f>IF(N139="nulová",J139,0)</f>
        <v>0</v>
      </c>
      <c r="BJ139" s="17" t="s">
        <v>83</v>
      </c>
      <c r="BK139" s="149">
        <f>ROUND(I139*H139,2)</f>
        <v>0</v>
      </c>
      <c r="BL139" s="17" t="s">
        <v>188</v>
      </c>
      <c r="BM139" s="148" t="s">
        <v>85</v>
      </c>
    </row>
    <row r="140" spans="2:65" s="1" customFormat="1" ht="16.5" customHeight="1" x14ac:dyDescent="0.2">
      <c r="B140" s="136"/>
      <c r="C140" s="137" t="s">
        <v>474</v>
      </c>
      <c r="D140" s="137" t="s">
        <v>183</v>
      </c>
      <c r="E140" s="138" t="s">
        <v>997</v>
      </c>
      <c r="F140" s="139" t="s">
        <v>998</v>
      </c>
      <c r="G140" s="140" t="s">
        <v>373</v>
      </c>
      <c r="H140" s="141">
        <v>2</v>
      </c>
      <c r="I140" s="142"/>
      <c r="J140" s="143">
        <f>ROUND(I140*H140,2)</f>
        <v>0</v>
      </c>
      <c r="K140" s="139" t="s">
        <v>1</v>
      </c>
      <c r="L140" s="32"/>
      <c r="M140" s="144" t="s">
        <v>1</v>
      </c>
      <c r="N140" s="145" t="s">
        <v>41</v>
      </c>
      <c r="P140" s="146">
        <f>O140*H140</f>
        <v>0</v>
      </c>
      <c r="Q140" s="146">
        <v>0</v>
      </c>
      <c r="R140" s="146">
        <f>Q140*H140</f>
        <v>0</v>
      </c>
      <c r="S140" s="146">
        <v>0</v>
      </c>
      <c r="T140" s="147">
        <f>S140*H140</f>
        <v>0</v>
      </c>
      <c r="AR140" s="148" t="s">
        <v>188</v>
      </c>
      <c r="AT140" s="148" t="s">
        <v>183</v>
      </c>
      <c r="AU140" s="148" t="s">
        <v>85</v>
      </c>
      <c r="AY140" s="17" t="s">
        <v>181</v>
      </c>
      <c r="BE140" s="149">
        <f>IF(N140="základní",J140,0)</f>
        <v>0</v>
      </c>
      <c r="BF140" s="149">
        <f>IF(N140="snížená",J140,0)</f>
        <v>0</v>
      </c>
      <c r="BG140" s="149">
        <f>IF(N140="zákl. přenesená",J140,0)</f>
        <v>0</v>
      </c>
      <c r="BH140" s="149">
        <f>IF(N140="sníž. přenesená",J140,0)</f>
        <v>0</v>
      </c>
      <c r="BI140" s="149">
        <f>IF(N140="nulová",J140,0)</f>
        <v>0</v>
      </c>
      <c r="BJ140" s="17" t="s">
        <v>83</v>
      </c>
      <c r="BK140" s="149">
        <f>ROUND(I140*H140,2)</f>
        <v>0</v>
      </c>
      <c r="BL140" s="17" t="s">
        <v>188</v>
      </c>
      <c r="BM140" s="148" t="s">
        <v>188</v>
      </c>
    </row>
    <row r="141" spans="2:65" s="1" customFormat="1" ht="16.5" customHeight="1" x14ac:dyDescent="0.2">
      <c r="B141" s="136"/>
      <c r="C141" s="137" t="s">
        <v>479</v>
      </c>
      <c r="D141" s="137" t="s">
        <v>183</v>
      </c>
      <c r="E141" s="138" t="s">
        <v>999</v>
      </c>
      <c r="F141" s="139" t="s">
        <v>1000</v>
      </c>
      <c r="G141" s="140" t="s">
        <v>373</v>
      </c>
      <c r="H141" s="141">
        <v>2</v>
      </c>
      <c r="I141" s="142"/>
      <c r="J141" s="143">
        <f>ROUND(I141*H141,2)</f>
        <v>0</v>
      </c>
      <c r="K141" s="139" t="s">
        <v>1</v>
      </c>
      <c r="L141" s="32"/>
      <c r="M141" s="144" t="s">
        <v>1</v>
      </c>
      <c r="N141" s="145" t="s">
        <v>41</v>
      </c>
      <c r="P141" s="146">
        <f>O141*H141</f>
        <v>0</v>
      </c>
      <c r="Q141" s="146">
        <v>0</v>
      </c>
      <c r="R141" s="146">
        <f>Q141*H141</f>
        <v>0</v>
      </c>
      <c r="S141" s="146">
        <v>0</v>
      </c>
      <c r="T141" s="147">
        <f>S141*H141</f>
        <v>0</v>
      </c>
      <c r="AR141" s="148" t="s">
        <v>188</v>
      </c>
      <c r="AT141" s="148" t="s">
        <v>183</v>
      </c>
      <c r="AU141" s="148" t="s">
        <v>85</v>
      </c>
      <c r="AY141" s="17" t="s">
        <v>181</v>
      </c>
      <c r="BE141" s="149">
        <f>IF(N141="základní",J141,0)</f>
        <v>0</v>
      </c>
      <c r="BF141" s="149">
        <f>IF(N141="snížená",J141,0)</f>
        <v>0</v>
      </c>
      <c r="BG141" s="149">
        <f>IF(N141="zákl. přenesená",J141,0)</f>
        <v>0</v>
      </c>
      <c r="BH141" s="149">
        <f>IF(N141="sníž. přenesená",J141,0)</f>
        <v>0</v>
      </c>
      <c r="BI141" s="149">
        <f>IF(N141="nulová",J141,0)</f>
        <v>0</v>
      </c>
      <c r="BJ141" s="17" t="s">
        <v>83</v>
      </c>
      <c r="BK141" s="149">
        <f>ROUND(I141*H141,2)</f>
        <v>0</v>
      </c>
      <c r="BL141" s="17" t="s">
        <v>188</v>
      </c>
      <c r="BM141" s="148" t="s">
        <v>214</v>
      </c>
    </row>
    <row r="142" spans="2:65" s="1" customFormat="1" ht="16.5" customHeight="1" x14ac:dyDescent="0.2">
      <c r="B142" s="136"/>
      <c r="C142" s="137" t="s">
        <v>483</v>
      </c>
      <c r="D142" s="137" t="s">
        <v>183</v>
      </c>
      <c r="E142" s="138" t="s">
        <v>1001</v>
      </c>
      <c r="F142" s="139" t="s">
        <v>1002</v>
      </c>
      <c r="G142" s="140" t="s">
        <v>373</v>
      </c>
      <c r="H142" s="141">
        <v>2</v>
      </c>
      <c r="I142" s="142"/>
      <c r="J142" s="143">
        <f>ROUND(I142*H142,2)</f>
        <v>0</v>
      </c>
      <c r="K142" s="139" t="s">
        <v>1</v>
      </c>
      <c r="L142" s="32"/>
      <c r="M142" s="144" t="s">
        <v>1</v>
      </c>
      <c r="N142" s="145" t="s">
        <v>41</v>
      </c>
      <c r="P142" s="146">
        <f>O142*H142</f>
        <v>0</v>
      </c>
      <c r="Q142" s="146">
        <v>0</v>
      </c>
      <c r="R142" s="146">
        <f>Q142*H142</f>
        <v>0</v>
      </c>
      <c r="S142" s="146">
        <v>0</v>
      </c>
      <c r="T142" s="147">
        <f>S142*H142</f>
        <v>0</v>
      </c>
      <c r="AR142" s="148" t="s">
        <v>188</v>
      </c>
      <c r="AT142" s="148" t="s">
        <v>183</v>
      </c>
      <c r="AU142" s="148" t="s">
        <v>85</v>
      </c>
      <c r="AY142" s="17" t="s">
        <v>181</v>
      </c>
      <c r="BE142" s="149">
        <f>IF(N142="základní",J142,0)</f>
        <v>0</v>
      </c>
      <c r="BF142" s="149">
        <f>IF(N142="snížená",J142,0)</f>
        <v>0</v>
      </c>
      <c r="BG142" s="149">
        <f>IF(N142="zákl. přenesená",J142,0)</f>
        <v>0</v>
      </c>
      <c r="BH142" s="149">
        <f>IF(N142="sníž. přenesená",J142,0)</f>
        <v>0</v>
      </c>
      <c r="BI142" s="149">
        <f>IF(N142="nulová",J142,0)</f>
        <v>0</v>
      </c>
      <c r="BJ142" s="17" t="s">
        <v>83</v>
      </c>
      <c r="BK142" s="149">
        <f>ROUND(I142*H142,2)</f>
        <v>0</v>
      </c>
      <c r="BL142" s="17" t="s">
        <v>188</v>
      </c>
      <c r="BM142" s="148" t="s">
        <v>202</v>
      </c>
    </row>
    <row r="143" spans="2:65" s="11" customFormat="1" ht="25.9" customHeight="1" x14ac:dyDescent="0.2">
      <c r="B143" s="124"/>
      <c r="D143" s="125" t="s">
        <v>75</v>
      </c>
      <c r="E143" s="126" t="s">
        <v>425</v>
      </c>
      <c r="F143" s="126" t="s">
        <v>426</v>
      </c>
      <c r="I143" s="127"/>
      <c r="J143" s="128">
        <f>BK143</f>
        <v>0</v>
      </c>
      <c r="L143" s="124"/>
      <c r="M143" s="129"/>
      <c r="P143" s="130">
        <f>P144</f>
        <v>0</v>
      </c>
      <c r="R143" s="130">
        <f>R144</f>
        <v>0</v>
      </c>
      <c r="T143" s="131">
        <f>T144</f>
        <v>0</v>
      </c>
      <c r="AR143" s="125" t="s">
        <v>85</v>
      </c>
      <c r="AT143" s="132" t="s">
        <v>75</v>
      </c>
      <c r="AU143" s="132" t="s">
        <v>76</v>
      </c>
      <c r="AY143" s="125" t="s">
        <v>181</v>
      </c>
      <c r="BK143" s="133">
        <f>BK144</f>
        <v>0</v>
      </c>
    </row>
    <row r="144" spans="2:65" s="11" customFormat="1" ht="22.9" customHeight="1" x14ac:dyDescent="0.2">
      <c r="B144" s="124"/>
      <c r="D144" s="125" t="s">
        <v>75</v>
      </c>
      <c r="E144" s="134" t="s">
        <v>1003</v>
      </c>
      <c r="F144" s="134" t="s">
        <v>1004</v>
      </c>
      <c r="I144" s="127"/>
      <c r="J144" s="135">
        <f>BK144</f>
        <v>0</v>
      </c>
      <c r="L144" s="124"/>
      <c r="M144" s="129"/>
      <c r="P144" s="130">
        <f>SUM(P145:P156)</f>
        <v>0</v>
      </c>
      <c r="R144" s="130">
        <f>SUM(R145:R156)</f>
        <v>0</v>
      </c>
      <c r="T144" s="131">
        <f>SUM(T145:T156)</f>
        <v>0</v>
      </c>
      <c r="AR144" s="125" t="s">
        <v>85</v>
      </c>
      <c r="AT144" s="132" t="s">
        <v>75</v>
      </c>
      <c r="AU144" s="132" t="s">
        <v>83</v>
      </c>
      <c r="AY144" s="125" t="s">
        <v>181</v>
      </c>
      <c r="BK144" s="133">
        <f>SUM(BK145:BK156)</f>
        <v>0</v>
      </c>
    </row>
    <row r="145" spans="2:65" s="1" customFormat="1" ht="16.5" customHeight="1" x14ac:dyDescent="0.2">
      <c r="B145" s="136"/>
      <c r="C145" s="137" t="s">
        <v>497</v>
      </c>
      <c r="D145" s="137" t="s">
        <v>183</v>
      </c>
      <c r="E145" s="138" t="s">
        <v>1365</v>
      </c>
      <c r="F145" s="139" t="s">
        <v>1366</v>
      </c>
      <c r="G145" s="140" t="s">
        <v>339</v>
      </c>
      <c r="H145" s="141">
        <v>88</v>
      </c>
      <c r="I145" s="142"/>
      <c r="J145" s="143">
        <f t="shared" ref="J145:J156" si="0">ROUND(I145*H145,2)</f>
        <v>0</v>
      </c>
      <c r="K145" s="139" t="s">
        <v>1</v>
      </c>
      <c r="L145" s="32"/>
      <c r="M145" s="144" t="s">
        <v>1</v>
      </c>
      <c r="N145" s="145" t="s">
        <v>41</v>
      </c>
      <c r="P145" s="146">
        <f t="shared" ref="P145:P156" si="1">O145*H145</f>
        <v>0</v>
      </c>
      <c r="Q145" s="146">
        <v>0</v>
      </c>
      <c r="R145" s="146">
        <f t="shared" ref="R145:R156" si="2">Q145*H145</f>
        <v>0</v>
      </c>
      <c r="S145" s="146">
        <v>0</v>
      </c>
      <c r="T145" s="147">
        <f t="shared" ref="T145:T156" si="3">S145*H145</f>
        <v>0</v>
      </c>
      <c r="AR145" s="148" t="s">
        <v>262</v>
      </c>
      <c r="AT145" s="148" t="s">
        <v>183</v>
      </c>
      <c r="AU145" s="148" t="s">
        <v>85</v>
      </c>
      <c r="AY145" s="17" t="s">
        <v>181</v>
      </c>
      <c r="BE145" s="149">
        <f t="shared" ref="BE145:BE156" si="4">IF(N145="základní",J145,0)</f>
        <v>0</v>
      </c>
      <c r="BF145" s="149">
        <f t="shared" ref="BF145:BF156" si="5">IF(N145="snížená",J145,0)</f>
        <v>0</v>
      </c>
      <c r="BG145" s="149">
        <f t="shared" ref="BG145:BG156" si="6">IF(N145="zákl. přenesená",J145,0)</f>
        <v>0</v>
      </c>
      <c r="BH145" s="149">
        <f t="shared" ref="BH145:BH156" si="7">IF(N145="sníž. přenesená",J145,0)</f>
        <v>0</v>
      </c>
      <c r="BI145" s="149">
        <f t="shared" ref="BI145:BI156" si="8">IF(N145="nulová",J145,0)</f>
        <v>0</v>
      </c>
      <c r="BJ145" s="17" t="s">
        <v>83</v>
      </c>
      <c r="BK145" s="149">
        <f t="shared" ref="BK145:BK156" si="9">ROUND(I145*H145,2)</f>
        <v>0</v>
      </c>
      <c r="BL145" s="17" t="s">
        <v>262</v>
      </c>
      <c r="BM145" s="148" t="s">
        <v>233</v>
      </c>
    </row>
    <row r="146" spans="2:65" s="1" customFormat="1" ht="16.5" customHeight="1" x14ac:dyDescent="0.2">
      <c r="B146" s="136"/>
      <c r="C146" s="137" t="s">
        <v>278</v>
      </c>
      <c r="D146" s="137" t="s">
        <v>183</v>
      </c>
      <c r="E146" s="138" t="s">
        <v>1367</v>
      </c>
      <c r="F146" s="139" t="s">
        <v>1368</v>
      </c>
      <c r="G146" s="140" t="s">
        <v>339</v>
      </c>
      <c r="H146" s="141">
        <v>16</v>
      </c>
      <c r="I146" s="142"/>
      <c r="J146" s="143">
        <f t="shared" si="0"/>
        <v>0</v>
      </c>
      <c r="K146" s="139" t="s">
        <v>1</v>
      </c>
      <c r="L146" s="32"/>
      <c r="M146" s="144" t="s">
        <v>1</v>
      </c>
      <c r="N146" s="145" t="s">
        <v>41</v>
      </c>
      <c r="P146" s="146">
        <f t="shared" si="1"/>
        <v>0</v>
      </c>
      <c r="Q146" s="146">
        <v>0</v>
      </c>
      <c r="R146" s="146">
        <f t="shared" si="2"/>
        <v>0</v>
      </c>
      <c r="S146" s="146">
        <v>0</v>
      </c>
      <c r="T146" s="147">
        <f t="shared" si="3"/>
        <v>0</v>
      </c>
      <c r="AR146" s="148" t="s">
        <v>262</v>
      </c>
      <c r="AT146" s="148" t="s">
        <v>183</v>
      </c>
      <c r="AU146" s="148" t="s">
        <v>85</v>
      </c>
      <c r="AY146" s="17" t="s">
        <v>181</v>
      </c>
      <c r="BE146" s="149">
        <f t="shared" si="4"/>
        <v>0</v>
      </c>
      <c r="BF146" s="149">
        <f t="shared" si="5"/>
        <v>0</v>
      </c>
      <c r="BG146" s="149">
        <f t="shared" si="6"/>
        <v>0</v>
      </c>
      <c r="BH146" s="149">
        <f t="shared" si="7"/>
        <v>0</v>
      </c>
      <c r="BI146" s="149">
        <f t="shared" si="8"/>
        <v>0</v>
      </c>
      <c r="BJ146" s="17" t="s">
        <v>83</v>
      </c>
      <c r="BK146" s="149">
        <f t="shared" si="9"/>
        <v>0</v>
      </c>
      <c r="BL146" s="17" t="s">
        <v>262</v>
      </c>
      <c r="BM146" s="148" t="s">
        <v>8</v>
      </c>
    </row>
    <row r="147" spans="2:65" s="1" customFormat="1" ht="16.5" customHeight="1" x14ac:dyDescent="0.2">
      <c r="B147" s="136"/>
      <c r="C147" s="137" t="s">
        <v>262</v>
      </c>
      <c r="D147" s="137" t="s">
        <v>183</v>
      </c>
      <c r="E147" s="138" t="s">
        <v>1096</v>
      </c>
      <c r="F147" s="139" t="s">
        <v>1097</v>
      </c>
      <c r="G147" s="140" t="s">
        <v>824</v>
      </c>
      <c r="H147" s="141">
        <v>1</v>
      </c>
      <c r="I147" s="142"/>
      <c r="J147" s="143">
        <f t="shared" si="0"/>
        <v>0</v>
      </c>
      <c r="K147" s="139" t="s">
        <v>1</v>
      </c>
      <c r="L147" s="32"/>
      <c r="M147" s="144" t="s">
        <v>1</v>
      </c>
      <c r="N147" s="145" t="s">
        <v>41</v>
      </c>
      <c r="P147" s="146">
        <f t="shared" si="1"/>
        <v>0</v>
      </c>
      <c r="Q147" s="146">
        <v>0</v>
      </c>
      <c r="R147" s="146">
        <f t="shared" si="2"/>
        <v>0</v>
      </c>
      <c r="S147" s="146">
        <v>0</v>
      </c>
      <c r="T147" s="147">
        <f t="shared" si="3"/>
        <v>0</v>
      </c>
      <c r="AR147" s="148" t="s">
        <v>262</v>
      </c>
      <c r="AT147" s="148" t="s">
        <v>183</v>
      </c>
      <c r="AU147" s="148" t="s">
        <v>85</v>
      </c>
      <c r="AY147" s="17" t="s">
        <v>181</v>
      </c>
      <c r="BE147" s="149">
        <f t="shared" si="4"/>
        <v>0</v>
      </c>
      <c r="BF147" s="149">
        <f t="shared" si="5"/>
        <v>0</v>
      </c>
      <c r="BG147" s="149">
        <f t="shared" si="6"/>
        <v>0</v>
      </c>
      <c r="BH147" s="149">
        <f t="shared" si="7"/>
        <v>0</v>
      </c>
      <c r="BI147" s="149">
        <f t="shared" si="8"/>
        <v>0</v>
      </c>
      <c r="BJ147" s="17" t="s">
        <v>83</v>
      </c>
      <c r="BK147" s="149">
        <f t="shared" si="9"/>
        <v>0</v>
      </c>
      <c r="BL147" s="17" t="s">
        <v>262</v>
      </c>
      <c r="BM147" s="148" t="s">
        <v>252</v>
      </c>
    </row>
    <row r="148" spans="2:65" s="1" customFormat="1" ht="16.5" customHeight="1" x14ac:dyDescent="0.2">
      <c r="B148" s="136"/>
      <c r="C148" s="137" t="s">
        <v>488</v>
      </c>
      <c r="D148" s="137" t="s">
        <v>183</v>
      </c>
      <c r="E148" s="138" t="s">
        <v>1224</v>
      </c>
      <c r="F148" s="139" t="s">
        <v>1225</v>
      </c>
      <c r="G148" s="140" t="s">
        <v>339</v>
      </c>
      <c r="H148" s="141">
        <v>1</v>
      </c>
      <c r="I148" s="142"/>
      <c r="J148" s="143">
        <f t="shared" si="0"/>
        <v>0</v>
      </c>
      <c r="K148" s="139" t="s">
        <v>1</v>
      </c>
      <c r="L148" s="32"/>
      <c r="M148" s="144" t="s">
        <v>1</v>
      </c>
      <c r="N148" s="145" t="s">
        <v>41</v>
      </c>
      <c r="P148" s="146">
        <f t="shared" si="1"/>
        <v>0</v>
      </c>
      <c r="Q148" s="146">
        <v>0</v>
      </c>
      <c r="R148" s="146">
        <f t="shared" si="2"/>
        <v>0</v>
      </c>
      <c r="S148" s="146">
        <v>0</v>
      </c>
      <c r="T148" s="147">
        <f t="shared" si="3"/>
        <v>0</v>
      </c>
      <c r="AR148" s="148" t="s">
        <v>262</v>
      </c>
      <c r="AT148" s="148" t="s">
        <v>183</v>
      </c>
      <c r="AU148" s="148" t="s">
        <v>85</v>
      </c>
      <c r="AY148" s="17" t="s">
        <v>181</v>
      </c>
      <c r="BE148" s="149">
        <f t="shared" si="4"/>
        <v>0</v>
      </c>
      <c r="BF148" s="149">
        <f t="shared" si="5"/>
        <v>0</v>
      </c>
      <c r="BG148" s="149">
        <f t="shared" si="6"/>
        <v>0</v>
      </c>
      <c r="BH148" s="149">
        <f t="shared" si="7"/>
        <v>0</v>
      </c>
      <c r="BI148" s="149">
        <f t="shared" si="8"/>
        <v>0</v>
      </c>
      <c r="BJ148" s="17" t="s">
        <v>83</v>
      </c>
      <c r="BK148" s="149">
        <f t="shared" si="9"/>
        <v>0</v>
      </c>
      <c r="BL148" s="17" t="s">
        <v>262</v>
      </c>
      <c r="BM148" s="148" t="s">
        <v>262</v>
      </c>
    </row>
    <row r="149" spans="2:65" s="1" customFormat="1" ht="16.5" customHeight="1" x14ac:dyDescent="0.2">
      <c r="B149" s="136"/>
      <c r="C149" s="137" t="s">
        <v>492</v>
      </c>
      <c r="D149" s="137" t="s">
        <v>183</v>
      </c>
      <c r="E149" s="138" t="s">
        <v>1228</v>
      </c>
      <c r="F149" s="139" t="s">
        <v>1229</v>
      </c>
      <c r="G149" s="140" t="s">
        <v>339</v>
      </c>
      <c r="H149" s="141">
        <v>2</v>
      </c>
      <c r="I149" s="142"/>
      <c r="J149" s="143">
        <f t="shared" si="0"/>
        <v>0</v>
      </c>
      <c r="K149" s="139" t="s">
        <v>1</v>
      </c>
      <c r="L149" s="32"/>
      <c r="M149" s="144" t="s">
        <v>1</v>
      </c>
      <c r="N149" s="145" t="s">
        <v>41</v>
      </c>
      <c r="P149" s="146">
        <f t="shared" si="1"/>
        <v>0</v>
      </c>
      <c r="Q149" s="146">
        <v>0</v>
      </c>
      <c r="R149" s="146">
        <f t="shared" si="2"/>
        <v>0</v>
      </c>
      <c r="S149" s="146">
        <v>0</v>
      </c>
      <c r="T149" s="147">
        <f t="shared" si="3"/>
        <v>0</v>
      </c>
      <c r="AR149" s="148" t="s">
        <v>262</v>
      </c>
      <c r="AT149" s="148" t="s">
        <v>183</v>
      </c>
      <c r="AU149" s="148" t="s">
        <v>85</v>
      </c>
      <c r="AY149" s="17" t="s">
        <v>181</v>
      </c>
      <c r="BE149" s="149">
        <f t="shared" si="4"/>
        <v>0</v>
      </c>
      <c r="BF149" s="149">
        <f t="shared" si="5"/>
        <v>0</v>
      </c>
      <c r="BG149" s="149">
        <f t="shared" si="6"/>
        <v>0</v>
      </c>
      <c r="BH149" s="149">
        <f t="shared" si="7"/>
        <v>0</v>
      </c>
      <c r="BI149" s="149">
        <f t="shared" si="8"/>
        <v>0</v>
      </c>
      <c r="BJ149" s="17" t="s">
        <v>83</v>
      </c>
      <c r="BK149" s="149">
        <f t="shared" si="9"/>
        <v>0</v>
      </c>
      <c r="BL149" s="17" t="s">
        <v>262</v>
      </c>
      <c r="BM149" s="148" t="s">
        <v>272</v>
      </c>
    </row>
    <row r="150" spans="2:65" s="1" customFormat="1" ht="16.5" customHeight="1" x14ac:dyDescent="0.2">
      <c r="B150" s="136"/>
      <c r="C150" s="137" t="s">
        <v>304</v>
      </c>
      <c r="D150" s="137" t="s">
        <v>183</v>
      </c>
      <c r="E150" s="138" t="s">
        <v>1235</v>
      </c>
      <c r="F150" s="139" t="s">
        <v>1236</v>
      </c>
      <c r="G150" s="140" t="s">
        <v>243</v>
      </c>
      <c r="H150" s="141">
        <v>8</v>
      </c>
      <c r="I150" s="142"/>
      <c r="J150" s="143">
        <f t="shared" si="0"/>
        <v>0</v>
      </c>
      <c r="K150" s="139" t="s">
        <v>1</v>
      </c>
      <c r="L150" s="32"/>
      <c r="M150" s="144" t="s">
        <v>1</v>
      </c>
      <c r="N150" s="145" t="s">
        <v>41</v>
      </c>
      <c r="P150" s="146">
        <f t="shared" si="1"/>
        <v>0</v>
      </c>
      <c r="Q150" s="146">
        <v>0</v>
      </c>
      <c r="R150" s="146">
        <f t="shared" si="2"/>
        <v>0</v>
      </c>
      <c r="S150" s="146">
        <v>0</v>
      </c>
      <c r="T150" s="147">
        <f t="shared" si="3"/>
        <v>0</v>
      </c>
      <c r="AR150" s="148" t="s">
        <v>262</v>
      </c>
      <c r="AT150" s="148" t="s">
        <v>183</v>
      </c>
      <c r="AU150" s="148" t="s">
        <v>85</v>
      </c>
      <c r="AY150" s="17" t="s">
        <v>181</v>
      </c>
      <c r="BE150" s="149">
        <f t="shared" si="4"/>
        <v>0</v>
      </c>
      <c r="BF150" s="149">
        <f t="shared" si="5"/>
        <v>0</v>
      </c>
      <c r="BG150" s="149">
        <f t="shared" si="6"/>
        <v>0</v>
      </c>
      <c r="BH150" s="149">
        <f t="shared" si="7"/>
        <v>0</v>
      </c>
      <c r="BI150" s="149">
        <f t="shared" si="8"/>
        <v>0</v>
      </c>
      <c r="BJ150" s="17" t="s">
        <v>83</v>
      </c>
      <c r="BK150" s="149">
        <f t="shared" si="9"/>
        <v>0</v>
      </c>
      <c r="BL150" s="17" t="s">
        <v>262</v>
      </c>
      <c r="BM150" s="148" t="s">
        <v>282</v>
      </c>
    </row>
    <row r="151" spans="2:65" s="1" customFormat="1" ht="16.5" customHeight="1" x14ac:dyDescent="0.2">
      <c r="B151" s="136"/>
      <c r="C151" s="171" t="s">
        <v>308</v>
      </c>
      <c r="D151" s="171" t="s">
        <v>198</v>
      </c>
      <c r="E151" s="172" t="s">
        <v>1238</v>
      </c>
      <c r="F151" s="173" t="s">
        <v>1239</v>
      </c>
      <c r="G151" s="174" t="s">
        <v>243</v>
      </c>
      <c r="H151" s="175">
        <v>8</v>
      </c>
      <c r="I151" s="176"/>
      <c r="J151" s="177">
        <f t="shared" si="0"/>
        <v>0</v>
      </c>
      <c r="K151" s="173" t="s">
        <v>1</v>
      </c>
      <c r="L151" s="178"/>
      <c r="M151" s="179" t="s">
        <v>1</v>
      </c>
      <c r="N151" s="180" t="s">
        <v>41</v>
      </c>
      <c r="P151" s="146">
        <f t="shared" si="1"/>
        <v>0</v>
      </c>
      <c r="Q151" s="146">
        <v>0</v>
      </c>
      <c r="R151" s="146">
        <f t="shared" si="2"/>
        <v>0</v>
      </c>
      <c r="S151" s="146">
        <v>0</v>
      </c>
      <c r="T151" s="147">
        <f t="shared" si="3"/>
        <v>0</v>
      </c>
      <c r="AR151" s="148" t="s">
        <v>352</v>
      </c>
      <c r="AT151" s="148" t="s">
        <v>198</v>
      </c>
      <c r="AU151" s="148" t="s">
        <v>85</v>
      </c>
      <c r="AY151" s="17" t="s">
        <v>181</v>
      </c>
      <c r="BE151" s="149">
        <f t="shared" si="4"/>
        <v>0</v>
      </c>
      <c r="BF151" s="149">
        <f t="shared" si="5"/>
        <v>0</v>
      </c>
      <c r="BG151" s="149">
        <f t="shared" si="6"/>
        <v>0</v>
      </c>
      <c r="BH151" s="149">
        <f t="shared" si="7"/>
        <v>0</v>
      </c>
      <c r="BI151" s="149">
        <f t="shared" si="8"/>
        <v>0</v>
      </c>
      <c r="BJ151" s="17" t="s">
        <v>83</v>
      </c>
      <c r="BK151" s="149">
        <f t="shared" si="9"/>
        <v>0</v>
      </c>
      <c r="BL151" s="17" t="s">
        <v>262</v>
      </c>
      <c r="BM151" s="148" t="s">
        <v>291</v>
      </c>
    </row>
    <row r="152" spans="2:65" s="1" customFormat="1" ht="16.5" customHeight="1" x14ac:dyDescent="0.2">
      <c r="B152" s="136"/>
      <c r="C152" s="137" t="s">
        <v>99</v>
      </c>
      <c r="D152" s="137" t="s">
        <v>183</v>
      </c>
      <c r="E152" s="138" t="s">
        <v>1242</v>
      </c>
      <c r="F152" s="139" t="s">
        <v>1243</v>
      </c>
      <c r="G152" s="140" t="s">
        <v>243</v>
      </c>
      <c r="H152" s="141">
        <v>10</v>
      </c>
      <c r="I152" s="142"/>
      <c r="J152" s="143">
        <f t="shared" si="0"/>
        <v>0</v>
      </c>
      <c r="K152" s="139" t="s">
        <v>1</v>
      </c>
      <c r="L152" s="32"/>
      <c r="M152" s="144" t="s">
        <v>1</v>
      </c>
      <c r="N152" s="145" t="s">
        <v>41</v>
      </c>
      <c r="P152" s="146">
        <f t="shared" si="1"/>
        <v>0</v>
      </c>
      <c r="Q152" s="146">
        <v>0</v>
      </c>
      <c r="R152" s="146">
        <f t="shared" si="2"/>
        <v>0</v>
      </c>
      <c r="S152" s="146">
        <v>0</v>
      </c>
      <c r="T152" s="147">
        <f t="shared" si="3"/>
        <v>0</v>
      </c>
      <c r="AR152" s="148" t="s">
        <v>262</v>
      </c>
      <c r="AT152" s="148" t="s">
        <v>183</v>
      </c>
      <c r="AU152" s="148" t="s">
        <v>85</v>
      </c>
      <c r="AY152" s="17" t="s">
        <v>181</v>
      </c>
      <c r="BE152" s="149">
        <f t="shared" si="4"/>
        <v>0</v>
      </c>
      <c r="BF152" s="149">
        <f t="shared" si="5"/>
        <v>0</v>
      </c>
      <c r="BG152" s="149">
        <f t="shared" si="6"/>
        <v>0</v>
      </c>
      <c r="BH152" s="149">
        <f t="shared" si="7"/>
        <v>0</v>
      </c>
      <c r="BI152" s="149">
        <f t="shared" si="8"/>
        <v>0</v>
      </c>
      <c r="BJ152" s="17" t="s">
        <v>83</v>
      </c>
      <c r="BK152" s="149">
        <f t="shared" si="9"/>
        <v>0</v>
      </c>
      <c r="BL152" s="17" t="s">
        <v>262</v>
      </c>
      <c r="BM152" s="148" t="s">
        <v>308</v>
      </c>
    </row>
    <row r="153" spans="2:65" s="1" customFormat="1" ht="16.5" customHeight="1" x14ac:dyDescent="0.2">
      <c r="B153" s="136"/>
      <c r="C153" s="171" t="s">
        <v>188</v>
      </c>
      <c r="D153" s="171" t="s">
        <v>198</v>
      </c>
      <c r="E153" s="172" t="s">
        <v>1245</v>
      </c>
      <c r="F153" s="173" t="s">
        <v>1246</v>
      </c>
      <c r="G153" s="174" t="s">
        <v>243</v>
      </c>
      <c r="H153" s="175">
        <v>10</v>
      </c>
      <c r="I153" s="176"/>
      <c r="J153" s="177">
        <f t="shared" si="0"/>
        <v>0</v>
      </c>
      <c r="K153" s="173" t="s">
        <v>1</v>
      </c>
      <c r="L153" s="178"/>
      <c r="M153" s="179" t="s">
        <v>1</v>
      </c>
      <c r="N153" s="180" t="s">
        <v>41</v>
      </c>
      <c r="P153" s="146">
        <f t="shared" si="1"/>
        <v>0</v>
      </c>
      <c r="Q153" s="146">
        <v>0</v>
      </c>
      <c r="R153" s="146">
        <f t="shared" si="2"/>
        <v>0</v>
      </c>
      <c r="S153" s="146">
        <v>0</v>
      </c>
      <c r="T153" s="147">
        <f t="shared" si="3"/>
        <v>0</v>
      </c>
      <c r="AR153" s="148" t="s">
        <v>352</v>
      </c>
      <c r="AT153" s="148" t="s">
        <v>198</v>
      </c>
      <c r="AU153" s="148" t="s">
        <v>85</v>
      </c>
      <c r="AY153" s="17" t="s">
        <v>181</v>
      </c>
      <c r="BE153" s="149">
        <f t="shared" si="4"/>
        <v>0</v>
      </c>
      <c r="BF153" s="149">
        <f t="shared" si="5"/>
        <v>0</v>
      </c>
      <c r="BG153" s="149">
        <f t="shared" si="6"/>
        <v>0</v>
      </c>
      <c r="BH153" s="149">
        <f t="shared" si="7"/>
        <v>0</v>
      </c>
      <c r="BI153" s="149">
        <f t="shared" si="8"/>
        <v>0</v>
      </c>
      <c r="BJ153" s="17" t="s">
        <v>83</v>
      </c>
      <c r="BK153" s="149">
        <f t="shared" si="9"/>
        <v>0</v>
      </c>
      <c r="BL153" s="17" t="s">
        <v>262</v>
      </c>
      <c r="BM153" s="148" t="s">
        <v>318</v>
      </c>
    </row>
    <row r="154" spans="2:65" s="1" customFormat="1" ht="16.5" customHeight="1" x14ac:dyDescent="0.2">
      <c r="B154" s="136"/>
      <c r="C154" s="137" t="s">
        <v>7</v>
      </c>
      <c r="D154" s="137" t="s">
        <v>183</v>
      </c>
      <c r="E154" s="138" t="s">
        <v>1257</v>
      </c>
      <c r="F154" s="139" t="s">
        <v>1369</v>
      </c>
      <c r="G154" s="140" t="s">
        <v>186</v>
      </c>
      <c r="H154" s="141">
        <v>1.2</v>
      </c>
      <c r="I154" s="142"/>
      <c r="J154" s="143">
        <f t="shared" si="0"/>
        <v>0</v>
      </c>
      <c r="K154" s="139" t="s">
        <v>1</v>
      </c>
      <c r="L154" s="32"/>
      <c r="M154" s="144" t="s">
        <v>1</v>
      </c>
      <c r="N154" s="145" t="s">
        <v>41</v>
      </c>
      <c r="P154" s="146">
        <f t="shared" si="1"/>
        <v>0</v>
      </c>
      <c r="Q154" s="146">
        <v>0</v>
      </c>
      <c r="R154" s="146">
        <f t="shared" si="2"/>
        <v>0</v>
      </c>
      <c r="S154" s="146">
        <v>0</v>
      </c>
      <c r="T154" s="147">
        <f t="shared" si="3"/>
        <v>0</v>
      </c>
      <c r="AR154" s="148" t="s">
        <v>262</v>
      </c>
      <c r="AT154" s="148" t="s">
        <v>183</v>
      </c>
      <c r="AU154" s="148" t="s">
        <v>85</v>
      </c>
      <c r="AY154" s="17" t="s">
        <v>181</v>
      </c>
      <c r="BE154" s="149">
        <f t="shared" si="4"/>
        <v>0</v>
      </c>
      <c r="BF154" s="149">
        <f t="shared" si="5"/>
        <v>0</v>
      </c>
      <c r="BG154" s="149">
        <f t="shared" si="6"/>
        <v>0</v>
      </c>
      <c r="BH154" s="149">
        <f t="shared" si="7"/>
        <v>0</v>
      </c>
      <c r="BI154" s="149">
        <f t="shared" si="8"/>
        <v>0</v>
      </c>
      <c r="BJ154" s="17" t="s">
        <v>83</v>
      </c>
      <c r="BK154" s="149">
        <f t="shared" si="9"/>
        <v>0</v>
      </c>
      <c r="BL154" s="17" t="s">
        <v>262</v>
      </c>
      <c r="BM154" s="148" t="s">
        <v>330</v>
      </c>
    </row>
    <row r="155" spans="2:65" s="1" customFormat="1" ht="16.5" customHeight="1" x14ac:dyDescent="0.2">
      <c r="B155" s="136"/>
      <c r="C155" s="137" t="s">
        <v>291</v>
      </c>
      <c r="D155" s="137" t="s">
        <v>183</v>
      </c>
      <c r="E155" s="138" t="s">
        <v>1370</v>
      </c>
      <c r="F155" s="139" t="s">
        <v>1261</v>
      </c>
      <c r="G155" s="140" t="s">
        <v>186</v>
      </c>
      <c r="H155" s="141">
        <v>0.8</v>
      </c>
      <c r="I155" s="142"/>
      <c r="J155" s="143">
        <f t="shared" si="0"/>
        <v>0</v>
      </c>
      <c r="K155" s="139" t="s">
        <v>1</v>
      </c>
      <c r="L155" s="32"/>
      <c r="M155" s="144" t="s">
        <v>1</v>
      </c>
      <c r="N155" s="145" t="s">
        <v>41</v>
      </c>
      <c r="P155" s="146">
        <f t="shared" si="1"/>
        <v>0</v>
      </c>
      <c r="Q155" s="146">
        <v>0</v>
      </c>
      <c r="R155" s="146">
        <f t="shared" si="2"/>
        <v>0</v>
      </c>
      <c r="S155" s="146">
        <v>0</v>
      </c>
      <c r="T155" s="147">
        <f t="shared" si="3"/>
        <v>0</v>
      </c>
      <c r="AR155" s="148" t="s">
        <v>262</v>
      </c>
      <c r="AT155" s="148" t="s">
        <v>183</v>
      </c>
      <c r="AU155" s="148" t="s">
        <v>85</v>
      </c>
      <c r="AY155" s="17" t="s">
        <v>181</v>
      </c>
      <c r="BE155" s="149">
        <f t="shared" si="4"/>
        <v>0</v>
      </c>
      <c r="BF155" s="149">
        <f t="shared" si="5"/>
        <v>0</v>
      </c>
      <c r="BG155" s="149">
        <f t="shared" si="6"/>
        <v>0</v>
      </c>
      <c r="BH155" s="149">
        <f t="shared" si="7"/>
        <v>0</v>
      </c>
      <c r="BI155" s="149">
        <f t="shared" si="8"/>
        <v>0</v>
      </c>
      <c r="BJ155" s="17" t="s">
        <v>83</v>
      </c>
      <c r="BK155" s="149">
        <f t="shared" si="9"/>
        <v>0</v>
      </c>
      <c r="BL155" s="17" t="s">
        <v>262</v>
      </c>
      <c r="BM155" s="148" t="s">
        <v>341</v>
      </c>
    </row>
    <row r="156" spans="2:65" s="1" customFormat="1" ht="16.5" customHeight="1" x14ac:dyDescent="0.2">
      <c r="B156" s="136"/>
      <c r="C156" s="137" t="s">
        <v>352</v>
      </c>
      <c r="D156" s="137" t="s">
        <v>183</v>
      </c>
      <c r="E156" s="138" t="s">
        <v>1371</v>
      </c>
      <c r="F156" s="139" t="s">
        <v>1372</v>
      </c>
      <c r="G156" s="140" t="s">
        <v>373</v>
      </c>
      <c r="H156" s="141">
        <v>0.13500000000000001</v>
      </c>
      <c r="I156" s="142"/>
      <c r="J156" s="143">
        <f t="shared" si="0"/>
        <v>0</v>
      </c>
      <c r="K156" s="139" t="s">
        <v>1</v>
      </c>
      <c r="L156" s="32"/>
      <c r="M156" s="144" t="s">
        <v>1</v>
      </c>
      <c r="N156" s="145" t="s">
        <v>41</v>
      </c>
      <c r="P156" s="146">
        <f t="shared" si="1"/>
        <v>0</v>
      </c>
      <c r="Q156" s="146">
        <v>0</v>
      </c>
      <c r="R156" s="146">
        <f t="shared" si="2"/>
        <v>0</v>
      </c>
      <c r="S156" s="146">
        <v>0</v>
      </c>
      <c r="T156" s="147">
        <f t="shared" si="3"/>
        <v>0</v>
      </c>
      <c r="AR156" s="148" t="s">
        <v>262</v>
      </c>
      <c r="AT156" s="148" t="s">
        <v>183</v>
      </c>
      <c r="AU156" s="148" t="s">
        <v>85</v>
      </c>
      <c r="AY156" s="17" t="s">
        <v>181</v>
      </c>
      <c r="BE156" s="149">
        <f t="shared" si="4"/>
        <v>0</v>
      </c>
      <c r="BF156" s="149">
        <f t="shared" si="5"/>
        <v>0</v>
      </c>
      <c r="BG156" s="149">
        <f t="shared" si="6"/>
        <v>0</v>
      </c>
      <c r="BH156" s="149">
        <f t="shared" si="7"/>
        <v>0</v>
      </c>
      <c r="BI156" s="149">
        <f t="shared" si="8"/>
        <v>0</v>
      </c>
      <c r="BJ156" s="17" t="s">
        <v>83</v>
      </c>
      <c r="BK156" s="149">
        <f t="shared" si="9"/>
        <v>0</v>
      </c>
      <c r="BL156" s="17" t="s">
        <v>262</v>
      </c>
      <c r="BM156" s="148" t="s">
        <v>352</v>
      </c>
    </row>
    <row r="157" spans="2:65" s="11" customFormat="1" ht="25.9" customHeight="1" x14ac:dyDescent="0.2">
      <c r="B157" s="124"/>
      <c r="D157" s="125" t="s">
        <v>75</v>
      </c>
      <c r="E157" s="126" t="s">
        <v>198</v>
      </c>
      <c r="F157" s="126" t="s">
        <v>1266</v>
      </c>
      <c r="I157" s="127"/>
      <c r="J157" s="128">
        <f>BK157</f>
        <v>0</v>
      </c>
      <c r="L157" s="124"/>
      <c r="M157" s="129"/>
      <c r="P157" s="130">
        <f>P158+P190</f>
        <v>0</v>
      </c>
      <c r="R157" s="130">
        <f>R158+R190</f>
        <v>0</v>
      </c>
      <c r="T157" s="131">
        <f>T158+T190</f>
        <v>0</v>
      </c>
      <c r="AR157" s="125" t="s">
        <v>99</v>
      </c>
      <c r="AT157" s="132" t="s">
        <v>75</v>
      </c>
      <c r="AU157" s="132" t="s">
        <v>76</v>
      </c>
      <c r="AY157" s="125" t="s">
        <v>181</v>
      </c>
      <c r="BK157" s="133">
        <f>BK158+BK190</f>
        <v>0</v>
      </c>
    </row>
    <row r="158" spans="2:65" s="11" customFormat="1" ht="22.9" customHeight="1" x14ac:dyDescent="0.2">
      <c r="B158" s="124"/>
      <c r="D158" s="125" t="s">
        <v>75</v>
      </c>
      <c r="E158" s="134" t="s">
        <v>1267</v>
      </c>
      <c r="F158" s="134" t="s">
        <v>1268</v>
      </c>
      <c r="I158" s="127"/>
      <c r="J158" s="135">
        <f>BK158</f>
        <v>0</v>
      </c>
      <c r="L158" s="124"/>
      <c r="M158" s="129"/>
      <c r="P158" s="130">
        <f>SUM(P159:P189)</f>
        <v>0</v>
      </c>
      <c r="R158" s="130">
        <f>SUM(R159:R189)</f>
        <v>0</v>
      </c>
      <c r="T158" s="131">
        <f>SUM(T159:T189)</f>
        <v>0</v>
      </c>
      <c r="AR158" s="125" t="s">
        <v>99</v>
      </c>
      <c r="AT158" s="132" t="s">
        <v>75</v>
      </c>
      <c r="AU158" s="132" t="s">
        <v>83</v>
      </c>
      <c r="AY158" s="125" t="s">
        <v>181</v>
      </c>
      <c r="BK158" s="133">
        <f>SUM(BK159:BK189)</f>
        <v>0</v>
      </c>
    </row>
    <row r="159" spans="2:65" s="1" customFormat="1" ht="16.5" customHeight="1" x14ac:dyDescent="0.2">
      <c r="B159" s="136"/>
      <c r="C159" s="137" t="s">
        <v>8</v>
      </c>
      <c r="D159" s="137" t="s">
        <v>183</v>
      </c>
      <c r="E159" s="138" t="s">
        <v>1373</v>
      </c>
      <c r="F159" s="139" t="s">
        <v>1374</v>
      </c>
      <c r="G159" s="140" t="s">
        <v>339</v>
      </c>
      <c r="H159" s="141">
        <v>4</v>
      </c>
      <c r="I159" s="142"/>
      <c r="J159" s="143">
        <f t="shared" ref="J159:J189" si="10">ROUND(I159*H159,2)</f>
        <v>0</v>
      </c>
      <c r="K159" s="139" t="s">
        <v>1</v>
      </c>
      <c r="L159" s="32"/>
      <c r="M159" s="144" t="s">
        <v>1</v>
      </c>
      <c r="N159" s="145" t="s">
        <v>41</v>
      </c>
      <c r="P159" s="146">
        <f t="shared" ref="P159:P189" si="11">O159*H159</f>
        <v>0</v>
      </c>
      <c r="Q159" s="146">
        <v>0</v>
      </c>
      <c r="R159" s="146">
        <f t="shared" ref="R159:R189" si="12">Q159*H159</f>
        <v>0</v>
      </c>
      <c r="S159" s="146">
        <v>0</v>
      </c>
      <c r="T159" s="147">
        <f t="shared" ref="T159:T189" si="13">S159*H159</f>
        <v>0</v>
      </c>
      <c r="AR159" s="148" t="s">
        <v>518</v>
      </c>
      <c r="AT159" s="148" t="s">
        <v>183</v>
      </c>
      <c r="AU159" s="148" t="s">
        <v>85</v>
      </c>
      <c r="AY159" s="17" t="s">
        <v>181</v>
      </c>
      <c r="BE159" s="149">
        <f t="shared" ref="BE159:BE189" si="14">IF(N159="základní",J159,0)</f>
        <v>0</v>
      </c>
      <c r="BF159" s="149">
        <f t="shared" ref="BF159:BF189" si="15">IF(N159="snížená",J159,0)</f>
        <v>0</v>
      </c>
      <c r="BG159" s="149">
        <f t="shared" ref="BG159:BG189" si="16">IF(N159="zákl. přenesená",J159,0)</f>
        <v>0</v>
      </c>
      <c r="BH159" s="149">
        <f t="shared" ref="BH159:BH189" si="17">IF(N159="sníž. přenesená",J159,0)</f>
        <v>0</v>
      </c>
      <c r="BI159" s="149">
        <f t="shared" ref="BI159:BI189" si="18">IF(N159="nulová",J159,0)</f>
        <v>0</v>
      </c>
      <c r="BJ159" s="17" t="s">
        <v>83</v>
      </c>
      <c r="BK159" s="149">
        <f t="shared" ref="BK159:BK189" si="19">ROUND(I159*H159,2)</f>
        <v>0</v>
      </c>
      <c r="BL159" s="17" t="s">
        <v>518</v>
      </c>
      <c r="BM159" s="148" t="s">
        <v>363</v>
      </c>
    </row>
    <row r="160" spans="2:65" s="1" customFormat="1" ht="16.5" customHeight="1" x14ac:dyDescent="0.2">
      <c r="B160" s="136"/>
      <c r="C160" s="171" t="s">
        <v>245</v>
      </c>
      <c r="D160" s="171" t="s">
        <v>198</v>
      </c>
      <c r="E160" s="172" t="s">
        <v>1375</v>
      </c>
      <c r="F160" s="173" t="s">
        <v>1376</v>
      </c>
      <c r="G160" s="174" t="s">
        <v>339</v>
      </c>
      <c r="H160" s="175">
        <v>4</v>
      </c>
      <c r="I160" s="176"/>
      <c r="J160" s="177">
        <f t="shared" si="10"/>
        <v>0</v>
      </c>
      <c r="K160" s="173" t="s">
        <v>1</v>
      </c>
      <c r="L160" s="178"/>
      <c r="M160" s="179" t="s">
        <v>1</v>
      </c>
      <c r="N160" s="180" t="s">
        <v>41</v>
      </c>
      <c r="P160" s="146">
        <f t="shared" si="11"/>
        <v>0</v>
      </c>
      <c r="Q160" s="146">
        <v>0</v>
      </c>
      <c r="R160" s="146">
        <f t="shared" si="12"/>
        <v>0</v>
      </c>
      <c r="S160" s="146">
        <v>0</v>
      </c>
      <c r="T160" s="147">
        <f t="shared" si="13"/>
        <v>0</v>
      </c>
      <c r="AR160" s="148" t="s">
        <v>1274</v>
      </c>
      <c r="AT160" s="148" t="s">
        <v>198</v>
      </c>
      <c r="AU160" s="148" t="s">
        <v>85</v>
      </c>
      <c r="AY160" s="17" t="s">
        <v>181</v>
      </c>
      <c r="BE160" s="149">
        <f t="shared" si="14"/>
        <v>0</v>
      </c>
      <c r="BF160" s="149">
        <f t="shared" si="15"/>
        <v>0</v>
      </c>
      <c r="BG160" s="149">
        <f t="shared" si="16"/>
        <v>0</v>
      </c>
      <c r="BH160" s="149">
        <f t="shared" si="17"/>
        <v>0</v>
      </c>
      <c r="BI160" s="149">
        <f t="shared" si="18"/>
        <v>0</v>
      </c>
      <c r="BJ160" s="17" t="s">
        <v>83</v>
      </c>
      <c r="BK160" s="149">
        <f t="shared" si="19"/>
        <v>0</v>
      </c>
      <c r="BL160" s="17" t="s">
        <v>518</v>
      </c>
      <c r="BM160" s="148" t="s">
        <v>376</v>
      </c>
    </row>
    <row r="161" spans="2:65" s="1" customFormat="1" ht="16.5" customHeight="1" x14ac:dyDescent="0.2">
      <c r="B161" s="136"/>
      <c r="C161" s="137" t="s">
        <v>233</v>
      </c>
      <c r="D161" s="137" t="s">
        <v>183</v>
      </c>
      <c r="E161" s="138" t="s">
        <v>1377</v>
      </c>
      <c r="F161" s="139" t="s">
        <v>1378</v>
      </c>
      <c r="G161" s="140" t="s">
        <v>339</v>
      </c>
      <c r="H161" s="141">
        <v>56</v>
      </c>
      <c r="I161" s="142"/>
      <c r="J161" s="143">
        <f t="shared" si="10"/>
        <v>0</v>
      </c>
      <c r="K161" s="139" t="s">
        <v>1</v>
      </c>
      <c r="L161" s="32"/>
      <c r="M161" s="144" t="s">
        <v>1</v>
      </c>
      <c r="N161" s="145" t="s">
        <v>41</v>
      </c>
      <c r="P161" s="146">
        <f t="shared" si="11"/>
        <v>0</v>
      </c>
      <c r="Q161" s="146">
        <v>0</v>
      </c>
      <c r="R161" s="146">
        <f t="shared" si="12"/>
        <v>0</v>
      </c>
      <c r="S161" s="146">
        <v>0</v>
      </c>
      <c r="T161" s="147">
        <f t="shared" si="13"/>
        <v>0</v>
      </c>
      <c r="AR161" s="148" t="s">
        <v>518</v>
      </c>
      <c r="AT161" s="148" t="s">
        <v>183</v>
      </c>
      <c r="AU161" s="148" t="s">
        <v>85</v>
      </c>
      <c r="AY161" s="17" t="s">
        <v>181</v>
      </c>
      <c r="BE161" s="149">
        <f t="shared" si="14"/>
        <v>0</v>
      </c>
      <c r="BF161" s="149">
        <f t="shared" si="15"/>
        <v>0</v>
      </c>
      <c r="BG161" s="149">
        <f t="shared" si="16"/>
        <v>0</v>
      </c>
      <c r="BH161" s="149">
        <f t="shared" si="17"/>
        <v>0</v>
      </c>
      <c r="BI161" s="149">
        <f t="shared" si="18"/>
        <v>0</v>
      </c>
      <c r="BJ161" s="17" t="s">
        <v>83</v>
      </c>
      <c r="BK161" s="149">
        <f t="shared" si="19"/>
        <v>0</v>
      </c>
      <c r="BL161" s="17" t="s">
        <v>518</v>
      </c>
      <c r="BM161" s="148" t="s">
        <v>386</v>
      </c>
    </row>
    <row r="162" spans="2:65" s="1" customFormat="1" ht="16.5" customHeight="1" x14ac:dyDescent="0.2">
      <c r="B162" s="136"/>
      <c r="C162" s="171" t="s">
        <v>237</v>
      </c>
      <c r="D162" s="171" t="s">
        <v>198</v>
      </c>
      <c r="E162" s="172" t="s">
        <v>1379</v>
      </c>
      <c r="F162" s="173" t="s">
        <v>1380</v>
      </c>
      <c r="G162" s="174" t="s">
        <v>339</v>
      </c>
      <c r="H162" s="175">
        <v>56</v>
      </c>
      <c r="I162" s="176"/>
      <c r="J162" s="177">
        <f t="shared" si="10"/>
        <v>0</v>
      </c>
      <c r="K162" s="173" t="s">
        <v>1</v>
      </c>
      <c r="L162" s="178"/>
      <c r="M162" s="179" t="s">
        <v>1</v>
      </c>
      <c r="N162" s="180" t="s">
        <v>41</v>
      </c>
      <c r="P162" s="146">
        <f t="shared" si="11"/>
        <v>0</v>
      </c>
      <c r="Q162" s="146">
        <v>0</v>
      </c>
      <c r="R162" s="146">
        <f t="shared" si="12"/>
        <v>0</v>
      </c>
      <c r="S162" s="146">
        <v>0</v>
      </c>
      <c r="T162" s="147">
        <f t="shared" si="13"/>
        <v>0</v>
      </c>
      <c r="AR162" s="148" t="s">
        <v>1274</v>
      </c>
      <c r="AT162" s="148" t="s">
        <v>198</v>
      </c>
      <c r="AU162" s="148" t="s">
        <v>85</v>
      </c>
      <c r="AY162" s="17" t="s">
        <v>181</v>
      </c>
      <c r="BE162" s="149">
        <f t="shared" si="14"/>
        <v>0</v>
      </c>
      <c r="BF162" s="149">
        <f t="shared" si="15"/>
        <v>0</v>
      </c>
      <c r="BG162" s="149">
        <f t="shared" si="16"/>
        <v>0</v>
      </c>
      <c r="BH162" s="149">
        <f t="shared" si="17"/>
        <v>0</v>
      </c>
      <c r="BI162" s="149">
        <f t="shared" si="18"/>
        <v>0</v>
      </c>
      <c r="BJ162" s="17" t="s">
        <v>83</v>
      </c>
      <c r="BK162" s="149">
        <f t="shared" si="19"/>
        <v>0</v>
      </c>
      <c r="BL162" s="17" t="s">
        <v>518</v>
      </c>
      <c r="BM162" s="148" t="s">
        <v>395</v>
      </c>
    </row>
    <row r="163" spans="2:65" s="1" customFormat="1" ht="16.5" customHeight="1" x14ac:dyDescent="0.2">
      <c r="B163" s="136"/>
      <c r="C163" s="137" t="s">
        <v>252</v>
      </c>
      <c r="D163" s="137" t="s">
        <v>183</v>
      </c>
      <c r="E163" s="138" t="s">
        <v>1381</v>
      </c>
      <c r="F163" s="139" t="s">
        <v>1382</v>
      </c>
      <c r="G163" s="140" t="s">
        <v>339</v>
      </c>
      <c r="H163" s="141">
        <v>22</v>
      </c>
      <c r="I163" s="142"/>
      <c r="J163" s="143">
        <f t="shared" si="10"/>
        <v>0</v>
      </c>
      <c r="K163" s="139" t="s">
        <v>1</v>
      </c>
      <c r="L163" s="32"/>
      <c r="M163" s="144" t="s">
        <v>1</v>
      </c>
      <c r="N163" s="145" t="s">
        <v>41</v>
      </c>
      <c r="P163" s="146">
        <f t="shared" si="11"/>
        <v>0</v>
      </c>
      <c r="Q163" s="146">
        <v>0</v>
      </c>
      <c r="R163" s="146">
        <f t="shared" si="12"/>
        <v>0</v>
      </c>
      <c r="S163" s="146">
        <v>0</v>
      </c>
      <c r="T163" s="147">
        <f t="shared" si="13"/>
        <v>0</v>
      </c>
      <c r="AR163" s="148" t="s">
        <v>518</v>
      </c>
      <c r="AT163" s="148" t="s">
        <v>183</v>
      </c>
      <c r="AU163" s="148" t="s">
        <v>85</v>
      </c>
      <c r="AY163" s="17" t="s">
        <v>181</v>
      </c>
      <c r="BE163" s="149">
        <f t="shared" si="14"/>
        <v>0</v>
      </c>
      <c r="BF163" s="149">
        <f t="shared" si="15"/>
        <v>0</v>
      </c>
      <c r="BG163" s="149">
        <f t="shared" si="16"/>
        <v>0</v>
      </c>
      <c r="BH163" s="149">
        <f t="shared" si="17"/>
        <v>0</v>
      </c>
      <c r="BI163" s="149">
        <f t="shared" si="18"/>
        <v>0</v>
      </c>
      <c r="BJ163" s="17" t="s">
        <v>83</v>
      </c>
      <c r="BK163" s="149">
        <f t="shared" si="19"/>
        <v>0</v>
      </c>
      <c r="BL163" s="17" t="s">
        <v>518</v>
      </c>
      <c r="BM163" s="148" t="s">
        <v>404</v>
      </c>
    </row>
    <row r="164" spans="2:65" s="1" customFormat="1" ht="16.5" customHeight="1" x14ac:dyDescent="0.2">
      <c r="B164" s="136"/>
      <c r="C164" s="171" t="s">
        <v>258</v>
      </c>
      <c r="D164" s="171" t="s">
        <v>198</v>
      </c>
      <c r="E164" s="172" t="s">
        <v>1383</v>
      </c>
      <c r="F164" s="173" t="s">
        <v>1384</v>
      </c>
      <c r="G164" s="174" t="s">
        <v>339</v>
      </c>
      <c r="H164" s="175">
        <v>22</v>
      </c>
      <c r="I164" s="176"/>
      <c r="J164" s="177">
        <f t="shared" si="10"/>
        <v>0</v>
      </c>
      <c r="K164" s="173" t="s">
        <v>1</v>
      </c>
      <c r="L164" s="178"/>
      <c r="M164" s="179" t="s">
        <v>1</v>
      </c>
      <c r="N164" s="180" t="s">
        <v>41</v>
      </c>
      <c r="P164" s="146">
        <f t="shared" si="11"/>
        <v>0</v>
      </c>
      <c r="Q164" s="146">
        <v>0</v>
      </c>
      <c r="R164" s="146">
        <f t="shared" si="12"/>
        <v>0</v>
      </c>
      <c r="S164" s="146">
        <v>0</v>
      </c>
      <c r="T164" s="147">
        <f t="shared" si="13"/>
        <v>0</v>
      </c>
      <c r="AR164" s="148" t="s">
        <v>1274</v>
      </c>
      <c r="AT164" s="148" t="s">
        <v>198</v>
      </c>
      <c r="AU164" s="148" t="s">
        <v>85</v>
      </c>
      <c r="AY164" s="17" t="s">
        <v>181</v>
      </c>
      <c r="BE164" s="149">
        <f t="shared" si="14"/>
        <v>0</v>
      </c>
      <c r="BF164" s="149">
        <f t="shared" si="15"/>
        <v>0</v>
      </c>
      <c r="BG164" s="149">
        <f t="shared" si="16"/>
        <v>0</v>
      </c>
      <c r="BH164" s="149">
        <f t="shared" si="17"/>
        <v>0</v>
      </c>
      <c r="BI164" s="149">
        <f t="shared" si="18"/>
        <v>0</v>
      </c>
      <c r="BJ164" s="17" t="s">
        <v>83</v>
      </c>
      <c r="BK164" s="149">
        <f t="shared" si="19"/>
        <v>0</v>
      </c>
      <c r="BL164" s="17" t="s">
        <v>518</v>
      </c>
      <c r="BM164" s="148" t="s">
        <v>415</v>
      </c>
    </row>
    <row r="165" spans="2:65" s="1" customFormat="1" ht="16.5" customHeight="1" x14ac:dyDescent="0.2">
      <c r="B165" s="136"/>
      <c r="C165" s="137" t="s">
        <v>359</v>
      </c>
      <c r="D165" s="137" t="s">
        <v>183</v>
      </c>
      <c r="E165" s="138" t="s">
        <v>1385</v>
      </c>
      <c r="F165" s="139" t="s">
        <v>1386</v>
      </c>
      <c r="G165" s="140" t="s">
        <v>339</v>
      </c>
      <c r="H165" s="141">
        <v>1</v>
      </c>
      <c r="I165" s="142"/>
      <c r="J165" s="143">
        <f t="shared" si="10"/>
        <v>0</v>
      </c>
      <c r="K165" s="139" t="s">
        <v>1</v>
      </c>
      <c r="L165" s="32"/>
      <c r="M165" s="144" t="s">
        <v>1</v>
      </c>
      <c r="N165" s="145" t="s">
        <v>41</v>
      </c>
      <c r="P165" s="146">
        <f t="shared" si="11"/>
        <v>0</v>
      </c>
      <c r="Q165" s="146">
        <v>0</v>
      </c>
      <c r="R165" s="146">
        <f t="shared" si="12"/>
        <v>0</v>
      </c>
      <c r="S165" s="146">
        <v>0</v>
      </c>
      <c r="T165" s="147">
        <f t="shared" si="13"/>
        <v>0</v>
      </c>
      <c r="AR165" s="148" t="s">
        <v>518</v>
      </c>
      <c r="AT165" s="148" t="s">
        <v>183</v>
      </c>
      <c r="AU165" s="148" t="s">
        <v>85</v>
      </c>
      <c r="AY165" s="17" t="s">
        <v>181</v>
      </c>
      <c r="BE165" s="149">
        <f t="shared" si="14"/>
        <v>0</v>
      </c>
      <c r="BF165" s="149">
        <f t="shared" si="15"/>
        <v>0</v>
      </c>
      <c r="BG165" s="149">
        <f t="shared" si="16"/>
        <v>0</v>
      </c>
      <c r="BH165" s="149">
        <f t="shared" si="17"/>
        <v>0</v>
      </c>
      <c r="BI165" s="149">
        <f t="shared" si="18"/>
        <v>0</v>
      </c>
      <c r="BJ165" s="17" t="s">
        <v>83</v>
      </c>
      <c r="BK165" s="149">
        <f t="shared" si="19"/>
        <v>0</v>
      </c>
      <c r="BL165" s="17" t="s">
        <v>518</v>
      </c>
      <c r="BM165" s="148" t="s">
        <v>429</v>
      </c>
    </row>
    <row r="166" spans="2:65" s="1" customFormat="1" ht="16.5" customHeight="1" x14ac:dyDescent="0.2">
      <c r="B166" s="136"/>
      <c r="C166" s="171" t="s">
        <v>363</v>
      </c>
      <c r="D166" s="171" t="s">
        <v>198</v>
      </c>
      <c r="E166" s="172" t="s">
        <v>1387</v>
      </c>
      <c r="F166" s="173" t="s">
        <v>1388</v>
      </c>
      <c r="G166" s="174" t="s">
        <v>339</v>
      </c>
      <c r="H166" s="175">
        <v>1</v>
      </c>
      <c r="I166" s="176"/>
      <c r="J166" s="177">
        <f t="shared" si="10"/>
        <v>0</v>
      </c>
      <c r="K166" s="173" t="s">
        <v>1</v>
      </c>
      <c r="L166" s="178"/>
      <c r="M166" s="179" t="s">
        <v>1</v>
      </c>
      <c r="N166" s="180" t="s">
        <v>41</v>
      </c>
      <c r="P166" s="146">
        <f t="shared" si="11"/>
        <v>0</v>
      </c>
      <c r="Q166" s="146">
        <v>0</v>
      </c>
      <c r="R166" s="146">
        <f t="shared" si="12"/>
        <v>0</v>
      </c>
      <c r="S166" s="146">
        <v>0</v>
      </c>
      <c r="T166" s="147">
        <f t="shared" si="13"/>
        <v>0</v>
      </c>
      <c r="AR166" s="148" t="s">
        <v>1274</v>
      </c>
      <c r="AT166" s="148" t="s">
        <v>198</v>
      </c>
      <c r="AU166" s="148" t="s">
        <v>85</v>
      </c>
      <c r="AY166" s="17" t="s">
        <v>181</v>
      </c>
      <c r="BE166" s="149">
        <f t="shared" si="14"/>
        <v>0</v>
      </c>
      <c r="BF166" s="149">
        <f t="shared" si="15"/>
        <v>0</v>
      </c>
      <c r="BG166" s="149">
        <f t="shared" si="16"/>
        <v>0</v>
      </c>
      <c r="BH166" s="149">
        <f t="shared" si="17"/>
        <v>0</v>
      </c>
      <c r="BI166" s="149">
        <f t="shared" si="18"/>
        <v>0</v>
      </c>
      <c r="BJ166" s="17" t="s">
        <v>83</v>
      </c>
      <c r="BK166" s="149">
        <f t="shared" si="19"/>
        <v>0</v>
      </c>
      <c r="BL166" s="17" t="s">
        <v>518</v>
      </c>
      <c r="BM166" s="148" t="s">
        <v>438</v>
      </c>
    </row>
    <row r="167" spans="2:65" s="1" customFormat="1" ht="16.5" customHeight="1" x14ac:dyDescent="0.2">
      <c r="B167" s="136"/>
      <c r="C167" s="137" t="s">
        <v>429</v>
      </c>
      <c r="D167" s="137" t="s">
        <v>183</v>
      </c>
      <c r="E167" s="138" t="s">
        <v>1389</v>
      </c>
      <c r="F167" s="139" t="s">
        <v>1390</v>
      </c>
      <c r="G167" s="140" t="s">
        <v>339</v>
      </c>
      <c r="H167" s="141">
        <v>2</v>
      </c>
      <c r="I167" s="142"/>
      <c r="J167" s="143">
        <f t="shared" si="10"/>
        <v>0</v>
      </c>
      <c r="K167" s="139" t="s">
        <v>1</v>
      </c>
      <c r="L167" s="32"/>
      <c r="M167" s="144" t="s">
        <v>1</v>
      </c>
      <c r="N167" s="145" t="s">
        <v>41</v>
      </c>
      <c r="P167" s="146">
        <f t="shared" si="11"/>
        <v>0</v>
      </c>
      <c r="Q167" s="146">
        <v>0</v>
      </c>
      <c r="R167" s="146">
        <f t="shared" si="12"/>
        <v>0</v>
      </c>
      <c r="S167" s="146">
        <v>0</v>
      </c>
      <c r="T167" s="147">
        <f t="shared" si="13"/>
        <v>0</v>
      </c>
      <c r="AR167" s="148" t="s">
        <v>518</v>
      </c>
      <c r="AT167" s="148" t="s">
        <v>183</v>
      </c>
      <c r="AU167" s="148" t="s">
        <v>85</v>
      </c>
      <c r="AY167" s="17" t="s">
        <v>181</v>
      </c>
      <c r="BE167" s="149">
        <f t="shared" si="14"/>
        <v>0</v>
      </c>
      <c r="BF167" s="149">
        <f t="shared" si="15"/>
        <v>0</v>
      </c>
      <c r="BG167" s="149">
        <f t="shared" si="16"/>
        <v>0</v>
      </c>
      <c r="BH167" s="149">
        <f t="shared" si="17"/>
        <v>0</v>
      </c>
      <c r="BI167" s="149">
        <f t="shared" si="18"/>
        <v>0</v>
      </c>
      <c r="BJ167" s="17" t="s">
        <v>83</v>
      </c>
      <c r="BK167" s="149">
        <f t="shared" si="19"/>
        <v>0</v>
      </c>
      <c r="BL167" s="17" t="s">
        <v>518</v>
      </c>
      <c r="BM167" s="148" t="s">
        <v>448</v>
      </c>
    </row>
    <row r="168" spans="2:65" s="1" customFormat="1" ht="16.5" customHeight="1" x14ac:dyDescent="0.2">
      <c r="B168" s="136"/>
      <c r="C168" s="171" t="s">
        <v>433</v>
      </c>
      <c r="D168" s="171" t="s">
        <v>198</v>
      </c>
      <c r="E168" s="172" t="s">
        <v>1391</v>
      </c>
      <c r="F168" s="173" t="s">
        <v>1392</v>
      </c>
      <c r="G168" s="174" t="s">
        <v>339</v>
      </c>
      <c r="H168" s="175">
        <v>2</v>
      </c>
      <c r="I168" s="176"/>
      <c r="J168" s="177">
        <f t="shared" si="10"/>
        <v>0</v>
      </c>
      <c r="K168" s="173" t="s">
        <v>1</v>
      </c>
      <c r="L168" s="178"/>
      <c r="M168" s="179" t="s">
        <v>1</v>
      </c>
      <c r="N168" s="180" t="s">
        <v>41</v>
      </c>
      <c r="P168" s="146">
        <f t="shared" si="11"/>
        <v>0</v>
      </c>
      <c r="Q168" s="146">
        <v>0</v>
      </c>
      <c r="R168" s="146">
        <f t="shared" si="12"/>
        <v>0</v>
      </c>
      <c r="S168" s="146">
        <v>0</v>
      </c>
      <c r="T168" s="147">
        <f t="shared" si="13"/>
        <v>0</v>
      </c>
      <c r="AR168" s="148" t="s">
        <v>1274</v>
      </c>
      <c r="AT168" s="148" t="s">
        <v>198</v>
      </c>
      <c r="AU168" s="148" t="s">
        <v>85</v>
      </c>
      <c r="AY168" s="17" t="s">
        <v>181</v>
      </c>
      <c r="BE168" s="149">
        <f t="shared" si="14"/>
        <v>0</v>
      </c>
      <c r="BF168" s="149">
        <f t="shared" si="15"/>
        <v>0</v>
      </c>
      <c r="BG168" s="149">
        <f t="shared" si="16"/>
        <v>0</v>
      </c>
      <c r="BH168" s="149">
        <f t="shared" si="17"/>
        <v>0</v>
      </c>
      <c r="BI168" s="149">
        <f t="shared" si="18"/>
        <v>0</v>
      </c>
      <c r="BJ168" s="17" t="s">
        <v>83</v>
      </c>
      <c r="BK168" s="149">
        <f t="shared" si="19"/>
        <v>0</v>
      </c>
      <c r="BL168" s="17" t="s">
        <v>518</v>
      </c>
      <c r="BM168" s="148" t="s">
        <v>461</v>
      </c>
    </row>
    <row r="169" spans="2:65" s="1" customFormat="1" ht="16.5" customHeight="1" x14ac:dyDescent="0.2">
      <c r="B169" s="136"/>
      <c r="C169" s="137" t="s">
        <v>438</v>
      </c>
      <c r="D169" s="137" t="s">
        <v>183</v>
      </c>
      <c r="E169" s="138" t="s">
        <v>1393</v>
      </c>
      <c r="F169" s="139" t="s">
        <v>1394</v>
      </c>
      <c r="G169" s="140" t="s">
        <v>339</v>
      </c>
      <c r="H169" s="141">
        <v>120</v>
      </c>
      <c r="I169" s="142"/>
      <c r="J169" s="143">
        <f t="shared" si="10"/>
        <v>0</v>
      </c>
      <c r="K169" s="139" t="s">
        <v>1</v>
      </c>
      <c r="L169" s="32"/>
      <c r="M169" s="144" t="s">
        <v>1</v>
      </c>
      <c r="N169" s="145" t="s">
        <v>41</v>
      </c>
      <c r="P169" s="146">
        <f t="shared" si="11"/>
        <v>0</v>
      </c>
      <c r="Q169" s="146">
        <v>0</v>
      </c>
      <c r="R169" s="146">
        <f t="shared" si="12"/>
        <v>0</v>
      </c>
      <c r="S169" s="146">
        <v>0</v>
      </c>
      <c r="T169" s="147">
        <f t="shared" si="13"/>
        <v>0</v>
      </c>
      <c r="AR169" s="148" t="s">
        <v>518</v>
      </c>
      <c r="AT169" s="148" t="s">
        <v>183</v>
      </c>
      <c r="AU169" s="148" t="s">
        <v>85</v>
      </c>
      <c r="AY169" s="17" t="s">
        <v>181</v>
      </c>
      <c r="BE169" s="149">
        <f t="shared" si="14"/>
        <v>0</v>
      </c>
      <c r="BF169" s="149">
        <f t="shared" si="15"/>
        <v>0</v>
      </c>
      <c r="BG169" s="149">
        <f t="shared" si="16"/>
        <v>0</v>
      </c>
      <c r="BH169" s="149">
        <f t="shared" si="17"/>
        <v>0</v>
      </c>
      <c r="BI169" s="149">
        <f t="shared" si="18"/>
        <v>0</v>
      </c>
      <c r="BJ169" s="17" t="s">
        <v>83</v>
      </c>
      <c r="BK169" s="149">
        <f t="shared" si="19"/>
        <v>0</v>
      </c>
      <c r="BL169" s="17" t="s">
        <v>518</v>
      </c>
      <c r="BM169" s="148" t="s">
        <v>470</v>
      </c>
    </row>
    <row r="170" spans="2:65" s="1" customFormat="1" ht="16.5" customHeight="1" x14ac:dyDescent="0.2">
      <c r="B170" s="136"/>
      <c r="C170" s="171" t="s">
        <v>444</v>
      </c>
      <c r="D170" s="171" t="s">
        <v>198</v>
      </c>
      <c r="E170" s="172" t="s">
        <v>1395</v>
      </c>
      <c r="F170" s="173" t="s">
        <v>1396</v>
      </c>
      <c r="G170" s="174" t="s">
        <v>339</v>
      </c>
      <c r="H170" s="175">
        <v>120</v>
      </c>
      <c r="I170" s="176"/>
      <c r="J170" s="177">
        <f t="shared" si="10"/>
        <v>0</v>
      </c>
      <c r="K170" s="173" t="s">
        <v>1</v>
      </c>
      <c r="L170" s="178"/>
      <c r="M170" s="179" t="s">
        <v>1</v>
      </c>
      <c r="N170" s="180" t="s">
        <v>41</v>
      </c>
      <c r="P170" s="146">
        <f t="shared" si="11"/>
        <v>0</v>
      </c>
      <c r="Q170" s="146">
        <v>0</v>
      </c>
      <c r="R170" s="146">
        <f t="shared" si="12"/>
        <v>0</v>
      </c>
      <c r="S170" s="146">
        <v>0</v>
      </c>
      <c r="T170" s="147">
        <f t="shared" si="13"/>
        <v>0</v>
      </c>
      <c r="AR170" s="148" t="s">
        <v>1274</v>
      </c>
      <c r="AT170" s="148" t="s">
        <v>198</v>
      </c>
      <c r="AU170" s="148" t="s">
        <v>85</v>
      </c>
      <c r="AY170" s="17" t="s">
        <v>181</v>
      </c>
      <c r="BE170" s="149">
        <f t="shared" si="14"/>
        <v>0</v>
      </c>
      <c r="BF170" s="149">
        <f t="shared" si="15"/>
        <v>0</v>
      </c>
      <c r="BG170" s="149">
        <f t="shared" si="16"/>
        <v>0</v>
      </c>
      <c r="BH170" s="149">
        <f t="shared" si="17"/>
        <v>0</v>
      </c>
      <c r="BI170" s="149">
        <f t="shared" si="18"/>
        <v>0</v>
      </c>
      <c r="BJ170" s="17" t="s">
        <v>83</v>
      </c>
      <c r="BK170" s="149">
        <f t="shared" si="19"/>
        <v>0</v>
      </c>
      <c r="BL170" s="17" t="s">
        <v>518</v>
      </c>
      <c r="BM170" s="148" t="s">
        <v>479</v>
      </c>
    </row>
    <row r="171" spans="2:65" s="1" customFormat="1" ht="16.5" customHeight="1" x14ac:dyDescent="0.2">
      <c r="B171" s="136"/>
      <c r="C171" s="137" t="s">
        <v>461</v>
      </c>
      <c r="D171" s="137" t="s">
        <v>183</v>
      </c>
      <c r="E171" s="138" t="s">
        <v>1397</v>
      </c>
      <c r="F171" s="139" t="s">
        <v>1398</v>
      </c>
      <c r="G171" s="140" t="s">
        <v>339</v>
      </c>
      <c r="H171" s="141">
        <v>60</v>
      </c>
      <c r="I171" s="142"/>
      <c r="J171" s="143">
        <f t="shared" si="10"/>
        <v>0</v>
      </c>
      <c r="K171" s="139" t="s">
        <v>1</v>
      </c>
      <c r="L171" s="32"/>
      <c r="M171" s="144" t="s">
        <v>1</v>
      </c>
      <c r="N171" s="145" t="s">
        <v>41</v>
      </c>
      <c r="P171" s="146">
        <f t="shared" si="11"/>
        <v>0</v>
      </c>
      <c r="Q171" s="146">
        <v>0</v>
      </c>
      <c r="R171" s="146">
        <f t="shared" si="12"/>
        <v>0</v>
      </c>
      <c r="S171" s="146">
        <v>0</v>
      </c>
      <c r="T171" s="147">
        <f t="shared" si="13"/>
        <v>0</v>
      </c>
      <c r="AR171" s="148" t="s">
        <v>518</v>
      </c>
      <c r="AT171" s="148" t="s">
        <v>183</v>
      </c>
      <c r="AU171" s="148" t="s">
        <v>85</v>
      </c>
      <c r="AY171" s="17" t="s">
        <v>181</v>
      </c>
      <c r="BE171" s="149">
        <f t="shared" si="14"/>
        <v>0</v>
      </c>
      <c r="BF171" s="149">
        <f t="shared" si="15"/>
        <v>0</v>
      </c>
      <c r="BG171" s="149">
        <f t="shared" si="16"/>
        <v>0</v>
      </c>
      <c r="BH171" s="149">
        <f t="shared" si="17"/>
        <v>0</v>
      </c>
      <c r="BI171" s="149">
        <f t="shared" si="18"/>
        <v>0</v>
      </c>
      <c r="BJ171" s="17" t="s">
        <v>83</v>
      </c>
      <c r="BK171" s="149">
        <f t="shared" si="19"/>
        <v>0</v>
      </c>
      <c r="BL171" s="17" t="s">
        <v>518</v>
      </c>
      <c r="BM171" s="148" t="s">
        <v>488</v>
      </c>
    </row>
    <row r="172" spans="2:65" s="1" customFormat="1" ht="16.5" customHeight="1" x14ac:dyDescent="0.2">
      <c r="B172" s="136"/>
      <c r="C172" s="171" t="s">
        <v>466</v>
      </c>
      <c r="D172" s="171" t="s">
        <v>198</v>
      </c>
      <c r="E172" s="172" t="s">
        <v>1399</v>
      </c>
      <c r="F172" s="173" t="s">
        <v>1400</v>
      </c>
      <c r="G172" s="174" t="s">
        <v>339</v>
      </c>
      <c r="H172" s="175">
        <v>60</v>
      </c>
      <c r="I172" s="176"/>
      <c r="J172" s="177">
        <f t="shared" si="10"/>
        <v>0</v>
      </c>
      <c r="K172" s="173" t="s">
        <v>1</v>
      </c>
      <c r="L172" s="178"/>
      <c r="M172" s="179" t="s">
        <v>1</v>
      </c>
      <c r="N172" s="180" t="s">
        <v>41</v>
      </c>
      <c r="P172" s="146">
        <f t="shared" si="11"/>
        <v>0</v>
      </c>
      <c r="Q172" s="146">
        <v>0</v>
      </c>
      <c r="R172" s="146">
        <f t="shared" si="12"/>
        <v>0</v>
      </c>
      <c r="S172" s="146">
        <v>0</v>
      </c>
      <c r="T172" s="147">
        <f t="shared" si="13"/>
        <v>0</v>
      </c>
      <c r="AR172" s="148" t="s">
        <v>1274</v>
      </c>
      <c r="AT172" s="148" t="s">
        <v>198</v>
      </c>
      <c r="AU172" s="148" t="s">
        <v>85</v>
      </c>
      <c r="AY172" s="17" t="s">
        <v>181</v>
      </c>
      <c r="BE172" s="149">
        <f t="shared" si="14"/>
        <v>0</v>
      </c>
      <c r="BF172" s="149">
        <f t="shared" si="15"/>
        <v>0</v>
      </c>
      <c r="BG172" s="149">
        <f t="shared" si="16"/>
        <v>0</v>
      </c>
      <c r="BH172" s="149">
        <f t="shared" si="17"/>
        <v>0</v>
      </c>
      <c r="BI172" s="149">
        <f t="shared" si="18"/>
        <v>0</v>
      </c>
      <c r="BJ172" s="17" t="s">
        <v>83</v>
      </c>
      <c r="BK172" s="149">
        <f t="shared" si="19"/>
        <v>0</v>
      </c>
      <c r="BL172" s="17" t="s">
        <v>518</v>
      </c>
      <c r="BM172" s="148" t="s">
        <v>497</v>
      </c>
    </row>
    <row r="173" spans="2:65" s="1" customFormat="1" ht="16.5" customHeight="1" x14ac:dyDescent="0.2">
      <c r="B173" s="136"/>
      <c r="C173" s="137" t="s">
        <v>448</v>
      </c>
      <c r="D173" s="137" t="s">
        <v>183</v>
      </c>
      <c r="E173" s="138" t="s">
        <v>1401</v>
      </c>
      <c r="F173" s="139" t="s">
        <v>1402</v>
      </c>
      <c r="G173" s="140" t="s">
        <v>339</v>
      </c>
      <c r="H173" s="141">
        <v>60</v>
      </c>
      <c r="I173" s="142"/>
      <c r="J173" s="143">
        <f t="shared" si="10"/>
        <v>0</v>
      </c>
      <c r="K173" s="139" t="s">
        <v>1</v>
      </c>
      <c r="L173" s="32"/>
      <c r="M173" s="144" t="s">
        <v>1</v>
      </c>
      <c r="N173" s="145" t="s">
        <v>41</v>
      </c>
      <c r="P173" s="146">
        <f t="shared" si="11"/>
        <v>0</v>
      </c>
      <c r="Q173" s="146">
        <v>0</v>
      </c>
      <c r="R173" s="146">
        <f t="shared" si="12"/>
        <v>0</v>
      </c>
      <c r="S173" s="146">
        <v>0</v>
      </c>
      <c r="T173" s="147">
        <f t="shared" si="13"/>
        <v>0</v>
      </c>
      <c r="AR173" s="148" t="s">
        <v>518</v>
      </c>
      <c r="AT173" s="148" t="s">
        <v>183</v>
      </c>
      <c r="AU173" s="148" t="s">
        <v>85</v>
      </c>
      <c r="AY173" s="17" t="s">
        <v>181</v>
      </c>
      <c r="BE173" s="149">
        <f t="shared" si="14"/>
        <v>0</v>
      </c>
      <c r="BF173" s="149">
        <f t="shared" si="15"/>
        <v>0</v>
      </c>
      <c r="BG173" s="149">
        <f t="shared" si="16"/>
        <v>0</v>
      </c>
      <c r="BH173" s="149">
        <f t="shared" si="17"/>
        <v>0</v>
      </c>
      <c r="BI173" s="149">
        <f t="shared" si="18"/>
        <v>0</v>
      </c>
      <c r="BJ173" s="17" t="s">
        <v>83</v>
      </c>
      <c r="BK173" s="149">
        <f t="shared" si="19"/>
        <v>0</v>
      </c>
      <c r="BL173" s="17" t="s">
        <v>518</v>
      </c>
      <c r="BM173" s="148" t="s">
        <v>509</v>
      </c>
    </row>
    <row r="174" spans="2:65" s="1" customFormat="1" ht="16.5" customHeight="1" x14ac:dyDescent="0.2">
      <c r="B174" s="136"/>
      <c r="C174" s="171" t="s">
        <v>454</v>
      </c>
      <c r="D174" s="171" t="s">
        <v>198</v>
      </c>
      <c r="E174" s="172" t="s">
        <v>1403</v>
      </c>
      <c r="F174" s="173" t="s">
        <v>1404</v>
      </c>
      <c r="G174" s="174" t="s">
        <v>339</v>
      </c>
      <c r="H174" s="175">
        <v>60</v>
      </c>
      <c r="I174" s="176"/>
      <c r="J174" s="177">
        <f t="shared" si="10"/>
        <v>0</v>
      </c>
      <c r="K174" s="173" t="s">
        <v>1</v>
      </c>
      <c r="L174" s="178"/>
      <c r="M174" s="179" t="s">
        <v>1</v>
      </c>
      <c r="N174" s="180" t="s">
        <v>41</v>
      </c>
      <c r="P174" s="146">
        <f t="shared" si="11"/>
        <v>0</v>
      </c>
      <c r="Q174" s="146">
        <v>0</v>
      </c>
      <c r="R174" s="146">
        <f t="shared" si="12"/>
        <v>0</v>
      </c>
      <c r="S174" s="146">
        <v>0</v>
      </c>
      <c r="T174" s="147">
        <f t="shared" si="13"/>
        <v>0</v>
      </c>
      <c r="AR174" s="148" t="s">
        <v>1274</v>
      </c>
      <c r="AT174" s="148" t="s">
        <v>198</v>
      </c>
      <c r="AU174" s="148" t="s">
        <v>85</v>
      </c>
      <c r="AY174" s="17" t="s">
        <v>181</v>
      </c>
      <c r="BE174" s="149">
        <f t="shared" si="14"/>
        <v>0</v>
      </c>
      <c r="BF174" s="149">
        <f t="shared" si="15"/>
        <v>0</v>
      </c>
      <c r="BG174" s="149">
        <f t="shared" si="16"/>
        <v>0</v>
      </c>
      <c r="BH174" s="149">
        <f t="shared" si="17"/>
        <v>0</v>
      </c>
      <c r="BI174" s="149">
        <f t="shared" si="18"/>
        <v>0</v>
      </c>
      <c r="BJ174" s="17" t="s">
        <v>83</v>
      </c>
      <c r="BK174" s="149">
        <f t="shared" si="19"/>
        <v>0</v>
      </c>
      <c r="BL174" s="17" t="s">
        <v>518</v>
      </c>
      <c r="BM174" s="148" t="s">
        <v>518</v>
      </c>
    </row>
    <row r="175" spans="2:65" s="1" customFormat="1" ht="21.75" customHeight="1" x14ac:dyDescent="0.2">
      <c r="B175" s="136"/>
      <c r="C175" s="137" t="s">
        <v>404</v>
      </c>
      <c r="D175" s="137" t="s">
        <v>183</v>
      </c>
      <c r="E175" s="138" t="s">
        <v>1405</v>
      </c>
      <c r="F175" s="139" t="s">
        <v>1406</v>
      </c>
      <c r="G175" s="140" t="s">
        <v>339</v>
      </c>
      <c r="H175" s="141">
        <v>22</v>
      </c>
      <c r="I175" s="142"/>
      <c r="J175" s="143">
        <f t="shared" si="10"/>
        <v>0</v>
      </c>
      <c r="K175" s="139" t="s">
        <v>1</v>
      </c>
      <c r="L175" s="32"/>
      <c r="M175" s="144" t="s">
        <v>1</v>
      </c>
      <c r="N175" s="145" t="s">
        <v>41</v>
      </c>
      <c r="P175" s="146">
        <f t="shared" si="11"/>
        <v>0</v>
      </c>
      <c r="Q175" s="146">
        <v>0</v>
      </c>
      <c r="R175" s="146">
        <f t="shared" si="12"/>
        <v>0</v>
      </c>
      <c r="S175" s="146">
        <v>0</v>
      </c>
      <c r="T175" s="147">
        <f t="shared" si="13"/>
        <v>0</v>
      </c>
      <c r="AR175" s="148" t="s">
        <v>518</v>
      </c>
      <c r="AT175" s="148" t="s">
        <v>183</v>
      </c>
      <c r="AU175" s="148" t="s">
        <v>85</v>
      </c>
      <c r="AY175" s="17" t="s">
        <v>181</v>
      </c>
      <c r="BE175" s="149">
        <f t="shared" si="14"/>
        <v>0</v>
      </c>
      <c r="BF175" s="149">
        <f t="shared" si="15"/>
        <v>0</v>
      </c>
      <c r="BG175" s="149">
        <f t="shared" si="16"/>
        <v>0</v>
      </c>
      <c r="BH175" s="149">
        <f t="shared" si="17"/>
        <v>0</v>
      </c>
      <c r="BI175" s="149">
        <f t="shared" si="18"/>
        <v>0</v>
      </c>
      <c r="BJ175" s="17" t="s">
        <v>83</v>
      </c>
      <c r="BK175" s="149">
        <f t="shared" si="19"/>
        <v>0</v>
      </c>
      <c r="BL175" s="17" t="s">
        <v>518</v>
      </c>
      <c r="BM175" s="148" t="s">
        <v>528</v>
      </c>
    </row>
    <row r="176" spans="2:65" s="1" customFormat="1" ht="16.5" customHeight="1" x14ac:dyDescent="0.2">
      <c r="B176" s="136"/>
      <c r="C176" s="171" t="s">
        <v>409</v>
      </c>
      <c r="D176" s="171" t="s">
        <v>198</v>
      </c>
      <c r="E176" s="172" t="s">
        <v>1407</v>
      </c>
      <c r="F176" s="173" t="s">
        <v>1408</v>
      </c>
      <c r="G176" s="174" t="s">
        <v>339</v>
      </c>
      <c r="H176" s="175">
        <v>22</v>
      </c>
      <c r="I176" s="176"/>
      <c r="J176" s="177">
        <f t="shared" si="10"/>
        <v>0</v>
      </c>
      <c r="K176" s="173" t="s">
        <v>1</v>
      </c>
      <c r="L176" s="178"/>
      <c r="M176" s="179" t="s">
        <v>1</v>
      </c>
      <c r="N176" s="180" t="s">
        <v>41</v>
      </c>
      <c r="P176" s="146">
        <f t="shared" si="11"/>
        <v>0</v>
      </c>
      <c r="Q176" s="146">
        <v>0</v>
      </c>
      <c r="R176" s="146">
        <f t="shared" si="12"/>
        <v>0</v>
      </c>
      <c r="S176" s="146">
        <v>0</v>
      </c>
      <c r="T176" s="147">
        <f t="shared" si="13"/>
        <v>0</v>
      </c>
      <c r="AR176" s="148" t="s">
        <v>1274</v>
      </c>
      <c r="AT176" s="148" t="s">
        <v>198</v>
      </c>
      <c r="AU176" s="148" t="s">
        <v>85</v>
      </c>
      <c r="AY176" s="17" t="s">
        <v>181</v>
      </c>
      <c r="BE176" s="149">
        <f t="shared" si="14"/>
        <v>0</v>
      </c>
      <c r="BF176" s="149">
        <f t="shared" si="15"/>
        <v>0</v>
      </c>
      <c r="BG176" s="149">
        <f t="shared" si="16"/>
        <v>0</v>
      </c>
      <c r="BH176" s="149">
        <f t="shared" si="17"/>
        <v>0</v>
      </c>
      <c r="BI176" s="149">
        <f t="shared" si="18"/>
        <v>0</v>
      </c>
      <c r="BJ176" s="17" t="s">
        <v>83</v>
      </c>
      <c r="BK176" s="149">
        <f t="shared" si="19"/>
        <v>0</v>
      </c>
      <c r="BL176" s="17" t="s">
        <v>518</v>
      </c>
      <c r="BM176" s="148" t="s">
        <v>538</v>
      </c>
    </row>
    <row r="177" spans="2:65" s="1" customFormat="1" ht="21.75" customHeight="1" x14ac:dyDescent="0.2">
      <c r="B177" s="136"/>
      <c r="C177" s="137" t="s">
        <v>83</v>
      </c>
      <c r="D177" s="137" t="s">
        <v>183</v>
      </c>
      <c r="E177" s="138" t="s">
        <v>1409</v>
      </c>
      <c r="F177" s="139" t="s">
        <v>1410</v>
      </c>
      <c r="G177" s="140" t="s">
        <v>243</v>
      </c>
      <c r="H177" s="141">
        <v>30</v>
      </c>
      <c r="I177" s="142"/>
      <c r="J177" s="143">
        <f t="shared" si="10"/>
        <v>0</v>
      </c>
      <c r="K177" s="139" t="s">
        <v>1</v>
      </c>
      <c r="L177" s="32"/>
      <c r="M177" s="144" t="s">
        <v>1</v>
      </c>
      <c r="N177" s="145" t="s">
        <v>41</v>
      </c>
      <c r="P177" s="146">
        <f t="shared" si="11"/>
        <v>0</v>
      </c>
      <c r="Q177" s="146">
        <v>0</v>
      </c>
      <c r="R177" s="146">
        <f t="shared" si="12"/>
        <v>0</v>
      </c>
      <c r="S177" s="146">
        <v>0</v>
      </c>
      <c r="T177" s="147">
        <f t="shared" si="13"/>
        <v>0</v>
      </c>
      <c r="AR177" s="148" t="s">
        <v>518</v>
      </c>
      <c r="AT177" s="148" t="s">
        <v>183</v>
      </c>
      <c r="AU177" s="148" t="s">
        <v>85</v>
      </c>
      <c r="AY177" s="17" t="s">
        <v>181</v>
      </c>
      <c r="BE177" s="149">
        <f t="shared" si="14"/>
        <v>0</v>
      </c>
      <c r="BF177" s="149">
        <f t="shared" si="15"/>
        <v>0</v>
      </c>
      <c r="BG177" s="149">
        <f t="shared" si="16"/>
        <v>0</v>
      </c>
      <c r="BH177" s="149">
        <f t="shared" si="17"/>
        <v>0</v>
      </c>
      <c r="BI177" s="149">
        <f t="shared" si="18"/>
        <v>0</v>
      </c>
      <c r="BJ177" s="17" t="s">
        <v>83</v>
      </c>
      <c r="BK177" s="149">
        <f t="shared" si="19"/>
        <v>0</v>
      </c>
      <c r="BL177" s="17" t="s">
        <v>518</v>
      </c>
      <c r="BM177" s="148" t="s">
        <v>548</v>
      </c>
    </row>
    <row r="178" spans="2:65" s="1" customFormat="1" ht="16.5" customHeight="1" x14ac:dyDescent="0.2">
      <c r="B178" s="136"/>
      <c r="C178" s="171" t="s">
        <v>85</v>
      </c>
      <c r="D178" s="171" t="s">
        <v>198</v>
      </c>
      <c r="E178" s="172" t="s">
        <v>1411</v>
      </c>
      <c r="F178" s="173" t="s">
        <v>1412</v>
      </c>
      <c r="G178" s="174" t="s">
        <v>243</v>
      </c>
      <c r="H178" s="175">
        <v>30</v>
      </c>
      <c r="I178" s="176"/>
      <c r="J178" s="177">
        <f t="shared" si="10"/>
        <v>0</v>
      </c>
      <c r="K178" s="173" t="s">
        <v>1</v>
      </c>
      <c r="L178" s="178"/>
      <c r="M178" s="179" t="s">
        <v>1</v>
      </c>
      <c r="N178" s="180" t="s">
        <v>41</v>
      </c>
      <c r="P178" s="146">
        <f t="shared" si="11"/>
        <v>0</v>
      </c>
      <c r="Q178" s="146">
        <v>0</v>
      </c>
      <c r="R178" s="146">
        <f t="shared" si="12"/>
        <v>0</v>
      </c>
      <c r="S178" s="146">
        <v>0</v>
      </c>
      <c r="T178" s="147">
        <f t="shared" si="13"/>
        <v>0</v>
      </c>
      <c r="AR178" s="148" t="s">
        <v>1274</v>
      </c>
      <c r="AT178" s="148" t="s">
        <v>198</v>
      </c>
      <c r="AU178" s="148" t="s">
        <v>85</v>
      </c>
      <c r="AY178" s="17" t="s">
        <v>181</v>
      </c>
      <c r="BE178" s="149">
        <f t="shared" si="14"/>
        <v>0</v>
      </c>
      <c r="BF178" s="149">
        <f t="shared" si="15"/>
        <v>0</v>
      </c>
      <c r="BG178" s="149">
        <f t="shared" si="16"/>
        <v>0</v>
      </c>
      <c r="BH178" s="149">
        <f t="shared" si="17"/>
        <v>0</v>
      </c>
      <c r="BI178" s="149">
        <f t="shared" si="18"/>
        <v>0</v>
      </c>
      <c r="BJ178" s="17" t="s">
        <v>83</v>
      </c>
      <c r="BK178" s="149">
        <f t="shared" si="19"/>
        <v>0</v>
      </c>
      <c r="BL178" s="17" t="s">
        <v>518</v>
      </c>
      <c r="BM178" s="148" t="s">
        <v>556</v>
      </c>
    </row>
    <row r="179" spans="2:65" s="1" customFormat="1" ht="24.2" customHeight="1" x14ac:dyDescent="0.2">
      <c r="B179" s="136"/>
      <c r="C179" s="137" t="s">
        <v>503</v>
      </c>
      <c r="D179" s="137" t="s">
        <v>183</v>
      </c>
      <c r="E179" s="138" t="s">
        <v>1413</v>
      </c>
      <c r="F179" s="139" t="s">
        <v>1414</v>
      </c>
      <c r="G179" s="140" t="s">
        <v>243</v>
      </c>
      <c r="H179" s="141">
        <v>50</v>
      </c>
      <c r="I179" s="142"/>
      <c r="J179" s="143">
        <f t="shared" si="10"/>
        <v>0</v>
      </c>
      <c r="K179" s="139" t="s">
        <v>1</v>
      </c>
      <c r="L179" s="32"/>
      <c r="M179" s="144" t="s">
        <v>1</v>
      </c>
      <c r="N179" s="145" t="s">
        <v>41</v>
      </c>
      <c r="P179" s="146">
        <f t="shared" si="11"/>
        <v>0</v>
      </c>
      <c r="Q179" s="146">
        <v>0</v>
      </c>
      <c r="R179" s="146">
        <f t="shared" si="12"/>
        <v>0</v>
      </c>
      <c r="S179" s="146">
        <v>0</v>
      </c>
      <c r="T179" s="147">
        <f t="shared" si="13"/>
        <v>0</v>
      </c>
      <c r="AR179" s="148" t="s">
        <v>518</v>
      </c>
      <c r="AT179" s="148" t="s">
        <v>183</v>
      </c>
      <c r="AU179" s="148" t="s">
        <v>85</v>
      </c>
      <c r="AY179" s="17" t="s">
        <v>181</v>
      </c>
      <c r="BE179" s="149">
        <f t="shared" si="14"/>
        <v>0</v>
      </c>
      <c r="BF179" s="149">
        <f t="shared" si="15"/>
        <v>0</v>
      </c>
      <c r="BG179" s="149">
        <f t="shared" si="16"/>
        <v>0</v>
      </c>
      <c r="BH179" s="149">
        <f t="shared" si="17"/>
        <v>0</v>
      </c>
      <c r="BI179" s="149">
        <f t="shared" si="18"/>
        <v>0</v>
      </c>
      <c r="BJ179" s="17" t="s">
        <v>83</v>
      </c>
      <c r="BK179" s="149">
        <f t="shared" si="19"/>
        <v>0</v>
      </c>
      <c r="BL179" s="17" t="s">
        <v>518</v>
      </c>
      <c r="BM179" s="148" t="s">
        <v>564</v>
      </c>
    </row>
    <row r="180" spans="2:65" s="1" customFormat="1" ht="16.5" customHeight="1" x14ac:dyDescent="0.2">
      <c r="B180" s="136"/>
      <c r="C180" s="171" t="s">
        <v>509</v>
      </c>
      <c r="D180" s="171" t="s">
        <v>198</v>
      </c>
      <c r="E180" s="172" t="s">
        <v>1415</v>
      </c>
      <c r="F180" s="173" t="s">
        <v>1416</v>
      </c>
      <c r="G180" s="174" t="s">
        <v>243</v>
      </c>
      <c r="H180" s="175">
        <v>50</v>
      </c>
      <c r="I180" s="176"/>
      <c r="J180" s="177">
        <f t="shared" si="10"/>
        <v>0</v>
      </c>
      <c r="K180" s="173" t="s">
        <v>1</v>
      </c>
      <c r="L180" s="178"/>
      <c r="M180" s="179" t="s">
        <v>1</v>
      </c>
      <c r="N180" s="180" t="s">
        <v>41</v>
      </c>
      <c r="P180" s="146">
        <f t="shared" si="11"/>
        <v>0</v>
      </c>
      <c r="Q180" s="146">
        <v>0</v>
      </c>
      <c r="R180" s="146">
        <f t="shared" si="12"/>
        <v>0</v>
      </c>
      <c r="S180" s="146">
        <v>0</v>
      </c>
      <c r="T180" s="147">
        <f t="shared" si="13"/>
        <v>0</v>
      </c>
      <c r="AR180" s="148" t="s">
        <v>1274</v>
      </c>
      <c r="AT180" s="148" t="s">
        <v>198</v>
      </c>
      <c r="AU180" s="148" t="s">
        <v>85</v>
      </c>
      <c r="AY180" s="17" t="s">
        <v>181</v>
      </c>
      <c r="BE180" s="149">
        <f t="shared" si="14"/>
        <v>0</v>
      </c>
      <c r="BF180" s="149">
        <f t="shared" si="15"/>
        <v>0</v>
      </c>
      <c r="BG180" s="149">
        <f t="shared" si="16"/>
        <v>0</v>
      </c>
      <c r="BH180" s="149">
        <f t="shared" si="17"/>
        <v>0</v>
      </c>
      <c r="BI180" s="149">
        <f t="shared" si="18"/>
        <v>0</v>
      </c>
      <c r="BJ180" s="17" t="s">
        <v>83</v>
      </c>
      <c r="BK180" s="149">
        <f t="shared" si="19"/>
        <v>0</v>
      </c>
      <c r="BL180" s="17" t="s">
        <v>518</v>
      </c>
      <c r="BM180" s="148" t="s">
        <v>572</v>
      </c>
    </row>
    <row r="181" spans="2:65" s="1" customFormat="1" ht="16.5" customHeight="1" x14ac:dyDescent="0.2">
      <c r="B181" s="136"/>
      <c r="C181" s="137" t="s">
        <v>318</v>
      </c>
      <c r="D181" s="137" t="s">
        <v>183</v>
      </c>
      <c r="E181" s="138" t="s">
        <v>1417</v>
      </c>
      <c r="F181" s="139" t="s">
        <v>1418</v>
      </c>
      <c r="G181" s="140" t="s">
        <v>339</v>
      </c>
      <c r="H181" s="141">
        <v>4</v>
      </c>
      <c r="I181" s="142"/>
      <c r="J181" s="143">
        <f t="shared" si="10"/>
        <v>0</v>
      </c>
      <c r="K181" s="139" t="s">
        <v>1</v>
      </c>
      <c r="L181" s="32"/>
      <c r="M181" s="144" t="s">
        <v>1</v>
      </c>
      <c r="N181" s="145" t="s">
        <v>41</v>
      </c>
      <c r="P181" s="146">
        <f t="shared" si="11"/>
        <v>0</v>
      </c>
      <c r="Q181" s="146">
        <v>0</v>
      </c>
      <c r="R181" s="146">
        <f t="shared" si="12"/>
        <v>0</v>
      </c>
      <c r="S181" s="146">
        <v>0</v>
      </c>
      <c r="T181" s="147">
        <f t="shared" si="13"/>
        <v>0</v>
      </c>
      <c r="AR181" s="148" t="s">
        <v>518</v>
      </c>
      <c r="AT181" s="148" t="s">
        <v>183</v>
      </c>
      <c r="AU181" s="148" t="s">
        <v>85</v>
      </c>
      <c r="AY181" s="17" t="s">
        <v>181</v>
      </c>
      <c r="BE181" s="149">
        <f t="shared" si="14"/>
        <v>0</v>
      </c>
      <c r="BF181" s="149">
        <f t="shared" si="15"/>
        <v>0</v>
      </c>
      <c r="BG181" s="149">
        <f t="shared" si="16"/>
        <v>0</v>
      </c>
      <c r="BH181" s="149">
        <f t="shared" si="17"/>
        <v>0</v>
      </c>
      <c r="BI181" s="149">
        <f t="shared" si="18"/>
        <v>0</v>
      </c>
      <c r="BJ181" s="17" t="s">
        <v>83</v>
      </c>
      <c r="BK181" s="149">
        <f t="shared" si="19"/>
        <v>0</v>
      </c>
      <c r="BL181" s="17" t="s">
        <v>518</v>
      </c>
      <c r="BM181" s="148" t="s">
        <v>580</v>
      </c>
    </row>
    <row r="182" spans="2:65" s="1" customFormat="1" ht="16.5" customHeight="1" x14ac:dyDescent="0.2">
      <c r="B182" s="136"/>
      <c r="C182" s="137" t="s">
        <v>312</v>
      </c>
      <c r="D182" s="137" t="s">
        <v>183</v>
      </c>
      <c r="E182" s="138" t="s">
        <v>1419</v>
      </c>
      <c r="F182" s="139" t="s">
        <v>1420</v>
      </c>
      <c r="G182" s="140" t="s">
        <v>339</v>
      </c>
      <c r="H182" s="141">
        <v>56</v>
      </c>
      <c r="I182" s="142"/>
      <c r="J182" s="143">
        <f t="shared" si="10"/>
        <v>0</v>
      </c>
      <c r="K182" s="139" t="s">
        <v>1</v>
      </c>
      <c r="L182" s="32"/>
      <c r="M182" s="144" t="s">
        <v>1</v>
      </c>
      <c r="N182" s="145" t="s">
        <v>41</v>
      </c>
      <c r="P182" s="146">
        <f t="shared" si="11"/>
        <v>0</v>
      </c>
      <c r="Q182" s="146">
        <v>0</v>
      </c>
      <c r="R182" s="146">
        <f t="shared" si="12"/>
        <v>0</v>
      </c>
      <c r="S182" s="146">
        <v>0</v>
      </c>
      <c r="T182" s="147">
        <f t="shared" si="13"/>
        <v>0</v>
      </c>
      <c r="AR182" s="148" t="s">
        <v>518</v>
      </c>
      <c r="AT182" s="148" t="s">
        <v>183</v>
      </c>
      <c r="AU182" s="148" t="s">
        <v>85</v>
      </c>
      <c r="AY182" s="17" t="s">
        <v>181</v>
      </c>
      <c r="BE182" s="149">
        <f t="shared" si="14"/>
        <v>0</v>
      </c>
      <c r="BF182" s="149">
        <f t="shared" si="15"/>
        <v>0</v>
      </c>
      <c r="BG182" s="149">
        <f t="shared" si="16"/>
        <v>0</v>
      </c>
      <c r="BH182" s="149">
        <f t="shared" si="17"/>
        <v>0</v>
      </c>
      <c r="BI182" s="149">
        <f t="shared" si="18"/>
        <v>0</v>
      </c>
      <c r="BJ182" s="17" t="s">
        <v>83</v>
      </c>
      <c r="BK182" s="149">
        <f t="shared" si="19"/>
        <v>0</v>
      </c>
      <c r="BL182" s="17" t="s">
        <v>518</v>
      </c>
      <c r="BM182" s="148" t="s">
        <v>588</v>
      </c>
    </row>
    <row r="183" spans="2:65" s="1" customFormat="1" ht="16.5" customHeight="1" x14ac:dyDescent="0.2">
      <c r="B183" s="136"/>
      <c r="C183" s="137" t="s">
        <v>370</v>
      </c>
      <c r="D183" s="137" t="s">
        <v>183</v>
      </c>
      <c r="E183" s="138" t="s">
        <v>1421</v>
      </c>
      <c r="F183" s="139" t="s">
        <v>1422</v>
      </c>
      <c r="G183" s="140" t="s">
        <v>339</v>
      </c>
      <c r="H183" s="141">
        <v>22</v>
      </c>
      <c r="I183" s="142"/>
      <c r="J183" s="143">
        <f t="shared" si="10"/>
        <v>0</v>
      </c>
      <c r="K183" s="139" t="s">
        <v>1</v>
      </c>
      <c r="L183" s="32"/>
      <c r="M183" s="144" t="s">
        <v>1</v>
      </c>
      <c r="N183" s="145" t="s">
        <v>41</v>
      </c>
      <c r="P183" s="146">
        <f t="shared" si="11"/>
        <v>0</v>
      </c>
      <c r="Q183" s="146">
        <v>0</v>
      </c>
      <c r="R183" s="146">
        <f t="shared" si="12"/>
        <v>0</v>
      </c>
      <c r="S183" s="146">
        <v>0</v>
      </c>
      <c r="T183" s="147">
        <f t="shared" si="13"/>
        <v>0</v>
      </c>
      <c r="AR183" s="148" t="s">
        <v>518</v>
      </c>
      <c r="AT183" s="148" t="s">
        <v>183</v>
      </c>
      <c r="AU183" s="148" t="s">
        <v>85</v>
      </c>
      <c r="AY183" s="17" t="s">
        <v>181</v>
      </c>
      <c r="BE183" s="149">
        <f t="shared" si="14"/>
        <v>0</v>
      </c>
      <c r="BF183" s="149">
        <f t="shared" si="15"/>
        <v>0</v>
      </c>
      <c r="BG183" s="149">
        <f t="shared" si="16"/>
        <v>0</v>
      </c>
      <c r="BH183" s="149">
        <f t="shared" si="17"/>
        <v>0</v>
      </c>
      <c r="BI183" s="149">
        <f t="shared" si="18"/>
        <v>0</v>
      </c>
      <c r="BJ183" s="17" t="s">
        <v>83</v>
      </c>
      <c r="BK183" s="149">
        <f t="shared" si="19"/>
        <v>0</v>
      </c>
      <c r="BL183" s="17" t="s">
        <v>518</v>
      </c>
      <c r="BM183" s="148" t="s">
        <v>596</v>
      </c>
    </row>
    <row r="184" spans="2:65" s="1" customFormat="1" ht="16.5" customHeight="1" x14ac:dyDescent="0.2">
      <c r="B184" s="136"/>
      <c r="C184" s="137" t="s">
        <v>376</v>
      </c>
      <c r="D184" s="137" t="s">
        <v>183</v>
      </c>
      <c r="E184" s="138" t="s">
        <v>1423</v>
      </c>
      <c r="F184" s="139" t="s">
        <v>1424</v>
      </c>
      <c r="G184" s="140" t="s">
        <v>339</v>
      </c>
      <c r="H184" s="141">
        <v>1</v>
      </c>
      <c r="I184" s="142"/>
      <c r="J184" s="143">
        <f t="shared" si="10"/>
        <v>0</v>
      </c>
      <c r="K184" s="139" t="s">
        <v>1</v>
      </c>
      <c r="L184" s="32"/>
      <c r="M184" s="144" t="s">
        <v>1</v>
      </c>
      <c r="N184" s="145" t="s">
        <v>41</v>
      </c>
      <c r="P184" s="146">
        <f t="shared" si="11"/>
        <v>0</v>
      </c>
      <c r="Q184" s="146">
        <v>0</v>
      </c>
      <c r="R184" s="146">
        <f t="shared" si="12"/>
        <v>0</v>
      </c>
      <c r="S184" s="146">
        <v>0</v>
      </c>
      <c r="T184" s="147">
        <f t="shared" si="13"/>
        <v>0</v>
      </c>
      <c r="AR184" s="148" t="s">
        <v>518</v>
      </c>
      <c r="AT184" s="148" t="s">
        <v>183</v>
      </c>
      <c r="AU184" s="148" t="s">
        <v>85</v>
      </c>
      <c r="AY184" s="17" t="s">
        <v>181</v>
      </c>
      <c r="BE184" s="149">
        <f t="shared" si="14"/>
        <v>0</v>
      </c>
      <c r="BF184" s="149">
        <f t="shared" si="15"/>
        <v>0</v>
      </c>
      <c r="BG184" s="149">
        <f t="shared" si="16"/>
        <v>0</v>
      </c>
      <c r="BH184" s="149">
        <f t="shared" si="17"/>
        <v>0</v>
      </c>
      <c r="BI184" s="149">
        <f t="shared" si="18"/>
        <v>0</v>
      </c>
      <c r="BJ184" s="17" t="s">
        <v>83</v>
      </c>
      <c r="BK184" s="149">
        <f t="shared" si="19"/>
        <v>0</v>
      </c>
      <c r="BL184" s="17" t="s">
        <v>518</v>
      </c>
      <c r="BM184" s="148" t="s">
        <v>604</v>
      </c>
    </row>
    <row r="185" spans="2:65" s="1" customFormat="1" ht="16.5" customHeight="1" x14ac:dyDescent="0.2">
      <c r="B185" s="136"/>
      <c r="C185" s="137" t="s">
        <v>381</v>
      </c>
      <c r="D185" s="137" t="s">
        <v>183</v>
      </c>
      <c r="E185" s="138" t="s">
        <v>1425</v>
      </c>
      <c r="F185" s="139" t="s">
        <v>1426</v>
      </c>
      <c r="G185" s="140" t="s">
        <v>339</v>
      </c>
      <c r="H185" s="141">
        <v>2</v>
      </c>
      <c r="I185" s="142"/>
      <c r="J185" s="143">
        <f t="shared" si="10"/>
        <v>0</v>
      </c>
      <c r="K185" s="139" t="s">
        <v>1</v>
      </c>
      <c r="L185" s="32"/>
      <c r="M185" s="144" t="s">
        <v>1</v>
      </c>
      <c r="N185" s="145" t="s">
        <v>41</v>
      </c>
      <c r="P185" s="146">
        <f t="shared" si="11"/>
        <v>0</v>
      </c>
      <c r="Q185" s="146">
        <v>0</v>
      </c>
      <c r="R185" s="146">
        <f t="shared" si="12"/>
        <v>0</v>
      </c>
      <c r="S185" s="146">
        <v>0</v>
      </c>
      <c r="T185" s="147">
        <f t="shared" si="13"/>
        <v>0</v>
      </c>
      <c r="AR185" s="148" t="s">
        <v>518</v>
      </c>
      <c r="AT185" s="148" t="s">
        <v>183</v>
      </c>
      <c r="AU185" s="148" t="s">
        <v>85</v>
      </c>
      <c r="AY185" s="17" t="s">
        <v>181</v>
      </c>
      <c r="BE185" s="149">
        <f t="shared" si="14"/>
        <v>0</v>
      </c>
      <c r="BF185" s="149">
        <f t="shared" si="15"/>
        <v>0</v>
      </c>
      <c r="BG185" s="149">
        <f t="shared" si="16"/>
        <v>0</v>
      </c>
      <c r="BH185" s="149">
        <f t="shared" si="17"/>
        <v>0</v>
      </c>
      <c r="BI185" s="149">
        <f t="shared" si="18"/>
        <v>0</v>
      </c>
      <c r="BJ185" s="17" t="s">
        <v>83</v>
      </c>
      <c r="BK185" s="149">
        <f t="shared" si="19"/>
        <v>0</v>
      </c>
      <c r="BL185" s="17" t="s">
        <v>518</v>
      </c>
      <c r="BM185" s="148" t="s">
        <v>612</v>
      </c>
    </row>
    <row r="186" spans="2:65" s="1" customFormat="1" ht="16.5" customHeight="1" x14ac:dyDescent="0.2">
      <c r="B186" s="136"/>
      <c r="C186" s="137" t="s">
        <v>386</v>
      </c>
      <c r="D186" s="137" t="s">
        <v>183</v>
      </c>
      <c r="E186" s="138" t="s">
        <v>1427</v>
      </c>
      <c r="F186" s="139" t="s">
        <v>1428</v>
      </c>
      <c r="G186" s="140" t="s">
        <v>339</v>
      </c>
      <c r="H186" s="141">
        <v>60</v>
      </c>
      <c r="I186" s="142"/>
      <c r="J186" s="143">
        <f t="shared" si="10"/>
        <v>0</v>
      </c>
      <c r="K186" s="139" t="s">
        <v>1</v>
      </c>
      <c r="L186" s="32"/>
      <c r="M186" s="144" t="s">
        <v>1</v>
      </c>
      <c r="N186" s="145" t="s">
        <v>41</v>
      </c>
      <c r="P186" s="146">
        <f t="shared" si="11"/>
        <v>0</v>
      </c>
      <c r="Q186" s="146">
        <v>0</v>
      </c>
      <c r="R186" s="146">
        <f t="shared" si="12"/>
        <v>0</v>
      </c>
      <c r="S186" s="146">
        <v>0</v>
      </c>
      <c r="T186" s="147">
        <f t="shared" si="13"/>
        <v>0</v>
      </c>
      <c r="AR186" s="148" t="s">
        <v>518</v>
      </c>
      <c r="AT186" s="148" t="s">
        <v>183</v>
      </c>
      <c r="AU186" s="148" t="s">
        <v>85</v>
      </c>
      <c r="AY186" s="17" t="s">
        <v>181</v>
      </c>
      <c r="BE186" s="149">
        <f t="shared" si="14"/>
        <v>0</v>
      </c>
      <c r="BF186" s="149">
        <f t="shared" si="15"/>
        <v>0</v>
      </c>
      <c r="BG186" s="149">
        <f t="shared" si="16"/>
        <v>0</v>
      </c>
      <c r="BH186" s="149">
        <f t="shared" si="17"/>
        <v>0</v>
      </c>
      <c r="BI186" s="149">
        <f t="shared" si="18"/>
        <v>0</v>
      </c>
      <c r="BJ186" s="17" t="s">
        <v>83</v>
      </c>
      <c r="BK186" s="149">
        <f t="shared" si="19"/>
        <v>0</v>
      </c>
      <c r="BL186" s="17" t="s">
        <v>518</v>
      </c>
      <c r="BM186" s="148" t="s">
        <v>617</v>
      </c>
    </row>
    <row r="187" spans="2:65" s="1" customFormat="1" ht="16.5" customHeight="1" x14ac:dyDescent="0.2">
      <c r="B187" s="136"/>
      <c r="C187" s="137" t="s">
        <v>390</v>
      </c>
      <c r="D187" s="137" t="s">
        <v>183</v>
      </c>
      <c r="E187" s="138" t="s">
        <v>1429</v>
      </c>
      <c r="F187" s="139" t="s">
        <v>1430</v>
      </c>
      <c r="G187" s="140" t="s">
        <v>339</v>
      </c>
      <c r="H187" s="141">
        <v>60</v>
      </c>
      <c r="I187" s="142"/>
      <c r="J187" s="143">
        <f t="shared" si="10"/>
        <v>0</v>
      </c>
      <c r="K187" s="139" t="s">
        <v>1</v>
      </c>
      <c r="L187" s="32"/>
      <c r="M187" s="144" t="s">
        <v>1</v>
      </c>
      <c r="N187" s="145" t="s">
        <v>41</v>
      </c>
      <c r="P187" s="146">
        <f t="shared" si="11"/>
        <v>0</v>
      </c>
      <c r="Q187" s="146">
        <v>0</v>
      </c>
      <c r="R187" s="146">
        <f t="shared" si="12"/>
        <v>0</v>
      </c>
      <c r="S187" s="146">
        <v>0</v>
      </c>
      <c r="T187" s="147">
        <f t="shared" si="13"/>
        <v>0</v>
      </c>
      <c r="AR187" s="148" t="s">
        <v>518</v>
      </c>
      <c r="AT187" s="148" t="s">
        <v>183</v>
      </c>
      <c r="AU187" s="148" t="s">
        <v>85</v>
      </c>
      <c r="AY187" s="17" t="s">
        <v>181</v>
      </c>
      <c r="BE187" s="149">
        <f t="shared" si="14"/>
        <v>0</v>
      </c>
      <c r="BF187" s="149">
        <f t="shared" si="15"/>
        <v>0</v>
      </c>
      <c r="BG187" s="149">
        <f t="shared" si="16"/>
        <v>0</v>
      </c>
      <c r="BH187" s="149">
        <f t="shared" si="17"/>
        <v>0</v>
      </c>
      <c r="BI187" s="149">
        <f t="shared" si="18"/>
        <v>0</v>
      </c>
      <c r="BJ187" s="17" t="s">
        <v>83</v>
      </c>
      <c r="BK187" s="149">
        <f t="shared" si="19"/>
        <v>0</v>
      </c>
      <c r="BL187" s="17" t="s">
        <v>518</v>
      </c>
      <c r="BM187" s="148" t="s">
        <v>625</v>
      </c>
    </row>
    <row r="188" spans="2:65" s="1" customFormat="1" ht="16.5" customHeight="1" x14ac:dyDescent="0.2">
      <c r="B188" s="136"/>
      <c r="C188" s="137" t="s">
        <v>395</v>
      </c>
      <c r="D188" s="137" t="s">
        <v>183</v>
      </c>
      <c r="E188" s="138" t="s">
        <v>1431</v>
      </c>
      <c r="F188" s="139" t="s">
        <v>1432</v>
      </c>
      <c r="G188" s="140" t="s">
        <v>339</v>
      </c>
      <c r="H188" s="141">
        <v>60</v>
      </c>
      <c r="I188" s="142"/>
      <c r="J188" s="143">
        <f t="shared" si="10"/>
        <v>0</v>
      </c>
      <c r="K188" s="139" t="s">
        <v>1</v>
      </c>
      <c r="L188" s="32"/>
      <c r="M188" s="144" t="s">
        <v>1</v>
      </c>
      <c r="N188" s="145" t="s">
        <v>41</v>
      </c>
      <c r="P188" s="146">
        <f t="shared" si="11"/>
        <v>0</v>
      </c>
      <c r="Q188" s="146">
        <v>0</v>
      </c>
      <c r="R188" s="146">
        <f t="shared" si="12"/>
        <v>0</v>
      </c>
      <c r="S188" s="146">
        <v>0</v>
      </c>
      <c r="T188" s="147">
        <f t="shared" si="13"/>
        <v>0</v>
      </c>
      <c r="AR188" s="148" t="s">
        <v>518</v>
      </c>
      <c r="AT188" s="148" t="s">
        <v>183</v>
      </c>
      <c r="AU188" s="148" t="s">
        <v>85</v>
      </c>
      <c r="AY188" s="17" t="s">
        <v>181</v>
      </c>
      <c r="BE188" s="149">
        <f t="shared" si="14"/>
        <v>0</v>
      </c>
      <c r="BF188" s="149">
        <f t="shared" si="15"/>
        <v>0</v>
      </c>
      <c r="BG188" s="149">
        <f t="shared" si="16"/>
        <v>0</v>
      </c>
      <c r="BH188" s="149">
        <f t="shared" si="17"/>
        <v>0</v>
      </c>
      <c r="BI188" s="149">
        <f t="shared" si="18"/>
        <v>0</v>
      </c>
      <c r="BJ188" s="17" t="s">
        <v>83</v>
      </c>
      <c r="BK188" s="149">
        <f t="shared" si="19"/>
        <v>0</v>
      </c>
      <c r="BL188" s="17" t="s">
        <v>518</v>
      </c>
      <c r="BM188" s="148" t="s">
        <v>635</v>
      </c>
    </row>
    <row r="189" spans="2:65" s="1" customFormat="1" ht="16.5" customHeight="1" x14ac:dyDescent="0.2">
      <c r="B189" s="136"/>
      <c r="C189" s="137" t="s">
        <v>400</v>
      </c>
      <c r="D189" s="137" t="s">
        <v>183</v>
      </c>
      <c r="E189" s="138" t="s">
        <v>1433</v>
      </c>
      <c r="F189" s="139" t="s">
        <v>1434</v>
      </c>
      <c r="G189" s="140" t="s">
        <v>339</v>
      </c>
      <c r="H189" s="141">
        <v>60</v>
      </c>
      <c r="I189" s="142"/>
      <c r="J189" s="143">
        <f t="shared" si="10"/>
        <v>0</v>
      </c>
      <c r="K189" s="139" t="s">
        <v>1</v>
      </c>
      <c r="L189" s="32"/>
      <c r="M189" s="144" t="s">
        <v>1</v>
      </c>
      <c r="N189" s="145" t="s">
        <v>41</v>
      </c>
      <c r="P189" s="146">
        <f t="shared" si="11"/>
        <v>0</v>
      </c>
      <c r="Q189" s="146">
        <v>0</v>
      </c>
      <c r="R189" s="146">
        <f t="shared" si="12"/>
        <v>0</v>
      </c>
      <c r="S189" s="146">
        <v>0</v>
      </c>
      <c r="T189" s="147">
        <f t="shared" si="13"/>
        <v>0</v>
      </c>
      <c r="AR189" s="148" t="s">
        <v>518</v>
      </c>
      <c r="AT189" s="148" t="s">
        <v>183</v>
      </c>
      <c r="AU189" s="148" t="s">
        <v>85</v>
      </c>
      <c r="AY189" s="17" t="s">
        <v>181</v>
      </c>
      <c r="BE189" s="149">
        <f t="shared" si="14"/>
        <v>0</v>
      </c>
      <c r="BF189" s="149">
        <f t="shared" si="15"/>
        <v>0</v>
      </c>
      <c r="BG189" s="149">
        <f t="shared" si="16"/>
        <v>0</v>
      </c>
      <c r="BH189" s="149">
        <f t="shared" si="17"/>
        <v>0</v>
      </c>
      <c r="BI189" s="149">
        <f t="shared" si="18"/>
        <v>0</v>
      </c>
      <c r="BJ189" s="17" t="s">
        <v>83</v>
      </c>
      <c r="BK189" s="149">
        <f t="shared" si="19"/>
        <v>0</v>
      </c>
      <c r="BL189" s="17" t="s">
        <v>518</v>
      </c>
      <c r="BM189" s="148" t="s">
        <v>644</v>
      </c>
    </row>
    <row r="190" spans="2:65" s="11" customFormat="1" ht="22.9" customHeight="1" x14ac:dyDescent="0.2">
      <c r="B190" s="124"/>
      <c r="D190" s="125" t="s">
        <v>75</v>
      </c>
      <c r="E190" s="134" t="s">
        <v>1293</v>
      </c>
      <c r="F190" s="134" t="s">
        <v>1294</v>
      </c>
      <c r="I190" s="127"/>
      <c r="J190" s="135">
        <f>BK190</f>
        <v>0</v>
      </c>
      <c r="L190" s="124"/>
      <c r="M190" s="129"/>
      <c r="P190" s="130">
        <f>SUM(P191:P193)</f>
        <v>0</v>
      </c>
      <c r="R190" s="130">
        <f>SUM(R191:R193)</f>
        <v>0</v>
      </c>
      <c r="T190" s="131">
        <f>SUM(T191:T193)</f>
        <v>0</v>
      </c>
      <c r="AR190" s="125" t="s">
        <v>99</v>
      </c>
      <c r="AT190" s="132" t="s">
        <v>75</v>
      </c>
      <c r="AU190" s="132" t="s">
        <v>83</v>
      </c>
      <c r="AY190" s="125" t="s">
        <v>181</v>
      </c>
      <c r="BK190" s="133">
        <f>SUM(BK191:BK193)</f>
        <v>0</v>
      </c>
    </row>
    <row r="191" spans="2:65" s="1" customFormat="1" ht="16.5" customHeight="1" x14ac:dyDescent="0.2">
      <c r="B191" s="136"/>
      <c r="C191" s="137" t="s">
        <v>209</v>
      </c>
      <c r="D191" s="137" t="s">
        <v>183</v>
      </c>
      <c r="E191" s="138" t="s">
        <v>1295</v>
      </c>
      <c r="F191" s="139" t="s">
        <v>1296</v>
      </c>
      <c r="G191" s="140" t="s">
        <v>339</v>
      </c>
      <c r="H191" s="141">
        <v>22</v>
      </c>
      <c r="I191" s="142"/>
      <c r="J191" s="143">
        <f>ROUND(I191*H191,2)</f>
        <v>0</v>
      </c>
      <c r="K191" s="139" t="s">
        <v>1</v>
      </c>
      <c r="L191" s="32"/>
      <c r="M191" s="144" t="s">
        <v>1</v>
      </c>
      <c r="N191" s="145" t="s">
        <v>41</v>
      </c>
      <c r="P191" s="146">
        <f>O191*H191</f>
        <v>0</v>
      </c>
      <c r="Q191" s="146">
        <v>0</v>
      </c>
      <c r="R191" s="146">
        <f>Q191*H191</f>
        <v>0</v>
      </c>
      <c r="S191" s="146">
        <v>0</v>
      </c>
      <c r="T191" s="147">
        <f>S191*H191</f>
        <v>0</v>
      </c>
      <c r="AR191" s="148" t="s">
        <v>518</v>
      </c>
      <c r="AT191" s="148" t="s">
        <v>183</v>
      </c>
      <c r="AU191" s="148" t="s">
        <v>85</v>
      </c>
      <c r="AY191" s="17" t="s">
        <v>181</v>
      </c>
      <c r="BE191" s="149">
        <f>IF(N191="základní",J191,0)</f>
        <v>0</v>
      </c>
      <c r="BF191" s="149">
        <f>IF(N191="snížená",J191,0)</f>
        <v>0</v>
      </c>
      <c r="BG191" s="149">
        <f>IF(N191="zákl. přenesená",J191,0)</f>
        <v>0</v>
      </c>
      <c r="BH191" s="149">
        <f>IF(N191="sníž. přenesená",J191,0)</f>
        <v>0</v>
      </c>
      <c r="BI191" s="149">
        <f>IF(N191="nulová",J191,0)</f>
        <v>0</v>
      </c>
      <c r="BJ191" s="17" t="s">
        <v>83</v>
      </c>
      <c r="BK191" s="149">
        <f>ROUND(I191*H191,2)</f>
        <v>0</v>
      </c>
      <c r="BL191" s="17" t="s">
        <v>518</v>
      </c>
      <c r="BM191" s="148" t="s">
        <v>653</v>
      </c>
    </row>
    <row r="192" spans="2:65" s="1" customFormat="1" ht="16.5" customHeight="1" x14ac:dyDescent="0.2">
      <c r="B192" s="136"/>
      <c r="C192" s="137" t="s">
        <v>214</v>
      </c>
      <c r="D192" s="137" t="s">
        <v>183</v>
      </c>
      <c r="E192" s="138" t="s">
        <v>1298</v>
      </c>
      <c r="F192" s="139" t="s">
        <v>1299</v>
      </c>
      <c r="G192" s="140" t="s">
        <v>339</v>
      </c>
      <c r="H192" s="141">
        <v>30</v>
      </c>
      <c r="I192" s="142"/>
      <c r="J192" s="143">
        <f>ROUND(I192*H192,2)</f>
        <v>0</v>
      </c>
      <c r="K192" s="139" t="s">
        <v>1</v>
      </c>
      <c r="L192" s="32"/>
      <c r="M192" s="144" t="s">
        <v>1</v>
      </c>
      <c r="N192" s="145" t="s">
        <v>41</v>
      </c>
      <c r="P192" s="146">
        <f>O192*H192</f>
        <v>0</v>
      </c>
      <c r="Q192" s="146">
        <v>0</v>
      </c>
      <c r="R192" s="146">
        <f>Q192*H192</f>
        <v>0</v>
      </c>
      <c r="S192" s="146">
        <v>0</v>
      </c>
      <c r="T192" s="147">
        <f>S192*H192</f>
        <v>0</v>
      </c>
      <c r="AR192" s="148" t="s">
        <v>518</v>
      </c>
      <c r="AT192" s="148" t="s">
        <v>183</v>
      </c>
      <c r="AU192" s="148" t="s">
        <v>85</v>
      </c>
      <c r="AY192" s="17" t="s">
        <v>181</v>
      </c>
      <c r="BE192" s="149">
        <f>IF(N192="základní",J192,0)</f>
        <v>0</v>
      </c>
      <c r="BF192" s="149">
        <f>IF(N192="snížená",J192,0)</f>
        <v>0</v>
      </c>
      <c r="BG192" s="149">
        <f>IF(N192="zákl. přenesená",J192,0)</f>
        <v>0</v>
      </c>
      <c r="BH192" s="149">
        <f>IF(N192="sníž. přenesená",J192,0)</f>
        <v>0</v>
      </c>
      <c r="BI192" s="149">
        <f>IF(N192="nulová",J192,0)</f>
        <v>0</v>
      </c>
      <c r="BJ192" s="17" t="s">
        <v>83</v>
      </c>
      <c r="BK192" s="149">
        <f>ROUND(I192*H192,2)</f>
        <v>0</v>
      </c>
      <c r="BL192" s="17" t="s">
        <v>518</v>
      </c>
      <c r="BM192" s="148" t="s">
        <v>665</v>
      </c>
    </row>
    <row r="193" spans="2:65" s="1" customFormat="1" ht="16.5" customHeight="1" x14ac:dyDescent="0.2">
      <c r="B193" s="136"/>
      <c r="C193" s="137" t="s">
        <v>219</v>
      </c>
      <c r="D193" s="137" t="s">
        <v>183</v>
      </c>
      <c r="E193" s="138" t="s">
        <v>1301</v>
      </c>
      <c r="F193" s="139" t="s">
        <v>1302</v>
      </c>
      <c r="G193" s="140" t="s">
        <v>339</v>
      </c>
      <c r="H193" s="141">
        <v>80</v>
      </c>
      <c r="I193" s="142"/>
      <c r="J193" s="143">
        <f>ROUND(I193*H193,2)</f>
        <v>0</v>
      </c>
      <c r="K193" s="139" t="s">
        <v>1</v>
      </c>
      <c r="L193" s="32"/>
      <c r="M193" s="144" t="s">
        <v>1</v>
      </c>
      <c r="N193" s="145" t="s">
        <v>41</v>
      </c>
      <c r="P193" s="146">
        <f>O193*H193</f>
        <v>0</v>
      </c>
      <c r="Q193" s="146">
        <v>0</v>
      </c>
      <c r="R193" s="146">
        <f>Q193*H193</f>
        <v>0</v>
      </c>
      <c r="S193" s="146">
        <v>0</v>
      </c>
      <c r="T193" s="147">
        <f>S193*H193</f>
        <v>0</v>
      </c>
      <c r="AR193" s="148" t="s">
        <v>518</v>
      </c>
      <c r="AT193" s="148" t="s">
        <v>183</v>
      </c>
      <c r="AU193" s="148" t="s">
        <v>85</v>
      </c>
      <c r="AY193" s="17" t="s">
        <v>181</v>
      </c>
      <c r="BE193" s="149">
        <f>IF(N193="základní",J193,0)</f>
        <v>0</v>
      </c>
      <c r="BF193" s="149">
        <f>IF(N193="snížená",J193,0)</f>
        <v>0</v>
      </c>
      <c r="BG193" s="149">
        <f>IF(N193="zákl. přenesená",J193,0)</f>
        <v>0</v>
      </c>
      <c r="BH193" s="149">
        <f>IF(N193="sníž. přenesená",J193,0)</f>
        <v>0</v>
      </c>
      <c r="BI193" s="149">
        <f>IF(N193="nulová",J193,0)</f>
        <v>0</v>
      </c>
      <c r="BJ193" s="17" t="s">
        <v>83</v>
      </c>
      <c r="BK193" s="149">
        <f>ROUND(I193*H193,2)</f>
        <v>0</v>
      </c>
      <c r="BL193" s="17" t="s">
        <v>518</v>
      </c>
      <c r="BM193" s="148" t="s">
        <v>675</v>
      </c>
    </row>
    <row r="194" spans="2:65" s="11" customFormat="1" ht="25.9" customHeight="1" x14ac:dyDescent="0.2">
      <c r="B194" s="124"/>
      <c r="D194" s="125" t="s">
        <v>75</v>
      </c>
      <c r="E194" s="126" t="s">
        <v>961</v>
      </c>
      <c r="F194" s="126" t="s">
        <v>962</v>
      </c>
      <c r="I194" s="127"/>
      <c r="J194" s="128">
        <f>BK194</f>
        <v>0</v>
      </c>
      <c r="L194" s="124"/>
      <c r="M194" s="129"/>
      <c r="P194" s="130">
        <f>SUM(P195:P196)</f>
        <v>0</v>
      </c>
      <c r="R194" s="130">
        <f>SUM(R195:R196)</f>
        <v>0</v>
      </c>
      <c r="T194" s="131">
        <f>SUM(T195:T196)</f>
        <v>0</v>
      </c>
      <c r="AR194" s="125" t="s">
        <v>188</v>
      </c>
      <c r="AT194" s="132" t="s">
        <v>75</v>
      </c>
      <c r="AU194" s="132" t="s">
        <v>76</v>
      </c>
      <c r="AY194" s="125" t="s">
        <v>181</v>
      </c>
      <c r="BK194" s="133">
        <f>SUM(BK195:BK196)</f>
        <v>0</v>
      </c>
    </row>
    <row r="195" spans="2:65" s="1" customFormat="1" ht="16.5" customHeight="1" x14ac:dyDescent="0.2">
      <c r="B195" s="136"/>
      <c r="C195" s="137" t="s">
        <v>330</v>
      </c>
      <c r="D195" s="137" t="s">
        <v>183</v>
      </c>
      <c r="E195" s="138" t="s">
        <v>1328</v>
      </c>
      <c r="F195" s="139" t="s">
        <v>1329</v>
      </c>
      <c r="G195" s="140" t="s">
        <v>965</v>
      </c>
      <c r="H195" s="141">
        <v>80</v>
      </c>
      <c r="I195" s="142"/>
      <c r="J195" s="143">
        <f>ROUND(I195*H195,2)</f>
        <v>0</v>
      </c>
      <c r="K195" s="139" t="s">
        <v>1</v>
      </c>
      <c r="L195" s="32"/>
      <c r="M195" s="144" t="s">
        <v>1</v>
      </c>
      <c r="N195" s="145" t="s">
        <v>41</v>
      </c>
      <c r="P195" s="146">
        <f>O195*H195</f>
        <v>0</v>
      </c>
      <c r="Q195" s="146">
        <v>0</v>
      </c>
      <c r="R195" s="146">
        <f>Q195*H195</f>
        <v>0</v>
      </c>
      <c r="S195" s="146">
        <v>0</v>
      </c>
      <c r="T195" s="147">
        <f>S195*H195</f>
        <v>0</v>
      </c>
      <c r="AR195" s="148" t="s">
        <v>1330</v>
      </c>
      <c r="AT195" s="148" t="s">
        <v>183</v>
      </c>
      <c r="AU195" s="148" t="s">
        <v>83</v>
      </c>
      <c r="AY195" s="17" t="s">
        <v>181</v>
      </c>
      <c r="BE195" s="149">
        <f>IF(N195="základní",J195,0)</f>
        <v>0</v>
      </c>
      <c r="BF195" s="149">
        <f>IF(N195="snížená",J195,0)</f>
        <v>0</v>
      </c>
      <c r="BG195" s="149">
        <f>IF(N195="zákl. přenesená",J195,0)</f>
        <v>0</v>
      </c>
      <c r="BH195" s="149">
        <f>IF(N195="sníž. přenesená",J195,0)</f>
        <v>0</v>
      </c>
      <c r="BI195" s="149">
        <f>IF(N195="nulová",J195,0)</f>
        <v>0</v>
      </c>
      <c r="BJ195" s="17" t="s">
        <v>83</v>
      </c>
      <c r="BK195" s="149">
        <f>ROUND(I195*H195,2)</f>
        <v>0</v>
      </c>
      <c r="BL195" s="17" t="s">
        <v>1330</v>
      </c>
      <c r="BM195" s="148" t="s">
        <v>685</v>
      </c>
    </row>
    <row r="196" spans="2:65" s="1" customFormat="1" ht="16.5" customHeight="1" x14ac:dyDescent="0.2">
      <c r="B196" s="136"/>
      <c r="C196" s="137" t="s">
        <v>324</v>
      </c>
      <c r="D196" s="137" t="s">
        <v>183</v>
      </c>
      <c r="E196" s="138" t="s">
        <v>1332</v>
      </c>
      <c r="F196" s="139" t="s">
        <v>1333</v>
      </c>
      <c r="G196" s="140" t="s">
        <v>965</v>
      </c>
      <c r="H196" s="141">
        <v>30</v>
      </c>
      <c r="I196" s="142"/>
      <c r="J196" s="143">
        <f>ROUND(I196*H196,2)</f>
        <v>0</v>
      </c>
      <c r="K196" s="139" t="s">
        <v>1</v>
      </c>
      <c r="L196" s="32"/>
      <c r="M196" s="144" t="s">
        <v>1</v>
      </c>
      <c r="N196" s="145" t="s">
        <v>41</v>
      </c>
      <c r="P196" s="146">
        <f>O196*H196</f>
        <v>0</v>
      </c>
      <c r="Q196" s="146">
        <v>0</v>
      </c>
      <c r="R196" s="146">
        <f>Q196*H196</f>
        <v>0</v>
      </c>
      <c r="S196" s="146">
        <v>0</v>
      </c>
      <c r="T196" s="147">
        <f>S196*H196</f>
        <v>0</v>
      </c>
      <c r="AR196" s="148" t="s">
        <v>1330</v>
      </c>
      <c r="AT196" s="148" t="s">
        <v>183</v>
      </c>
      <c r="AU196" s="148" t="s">
        <v>83</v>
      </c>
      <c r="AY196" s="17" t="s">
        <v>181</v>
      </c>
      <c r="BE196" s="149">
        <f>IF(N196="základní",J196,0)</f>
        <v>0</v>
      </c>
      <c r="BF196" s="149">
        <f>IF(N196="snížená",J196,0)</f>
        <v>0</v>
      </c>
      <c r="BG196" s="149">
        <f>IF(N196="zákl. přenesená",J196,0)</f>
        <v>0</v>
      </c>
      <c r="BH196" s="149">
        <f>IF(N196="sníž. přenesená",J196,0)</f>
        <v>0</v>
      </c>
      <c r="BI196" s="149">
        <f>IF(N196="nulová",J196,0)</f>
        <v>0</v>
      </c>
      <c r="BJ196" s="17" t="s">
        <v>83</v>
      </c>
      <c r="BK196" s="149">
        <f>ROUND(I196*H196,2)</f>
        <v>0</v>
      </c>
      <c r="BL196" s="17" t="s">
        <v>1330</v>
      </c>
      <c r="BM196" s="148" t="s">
        <v>696</v>
      </c>
    </row>
    <row r="197" spans="2:65" s="11" customFormat="1" ht="25.9" customHeight="1" x14ac:dyDescent="0.2">
      <c r="B197" s="124"/>
      <c r="D197" s="125" t="s">
        <v>75</v>
      </c>
      <c r="E197" s="126" t="s">
        <v>1341</v>
      </c>
      <c r="F197" s="126" t="s">
        <v>1342</v>
      </c>
      <c r="I197" s="127"/>
      <c r="J197" s="128">
        <f>BK197</f>
        <v>0</v>
      </c>
      <c r="L197" s="124"/>
      <c r="M197" s="129"/>
      <c r="P197" s="130">
        <f>P198+P201+P203</f>
        <v>0</v>
      </c>
      <c r="R197" s="130">
        <f>R198+R201+R203</f>
        <v>0</v>
      </c>
      <c r="T197" s="131">
        <f>T198+T201+T203</f>
        <v>0</v>
      </c>
      <c r="AR197" s="125" t="s">
        <v>209</v>
      </c>
      <c r="AT197" s="132" t="s">
        <v>75</v>
      </c>
      <c r="AU197" s="132" t="s">
        <v>76</v>
      </c>
      <c r="AY197" s="125" t="s">
        <v>181</v>
      </c>
      <c r="BK197" s="133">
        <f>BK198+BK201+BK203</f>
        <v>0</v>
      </c>
    </row>
    <row r="198" spans="2:65" s="11" customFormat="1" ht="22.9" customHeight="1" x14ac:dyDescent="0.2">
      <c r="B198" s="124"/>
      <c r="D198" s="125" t="s">
        <v>75</v>
      </c>
      <c r="E198" s="134" t="s">
        <v>1343</v>
      </c>
      <c r="F198" s="134" t="s">
        <v>1344</v>
      </c>
      <c r="I198" s="127"/>
      <c r="J198" s="135">
        <f>BK198</f>
        <v>0</v>
      </c>
      <c r="L198" s="124"/>
      <c r="M198" s="129"/>
      <c r="P198" s="130">
        <f>SUM(P199:P200)</f>
        <v>0</v>
      </c>
      <c r="R198" s="130">
        <f>SUM(R199:R200)</f>
        <v>0</v>
      </c>
      <c r="T198" s="131">
        <f>SUM(T199:T200)</f>
        <v>0</v>
      </c>
      <c r="AR198" s="125" t="s">
        <v>209</v>
      </c>
      <c r="AT198" s="132" t="s">
        <v>75</v>
      </c>
      <c r="AU198" s="132" t="s">
        <v>83</v>
      </c>
      <c r="AY198" s="125" t="s">
        <v>181</v>
      </c>
      <c r="BK198" s="133">
        <f>SUM(BK199:BK200)</f>
        <v>0</v>
      </c>
    </row>
    <row r="199" spans="2:65" s="1" customFormat="1" ht="16.5" customHeight="1" x14ac:dyDescent="0.2">
      <c r="B199" s="136"/>
      <c r="C199" s="137" t="s">
        <v>202</v>
      </c>
      <c r="D199" s="137" t="s">
        <v>183</v>
      </c>
      <c r="E199" s="138" t="s">
        <v>1345</v>
      </c>
      <c r="F199" s="139" t="s">
        <v>1346</v>
      </c>
      <c r="G199" s="140" t="s">
        <v>824</v>
      </c>
      <c r="H199" s="141">
        <v>1</v>
      </c>
      <c r="I199" s="142"/>
      <c r="J199" s="143">
        <f>ROUND(I199*H199,2)</f>
        <v>0</v>
      </c>
      <c r="K199" s="139" t="s">
        <v>1</v>
      </c>
      <c r="L199" s="32"/>
      <c r="M199" s="144" t="s">
        <v>1</v>
      </c>
      <c r="N199" s="145" t="s">
        <v>41</v>
      </c>
      <c r="P199" s="146">
        <f>O199*H199</f>
        <v>0</v>
      </c>
      <c r="Q199" s="146">
        <v>0</v>
      </c>
      <c r="R199" s="146">
        <f>Q199*H199</f>
        <v>0</v>
      </c>
      <c r="S199" s="146">
        <v>0</v>
      </c>
      <c r="T199" s="147">
        <f>S199*H199</f>
        <v>0</v>
      </c>
      <c r="AR199" s="148" t="s">
        <v>188</v>
      </c>
      <c r="AT199" s="148" t="s">
        <v>183</v>
      </c>
      <c r="AU199" s="148" t="s">
        <v>85</v>
      </c>
      <c r="AY199" s="17" t="s">
        <v>181</v>
      </c>
      <c r="BE199" s="149">
        <f>IF(N199="základní",J199,0)</f>
        <v>0</v>
      </c>
      <c r="BF199" s="149">
        <f>IF(N199="snížená",J199,0)</f>
        <v>0</v>
      </c>
      <c r="BG199" s="149">
        <f>IF(N199="zákl. přenesená",J199,0)</f>
        <v>0</v>
      </c>
      <c r="BH199" s="149">
        <f>IF(N199="sníž. přenesená",J199,0)</f>
        <v>0</v>
      </c>
      <c r="BI199" s="149">
        <f>IF(N199="nulová",J199,0)</f>
        <v>0</v>
      </c>
      <c r="BJ199" s="17" t="s">
        <v>83</v>
      </c>
      <c r="BK199" s="149">
        <f>ROUND(I199*H199,2)</f>
        <v>0</v>
      </c>
      <c r="BL199" s="17" t="s">
        <v>188</v>
      </c>
      <c r="BM199" s="148" t="s">
        <v>707</v>
      </c>
    </row>
    <row r="200" spans="2:65" s="1" customFormat="1" ht="16.5" customHeight="1" x14ac:dyDescent="0.2">
      <c r="B200" s="136"/>
      <c r="C200" s="137" t="s">
        <v>229</v>
      </c>
      <c r="D200" s="137" t="s">
        <v>183</v>
      </c>
      <c r="E200" s="138" t="s">
        <v>1351</v>
      </c>
      <c r="F200" s="139" t="s">
        <v>1352</v>
      </c>
      <c r="G200" s="140" t="s">
        <v>824</v>
      </c>
      <c r="H200" s="141">
        <v>1</v>
      </c>
      <c r="I200" s="142"/>
      <c r="J200" s="143">
        <f>ROUND(I200*H200,2)</f>
        <v>0</v>
      </c>
      <c r="K200" s="139" t="s">
        <v>1</v>
      </c>
      <c r="L200" s="32"/>
      <c r="M200" s="144" t="s">
        <v>1</v>
      </c>
      <c r="N200" s="145" t="s">
        <v>41</v>
      </c>
      <c r="P200" s="146">
        <f>O200*H200</f>
        <v>0</v>
      </c>
      <c r="Q200" s="146">
        <v>0</v>
      </c>
      <c r="R200" s="146">
        <f>Q200*H200</f>
        <v>0</v>
      </c>
      <c r="S200" s="146">
        <v>0</v>
      </c>
      <c r="T200" s="147">
        <f>S200*H200</f>
        <v>0</v>
      </c>
      <c r="AR200" s="148" t="s">
        <v>188</v>
      </c>
      <c r="AT200" s="148" t="s">
        <v>183</v>
      </c>
      <c r="AU200" s="148" t="s">
        <v>85</v>
      </c>
      <c r="AY200" s="17" t="s">
        <v>181</v>
      </c>
      <c r="BE200" s="149">
        <f>IF(N200="základní",J200,0)</f>
        <v>0</v>
      </c>
      <c r="BF200" s="149">
        <f>IF(N200="snížená",J200,0)</f>
        <v>0</v>
      </c>
      <c r="BG200" s="149">
        <f>IF(N200="zákl. přenesená",J200,0)</f>
        <v>0</v>
      </c>
      <c r="BH200" s="149">
        <f>IF(N200="sníž. přenesená",J200,0)</f>
        <v>0</v>
      </c>
      <c r="BI200" s="149">
        <f>IF(N200="nulová",J200,0)</f>
        <v>0</v>
      </c>
      <c r="BJ200" s="17" t="s">
        <v>83</v>
      </c>
      <c r="BK200" s="149">
        <f>ROUND(I200*H200,2)</f>
        <v>0</v>
      </c>
      <c r="BL200" s="17" t="s">
        <v>188</v>
      </c>
      <c r="BM200" s="148" t="s">
        <v>716</v>
      </c>
    </row>
    <row r="201" spans="2:65" s="11" customFormat="1" ht="22.9" customHeight="1" x14ac:dyDescent="0.2">
      <c r="B201" s="124"/>
      <c r="D201" s="125" t="s">
        <v>75</v>
      </c>
      <c r="E201" s="134" t="s">
        <v>1354</v>
      </c>
      <c r="F201" s="134" t="s">
        <v>1355</v>
      </c>
      <c r="I201" s="127"/>
      <c r="J201" s="135">
        <f>BK201</f>
        <v>0</v>
      </c>
      <c r="L201" s="124"/>
      <c r="M201" s="129"/>
      <c r="P201" s="130">
        <f>P202</f>
        <v>0</v>
      </c>
      <c r="R201" s="130">
        <f>R202</f>
        <v>0</v>
      </c>
      <c r="T201" s="131">
        <f>T202</f>
        <v>0</v>
      </c>
      <c r="AR201" s="125" t="s">
        <v>209</v>
      </c>
      <c r="AT201" s="132" t="s">
        <v>75</v>
      </c>
      <c r="AU201" s="132" t="s">
        <v>83</v>
      </c>
      <c r="AY201" s="125" t="s">
        <v>181</v>
      </c>
      <c r="BK201" s="133">
        <f>BK202</f>
        <v>0</v>
      </c>
    </row>
    <row r="202" spans="2:65" s="1" customFormat="1" ht="16.5" customHeight="1" x14ac:dyDescent="0.2">
      <c r="B202" s="136"/>
      <c r="C202" s="137" t="s">
        <v>336</v>
      </c>
      <c r="D202" s="137" t="s">
        <v>183</v>
      </c>
      <c r="E202" s="138" t="s">
        <v>1356</v>
      </c>
      <c r="F202" s="139" t="s">
        <v>1357</v>
      </c>
      <c r="G202" s="140" t="s">
        <v>642</v>
      </c>
      <c r="H202" s="191"/>
      <c r="I202" s="142"/>
      <c r="J202" s="143">
        <f>ROUND(I202*H202,2)</f>
        <v>0</v>
      </c>
      <c r="K202" s="139" t="s">
        <v>1</v>
      </c>
      <c r="L202" s="32"/>
      <c r="M202" s="144" t="s">
        <v>1</v>
      </c>
      <c r="N202" s="145" t="s">
        <v>41</v>
      </c>
      <c r="P202" s="146">
        <f>O202*H202</f>
        <v>0</v>
      </c>
      <c r="Q202" s="146">
        <v>0</v>
      </c>
      <c r="R202" s="146">
        <f>Q202*H202</f>
        <v>0</v>
      </c>
      <c r="S202" s="146">
        <v>0</v>
      </c>
      <c r="T202" s="147">
        <f>S202*H202</f>
        <v>0</v>
      </c>
      <c r="AR202" s="148" t="s">
        <v>188</v>
      </c>
      <c r="AT202" s="148" t="s">
        <v>183</v>
      </c>
      <c r="AU202" s="148" t="s">
        <v>85</v>
      </c>
      <c r="AY202" s="17" t="s">
        <v>181</v>
      </c>
      <c r="BE202" s="149">
        <f>IF(N202="základní",J202,0)</f>
        <v>0</v>
      </c>
      <c r="BF202" s="149">
        <f>IF(N202="snížená",J202,0)</f>
        <v>0</v>
      </c>
      <c r="BG202" s="149">
        <f>IF(N202="zákl. přenesená",J202,0)</f>
        <v>0</v>
      </c>
      <c r="BH202" s="149">
        <f>IF(N202="sníž. přenesená",J202,0)</f>
        <v>0</v>
      </c>
      <c r="BI202" s="149">
        <f>IF(N202="nulová",J202,0)</f>
        <v>0</v>
      </c>
      <c r="BJ202" s="17" t="s">
        <v>83</v>
      </c>
      <c r="BK202" s="149">
        <f>ROUND(I202*H202,2)</f>
        <v>0</v>
      </c>
      <c r="BL202" s="17" t="s">
        <v>188</v>
      </c>
      <c r="BM202" s="148" t="s">
        <v>724</v>
      </c>
    </row>
    <row r="203" spans="2:65" s="11" customFormat="1" ht="22.9" customHeight="1" x14ac:dyDescent="0.2">
      <c r="B203" s="124"/>
      <c r="D203" s="125" t="s">
        <v>75</v>
      </c>
      <c r="E203" s="134" t="s">
        <v>1359</v>
      </c>
      <c r="F203" s="134" t="s">
        <v>1360</v>
      </c>
      <c r="I203" s="127"/>
      <c r="J203" s="135">
        <f>BK203</f>
        <v>0</v>
      </c>
      <c r="L203" s="124"/>
      <c r="M203" s="129"/>
      <c r="P203" s="130">
        <f>SUM(P204:P205)</f>
        <v>0</v>
      </c>
      <c r="R203" s="130">
        <f>SUM(R204:R205)</f>
        <v>0</v>
      </c>
      <c r="T203" s="131">
        <f>SUM(T204:T205)</f>
        <v>0</v>
      </c>
      <c r="AR203" s="125" t="s">
        <v>209</v>
      </c>
      <c r="AT203" s="132" t="s">
        <v>75</v>
      </c>
      <c r="AU203" s="132" t="s">
        <v>83</v>
      </c>
      <c r="AY203" s="125" t="s">
        <v>181</v>
      </c>
      <c r="BK203" s="133">
        <f>SUM(BK204:BK205)</f>
        <v>0</v>
      </c>
    </row>
    <row r="204" spans="2:65" s="1" customFormat="1" ht="16.5" customHeight="1" x14ac:dyDescent="0.2">
      <c r="B204" s="136"/>
      <c r="C204" s="137" t="s">
        <v>282</v>
      </c>
      <c r="D204" s="137" t="s">
        <v>183</v>
      </c>
      <c r="E204" s="138" t="s">
        <v>1435</v>
      </c>
      <c r="F204" s="139" t="s">
        <v>1436</v>
      </c>
      <c r="G204" s="140" t="s">
        <v>642</v>
      </c>
      <c r="H204" s="191"/>
      <c r="I204" s="142"/>
      <c r="J204" s="143">
        <f>ROUND(I204*H204,2)</f>
        <v>0</v>
      </c>
      <c r="K204" s="139" t="s">
        <v>1</v>
      </c>
      <c r="L204" s="32"/>
      <c r="M204" s="144" t="s">
        <v>1</v>
      </c>
      <c r="N204" s="145" t="s">
        <v>41</v>
      </c>
      <c r="P204" s="146">
        <f>O204*H204</f>
        <v>0</v>
      </c>
      <c r="Q204" s="146">
        <v>0</v>
      </c>
      <c r="R204" s="146">
        <f>Q204*H204</f>
        <v>0</v>
      </c>
      <c r="S204" s="146">
        <v>0</v>
      </c>
      <c r="T204" s="147">
        <f>S204*H204</f>
        <v>0</v>
      </c>
      <c r="AR204" s="148" t="s">
        <v>188</v>
      </c>
      <c r="AT204" s="148" t="s">
        <v>183</v>
      </c>
      <c r="AU204" s="148" t="s">
        <v>85</v>
      </c>
      <c r="AY204" s="17" t="s">
        <v>181</v>
      </c>
      <c r="BE204" s="149">
        <f>IF(N204="základní",J204,0)</f>
        <v>0</v>
      </c>
      <c r="BF204" s="149">
        <f>IF(N204="snížená",J204,0)</f>
        <v>0</v>
      </c>
      <c r="BG204" s="149">
        <f>IF(N204="zákl. přenesená",J204,0)</f>
        <v>0</v>
      </c>
      <c r="BH204" s="149">
        <f>IF(N204="sníž. přenesená",J204,0)</f>
        <v>0</v>
      </c>
      <c r="BI204" s="149">
        <f>IF(N204="nulová",J204,0)</f>
        <v>0</v>
      </c>
      <c r="BJ204" s="17" t="s">
        <v>83</v>
      </c>
      <c r="BK204" s="149">
        <f>ROUND(I204*H204,2)</f>
        <v>0</v>
      </c>
      <c r="BL204" s="17" t="s">
        <v>188</v>
      </c>
      <c r="BM204" s="148" t="s">
        <v>734</v>
      </c>
    </row>
    <row r="205" spans="2:65" s="1" customFormat="1" ht="16.5" customHeight="1" x14ac:dyDescent="0.2">
      <c r="B205" s="136"/>
      <c r="C205" s="137" t="s">
        <v>341</v>
      </c>
      <c r="D205" s="137" t="s">
        <v>183</v>
      </c>
      <c r="E205" s="138" t="s">
        <v>1361</v>
      </c>
      <c r="F205" s="139" t="s">
        <v>1362</v>
      </c>
      <c r="G205" s="140" t="s">
        <v>642</v>
      </c>
      <c r="H205" s="191"/>
      <c r="I205" s="142"/>
      <c r="J205" s="143">
        <f>ROUND(I205*H205,2)</f>
        <v>0</v>
      </c>
      <c r="K205" s="139" t="s">
        <v>1</v>
      </c>
      <c r="L205" s="32"/>
      <c r="M205" s="195" t="s">
        <v>1</v>
      </c>
      <c r="N205" s="196" t="s">
        <v>41</v>
      </c>
      <c r="O205" s="193"/>
      <c r="P205" s="197">
        <f>O205*H205</f>
        <v>0</v>
      </c>
      <c r="Q205" s="197">
        <v>0</v>
      </c>
      <c r="R205" s="197">
        <f>Q205*H205</f>
        <v>0</v>
      </c>
      <c r="S205" s="197">
        <v>0</v>
      </c>
      <c r="T205" s="198">
        <f>S205*H205</f>
        <v>0</v>
      </c>
      <c r="AR205" s="148" t="s">
        <v>188</v>
      </c>
      <c r="AT205" s="148" t="s">
        <v>183</v>
      </c>
      <c r="AU205" s="148" t="s">
        <v>85</v>
      </c>
      <c r="AY205" s="17" t="s">
        <v>181</v>
      </c>
      <c r="BE205" s="149">
        <f>IF(N205="základní",J205,0)</f>
        <v>0</v>
      </c>
      <c r="BF205" s="149">
        <f>IF(N205="snížená",J205,0)</f>
        <v>0</v>
      </c>
      <c r="BG205" s="149">
        <f>IF(N205="zákl. přenesená",J205,0)</f>
        <v>0</v>
      </c>
      <c r="BH205" s="149">
        <f>IF(N205="sníž. přenesená",J205,0)</f>
        <v>0</v>
      </c>
      <c r="BI205" s="149">
        <f>IF(N205="nulová",J205,0)</f>
        <v>0</v>
      </c>
      <c r="BJ205" s="17" t="s">
        <v>83</v>
      </c>
      <c r="BK205" s="149">
        <f>ROUND(I205*H205,2)</f>
        <v>0</v>
      </c>
      <c r="BL205" s="17" t="s">
        <v>188</v>
      </c>
      <c r="BM205" s="148" t="s">
        <v>742</v>
      </c>
    </row>
    <row r="206" spans="2:65" s="1" customFormat="1" ht="6.95" customHeight="1" x14ac:dyDescent="0.2">
      <c r="B206" s="44"/>
      <c r="C206" s="45"/>
      <c r="D206" s="45"/>
      <c r="E206" s="45"/>
      <c r="F206" s="45"/>
      <c r="G206" s="45"/>
      <c r="H206" s="45"/>
      <c r="I206" s="45"/>
      <c r="J206" s="45"/>
      <c r="K206" s="45"/>
      <c r="L206" s="32"/>
    </row>
  </sheetData>
  <autoFilter ref="C135:K205" xr:uid="{00000000-0009-0000-0000-000004000000}"/>
  <mergeCells count="15">
    <mergeCell ref="E122:H122"/>
    <mergeCell ref="E126:H126"/>
    <mergeCell ref="E124:H124"/>
    <mergeCell ref="E128:H12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28"/>
  <sheetViews>
    <sheetView showGridLines="0" topLeftCell="A152" workbookViewId="0">
      <selection activeCell="V72" sqref="V72"/>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107</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75" x14ac:dyDescent="0.2">
      <c r="B8" s="20"/>
      <c r="D8" s="27" t="s">
        <v>134</v>
      </c>
      <c r="L8" s="20"/>
    </row>
    <row r="9" spans="2:46" ht="16.5" customHeight="1" x14ac:dyDescent="0.2">
      <c r="B9" s="20"/>
      <c r="E9" s="247" t="s">
        <v>135</v>
      </c>
      <c r="F9" s="215"/>
      <c r="G9" s="215"/>
      <c r="H9" s="215"/>
      <c r="L9" s="20"/>
    </row>
    <row r="10" spans="2:46" ht="12" customHeight="1" x14ac:dyDescent="0.2">
      <c r="B10" s="20"/>
      <c r="D10" s="27" t="s">
        <v>136</v>
      </c>
      <c r="L10" s="20"/>
    </row>
    <row r="11" spans="2:46" s="1" customFormat="1" ht="16.5" customHeight="1" x14ac:dyDescent="0.2">
      <c r="B11" s="32"/>
      <c r="E11" s="208" t="s">
        <v>1437</v>
      </c>
      <c r="F11" s="246"/>
      <c r="G11" s="246"/>
      <c r="H11" s="246"/>
      <c r="L11" s="32"/>
    </row>
    <row r="12" spans="2:46" s="1" customFormat="1" ht="12" customHeight="1" x14ac:dyDescent="0.2">
      <c r="B12" s="32"/>
      <c r="D12" s="27" t="s">
        <v>975</v>
      </c>
      <c r="L12" s="32"/>
    </row>
    <row r="13" spans="2:46" s="1" customFormat="1" ht="16.5" customHeight="1" x14ac:dyDescent="0.2">
      <c r="B13" s="32"/>
      <c r="E13" s="241" t="s">
        <v>1438</v>
      </c>
      <c r="F13" s="246"/>
      <c r="G13" s="246"/>
      <c r="H13" s="246"/>
      <c r="L13" s="32"/>
    </row>
    <row r="14" spans="2:46" s="1" customFormat="1" x14ac:dyDescent="0.2">
      <c r="B14" s="32"/>
      <c r="L14" s="32"/>
    </row>
    <row r="15" spans="2:46" s="1" customFormat="1" ht="12" customHeight="1" x14ac:dyDescent="0.2">
      <c r="B15" s="32"/>
      <c r="D15" s="27" t="s">
        <v>18</v>
      </c>
      <c r="F15" s="25" t="s">
        <v>1</v>
      </c>
      <c r="I15" s="27" t="s">
        <v>19</v>
      </c>
      <c r="J15" s="25" t="s">
        <v>1</v>
      </c>
      <c r="L15" s="32"/>
    </row>
    <row r="16" spans="2:46" s="1" customFormat="1" ht="12" customHeight="1" x14ac:dyDescent="0.2">
      <c r="B16" s="32"/>
      <c r="D16" s="27" t="s">
        <v>20</v>
      </c>
      <c r="F16" s="25" t="s">
        <v>21</v>
      </c>
      <c r="I16" s="27" t="s">
        <v>22</v>
      </c>
      <c r="J16" s="52" t="str">
        <f>'Rekapitulace stavby'!AN8</f>
        <v>24. 2. 2024</v>
      </c>
      <c r="L16" s="32"/>
    </row>
    <row r="17" spans="2:12" s="1" customFormat="1" ht="10.7" customHeight="1" x14ac:dyDescent="0.2">
      <c r="B17" s="32"/>
      <c r="L17" s="32"/>
    </row>
    <row r="18" spans="2:12" s="1" customFormat="1" ht="12" customHeight="1" x14ac:dyDescent="0.2">
      <c r="B18" s="32"/>
      <c r="D18" s="27" t="s">
        <v>24</v>
      </c>
      <c r="I18" s="27" t="s">
        <v>25</v>
      </c>
      <c r="J18" s="25" t="s">
        <v>1</v>
      </c>
      <c r="L18" s="32"/>
    </row>
    <row r="19" spans="2:12" s="1" customFormat="1" ht="18" customHeight="1" x14ac:dyDescent="0.2">
      <c r="B19" s="32"/>
      <c r="E19" s="25" t="s">
        <v>21</v>
      </c>
      <c r="I19" s="27" t="s">
        <v>27</v>
      </c>
      <c r="J19" s="25" t="s">
        <v>1</v>
      </c>
      <c r="L19" s="32"/>
    </row>
    <row r="20" spans="2:12" s="1" customFormat="1" ht="6.95" customHeight="1" x14ac:dyDescent="0.2">
      <c r="B20" s="32"/>
      <c r="L20" s="32"/>
    </row>
    <row r="21" spans="2:12" s="1" customFormat="1" ht="12" customHeight="1" x14ac:dyDescent="0.2">
      <c r="B21" s="32"/>
      <c r="D21" s="27" t="s">
        <v>28</v>
      </c>
      <c r="I21" s="27" t="s">
        <v>25</v>
      </c>
      <c r="J21" s="28" t="str">
        <f>'Rekapitulace stavby'!AN13</f>
        <v>Vyplň údaj</v>
      </c>
      <c r="L21" s="32"/>
    </row>
    <row r="22" spans="2:12" s="1" customFormat="1" ht="18" customHeight="1" x14ac:dyDescent="0.2">
      <c r="B22" s="32"/>
      <c r="E22" s="249" t="str">
        <f>'Rekapitulace stavby'!E14</f>
        <v>Vyplň údaj</v>
      </c>
      <c r="F22" s="228"/>
      <c r="G22" s="228"/>
      <c r="H22" s="228"/>
      <c r="I22" s="27" t="s">
        <v>27</v>
      </c>
      <c r="J22" s="28" t="str">
        <f>'Rekapitulace stavby'!AN14</f>
        <v>Vyplň údaj</v>
      </c>
      <c r="L22" s="32"/>
    </row>
    <row r="23" spans="2:12" s="1" customFormat="1" ht="6.95" customHeight="1" x14ac:dyDescent="0.2">
      <c r="B23" s="32"/>
      <c r="L23" s="32"/>
    </row>
    <row r="24" spans="2:12" s="1" customFormat="1" ht="12" customHeight="1" x14ac:dyDescent="0.2">
      <c r="B24" s="32"/>
      <c r="D24" s="27" t="s">
        <v>30</v>
      </c>
      <c r="I24" s="27" t="s">
        <v>25</v>
      </c>
      <c r="J24" s="25" t="s">
        <v>1</v>
      </c>
      <c r="L24" s="32"/>
    </row>
    <row r="25" spans="2:12" s="1" customFormat="1" ht="18" customHeight="1" x14ac:dyDescent="0.2">
      <c r="B25" s="32"/>
      <c r="E25" s="25" t="s">
        <v>21</v>
      </c>
      <c r="I25" s="27" t="s">
        <v>27</v>
      </c>
      <c r="J25" s="25" t="s">
        <v>1</v>
      </c>
      <c r="L25" s="32"/>
    </row>
    <row r="26" spans="2:12" s="1" customFormat="1" ht="6.95" customHeight="1" x14ac:dyDescent="0.2">
      <c r="B26" s="32"/>
      <c r="L26" s="32"/>
    </row>
    <row r="27" spans="2:12" s="1" customFormat="1" ht="12" customHeight="1" x14ac:dyDescent="0.2">
      <c r="B27" s="32"/>
      <c r="D27" s="27" t="s">
        <v>33</v>
      </c>
      <c r="I27" s="27" t="s">
        <v>25</v>
      </c>
      <c r="J27" s="25" t="s">
        <v>1</v>
      </c>
      <c r="L27" s="32"/>
    </row>
    <row r="28" spans="2:12" s="1" customFormat="1" ht="18" customHeight="1" x14ac:dyDescent="0.2">
      <c r="B28" s="32"/>
      <c r="E28" s="25" t="s">
        <v>21</v>
      </c>
      <c r="I28" s="27" t="s">
        <v>27</v>
      </c>
      <c r="J28" s="25" t="s">
        <v>1</v>
      </c>
      <c r="L28" s="32"/>
    </row>
    <row r="29" spans="2:12" s="1" customFormat="1" ht="6.95" customHeight="1" x14ac:dyDescent="0.2">
      <c r="B29" s="32"/>
      <c r="L29" s="32"/>
    </row>
    <row r="30" spans="2:12" s="1" customFormat="1" ht="12" customHeight="1" x14ac:dyDescent="0.2">
      <c r="B30" s="32"/>
      <c r="D30" s="27" t="s">
        <v>34</v>
      </c>
      <c r="L30" s="32"/>
    </row>
    <row r="31" spans="2:12" s="7" customFormat="1" ht="16.5" customHeight="1" x14ac:dyDescent="0.2">
      <c r="B31" s="94"/>
      <c r="E31" s="232" t="s">
        <v>1</v>
      </c>
      <c r="F31" s="232"/>
      <c r="G31" s="232"/>
      <c r="H31" s="232"/>
      <c r="L31" s="94"/>
    </row>
    <row r="32" spans="2:12" s="1" customFormat="1" ht="6.95" customHeight="1" x14ac:dyDescent="0.2">
      <c r="B32" s="32"/>
      <c r="L32" s="32"/>
    </row>
    <row r="33" spans="2:12" s="1" customFormat="1" ht="6.95" customHeight="1" x14ac:dyDescent="0.2">
      <c r="B33" s="32"/>
      <c r="D33" s="53"/>
      <c r="E33" s="53"/>
      <c r="F33" s="53"/>
      <c r="G33" s="53"/>
      <c r="H33" s="53"/>
      <c r="I33" s="53"/>
      <c r="J33" s="53"/>
      <c r="K33" s="53"/>
      <c r="L33" s="32"/>
    </row>
    <row r="34" spans="2:12" s="1" customFormat="1" ht="25.35" customHeight="1" x14ac:dyDescent="0.2">
      <c r="B34" s="32"/>
      <c r="D34" s="95" t="s">
        <v>36</v>
      </c>
      <c r="J34" s="66">
        <f>ROUND(J132, 2)</f>
        <v>0</v>
      </c>
      <c r="L34" s="32"/>
    </row>
    <row r="35" spans="2:12" s="1" customFormat="1" ht="6.95" customHeight="1" x14ac:dyDescent="0.2">
      <c r="B35" s="32"/>
      <c r="D35" s="53"/>
      <c r="E35" s="53"/>
      <c r="F35" s="53"/>
      <c r="G35" s="53"/>
      <c r="H35" s="53"/>
      <c r="I35" s="53"/>
      <c r="J35" s="53"/>
      <c r="K35" s="53"/>
      <c r="L35" s="32"/>
    </row>
    <row r="36" spans="2:12" s="1" customFormat="1" ht="14.45" customHeight="1" x14ac:dyDescent="0.2">
      <c r="B36" s="32"/>
      <c r="F36" s="35" t="s">
        <v>38</v>
      </c>
      <c r="I36" s="35" t="s">
        <v>37</v>
      </c>
      <c r="J36" s="35" t="s">
        <v>39</v>
      </c>
      <c r="L36" s="32"/>
    </row>
    <row r="37" spans="2:12" s="1" customFormat="1" ht="14.45" customHeight="1" x14ac:dyDescent="0.2">
      <c r="B37" s="32"/>
      <c r="D37" s="55" t="s">
        <v>40</v>
      </c>
      <c r="E37" s="27" t="s">
        <v>41</v>
      </c>
      <c r="F37" s="86">
        <f>ROUND((SUM(BE132:BE227)),  2)</f>
        <v>0</v>
      </c>
      <c r="I37" s="96">
        <v>0.21</v>
      </c>
      <c r="J37" s="86">
        <f>ROUND(((SUM(BE132:BE227))*I37),  2)</f>
        <v>0</v>
      </c>
      <c r="L37" s="32"/>
    </row>
    <row r="38" spans="2:12" s="1" customFormat="1" ht="14.45" customHeight="1" x14ac:dyDescent="0.2">
      <c r="B38" s="32"/>
      <c r="E38" s="27" t="s">
        <v>42</v>
      </c>
      <c r="F38" s="86">
        <f>ROUND((SUM(BF132:BF227)),  2)</f>
        <v>0</v>
      </c>
      <c r="I38" s="96">
        <v>0.12</v>
      </c>
      <c r="J38" s="86">
        <f>ROUND(((SUM(BF132:BF227))*I38),  2)</f>
        <v>0</v>
      </c>
      <c r="L38" s="32"/>
    </row>
    <row r="39" spans="2:12" s="1" customFormat="1" ht="14.45" hidden="1" customHeight="1" x14ac:dyDescent="0.2">
      <c r="B39" s="32"/>
      <c r="E39" s="27" t="s">
        <v>43</v>
      </c>
      <c r="F39" s="86">
        <f>ROUND((SUM(BG132:BG227)),  2)</f>
        <v>0</v>
      </c>
      <c r="I39" s="96">
        <v>0.21</v>
      </c>
      <c r="J39" s="86">
        <f>0</f>
        <v>0</v>
      </c>
      <c r="L39" s="32"/>
    </row>
    <row r="40" spans="2:12" s="1" customFormat="1" ht="14.45" hidden="1" customHeight="1" x14ac:dyDescent="0.2">
      <c r="B40" s="32"/>
      <c r="E40" s="27" t="s">
        <v>44</v>
      </c>
      <c r="F40" s="86">
        <f>ROUND((SUM(BH132:BH227)),  2)</f>
        <v>0</v>
      </c>
      <c r="I40" s="96">
        <v>0.12</v>
      </c>
      <c r="J40" s="86">
        <f>0</f>
        <v>0</v>
      </c>
      <c r="L40" s="32"/>
    </row>
    <row r="41" spans="2:12" s="1" customFormat="1" ht="14.45" hidden="1" customHeight="1" x14ac:dyDescent="0.2">
      <c r="B41" s="32"/>
      <c r="E41" s="27" t="s">
        <v>45</v>
      </c>
      <c r="F41" s="86">
        <f>ROUND((SUM(BI132:BI227)),  2)</f>
        <v>0</v>
      </c>
      <c r="I41" s="96">
        <v>0</v>
      </c>
      <c r="J41" s="86">
        <f>0</f>
        <v>0</v>
      </c>
      <c r="L41" s="32"/>
    </row>
    <row r="42" spans="2:12" s="1" customFormat="1" ht="6.95" customHeight="1" x14ac:dyDescent="0.2">
      <c r="B42" s="32"/>
      <c r="L42" s="32"/>
    </row>
    <row r="43" spans="2:12" s="1" customFormat="1" ht="25.35" customHeight="1" x14ac:dyDescent="0.2">
      <c r="B43" s="32"/>
      <c r="C43" s="97"/>
      <c r="D43" s="98" t="s">
        <v>46</v>
      </c>
      <c r="E43" s="57"/>
      <c r="F43" s="57"/>
      <c r="G43" s="99" t="s">
        <v>47</v>
      </c>
      <c r="H43" s="100" t="s">
        <v>48</v>
      </c>
      <c r="I43" s="57"/>
      <c r="J43" s="101">
        <f>SUM(J34:J41)</f>
        <v>0</v>
      </c>
      <c r="K43" s="102"/>
      <c r="L43" s="32"/>
    </row>
    <row r="44" spans="2:12" s="1" customFormat="1" ht="14.45" customHeight="1" x14ac:dyDescent="0.2">
      <c r="B44" s="32"/>
      <c r="L44" s="32"/>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ht="16.5" customHeight="1" x14ac:dyDescent="0.2">
      <c r="B87" s="20"/>
      <c r="E87" s="247" t="s">
        <v>135</v>
      </c>
      <c r="F87" s="215"/>
      <c r="G87" s="215"/>
      <c r="H87" s="215"/>
      <c r="L87" s="20"/>
    </row>
    <row r="88" spans="2:12" ht="12" customHeight="1" x14ac:dyDescent="0.2">
      <c r="B88" s="20"/>
      <c r="C88" s="27" t="s">
        <v>136</v>
      </c>
      <c r="L88" s="20"/>
    </row>
    <row r="89" spans="2:12" s="1" customFormat="1" ht="16.5" customHeight="1" x14ac:dyDescent="0.2">
      <c r="B89" s="32"/>
      <c r="E89" s="208" t="s">
        <v>1437</v>
      </c>
      <c r="F89" s="246"/>
      <c r="G89" s="246"/>
      <c r="H89" s="246"/>
      <c r="L89" s="32"/>
    </row>
    <row r="90" spans="2:12" s="1" customFormat="1" ht="12" customHeight="1" x14ac:dyDescent="0.2">
      <c r="B90" s="32"/>
      <c r="C90" s="27" t="s">
        <v>975</v>
      </c>
      <c r="L90" s="32"/>
    </row>
    <row r="91" spans="2:12" s="1" customFormat="1" ht="16.5" customHeight="1" x14ac:dyDescent="0.2">
      <c r="B91" s="32"/>
      <c r="E91" s="241" t="str">
        <f>E13</f>
        <v>01 - Slaboproudá elektrotechnika</v>
      </c>
      <c r="F91" s="246"/>
      <c r="G91" s="246"/>
      <c r="H91" s="246"/>
      <c r="L91" s="32"/>
    </row>
    <row r="92" spans="2:12" s="1" customFormat="1" ht="6.95" customHeight="1" x14ac:dyDescent="0.2">
      <c r="B92" s="32"/>
      <c r="L92" s="32"/>
    </row>
    <row r="93" spans="2:12" s="1" customFormat="1" ht="12" customHeight="1" x14ac:dyDescent="0.2">
      <c r="B93" s="32"/>
      <c r="C93" s="27" t="s">
        <v>20</v>
      </c>
      <c r="F93" s="25" t="str">
        <f>F16</f>
        <v xml:space="preserve"> </v>
      </c>
      <c r="I93" s="27" t="s">
        <v>22</v>
      </c>
      <c r="J93" s="52" t="str">
        <f>IF(J16="","",J16)</f>
        <v>24. 2. 2024</v>
      </c>
      <c r="L93" s="32"/>
    </row>
    <row r="94" spans="2:12" s="1" customFormat="1" ht="6.95" customHeight="1" x14ac:dyDescent="0.2">
      <c r="B94" s="32"/>
      <c r="L94" s="32"/>
    </row>
    <row r="95" spans="2:12" s="1" customFormat="1" ht="15.2" customHeight="1" x14ac:dyDescent="0.2">
      <c r="B95" s="32"/>
      <c r="C95" s="27" t="s">
        <v>24</v>
      </c>
      <c r="F95" s="25" t="str">
        <f>E19</f>
        <v xml:space="preserve"> </v>
      </c>
      <c r="I95" s="27" t="s">
        <v>30</v>
      </c>
      <c r="J95" s="30" t="str">
        <f>E25</f>
        <v xml:space="preserve"> </v>
      </c>
      <c r="L95" s="32"/>
    </row>
    <row r="96" spans="2:12" s="1" customFormat="1" ht="15.2" customHeight="1" x14ac:dyDescent="0.2">
      <c r="B96" s="32"/>
      <c r="C96" s="27" t="s">
        <v>28</v>
      </c>
      <c r="F96" s="25" t="str">
        <f>IF(E22="","",E22)</f>
        <v>Vyplň údaj</v>
      </c>
      <c r="I96" s="27" t="s">
        <v>33</v>
      </c>
      <c r="J96" s="30" t="str">
        <f>E28</f>
        <v xml:space="preserve"> </v>
      </c>
      <c r="L96" s="32"/>
    </row>
    <row r="97" spans="2:47" s="1" customFormat="1" ht="10.35" customHeight="1" x14ac:dyDescent="0.2">
      <c r="B97" s="32"/>
      <c r="L97" s="32"/>
    </row>
    <row r="98" spans="2:47" s="1" customFormat="1" ht="29.25" customHeight="1" x14ac:dyDescent="0.2">
      <c r="B98" s="32"/>
      <c r="C98" s="105" t="s">
        <v>139</v>
      </c>
      <c r="D98" s="97"/>
      <c r="E98" s="97"/>
      <c r="F98" s="97"/>
      <c r="G98" s="97"/>
      <c r="H98" s="97"/>
      <c r="I98" s="97"/>
      <c r="J98" s="106" t="s">
        <v>140</v>
      </c>
      <c r="K98" s="97"/>
      <c r="L98" s="32"/>
    </row>
    <row r="99" spans="2:47" s="1" customFormat="1" ht="10.35" customHeight="1" x14ac:dyDescent="0.2">
      <c r="B99" s="32"/>
      <c r="L99" s="32"/>
    </row>
    <row r="100" spans="2:47" s="1" customFormat="1" ht="22.9" customHeight="1" x14ac:dyDescent="0.2">
      <c r="B100" s="32"/>
      <c r="C100" s="107" t="s">
        <v>141</v>
      </c>
      <c r="J100" s="66">
        <f>J132</f>
        <v>0</v>
      </c>
      <c r="L100" s="32"/>
      <c r="AU100" s="17" t="s">
        <v>142</v>
      </c>
    </row>
    <row r="101" spans="2:47" s="8" customFormat="1" ht="24.95" customHeight="1" x14ac:dyDescent="0.2">
      <c r="B101" s="108"/>
      <c r="D101" s="109" t="s">
        <v>1439</v>
      </c>
      <c r="E101" s="110"/>
      <c r="F101" s="110"/>
      <c r="G101" s="110"/>
      <c r="H101" s="110"/>
      <c r="I101" s="110"/>
      <c r="J101" s="111">
        <f>J133</f>
        <v>0</v>
      </c>
      <c r="L101" s="108"/>
    </row>
    <row r="102" spans="2:47" s="8" customFormat="1" ht="24.95" customHeight="1" x14ac:dyDescent="0.2">
      <c r="B102" s="108"/>
      <c r="D102" s="109" t="s">
        <v>1440</v>
      </c>
      <c r="E102" s="110"/>
      <c r="F102" s="110"/>
      <c r="G102" s="110"/>
      <c r="H102" s="110"/>
      <c r="I102" s="110"/>
      <c r="J102" s="111">
        <f>J139</f>
        <v>0</v>
      </c>
      <c r="L102" s="108"/>
    </row>
    <row r="103" spans="2:47" s="8" customFormat="1" ht="24.95" customHeight="1" x14ac:dyDescent="0.2">
      <c r="B103" s="108"/>
      <c r="D103" s="109" t="s">
        <v>1441</v>
      </c>
      <c r="E103" s="110"/>
      <c r="F103" s="110"/>
      <c r="G103" s="110"/>
      <c r="H103" s="110"/>
      <c r="I103" s="110"/>
      <c r="J103" s="111">
        <f>J158</f>
        <v>0</v>
      </c>
      <c r="L103" s="108"/>
    </row>
    <row r="104" spans="2:47" s="8" customFormat="1" ht="24.95" customHeight="1" x14ac:dyDescent="0.2">
      <c r="B104" s="108"/>
      <c r="D104" s="109" t="s">
        <v>1442</v>
      </c>
      <c r="E104" s="110"/>
      <c r="F104" s="110"/>
      <c r="G104" s="110"/>
      <c r="H104" s="110"/>
      <c r="I104" s="110"/>
      <c r="J104" s="111">
        <f>J164</f>
        <v>0</v>
      </c>
      <c r="L104" s="108"/>
    </row>
    <row r="105" spans="2:47" s="8" customFormat="1" ht="24.95" customHeight="1" x14ac:dyDescent="0.2">
      <c r="B105" s="108"/>
      <c r="D105" s="109" t="s">
        <v>1443</v>
      </c>
      <c r="E105" s="110"/>
      <c r="F105" s="110"/>
      <c r="G105" s="110"/>
      <c r="H105" s="110"/>
      <c r="I105" s="110"/>
      <c r="J105" s="111">
        <f>J171</f>
        <v>0</v>
      </c>
      <c r="L105" s="108"/>
    </row>
    <row r="106" spans="2:47" s="8" customFormat="1" ht="24.95" customHeight="1" x14ac:dyDescent="0.2">
      <c r="B106" s="108"/>
      <c r="D106" s="109" t="s">
        <v>1444</v>
      </c>
      <c r="E106" s="110"/>
      <c r="F106" s="110"/>
      <c r="G106" s="110"/>
      <c r="H106" s="110"/>
      <c r="I106" s="110"/>
      <c r="J106" s="111">
        <f>J174</f>
        <v>0</v>
      </c>
      <c r="L106" s="108"/>
    </row>
    <row r="107" spans="2:47" s="8" customFormat="1" ht="24.95" customHeight="1" x14ac:dyDescent="0.2">
      <c r="B107" s="108"/>
      <c r="D107" s="109" t="s">
        <v>1445</v>
      </c>
      <c r="E107" s="110"/>
      <c r="F107" s="110"/>
      <c r="G107" s="110"/>
      <c r="H107" s="110"/>
      <c r="I107" s="110"/>
      <c r="J107" s="111">
        <f>J188</f>
        <v>0</v>
      </c>
      <c r="L107" s="108"/>
    </row>
    <row r="108" spans="2:47" s="8" customFormat="1" ht="24.95" customHeight="1" x14ac:dyDescent="0.2">
      <c r="B108" s="108"/>
      <c r="D108" s="109" t="s">
        <v>1446</v>
      </c>
      <c r="E108" s="110"/>
      <c r="F108" s="110"/>
      <c r="G108" s="110"/>
      <c r="H108" s="110"/>
      <c r="I108" s="110"/>
      <c r="J108" s="111">
        <f>J195</f>
        <v>0</v>
      </c>
      <c r="L108" s="108"/>
    </row>
    <row r="109" spans="2:47" s="1" customFormat="1" ht="21.95" customHeight="1" x14ac:dyDescent="0.2">
      <c r="B109" s="32"/>
      <c r="L109" s="32"/>
    </row>
    <row r="110" spans="2:47" s="1" customFormat="1" ht="6.95" customHeight="1" x14ac:dyDescent="0.2">
      <c r="B110" s="44"/>
      <c r="C110" s="45"/>
      <c r="D110" s="45"/>
      <c r="E110" s="45"/>
      <c r="F110" s="45"/>
      <c r="G110" s="45"/>
      <c r="H110" s="45"/>
      <c r="I110" s="45"/>
      <c r="J110" s="45"/>
      <c r="K110" s="45"/>
      <c r="L110" s="32"/>
    </row>
    <row r="114" spans="2:12" s="1" customFormat="1" ht="6.95" customHeight="1" x14ac:dyDescent="0.2">
      <c r="B114" s="46"/>
      <c r="C114" s="47"/>
      <c r="D114" s="47"/>
      <c r="E114" s="47"/>
      <c r="F114" s="47"/>
      <c r="G114" s="47"/>
      <c r="H114" s="47"/>
      <c r="I114" s="47"/>
      <c r="J114" s="47"/>
      <c r="K114" s="47"/>
      <c r="L114" s="32"/>
    </row>
    <row r="115" spans="2:12" s="1" customFormat="1" ht="24.95" customHeight="1" x14ac:dyDescent="0.2">
      <c r="B115" s="32"/>
      <c r="C115" s="21" t="s">
        <v>166</v>
      </c>
      <c r="L115" s="32"/>
    </row>
    <row r="116" spans="2:12" s="1" customFormat="1" ht="6.95" customHeight="1" x14ac:dyDescent="0.2">
      <c r="B116" s="32"/>
      <c r="L116" s="32"/>
    </row>
    <row r="117" spans="2:12" s="1" customFormat="1" ht="12" customHeight="1" x14ac:dyDescent="0.2">
      <c r="B117" s="32"/>
      <c r="C117" s="27" t="s">
        <v>16</v>
      </c>
      <c r="L117" s="32"/>
    </row>
    <row r="118" spans="2:12" s="1" customFormat="1" ht="16.5" customHeight="1" x14ac:dyDescent="0.2">
      <c r="B118" s="32"/>
      <c r="E118" s="247" t="str">
        <f>E7</f>
        <v>Rekonstrukce spojovacích chodeb pavilonu G VŠB-TUO</v>
      </c>
      <c r="F118" s="248"/>
      <c r="G118" s="248"/>
      <c r="H118" s="248"/>
      <c r="L118" s="32"/>
    </row>
    <row r="119" spans="2:12" ht="12" customHeight="1" x14ac:dyDescent="0.2">
      <c r="B119" s="20"/>
      <c r="C119" s="27" t="s">
        <v>134</v>
      </c>
      <c r="L119" s="20"/>
    </row>
    <row r="120" spans="2:12" ht="16.5" customHeight="1" x14ac:dyDescent="0.2">
      <c r="B120" s="20"/>
      <c r="E120" s="247" t="s">
        <v>135</v>
      </c>
      <c r="F120" s="215"/>
      <c r="G120" s="215"/>
      <c r="H120" s="215"/>
      <c r="L120" s="20"/>
    </row>
    <row r="121" spans="2:12" ht="12" customHeight="1" x14ac:dyDescent="0.2">
      <c r="B121" s="20"/>
      <c r="C121" s="27" t="s">
        <v>136</v>
      </c>
      <c r="L121" s="20"/>
    </row>
    <row r="122" spans="2:12" s="1" customFormat="1" ht="16.5" customHeight="1" x14ac:dyDescent="0.2">
      <c r="B122" s="32"/>
      <c r="E122" s="208" t="s">
        <v>1437</v>
      </c>
      <c r="F122" s="246"/>
      <c r="G122" s="246"/>
      <c r="H122" s="246"/>
      <c r="L122" s="32"/>
    </row>
    <row r="123" spans="2:12" s="1" customFormat="1" ht="12" customHeight="1" x14ac:dyDescent="0.2">
      <c r="B123" s="32"/>
      <c r="C123" s="27" t="s">
        <v>975</v>
      </c>
      <c r="L123" s="32"/>
    </row>
    <row r="124" spans="2:12" s="1" customFormat="1" ht="16.5" customHeight="1" x14ac:dyDescent="0.2">
      <c r="B124" s="32"/>
      <c r="E124" s="241" t="str">
        <f>E13</f>
        <v>01 - Slaboproudá elektrotechnika</v>
      </c>
      <c r="F124" s="246"/>
      <c r="G124" s="246"/>
      <c r="H124" s="246"/>
      <c r="L124" s="32"/>
    </row>
    <row r="125" spans="2:12" s="1" customFormat="1" ht="6.95" customHeight="1" x14ac:dyDescent="0.2">
      <c r="B125" s="32"/>
      <c r="L125" s="32"/>
    </row>
    <row r="126" spans="2:12" s="1" customFormat="1" ht="12" customHeight="1" x14ac:dyDescent="0.2">
      <c r="B126" s="32"/>
      <c r="C126" s="27" t="s">
        <v>20</v>
      </c>
      <c r="F126" s="25" t="str">
        <f>F16</f>
        <v xml:space="preserve"> </v>
      </c>
      <c r="I126" s="27" t="s">
        <v>22</v>
      </c>
      <c r="J126" s="52" t="str">
        <f>IF(J16="","",J16)</f>
        <v>24. 2. 2024</v>
      </c>
      <c r="L126" s="32"/>
    </row>
    <row r="127" spans="2:12" s="1" customFormat="1" ht="6.95" customHeight="1" x14ac:dyDescent="0.2">
      <c r="B127" s="32"/>
      <c r="L127" s="32"/>
    </row>
    <row r="128" spans="2:12" s="1" customFormat="1" ht="15.2" customHeight="1" x14ac:dyDescent="0.2">
      <c r="B128" s="32"/>
      <c r="C128" s="27" t="s">
        <v>24</v>
      </c>
      <c r="F128" s="25" t="str">
        <f>E19</f>
        <v xml:space="preserve"> </v>
      </c>
      <c r="I128" s="27" t="s">
        <v>30</v>
      </c>
      <c r="J128" s="30" t="str">
        <f>E25</f>
        <v xml:space="preserve"> </v>
      </c>
      <c r="L128" s="32"/>
    </row>
    <row r="129" spans="2:65" s="1" customFormat="1" ht="15.2" customHeight="1" x14ac:dyDescent="0.2">
      <c r="B129" s="32"/>
      <c r="C129" s="27" t="s">
        <v>28</v>
      </c>
      <c r="F129" s="25" t="str">
        <f>IF(E22="","",E22)</f>
        <v>Vyplň údaj</v>
      </c>
      <c r="I129" s="27" t="s">
        <v>33</v>
      </c>
      <c r="J129" s="30" t="str">
        <f>E28</f>
        <v xml:space="preserve"> </v>
      </c>
      <c r="L129" s="32"/>
    </row>
    <row r="130" spans="2:65" s="1" customFormat="1" ht="10.35" customHeight="1" x14ac:dyDescent="0.2">
      <c r="B130" s="32"/>
      <c r="L130" s="32"/>
    </row>
    <row r="131" spans="2:65" s="10" customFormat="1" ht="29.25" customHeight="1" x14ac:dyDescent="0.2">
      <c r="B131" s="116"/>
      <c r="C131" s="117" t="s">
        <v>167</v>
      </c>
      <c r="D131" s="118" t="s">
        <v>61</v>
      </c>
      <c r="E131" s="118" t="s">
        <v>57</v>
      </c>
      <c r="F131" s="118" t="s">
        <v>58</v>
      </c>
      <c r="G131" s="118" t="s">
        <v>168</v>
      </c>
      <c r="H131" s="118" t="s">
        <v>169</v>
      </c>
      <c r="I131" s="118" t="s">
        <v>170</v>
      </c>
      <c r="J131" s="118" t="s">
        <v>140</v>
      </c>
      <c r="K131" s="119" t="s">
        <v>171</v>
      </c>
      <c r="L131" s="116"/>
      <c r="M131" s="59" t="s">
        <v>1</v>
      </c>
      <c r="N131" s="60" t="s">
        <v>40</v>
      </c>
      <c r="O131" s="60" t="s">
        <v>172</v>
      </c>
      <c r="P131" s="60" t="s">
        <v>173</v>
      </c>
      <c r="Q131" s="60" t="s">
        <v>174</v>
      </c>
      <c r="R131" s="60" t="s">
        <v>175</v>
      </c>
      <c r="S131" s="60" t="s">
        <v>176</v>
      </c>
      <c r="T131" s="61" t="s">
        <v>177</v>
      </c>
    </row>
    <row r="132" spans="2:65" s="1" customFormat="1" ht="22.9" customHeight="1" x14ac:dyDescent="0.25">
      <c r="B132" s="32"/>
      <c r="C132" s="64" t="s">
        <v>178</v>
      </c>
      <c r="J132" s="120">
        <f>BK132</f>
        <v>0</v>
      </c>
      <c r="L132" s="32"/>
      <c r="M132" s="62"/>
      <c r="N132" s="53"/>
      <c r="O132" s="53"/>
      <c r="P132" s="121">
        <f>P133+P139+P158+P164+P171+P174+P188+P195</f>
        <v>0</v>
      </c>
      <c r="Q132" s="53"/>
      <c r="R132" s="121">
        <f>R133+R139+R158+R164+R171+R174+R188+R195</f>
        <v>0</v>
      </c>
      <c r="S132" s="53"/>
      <c r="T132" s="122">
        <f>T133+T139+T158+T164+T171+T174+T188+T195</f>
        <v>0</v>
      </c>
      <c r="AT132" s="17" t="s">
        <v>75</v>
      </c>
      <c r="AU132" s="17" t="s">
        <v>142</v>
      </c>
      <c r="BK132" s="123">
        <f>BK133+BK139+BK158+BK164+BK171+BK174+BK188+BK195</f>
        <v>0</v>
      </c>
    </row>
    <row r="133" spans="2:65" s="11" customFormat="1" ht="25.9" customHeight="1" x14ac:dyDescent="0.2">
      <c r="B133" s="124"/>
      <c r="D133" s="125" t="s">
        <v>75</v>
      </c>
      <c r="E133" s="126" t="s">
        <v>1447</v>
      </c>
      <c r="F133" s="126" t="s">
        <v>1448</v>
      </c>
      <c r="I133" s="127"/>
      <c r="J133" s="128">
        <f>BK133</f>
        <v>0</v>
      </c>
      <c r="L133" s="124"/>
      <c r="M133" s="129"/>
      <c r="P133" s="130">
        <f>SUM(P134:P138)</f>
        <v>0</v>
      </c>
      <c r="R133" s="130">
        <f>SUM(R134:R138)</f>
        <v>0</v>
      </c>
      <c r="T133" s="131">
        <f>SUM(T134:T138)</f>
        <v>0</v>
      </c>
      <c r="AR133" s="125" t="s">
        <v>83</v>
      </c>
      <c r="AT133" s="132" t="s">
        <v>75</v>
      </c>
      <c r="AU133" s="132" t="s">
        <v>76</v>
      </c>
      <c r="AY133" s="125" t="s">
        <v>181</v>
      </c>
      <c r="BK133" s="133">
        <f>SUM(BK134:BK138)</f>
        <v>0</v>
      </c>
    </row>
    <row r="134" spans="2:65" s="1" customFormat="1" ht="16.5" customHeight="1" x14ac:dyDescent="0.2">
      <c r="B134" s="136"/>
      <c r="C134" s="137" t="s">
        <v>76</v>
      </c>
      <c r="D134" s="137" t="s">
        <v>183</v>
      </c>
      <c r="E134" s="138" t="s">
        <v>1449</v>
      </c>
      <c r="F134" s="139" t="s">
        <v>1450</v>
      </c>
      <c r="G134" s="140" t="s">
        <v>541</v>
      </c>
      <c r="H134" s="141">
        <v>9</v>
      </c>
      <c r="I134" s="142"/>
      <c r="J134" s="143">
        <f>ROUND(I134*H134,2)</f>
        <v>0</v>
      </c>
      <c r="K134" s="139" t="s">
        <v>1</v>
      </c>
      <c r="L134" s="32"/>
      <c r="M134" s="144" t="s">
        <v>1</v>
      </c>
      <c r="N134" s="145" t="s">
        <v>41</v>
      </c>
      <c r="P134" s="146">
        <f>O134*H134</f>
        <v>0</v>
      </c>
      <c r="Q134" s="146">
        <v>0</v>
      </c>
      <c r="R134" s="146">
        <f>Q134*H134</f>
        <v>0</v>
      </c>
      <c r="S134" s="146">
        <v>0</v>
      </c>
      <c r="T134" s="147">
        <f>S134*H134</f>
        <v>0</v>
      </c>
      <c r="AR134" s="148" t="s">
        <v>188</v>
      </c>
      <c r="AT134" s="148" t="s">
        <v>183</v>
      </c>
      <c r="AU134" s="148" t="s">
        <v>83</v>
      </c>
      <c r="AY134" s="17" t="s">
        <v>181</v>
      </c>
      <c r="BE134" s="149">
        <f>IF(N134="základní",J134,0)</f>
        <v>0</v>
      </c>
      <c r="BF134" s="149">
        <f>IF(N134="snížená",J134,0)</f>
        <v>0</v>
      </c>
      <c r="BG134" s="149">
        <f>IF(N134="zákl. přenesená",J134,0)</f>
        <v>0</v>
      </c>
      <c r="BH134" s="149">
        <f>IF(N134="sníž. přenesená",J134,0)</f>
        <v>0</v>
      </c>
      <c r="BI134" s="149">
        <f>IF(N134="nulová",J134,0)</f>
        <v>0</v>
      </c>
      <c r="BJ134" s="17" t="s">
        <v>83</v>
      </c>
      <c r="BK134" s="149">
        <f>ROUND(I134*H134,2)</f>
        <v>0</v>
      </c>
      <c r="BL134" s="17" t="s">
        <v>188</v>
      </c>
      <c r="BM134" s="148" t="s">
        <v>1451</v>
      </c>
    </row>
    <row r="135" spans="2:65" s="1" customFormat="1" ht="16.5" customHeight="1" x14ac:dyDescent="0.2">
      <c r="B135" s="136"/>
      <c r="C135" s="137" t="s">
        <v>76</v>
      </c>
      <c r="D135" s="137" t="s">
        <v>183</v>
      </c>
      <c r="E135" s="138" t="s">
        <v>1452</v>
      </c>
      <c r="F135" s="139" t="s">
        <v>1453</v>
      </c>
      <c r="G135" s="140" t="s">
        <v>541</v>
      </c>
      <c r="H135" s="141">
        <v>24</v>
      </c>
      <c r="I135" s="142"/>
      <c r="J135" s="143">
        <f>ROUND(I135*H135,2)</f>
        <v>0</v>
      </c>
      <c r="K135" s="139" t="s">
        <v>1</v>
      </c>
      <c r="L135" s="32"/>
      <c r="M135" s="144" t="s">
        <v>1</v>
      </c>
      <c r="N135" s="145" t="s">
        <v>41</v>
      </c>
      <c r="P135" s="146">
        <f>O135*H135</f>
        <v>0</v>
      </c>
      <c r="Q135" s="146">
        <v>0</v>
      </c>
      <c r="R135" s="146">
        <f>Q135*H135</f>
        <v>0</v>
      </c>
      <c r="S135" s="146">
        <v>0</v>
      </c>
      <c r="T135" s="147">
        <f>S135*H135</f>
        <v>0</v>
      </c>
      <c r="AR135" s="148" t="s">
        <v>188</v>
      </c>
      <c r="AT135" s="148" t="s">
        <v>183</v>
      </c>
      <c r="AU135" s="148" t="s">
        <v>83</v>
      </c>
      <c r="AY135" s="17" t="s">
        <v>181</v>
      </c>
      <c r="BE135" s="149">
        <f>IF(N135="základní",J135,0)</f>
        <v>0</v>
      </c>
      <c r="BF135" s="149">
        <f>IF(N135="snížená",J135,0)</f>
        <v>0</v>
      </c>
      <c r="BG135" s="149">
        <f>IF(N135="zákl. přenesená",J135,0)</f>
        <v>0</v>
      </c>
      <c r="BH135" s="149">
        <f>IF(N135="sníž. přenesená",J135,0)</f>
        <v>0</v>
      </c>
      <c r="BI135" s="149">
        <f>IF(N135="nulová",J135,0)</f>
        <v>0</v>
      </c>
      <c r="BJ135" s="17" t="s">
        <v>83</v>
      </c>
      <c r="BK135" s="149">
        <f>ROUND(I135*H135,2)</f>
        <v>0</v>
      </c>
      <c r="BL135" s="17" t="s">
        <v>188</v>
      </c>
      <c r="BM135" s="148" t="s">
        <v>1454</v>
      </c>
    </row>
    <row r="136" spans="2:65" s="1" customFormat="1" ht="16.5" customHeight="1" x14ac:dyDescent="0.2">
      <c r="B136" s="136"/>
      <c r="C136" s="137" t="s">
        <v>76</v>
      </c>
      <c r="D136" s="137" t="s">
        <v>183</v>
      </c>
      <c r="E136" s="138" t="s">
        <v>1455</v>
      </c>
      <c r="F136" s="139" t="s">
        <v>1456</v>
      </c>
      <c r="G136" s="140" t="s">
        <v>541</v>
      </c>
      <c r="H136" s="141">
        <v>24</v>
      </c>
      <c r="I136" s="142"/>
      <c r="J136" s="143">
        <f>ROUND(I136*H136,2)</f>
        <v>0</v>
      </c>
      <c r="K136" s="139" t="s">
        <v>1</v>
      </c>
      <c r="L136" s="32"/>
      <c r="M136" s="144" t="s">
        <v>1</v>
      </c>
      <c r="N136" s="145" t="s">
        <v>41</v>
      </c>
      <c r="P136" s="146">
        <f>O136*H136</f>
        <v>0</v>
      </c>
      <c r="Q136" s="146">
        <v>0</v>
      </c>
      <c r="R136" s="146">
        <f>Q136*H136</f>
        <v>0</v>
      </c>
      <c r="S136" s="146">
        <v>0</v>
      </c>
      <c r="T136" s="147">
        <f>S136*H136</f>
        <v>0</v>
      </c>
      <c r="AR136" s="148" t="s">
        <v>188</v>
      </c>
      <c r="AT136" s="148" t="s">
        <v>183</v>
      </c>
      <c r="AU136" s="148" t="s">
        <v>83</v>
      </c>
      <c r="AY136" s="17" t="s">
        <v>181</v>
      </c>
      <c r="BE136" s="149">
        <f>IF(N136="základní",J136,0)</f>
        <v>0</v>
      </c>
      <c r="BF136" s="149">
        <f>IF(N136="snížená",J136,0)</f>
        <v>0</v>
      </c>
      <c r="BG136" s="149">
        <f>IF(N136="zákl. přenesená",J136,0)</f>
        <v>0</v>
      </c>
      <c r="BH136" s="149">
        <f>IF(N136="sníž. přenesená",J136,0)</f>
        <v>0</v>
      </c>
      <c r="BI136" s="149">
        <f>IF(N136="nulová",J136,0)</f>
        <v>0</v>
      </c>
      <c r="BJ136" s="17" t="s">
        <v>83</v>
      </c>
      <c r="BK136" s="149">
        <f>ROUND(I136*H136,2)</f>
        <v>0</v>
      </c>
      <c r="BL136" s="17" t="s">
        <v>188</v>
      </c>
      <c r="BM136" s="148" t="s">
        <v>1457</v>
      </c>
    </row>
    <row r="137" spans="2:65" s="1" customFormat="1" ht="16.5" customHeight="1" x14ac:dyDescent="0.2">
      <c r="B137" s="136"/>
      <c r="C137" s="137" t="s">
        <v>76</v>
      </c>
      <c r="D137" s="137" t="s">
        <v>183</v>
      </c>
      <c r="E137" s="138" t="s">
        <v>1458</v>
      </c>
      <c r="F137" s="139" t="s">
        <v>1459</v>
      </c>
      <c r="G137" s="140" t="s">
        <v>541</v>
      </c>
      <c r="H137" s="141">
        <v>1</v>
      </c>
      <c r="I137" s="142"/>
      <c r="J137" s="143">
        <f>ROUND(I137*H137,2)</f>
        <v>0</v>
      </c>
      <c r="K137" s="139" t="s">
        <v>1</v>
      </c>
      <c r="L137" s="32"/>
      <c r="M137" s="144" t="s">
        <v>1</v>
      </c>
      <c r="N137" s="145" t="s">
        <v>41</v>
      </c>
      <c r="P137" s="146">
        <f>O137*H137</f>
        <v>0</v>
      </c>
      <c r="Q137" s="146">
        <v>0</v>
      </c>
      <c r="R137" s="146">
        <f>Q137*H137</f>
        <v>0</v>
      </c>
      <c r="S137" s="146">
        <v>0</v>
      </c>
      <c r="T137" s="147">
        <f>S137*H137</f>
        <v>0</v>
      </c>
      <c r="AR137" s="148" t="s">
        <v>188</v>
      </c>
      <c r="AT137" s="148" t="s">
        <v>183</v>
      </c>
      <c r="AU137" s="148" t="s">
        <v>83</v>
      </c>
      <c r="AY137" s="17" t="s">
        <v>181</v>
      </c>
      <c r="BE137" s="149">
        <f>IF(N137="základní",J137,0)</f>
        <v>0</v>
      </c>
      <c r="BF137" s="149">
        <f>IF(N137="snížená",J137,0)</f>
        <v>0</v>
      </c>
      <c r="BG137" s="149">
        <f>IF(N137="zákl. přenesená",J137,0)</f>
        <v>0</v>
      </c>
      <c r="BH137" s="149">
        <f>IF(N137="sníž. přenesená",J137,0)</f>
        <v>0</v>
      </c>
      <c r="BI137" s="149">
        <f>IF(N137="nulová",J137,0)</f>
        <v>0</v>
      </c>
      <c r="BJ137" s="17" t="s">
        <v>83</v>
      </c>
      <c r="BK137" s="149">
        <f>ROUND(I137*H137,2)</f>
        <v>0</v>
      </c>
      <c r="BL137" s="17" t="s">
        <v>188</v>
      </c>
      <c r="BM137" s="148" t="s">
        <v>1460</v>
      </c>
    </row>
    <row r="138" spans="2:65" s="1" customFormat="1" ht="16.5" customHeight="1" x14ac:dyDescent="0.2">
      <c r="B138" s="136"/>
      <c r="C138" s="137" t="s">
        <v>76</v>
      </c>
      <c r="D138" s="137" t="s">
        <v>183</v>
      </c>
      <c r="E138" s="138" t="s">
        <v>1461</v>
      </c>
      <c r="F138" s="139" t="s">
        <v>1462</v>
      </c>
      <c r="G138" s="140" t="s">
        <v>965</v>
      </c>
      <c r="H138" s="141">
        <v>32</v>
      </c>
      <c r="I138" s="142"/>
      <c r="J138" s="143">
        <f>ROUND(I138*H138,2)</f>
        <v>0</v>
      </c>
      <c r="K138" s="139" t="s">
        <v>1</v>
      </c>
      <c r="L138" s="32"/>
      <c r="M138" s="144" t="s">
        <v>1</v>
      </c>
      <c r="N138" s="145" t="s">
        <v>41</v>
      </c>
      <c r="P138" s="146">
        <f>O138*H138</f>
        <v>0</v>
      </c>
      <c r="Q138" s="146">
        <v>0</v>
      </c>
      <c r="R138" s="146">
        <f>Q138*H138</f>
        <v>0</v>
      </c>
      <c r="S138" s="146">
        <v>0</v>
      </c>
      <c r="T138" s="147">
        <f>S138*H138</f>
        <v>0</v>
      </c>
      <c r="AR138" s="148" t="s">
        <v>188</v>
      </c>
      <c r="AT138" s="148" t="s">
        <v>183</v>
      </c>
      <c r="AU138" s="148" t="s">
        <v>83</v>
      </c>
      <c r="AY138" s="17" t="s">
        <v>181</v>
      </c>
      <c r="BE138" s="149">
        <f>IF(N138="základní",J138,0)</f>
        <v>0</v>
      </c>
      <c r="BF138" s="149">
        <f>IF(N138="snížená",J138,0)</f>
        <v>0</v>
      </c>
      <c r="BG138" s="149">
        <f>IF(N138="zákl. přenesená",J138,0)</f>
        <v>0</v>
      </c>
      <c r="BH138" s="149">
        <f>IF(N138="sníž. přenesená",J138,0)</f>
        <v>0</v>
      </c>
      <c r="BI138" s="149">
        <f>IF(N138="nulová",J138,0)</f>
        <v>0</v>
      </c>
      <c r="BJ138" s="17" t="s">
        <v>83</v>
      </c>
      <c r="BK138" s="149">
        <f>ROUND(I138*H138,2)</f>
        <v>0</v>
      </c>
      <c r="BL138" s="17" t="s">
        <v>188</v>
      </c>
      <c r="BM138" s="148" t="s">
        <v>1463</v>
      </c>
    </row>
    <row r="139" spans="2:65" s="11" customFormat="1" ht="25.9" customHeight="1" x14ac:dyDescent="0.2">
      <c r="B139" s="124"/>
      <c r="D139" s="125" t="s">
        <v>75</v>
      </c>
      <c r="E139" s="126" t="s">
        <v>1464</v>
      </c>
      <c r="F139" s="126" t="s">
        <v>1465</v>
      </c>
      <c r="I139" s="127"/>
      <c r="J139" s="128">
        <f>BK139</f>
        <v>0</v>
      </c>
      <c r="L139" s="124"/>
      <c r="M139" s="129"/>
      <c r="P139" s="130">
        <f>SUM(P140:P157)</f>
        <v>0</v>
      </c>
      <c r="R139" s="130">
        <f>SUM(R140:R157)</f>
        <v>0</v>
      </c>
      <c r="T139" s="131">
        <f>SUM(T140:T157)</f>
        <v>0</v>
      </c>
      <c r="AR139" s="125" t="s">
        <v>83</v>
      </c>
      <c r="AT139" s="132" t="s">
        <v>75</v>
      </c>
      <c r="AU139" s="132" t="s">
        <v>76</v>
      </c>
      <c r="AY139" s="125" t="s">
        <v>181</v>
      </c>
      <c r="BK139" s="133">
        <f>SUM(BK140:BK157)</f>
        <v>0</v>
      </c>
    </row>
    <row r="140" spans="2:65" s="1" customFormat="1" ht="16.5" customHeight="1" x14ac:dyDescent="0.2">
      <c r="B140" s="136"/>
      <c r="C140" s="137" t="s">
        <v>76</v>
      </c>
      <c r="D140" s="137" t="s">
        <v>183</v>
      </c>
      <c r="E140" s="138" t="s">
        <v>1466</v>
      </c>
      <c r="F140" s="139" t="s">
        <v>1467</v>
      </c>
      <c r="G140" s="140" t="s">
        <v>541</v>
      </c>
      <c r="H140" s="141">
        <v>4</v>
      </c>
      <c r="I140" s="142"/>
      <c r="J140" s="143">
        <f t="shared" ref="J140:J157" si="0">ROUND(I140*H140,2)</f>
        <v>0</v>
      </c>
      <c r="K140" s="139" t="s">
        <v>1</v>
      </c>
      <c r="L140" s="32"/>
      <c r="M140" s="144" t="s">
        <v>1</v>
      </c>
      <c r="N140" s="145" t="s">
        <v>41</v>
      </c>
      <c r="P140" s="146">
        <f t="shared" ref="P140:P157" si="1">O140*H140</f>
        <v>0</v>
      </c>
      <c r="Q140" s="146">
        <v>0</v>
      </c>
      <c r="R140" s="146">
        <f t="shared" ref="R140:R157" si="2">Q140*H140</f>
        <v>0</v>
      </c>
      <c r="S140" s="146">
        <v>0</v>
      </c>
      <c r="T140" s="147">
        <f t="shared" ref="T140:T157" si="3">S140*H140</f>
        <v>0</v>
      </c>
      <c r="AR140" s="148" t="s">
        <v>188</v>
      </c>
      <c r="AT140" s="148" t="s">
        <v>183</v>
      </c>
      <c r="AU140" s="148" t="s">
        <v>83</v>
      </c>
      <c r="AY140" s="17" t="s">
        <v>181</v>
      </c>
      <c r="BE140" s="149">
        <f t="shared" ref="BE140:BE157" si="4">IF(N140="základní",J140,0)</f>
        <v>0</v>
      </c>
      <c r="BF140" s="149">
        <f t="shared" ref="BF140:BF157" si="5">IF(N140="snížená",J140,0)</f>
        <v>0</v>
      </c>
      <c r="BG140" s="149">
        <f t="shared" ref="BG140:BG157" si="6">IF(N140="zákl. přenesená",J140,0)</f>
        <v>0</v>
      </c>
      <c r="BH140" s="149">
        <f t="shared" ref="BH140:BH157" si="7">IF(N140="sníž. přenesená",J140,0)</f>
        <v>0</v>
      </c>
      <c r="BI140" s="149">
        <f t="shared" ref="BI140:BI157" si="8">IF(N140="nulová",J140,0)</f>
        <v>0</v>
      </c>
      <c r="BJ140" s="17" t="s">
        <v>83</v>
      </c>
      <c r="BK140" s="149">
        <f t="shared" ref="BK140:BK157" si="9">ROUND(I140*H140,2)</f>
        <v>0</v>
      </c>
      <c r="BL140" s="17" t="s">
        <v>188</v>
      </c>
      <c r="BM140" s="148" t="s">
        <v>1468</v>
      </c>
    </row>
    <row r="141" spans="2:65" s="1" customFormat="1" ht="16.5" customHeight="1" x14ac:dyDescent="0.2">
      <c r="B141" s="136"/>
      <c r="C141" s="137" t="s">
        <v>76</v>
      </c>
      <c r="D141" s="137" t="s">
        <v>183</v>
      </c>
      <c r="E141" s="138" t="s">
        <v>1469</v>
      </c>
      <c r="F141" s="139" t="s">
        <v>1470</v>
      </c>
      <c r="G141" s="140" t="s">
        <v>541</v>
      </c>
      <c r="H141" s="141">
        <v>4</v>
      </c>
      <c r="I141" s="142"/>
      <c r="J141" s="143">
        <f t="shared" si="0"/>
        <v>0</v>
      </c>
      <c r="K141" s="139" t="s">
        <v>1</v>
      </c>
      <c r="L141" s="32"/>
      <c r="M141" s="144" t="s">
        <v>1</v>
      </c>
      <c r="N141" s="145" t="s">
        <v>41</v>
      </c>
      <c r="P141" s="146">
        <f t="shared" si="1"/>
        <v>0</v>
      </c>
      <c r="Q141" s="146">
        <v>0</v>
      </c>
      <c r="R141" s="146">
        <f t="shared" si="2"/>
        <v>0</v>
      </c>
      <c r="S141" s="146">
        <v>0</v>
      </c>
      <c r="T141" s="147">
        <f t="shared" si="3"/>
        <v>0</v>
      </c>
      <c r="AR141" s="148" t="s">
        <v>188</v>
      </c>
      <c r="AT141" s="148" t="s">
        <v>183</v>
      </c>
      <c r="AU141" s="148" t="s">
        <v>83</v>
      </c>
      <c r="AY141" s="17" t="s">
        <v>181</v>
      </c>
      <c r="BE141" s="149">
        <f t="shared" si="4"/>
        <v>0</v>
      </c>
      <c r="BF141" s="149">
        <f t="shared" si="5"/>
        <v>0</v>
      </c>
      <c r="BG141" s="149">
        <f t="shared" si="6"/>
        <v>0</v>
      </c>
      <c r="BH141" s="149">
        <f t="shared" si="7"/>
        <v>0</v>
      </c>
      <c r="BI141" s="149">
        <f t="shared" si="8"/>
        <v>0</v>
      </c>
      <c r="BJ141" s="17" t="s">
        <v>83</v>
      </c>
      <c r="BK141" s="149">
        <f t="shared" si="9"/>
        <v>0</v>
      </c>
      <c r="BL141" s="17" t="s">
        <v>188</v>
      </c>
      <c r="BM141" s="148" t="s">
        <v>1471</v>
      </c>
    </row>
    <row r="142" spans="2:65" s="1" customFormat="1" ht="16.5" customHeight="1" x14ac:dyDescent="0.2">
      <c r="B142" s="136"/>
      <c r="C142" s="137" t="s">
        <v>76</v>
      </c>
      <c r="D142" s="137" t="s">
        <v>183</v>
      </c>
      <c r="E142" s="138" t="s">
        <v>1472</v>
      </c>
      <c r="F142" s="139" t="s">
        <v>1473</v>
      </c>
      <c r="G142" s="140" t="s">
        <v>541</v>
      </c>
      <c r="H142" s="141">
        <v>7</v>
      </c>
      <c r="I142" s="142"/>
      <c r="J142" s="143">
        <f t="shared" si="0"/>
        <v>0</v>
      </c>
      <c r="K142" s="139" t="s">
        <v>1</v>
      </c>
      <c r="L142" s="32"/>
      <c r="M142" s="144" t="s">
        <v>1</v>
      </c>
      <c r="N142" s="145" t="s">
        <v>41</v>
      </c>
      <c r="P142" s="146">
        <f t="shared" si="1"/>
        <v>0</v>
      </c>
      <c r="Q142" s="146">
        <v>0</v>
      </c>
      <c r="R142" s="146">
        <f t="shared" si="2"/>
        <v>0</v>
      </c>
      <c r="S142" s="146">
        <v>0</v>
      </c>
      <c r="T142" s="147">
        <f t="shared" si="3"/>
        <v>0</v>
      </c>
      <c r="AR142" s="148" t="s">
        <v>188</v>
      </c>
      <c r="AT142" s="148" t="s">
        <v>183</v>
      </c>
      <c r="AU142" s="148" t="s">
        <v>83</v>
      </c>
      <c r="AY142" s="17" t="s">
        <v>181</v>
      </c>
      <c r="BE142" s="149">
        <f t="shared" si="4"/>
        <v>0</v>
      </c>
      <c r="BF142" s="149">
        <f t="shared" si="5"/>
        <v>0</v>
      </c>
      <c r="BG142" s="149">
        <f t="shared" si="6"/>
        <v>0</v>
      </c>
      <c r="BH142" s="149">
        <f t="shared" si="7"/>
        <v>0</v>
      </c>
      <c r="BI142" s="149">
        <f t="shared" si="8"/>
        <v>0</v>
      </c>
      <c r="BJ142" s="17" t="s">
        <v>83</v>
      </c>
      <c r="BK142" s="149">
        <f t="shared" si="9"/>
        <v>0</v>
      </c>
      <c r="BL142" s="17" t="s">
        <v>188</v>
      </c>
      <c r="BM142" s="148" t="s">
        <v>1474</v>
      </c>
    </row>
    <row r="143" spans="2:65" s="1" customFormat="1" ht="16.5" customHeight="1" x14ac:dyDescent="0.2">
      <c r="B143" s="136"/>
      <c r="C143" s="137" t="s">
        <v>76</v>
      </c>
      <c r="D143" s="137" t="s">
        <v>183</v>
      </c>
      <c r="E143" s="138" t="s">
        <v>1475</v>
      </c>
      <c r="F143" s="139" t="s">
        <v>1476</v>
      </c>
      <c r="G143" s="140" t="s">
        <v>541</v>
      </c>
      <c r="H143" s="141">
        <v>1</v>
      </c>
      <c r="I143" s="142"/>
      <c r="J143" s="143">
        <f t="shared" si="0"/>
        <v>0</v>
      </c>
      <c r="K143" s="139" t="s">
        <v>1</v>
      </c>
      <c r="L143" s="32"/>
      <c r="M143" s="144" t="s">
        <v>1</v>
      </c>
      <c r="N143" s="145" t="s">
        <v>41</v>
      </c>
      <c r="P143" s="146">
        <f t="shared" si="1"/>
        <v>0</v>
      </c>
      <c r="Q143" s="146">
        <v>0</v>
      </c>
      <c r="R143" s="146">
        <f t="shared" si="2"/>
        <v>0</v>
      </c>
      <c r="S143" s="146">
        <v>0</v>
      </c>
      <c r="T143" s="147">
        <f t="shared" si="3"/>
        <v>0</v>
      </c>
      <c r="AR143" s="148" t="s">
        <v>188</v>
      </c>
      <c r="AT143" s="148" t="s">
        <v>183</v>
      </c>
      <c r="AU143" s="148" t="s">
        <v>83</v>
      </c>
      <c r="AY143" s="17" t="s">
        <v>181</v>
      </c>
      <c r="BE143" s="149">
        <f t="shared" si="4"/>
        <v>0</v>
      </c>
      <c r="BF143" s="149">
        <f t="shared" si="5"/>
        <v>0</v>
      </c>
      <c r="BG143" s="149">
        <f t="shared" si="6"/>
        <v>0</v>
      </c>
      <c r="BH143" s="149">
        <f t="shared" si="7"/>
        <v>0</v>
      </c>
      <c r="BI143" s="149">
        <f t="shared" si="8"/>
        <v>0</v>
      </c>
      <c r="BJ143" s="17" t="s">
        <v>83</v>
      </c>
      <c r="BK143" s="149">
        <f t="shared" si="9"/>
        <v>0</v>
      </c>
      <c r="BL143" s="17" t="s">
        <v>188</v>
      </c>
      <c r="BM143" s="148" t="s">
        <v>1477</v>
      </c>
    </row>
    <row r="144" spans="2:65" s="1" customFormat="1" ht="24.2" customHeight="1" x14ac:dyDescent="0.2">
      <c r="B144" s="136"/>
      <c r="C144" s="137" t="s">
        <v>76</v>
      </c>
      <c r="D144" s="137" t="s">
        <v>183</v>
      </c>
      <c r="E144" s="138" t="s">
        <v>1478</v>
      </c>
      <c r="F144" s="139" t="s">
        <v>1479</v>
      </c>
      <c r="G144" s="140" t="s">
        <v>541</v>
      </c>
      <c r="H144" s="141">
        <v>1</v>
      </c>
      <c r="I144" s="142"/>
      <c r="J144" s="143">
        <f t="shared" si="0"/>
        <v>0</v>
      </c>
      <c r="K144" s="139" t="s">
        <v>1</v>
      </c>
      <c r="L144" s="32"/>
      <c r="M144" s="144" t="s">
        <v>1</v>
      </c>
      <c r="N144" s="145" t="s">
        <v>41</v>
      </c>
      <c r="P144" s="146">
        <f t="shared" si="1"/>
        <v>0</v>
      </c>
      <c r="Q144" s="146">
        <v>0</v>
      </c>
      <c r="R144" s="146">
        <f t="shared" si="2"/>
        <v>0</v>
      </c>
      <c r="S144" s="146">
        <v>0</v>
      </c>
      <c r="T144" s="147">
        <f t="shared" si="3"/>
        <v>0</v>
      </c>
      <c r="AR144" s="148" t="s">
        <v>188</v>
      </c>
      <c r="AT144" s="148" t="s">
        <v>183</v>
      </c>
      <c r="AU144" s="148" t="s">
        <v>83</v>
      </c>
      <c r="AY144" s="17" t="s">
        <v>181</v>
      </c>
      <c r="BE144" s="149">
        <f t="shared" si="4"/>
        <v>0</v>
      </c>
      <c r="BF144" s="149">
        <f t="shared" si="5"/>
        <v>0</v>
      </c>
      <c r="BG144" s="149">
        <f t="shared" si="6"/>
        <v>0</v>
      </c>
      <c r="BH144" s="149">
        <f t="shared" si="7"/>
        <v>0</v>
      </c>
      <c r="BI144" s="149">
        <f t="shared" si="8"/>
        <v>0</v>
      </c>
      <c r="BJ144" s="17" t="s">
        <v>83</v>
      </c>
      <c r="BK144" s="149">
        <f t="shared" si="9"/>
        <v>0</v>
      </c>
      <c r="BL144" s="17" t="s">
        <v>188</v>
      </c>
      <c r="BM144" s="148" t="s">
        <v>1480</v>
      </c>
    </row>
    <row r="145" spans="2:65" s="1" customFormat="1" ht="16.5" customHeight="1" x14ac:dyDescent="0.2">
      <c r="B145" s="136"/>
      <c r="C145" s="137" t="s">
        <v>76</v>
      </c>
      <c r="D145" s="137" t="s">
        <v>183</v>
      </c>
      <c r="E145" s="138" t="s">
        <v>1481</v>
      </c>
      <c r="F145" s="139" t="s">
        <v>1482</v>
      </c>
      <c r="G145" s="140" t="s">
        <v>541</v>
      </c>
      <c r="H145" s="141">
        <v>1</v>
      </c>
      <c r="I145" s="142"/>
      <c r="J145" s="143">
        <f t="shared" si="0"/>
        <v>0</v>
      </c>
      <c r="K145" s="139" t="s">
        <v>1</v>
      </c>
      <c r="L145" s="32"/>
      <c r="M145" s="144" t="s">
        <v>1</v>
      </c>
      <c r="N145" s="145" t="s">
        <v>41</v>
      </c>
      <c r="P145" s="146">
        <f t="shared" si="1"/>
        <v>0</v>
      </c>
      <c r="Q145" s="146">
        <v>0</v>
      </c>
      <c r="R145" s="146">
        <f t="shared" si="2"/>
        <v>0</v>
      </c>
      <c r="S145" s="146">
        <v>0</v>
      </c>
      <c r="T145" s="147">
        <f t="shared" si="3"/>
        <v>0</v>
      </c>
      <c r="AR145" s="148" t="s">
        <v>188</v>
      </c>
      <c r="AT145" s="148" t="s">
        <v>183</v>
      </c>
      <c r="AU145" s="148" t="s">
        <v>83</v>
      </c>
      <c r="AY145" s="17" t="s">
        <v>181</v>
      </c>
      <c r="BE145" s="149">
        <f t="shared" si="4"/>
        <v>0</v>
      </c>
      <c r="BF145" s="149">
        <f t="shared" si="5"/>
        <v>0</v>
      </c>
      <c r="BG145" s="149">
        <f t="shared" si="6"/>
        <v>0</v>
      </c>
      <c r="BH145" s="149">
        <f t="shared" si="7"/>
        <v>0</v>
      </c>
      <c r="BI145" s="149">
        <f t="shared" si="8"/>
        <v>0</v>
      </c>
      <c r="BJ145" s="17" t="s">
        <v>83</v>
      </c>
      <c r="BK145" s="149">
        <f t="shared" si="9"/>
        <v>0</v>
      </c>
      <c r="BL145" s="17" t="s">
        <v>188</v>
      </c>
      <c r="BM145" s="148" t="s">
        <v>1483</v>
      </c>
    </row>
    <row r="146" spans="2:65" s="1" customFormat="1" ht="16.5" customHeight="1" x14ac:dyDescent="0.2">
      <c r="B146" s="136"/>
      <c r="C146" s="137" t="s">
        <v>76</v>
      </c>
      <c r="D146" s="137" t="s">
        <v>183</v>
      </c>
      <c r="E146" s="138" t="s">
        <v>1484</v>
      </c>
      <c r="F146" s="139" t="s">
        <v>1462</v>
      </c>
      <c r="G146" s="140" t="s">
        <v>965</v>
      </c>
      <c r="H146" s="141">
        <v>56</v>
      </c>
      <c r="I146" s="142"/>
      <c r="J146" s="143">
        <f t="shared" si="0"/>
        <v>0</v>
      </c>
      <c r="K146" s="139" t="s">
        <v>1</v>
      </c>
      <c r="L146" s="32"/>
      <c r="M146" s="144" t="s">
        <v>1</v>
      </c>
      <c r="N146" s="145" t="s">
        <v>41</v>
      </c>
      <c r="P146" s="146">
        <f t="shared" si="1"/>
        <v>0</v>
      </c>
      <c r="Q146" s="146">
        <v>0</v>
      </c>
      <c r="R146" s="146">
        <f t="shared" si="2"/>
        <v>0</v>
      </c>
      <c r="S146" s="146">
        <v>0</v>
      </c>
      <c r="T146" s="147">
        <f t="shared" si="3"/>
        <v>0</v>
      </c>
      <c r="AR146" s="148" t="s">
        <v>188</v>
      </c>
      <c r="AT146" s="148" t="s">
        <v>183</v>
      </c>
      <c r="AU146" s="148" t="s">
        <v>83</v>
      </c>
      <c r="AY146" s="17" t="s">
        <v>181</v>
      </c>
      <c r="BE146" s="149">
        <f t="shared" si="4"/>
        <v>0</v>
      </c>
      <c r="BF146" s="149">
        <f t="shared" si="5"/>
        <v>0</v>
      </c>
      <c r="BG146" s="149">
        <f t="shared" si="6"/>
        <v>0</v>
      </c>
      <c r="BH146" s="149">
        <f t="shared" si="7"/>
        <v>0</v>
      </c>
      <c r="BI146" s="149">
        <f t="shared" si="8"/>
        <v>0</v>
      </c>
      <c r="BJ146" s="17" t="s">
        <v>83</v>
      </c>
      <c r="BK146" s="149">
        <f t="shared" si="9"/>
        <v>0</v>
      </c>
      <c r="BL146" s="17" t="s">
        <v>188</v>
      </c>
      <c r="BM146" s="148" t="s">
        <v>1485</v>
      </c>
    </row>
    <row r="147" spans="2:65" s="1" customFormat="1" ht="16.5" customHeight="1" x14ac:dyDescent="0.2">
      <c r="B147" s="136"/>
      <c r="C147" s="137" t="s">
        <v>76</v>
      </c>
      <c r="D147" s="137" t="s">
        <v>183</v>
      </c>
      <c r="E147" s="138" t="s">
        <v>1486</v>
      </c>
      <c r="F147" s="139" t="s">
        <v>1487</v>
      </c>
      <c r="G147" s="140" t="s">
        <v>541</v>
      </c>
      <c r="H147" s="141">
        <v>2</v>
      </c>
      <c r="I147" s="142"/>
      <c r="J147" s="143">
        <f t="shared" si="0"/>
        <v>0</v>
      </c>
      <c r="K147" s="139" t="s">
        <v>1</v>
      </c>
      <c r="L147" s="32"/>
      <c r="M147" s="144" t="s">
        <v>1</v>
      </c>
      <c r="N147" s="145" t="s">
        <v>41</v>
      </c>
      <c r="P147" s="146">
        <f t="shared" si="1"/>
        <v>0</v>
      </c>
      <c r="Q147" s="146">
        <v>0</v>
      </c>
      <c r="R147" s="146">
        <f t="shared" si="2"/>
        <v>0</v>
      </c>
      <c r="S147" s="146">
        <v>0</v>
      </c>
      <c r="T147" s="147">
        <f t="shared" si="3"/>
        <v>0</v>
      </c>
      <c r="AR147" s="148" t="s">
        <v>188</v>
      </c>
      <c r="AT147" s="148" t="s">
        <v>183</v>
      </c>
      <c r="AU147" s="148" t="s">
        <v>83</v>
      </c>
      <c r="AY147" s="17" t="s">
        <v>181</v>
      </c>
      <c r="BE147" s="149">
        <f t="shared" si="4"/>
        <v>0</v>
      </c>
      <c r="BF147" s="149">
        <f t="shared" si="5"/>
        <v>0</v>
      </c>
      <c r="BG147" s="149">
        <f t="shared" si="6"/>
        <v>0</v>
      </c>
      <c r="BH147" s="149">
        <f t="shared" si="7"/>
        <v>0</v>
      </c>
      <c r="BI147" s="149">
        <f t="shared" si="8"/>
        <v>0</v>
      </c>
      <c r="BJ147" s="17" t="s">
        <v>83</v>
      </c>
      <c r="BK147" s="149">
        <f t="shared" si="9"/>
        <v>0</v>
      </c>
      <c r="BL147" s="17" t="s">
        <v>188</v>
      </c>
      <c r="BM147" s="148" t="s">
        <v>1488</v>
      </c>
    </row>
    <row r="148" spans="2:65" s="1" customFormat="1" ht="16.5" customHeight="1" x14ac:dyDescent="0.2">
      <c r="B148" s="136"/>
      <c r="C148" s="137" t="s">
        <v>76</v>
      </c>
      <c r="D148" s="137" t="s">
        <v>183</v>
      </c>
      <c r="E148" s="138" t="s">
        <v>1489</v>
      </c>
      <c r="F148" s="139" t="s">
        <v>1490</v>
      </c>
      <c r="G148" s="140" t="s">
        <v>965</v>
      </c>
      <c r="H148" s="141">
        <v>16</v>
      </c>
      <c r="I148" s="142"/>
      <c r="J148" s="143">
        <f t="shared" si="0"/>
        <v>0</v>
      </c>
      <c r="K148" s="139" t="s">
        <v>1</v>
      </c>
      <c r="L148" s="32"/>
      <c r="M148" s="144" t="s">
        <v>1</v>
      </c>
      <c r="N148" s="145" t="s">
        <v>41</v>
      </c>
      <c r="P148" s="146">
        <f t="shared" si="1"/>
        <v>0</v>
      </c>
      <c r="Q148" s="146">
        <v>0</v>
      </c>
      <c r="R148" s="146">
        <f t="shared" si="2"/>
        <v>0</v>
      </c>
      <c r="S148" s="146">
        <v>0</v>
      </c>
      <c r="T148" s="147">
        <f t="shared" si="3"/>
        <v>0</v>
      </c>
      <c r="AR148" s="148" t="s">
        <v>188</v>
      </c>
      <c r="AT148" s="148" t="s">
        <v>183</v>
      </c>
      <c r="AU148" s="148" t="s">
        <v>83</v>
      </c>
      <c r="AY148" s="17" t="s">
        <v>181</v>
      </c>
      <c r="BE148" s="149">
        <f t="shared" si="4"/>
        <v>0</v>
      </c>
      <c r="BF148" s="149">
        <f t="shared" si="5"/>
        <v>0</v>
      </c>
      <c r="BG148" s="149">
        <f t="shared" si="6"/>
        <v>0</v>
      </c>
      <c r="BH148" s="149">
        <f t="shared" si="7"/>
        <v>0</v>
      </c>
      <c r="BI148" s="149">
        <f t="shared" si="8"/>
        <v>0</v>
      </c>
      <c r="BJ148" s="17" t="s">
        <v>83</v>
      </c>
      <c r="BK148" s="149">
        <f t="shared" si="9"/>
        <v>0</v>
      </c>
      <c r="BL148" s="17" t="s">
        <v>188</v>
      </c>
      <c r="BM148" s="148" t="s">
        <v>1491</v>
      </c>
    </row>
    <row r="149" spans="2:65" s="1" customFormat="1" ht="16.5" customHeight="1" x14ac:dyDescent="0.2">
      <c r="B149" s="136"/>
      <c r="C149" s="137" t="s">
        <v>76</v>
      </c>
      <c r="D149" s="137" t="s">
        <v>183</v>
      </c>
      <c r="E149" s="138" t="s">
        <v>1492</v>
      </c>
      <c r="F149" s="139" t="s">
        <v>1493</v>
      </c>
      <c r="G149" s="140" t="s">
        <v>965</v>
      </c>
      <c r="H149" s="141">
        <v>8</v>
      </c>
      <c r="I149" s="142"/>
      <c r="J149" s="143">
        <f t="shared" si="0"/>
        <v>0</v>
      </c>
      <c r="K149" s="139" t="s">
        <v>1</v>
      </c>
      <c r="L149" s="32"/>
      <c r="M149" s="144" t="s">
        <v>1</v>
      </c>
      <c r="N149" s="145" t="s">
        <v>41</v>
      </c>
      <c r="P149" s="146">
        <f t="shared" si="1"/>
        <v>0</v>
      </c>
      <c r="Q149" s="146">
        <v>0</v>
      </c>
      <c r="R149" s="146">
        <f t="shared" si="2"/>
        <v>0</v>
      </c>
      <c r="S149" s="146">
        <v>0</v>
      </c>
      <c r="T149" s="147">
        <f t="shared" si="3"/>
        <v>0</v>
      </c>
      <c r="AR149" s="148" t="s">
        <v>188</v>
      </c>
      <c r="AT149" s="148" t="s">
        <v>183</v>
      </c>
      <c r="AU149" s="148" t="s">
        <v>83</v>
      </c>
      <c r="AY149" s="17" t="s">
        <v>181</v>
      </c>
      <c r="BE149" s="149">
        <f t="shared" si="4"/>
        <v>0</v>
      </c>
      <c r="BF149" s="149">
        <f t="shared" si="5"/>
        <v>0</v>
      </c>
      <c r="BG149" s="149">
        <f t="shared" si="6"/>
        <v>0</v>
      </c>
      <c r="BH149" s="149">
        <f t="shared" si="7"/>
        <v>0</v>
      </c>
      <c r="BI149" s="149">
        <f t="shared" si="8"/>
        <v>0</v>
      </c>
      <c r="BJ149" s="17" t="s">
        <v>83</v>
      </c>
      <c r="BK149" s="149">
        <f t="shared" si="9"/>
        <v>0</v>
      </c>
      <c r="BL149" s="17" t="s">
        <v>188</v>
      </c>
      <c r="BM149" s="148" t="s">
        <v>1494</v>
      </c>
    </row>
    <row r="150" spans="2:65" s="1" customFormat="1" ht="16.5" customHeight="1" x14ac:dyDescent="0.2">
      <c r="B150" s="136"/>
      <c r="C150" s="137" t="s">
        <v>76</v>
      </c>
      <c r="D150" s="137" t="s">
        <v>183</v>
      </c>
      <c r="E150" s="138" t="s">
        <v>1495</v>
      </c>
      <c r="F150" s="139" t="s">
        <v>1496</v>
      </c>
      <c r="G150" s="140" t="s">
        <v>541</v>
      </c>
      <c r="H150" s="141">
        <v>1</v>
      </c>
      <c r="I150" s="142"/>
      <c r="J150" s="143">
        <f t="shared" si="0"/>
        <v>0</v>
      </c>
      <c r="K150" s="139" t="s">
        <v>1</v>
      </c>
      <c r="L150" s="32"/>
      <c r="M150" s="144" t="s">
        <v>1</v>
      </c>
      <c r="N150" s="145" t="s">
        <v>41</v>
      </c>
      <c r="P150" s="146">
        <f t="shared" si="1"/>
        <v>0</v>
      </c>
      <c r="Q150" s="146">
        <v>0</v>
      </c>
      <c r="R150" s="146">
        <f t="shared" si="2"/>
        <v>0</v>
      </c>
      <c r="S150" s="146">
        <v>0</v>
      </c>
      <c r="T150" s="147">
        <f t="shared" si="3"/>
        <v>0</v>
      </c>
      <c r="AR150" s="148" t="s">
        <v>188</v>
      </c>
      <c r="AT150" s="148" t="s">
        <v>183</v>
      </c>
      <c r="AU150" s="148" t="s">
        <v>83</v>
      </c>
      <c r="AY150" s="17" t="s">
        <v>181</v>
      </c>
      <c r="BE150" s="149">
        <f t="shared" si="4"/>
        <v>0</v>
      </c>
      <c r="BF150" s="149">
        <f t="shared" si="5"/>
        <v>0</v>
      </c>
      <c r="BG150" s="149">
        <f t="shared" si="6"/>
        <v>0</v>
      </c>
      <c r="BH150" s="149">
        <f t="shared" si="7"/>
        <v>0</v>
      </c>
      <c r="BI150" s="149">
        <f t="shared" si="8"/>
        <v>0</v>
      </c>
      <c r="BJ150" s="17" t="s">
        <v>83</v>
      </c>
      <c r="BK150" s="149">
        <f t="shared" si="9"/>
        <v>0</v>
      </c>
      <c r="BL150" s="17" t="s">
        <v>188</v>
      </c>
      <c r="BM150" s="148" t="s">
        <v>1497</v>
      </c>
    </row>
    <row r="151" spans="2:65" s="1" customFormat="1" ht="16.5" customHeight="1" x14ac:dyDescent="0.2">
      <c r="B151" s="136"/>
      <c r="C151" s="137" t="s">
        <v>76</v>
      </c>
      <c r="D151" s="137" t="s">
        <v>183</v>
      </c>
      <c r="E151" s="138" t="s">
        <v>1498</v>
      </c>
      <c r="F151" s="139" t="s">
        <v>1499</v>
      </c>
      <c r="G151" s="140" t="s">
        <v>541</v>
      </c>
      <c r="H151" s="141">
        <v>8</v>
      </c>
      <c r="I151" s="142"/>
      <c r="J151" s="143">
        <f t="shared" si="0"/>
        <v>0</v>
      </c>
      <c r="K151" s="139" t="s">
        <v>1</v>
      </c>
      <c r="L151" s="32"/>
      <c r="M151" s="144" t="s">
        <v>1</v>
      </c>
      <c r="N151" s="145" t="s">
        <v>41</v>
      </c>
      <c r="P151" s="146">
        <f t="shared" si="1"/>
        <v>0</v>
      </c>
      <c r="Q151" s="146">
        <v>0</v>
      </c>
      <c r="R151" s="146">
        <f t="shared" si="2"/>
        <v>0</v>
      </c>
      <c r="S151" s="146">
        <v>0</v>
      </c>
      <c r="T151" s="147">
        <f t="shared" si="3"/>
        <v>0</v>
      </c>
      <c r="AR151" s="148" t="s">
        <v>188</v>
      </c>
      <c r="AT151" s="148" t="s">
        <v>183</v>
      </c>
      <c r="AU151" s="148" t="s">
        <v>83</v>
      </c>
      <c r="AY151" s="17" t="s">
        <v>181</v>
      </c>
      <c r="BE151" s="149">
        <f t="shared" si="4"/>
        <v>0</v>
      </c>
      <c r="BF151" s="149">
        <f t="shared" si="5"/>
        <v>0</v>
      </c>
      <c r="BG151" s="149">
        <f t="shared" si="6"/>
        <v>0</v>
      </c>
      <c r="BH151" s="149">
        <f t="shared" si="7"/>
        <v>0</v>
      </c>
      <c r="BI151" s="149">
        <f t="shared" si="8"/>
        <v>0</v>
      </c>
      <c r="BJ151" s="17" t="s">
        <v>83</v>
      </c>
      <c r="BK151" s="149">
        <f t="shared" si="9"/>
        <v>0</v>
      </c>
      <c r="BL151" s="17" t="s">
        <v>188</v>
      </c>
      <c r="BM151" s="148" t="s">
        <v>1500</v>
      </c>
    </row>
    <row r="152" spans="2:65" s="1" customFormat="1" ht="16.5" customHeight="1" x14ac:dyDescent="0.2">
      <c r="B152" s="136"/>
      <c r="C152" s="137" t="s">
        <v>76</v>
      </c>
      <c r="D152" s="137" t="s">
        <v>183</v>
      </c>
      <c r="E152" s="138" t="s">
        <v>1501</v>
      </c>
      <c r="F152" s="139" t="s">
        <v>1502</v>
      </c>
      <c r="G152" s="140" t="s">
        <v>541</v>
      </c>
      <c r="H152" s="141">
        <v>8</v>
      </c>
      <c r="I152" s="142"/>
      <c r="J152" s="143">
        <f t="shared" si="0"/>
        <v>0</v>
      </c>
      <c r="K152" s="139" t="s">
        <v>1</v>
      </c>
      <c r="L152" s="32"/>
      <c r="M152" s="144" t="s">
        <v>1</v>
      </c>
      <c r="N152" s="145" t="s">
        <v>41</v>
      </c>
      <c r="P152" s="146">
        <f t="shared" si="1"/>
        <v>0</v>
      </c>
      <c r="Q152" s="146">
        <v>0</v>
      </c>
      <c r="R152" s="146">
        <f t="shared" si="2"/>
        <v>0</v>
      </c>
      <c r="S152" s="146">
        <v>0</v>
      </c>
      <c r="T152" s="147">
        <f t="shared" si="3"/>
        <v>0</v>
      </c>
      <c r="AR152" s="148" t="s">
        <v>188</v>
      </c>
      <c r="AT152" s="148" t="s">
        <v>183</v>
      </c>
      <c r="AU152" s="148" t="s">
        <v>83</v>
      </c>
      <c r="AY152" s="17" t="s">
        <v>181</v>
      </c>
      <c r="BE152" s="149">
        <f t="shared" si="4"/>
        <v>0</v>
      </c>
      <c r="BF152" s="149">
        <f t="shared" si="5"/>
        <v>0</v>
      </c>
      <c r="BG152" s="149">
        <f t="shared" si="6"/>
        <v>0</v>
      </c>
      <c r="BH152" s="149">
        <f t="shared" si="7"/>
        <v>0</v>
      </c>
      <c r="BI152" s="149">
        <f t="shared" si="8"/>
        <v>0</v>
      </c>
      <c r="BJ152" s="17" t="s">
        <v>83</v>
      </c>
      <c r="BK152" s="149">
        <f t="shared" si="9"/>
        <v>0</v>
      </c>
      <c r="BL152" s="17" t="s">
        <v>188</v>
      </c>
      <c r="BM152" s="148" t="s">
        <v>1503</v>
      </c>
    </row>
    <row r="153" spans="2:65" s="1" customFormat="1" ht="16.5" customHeight="1" x14ac:dyDescent="0.2">
      <c r="B153" s="136"/>
      <c r="C153" s="137" t="s">
        <v>76</v>
      </c>
      <c r="D153" s="137" t="s">
        <v>183</v>
      </c>
      <c r="E153" s="138" t="s">
        <v>1504</v>
      </c>
      <c r="F153" s="139" t="s">
        <v>1505</v>
      </c>
      <c r="G153" s="140" t="s">
        <v>541</v>
      </c>
      <c r="H153" s="141">
        <v>1</v>
      </c>
      <c r="I153" s="142"/>
      <c r="J153" s="143">
        <f t="shared" si="0"/>
        <v>0</v>
      </c>
      <c r="K153" s="139" t="s">
        <v>1</v>
      </c>
      <c r="L153" s="32"/>
      <c r="M153" s="144" t="s">
        <v>1</v>
      </c>
      <c r="N153" s="145" t="s">
        <v>41</v>
      </c>
      <c r="P153" s="146">
        <f t="shared" si="1"/>
        <v>0</v>
      </c>
      <c r="Q153" s="146">
        <v>0</v>
      </c>
      <c r="R153" s="146">
        <f t="shared" si="2"/>
        <v>0</v>
      </c>
      <c r="S153" s="146">
        <v>0</v>
      </c>
      <c r="T153" s="147">
        <f t="shared" si="3"/>
        <v>0</v>
      </c>
      <c r="AR153" s="148" t="s">
        <v>188</v>
      </c>
      <c r="AT153" s="148" t="s">
        <v>183</v>
      </c>
      <c r="AU153" s="148" t="s">
        <v>83</v>
      </c>
      <c r="AY153" s="17" t="s">
        <v>181</v>
      </c>
      <c r="BE153" s="149">
        <f t="shared" si="4"/>
        <v>0</v>
      </c>
      <c r="BF153" s="149">
        <f t="shared" si="5"/>
        <v>0</v>
      </c>
      <c r="BG153" s="149">
        <f t="shared" si="6"/>
        <v>0</v>
      </c>
      <c r="BH153" s="149">
        <f t="shared" si="7"/>
        <v>0</v>
      </c>
      <c r="BI153" s="149">
        <f t="shared" si="8"/>
        <v>0</v>
      </c>
      <c r="BJ153" s="17" t="s">
        <v>83</v>
      </c>
      <c r="BK153" s="149">
        <f t="shared" si="9"/>
        <v>0</v>
      </c>
      <c r="BL153" s="17" t="s">
        <v>188</v>
      </c>
      <c r="BM153" s="148" t="s">
        <v>1506</v>
      </c>
    </row>
    <row r="154" spans="2:65" s="1" customFormat="1" ht="24.2" customHeight="1" x14ac:dyDescent="0.2">
      <c r="B154" s="136"/>
      <c r="C154" s="137" t="s">
        <v>76</v>
      </c>
      <c r="D154" s="137" t="s">
        <v>183</v>
      </c>
      <c r="E154" s="138" t="s">
        <v>1507</v>
      </c>
      <c r="F154" s="139" t="s">
        <v>1508</v>
      </c>
      <c r="G154" s="140" t="s">
        <v>541</v>
      </c>
      <c r="H154" s="141">
        <v>1</v>
      </c>
      <c r="I154" s="142"/>
      <c r="J154" s="143">
        <f t="shared" si="0"/>
        <v>0</v>
      </c>
      <c r="K154" s="139" t="s">
        <v>1</v>
      </c>
      <c r="L154" s="32"/>
      <c r="M154" s="144" t="s">
        <v>1</v>
      </c>
      <c r="N154" s="145" t="s">
        <v>41</v>
      </c>
      <c r="P154" s="146">
        <f t="shared" si="1"/>
        <v>0</v>
      </c>
      <c r="Q154" s="146">
        <v>0</v>
      </c>
      <c r="R154" s="146">
        <f t="shared" si="2"/>
        <v>0</v>
      </c>
      <c r="S154" s="146">
        <v>0</v>
      </c>
      <c r="T154" s="147">
        <f t="shared" si="3"/>
        <v>0</v>
      </c>
      <c r="AR154" s="148" t="s">
        <v>188</v>
      </c>
      <c r="AT154" s="148" t="s">
        <v>183</v>
      </c>
      <c r="AU154" s="148" t="s">
        <v>83</v>
      </c>
      <c r="AY154" s="17" t="s">
        <v>181</v>
      </c>
      <c r="BE154" s="149">
        <f t="shared" si="4"/>
        <v>0</v>
      </c>
      <c r="BF154" s="149">
        <f t="shared" si="5"/>
        <v>0</v>
      </c>
      <c r="BG154" s="149">
        <f t="shared" si="6"/>
        <v>0</v>
      </c>
      <c r="BH154" s="149">
        <f t="shared" si="7"/>
        <v>0</v>
      </c>
      <c r="BI154" s="149">
        <f t="shared" si="8"/>
        <v>0</v>
      </c>
      <c r="BJ154" s="17" t="s">
        <v>83</v>
      </c>
      <c r="BK154" s="149">
        <f t="shared" si="9"/>
        <v>0</v>
      </c>
      <c r="BL154" s="17" t="s">
        <v>188</v>
      </c>
      <c r="BM154" s="148" t="s">
        <v>1509</v>
      </c>
    </row>
    <row r="155" spans="2:65" s="1" customFormat="1" ht="21.75" customHeight="1" x14ac:dyDescent="0.2">
      <c r="B155" s="136"/>
      <c r="C155" s="137" t="s">
        <v>76</v>
      </c>
      <c r="D155" s="137" t="s">
        <v>183</v>
      </c>
      <c r="E155" s="138" t="s">
        <v>1510</v>
      </c>
      <c r="F155" s="139" t="s">
        <v>1511</v>
      </c>
      <c r="G155" s="140" t="s">
        <v>541</v>
      </c>
      <c r="H155" s="141">
        <v>2</v>
      </c>
      <c r="I155" s="142"/>
      <c r="J155" s="143">
        <f t="shared" si="0"/>
        <v>0</v>
      </c>
      <c r="K155" s="139" t="s">
        <v>1</v>
      </c>
      <c r="L155" s="32"/>
      <c r="M155" s="144" t="s">
        <v>1</v>
      </c>
      <c r="N155" s="145" t="s">
        <v>41</v>
      </c>
      <c r="P155" s="146">
        <f t="shared" si="1"/>
        <v>0</v>
      </c>
      <c r="Q155" s="146">
        <v>0</v>
      </c>
      <c r="R155" s="146">
        <f t="shared" si="2"/>
        <v>0</v>
      </c>
      <c r="S155" s="146">
        <v>0</v>
      </c>
      <c r="T155" s="147">
        <f t="shared" si="3"/>
        <v>0</v>
      </c>
      <c r="AR155" s="148" t="s">
        <v>188</v>
      </c>
      <c r="AT155" s="148" t="s">
        <v>183</v>
      </c>
      <c r="AU155" s="148" t="s">
        <v>83</v>
      </c>
      <c r="AY155" s="17" t="s">
        <v>181</v>
      </c>
      <c r="BE155" s="149">
        <f t="shared" si="4"/>
        <v>0</v>
      </c>
      <c r="BF155" s="149">
        <f t="shared" si="5"/>
        <v>0</v>
      </c>
      <c r="BG155" s="149">
        <f t="shared" si="6"/>
        <v>0</v>
      </c>
      <c r="BH155" s="149">
        <f t="shared" si="7"/>
        <v>0</v>
      </c>
      <c r="BI155" s="149">
        <f t="shared" si="8"/>
        <v>0</v>
      </c>
      <c r="BJ155" s="17" t="s">
        <v>83</v>
      </c>
      <c r="BK155" s="149">
        <f t="shared" si="9"/>
        <v>0</v>
      </c>
      <c r="BL155" s="17" t="s">
        <v>188</v>
      </c>
      <c r="BM155" s="148" t="s">
        <v>1512</v>
      </c>
    </row>
    <row r="156" spans="2:65" s="1" customFormat="1" ht="16.5" customHeight="1" x14ac:dyDescent="0.2">
      <c r="B156" s="136"/>
      <c r="C156" s="137" t="s">
        <v>76</v>
      </c>
      <c r="D156" s="137" t="s">
        <v>183</v>
      </c>
      <c r="E156" s="138" t="s">
        <v>1513</v>
      </c>
      <c r="F156" s="139" t="s">
        <v>1514</v>
      </c>
      <c r="G156" s="140" t="s">
        <v>824</v>
      </c>
      <c r="H156" s="141">
        <v>1</v>
      </c>
      <c r="I156" s="142"/>
      <c r="J156" s="143">
        <f t="shared" si="0"/>
        <v>0</v>
      </c>
      <c r="K156" s="139" t="s">
        <v>1</v>
      </c>
      <c r="L156" s="32"/>
      <c r="M156" s="144" t="s">
        <v>1</v>
      </c>
      <c r="N156" s="145" t="s">
        <v>41</v>
      </c>
      <c r="P156" s="146">
        <f t="shared" si="1"/>
        <v>0</v>
      </c>
      <c r="Q156" s="146">
        <v>0</v>
      </c>
      <c r="R156" s="146">
        <f t="shared" si="2"/>
        <v>0</v>
      </c>
      <c r="S156" s="146">
        <v>0</v>
      </c>
      <c r="T156" s="147">
        <f t="shared" si="3"/>
        <v>0</v>
      </c>
      <c r="AR156" s="148" t="s">
        <v>188</v>
      </c>
      <c r="AT156" s="148" t="s">
        <v>183</v>
      </c>
      <c r="AU156" s="148" t="s">
        <v>83</v>
      </c>
      <c r="AY156" s="17" t="s">
        <v>181</v>
      </c>
      <c r="BE156" s="149">
        <f t="shared" si="4"/>
        <v>0</v>
      </c>
      <c r="BF156" s="149">
        <f t="shared" si="5"/>
        <v>0</v>
      </c>
      <c r="BG156" s="149">
        <f t="shared" si="6"/>
        <v>0</v>
      </c>
      <c r="BH156" s="149">
        <f t="shared" si="7"/>
        <v>0</v>
      </c>
      <c r="BI156" s="149">
        <f t="shared" si="8"/>
        <v>0</v>
      </c>
      <c r="BJ156" s="17" t="s">
        <v>83</v>
      </c>
      <c r="BK156" s="149">
        <f t="shared" si="9"/>
        <v>0</v>
      </c>
      <c r="BL156" s="17" t="s">
        <v>188</v>
      </c>
      <c r="BM156" s="148" t="s">
        <v>1515</v>
      </c>
    </row>
    <row r="157" spans="2:65" s="1" customFormat="1" ht="16.5" customHeight="1" x14ac:dyDescent="0.2">
      <c r="B157" s="136"/>
      <c r="C157" s="137" t="s">
        <v>76</v>
      </c>
      <c r="D157" s="137" t="s">
        <v>183</v>
      </c>
      <c r="E157" s="138" t="s">
        <v>1516</v>
      </c>
      <c r="F157" s="139" t="s">
        <v>1517</v>
      </c>
      <c r="G157" s="140" t="s">
        <v>824</v>
      </c>
      <c r="H157" s="141">
        <v>1</v>
      </c>
      <c r="I157" s="142"/>
      <c r="J157" s="143">
        <f t="shared" si="0"/>
        <v>0</v>
      </c>
      <c r="K157" s="139" t="s">
        <v>1</v>
      </c>
      <c r="L157" s="32"/>
      <c r="M157" s="144" t="s">
        <v>1</v>
      </c>
      <c r="N157" s="145" t="s">
        <v>41</v>
      </c>
      <c r="P157" s="146">
        <f t="shared" si="1"/>
        <v>0</v>
      </c>
      <c r="Q157" s="146">
        <v>0</v>
      </c>
      <c r="R157" s="146">
        <f t="shared" si="2"/>
        <v>0</v>
      </c>
      <c r="S157" s="146">
        <v>0</v>
      </c>
      <c r="T157" s="147">
        <f t="shared" si="3"/>
        <v>0</v>
      </c>
      <c r="AR157" s="148" t="s">
        <v>188</v>
      </c>
      <c r="AT157" s="148" t="s">
        <v>183</v>
      </c>
      <c r="AU157" s="148" t="s">
        <v>83</v>
      </c>
      <c r="AY157" s="17" t="s">
        <v>181</v>
      </c>
      <c r="BE157" s="149">
        <f t="shared" si="4"/>
        <v>0</v>
      </c>
      <c r="BF157" s="149">
        <f t="shared" si="5"/>
        <v>0</v>
      </c>
      <c r="BG157" s="149">
        <f t="shared" si="6"/>
        <v>0</v>
      </c>
      <c r="BH157" s="149">
        <f t="shared" si="7"/>
        <v>0</v>
      </c>
      <c r="BI157" s="149">
        <f t="shared" si="8"/>
        <v>0</v>
      </c>
      <c r="BJ157" s="17" t="s">
        <v>83</v>
      </c>
      <c r="BK157" s="149">
        <f t="shared" si="9"/>
        <v>0</v>
      </c>
      <c r="BL157" s="17" t="s">
        <v>188</v>
      </c>
      <c r="BM157" s="148" t="s">
        <v>1518</v>
      </c>
    </row>
    <row r="158" spans="2:65" s="11" customFormat="1" ht="25.9" customHeight="1" x14ac:dyDescent="0.2">
      <c r="B158" s="124"/>
      <c r="D158" s="125" t="s">
        <v>75</v>
      </c>
      <c r="E158" s="126" t="s">
        <v>1519</v>
      </c>
      <c r="F158" s="126" t="s">
        <v>1520</v>
      </c>
      <c r="I158" s="127"/>
      <c r="J158" s="128">
        <f>BK158</f>
        <v>0</v>
      </c>
      <c r="L158" s="124"/>
      <c r="M158" s="129"/>
      <c r="P158" s="130">
        <f>SUM(P159:P163)</f>
        <v>0</v>
      </c>
      <c r="R158" s="130">
        <f>SUM(R159:R163)</f>
        <v>0</v>
      </c>
      <c r="T158" s="131">
        <f>SUM(T159:T163)</f>
        <v>0</v>
      </c>
      <c r="AR158" s="125" t="s">
        <v>83</v>
      </c>
      <c r="AT158" s="132" t="s">
        <v>75</v>
      </c>
      <c r="AU158" s="132" t="s">
        <v>76</v>
      </c>
      <c r="AY158" s="125" t="s">
        <v>181</v>
      </c>
      <c r="BK158" s="133">
        <f>SUM(BK159:BK163)</f>
        <v>0</v>
      </c>
    </row>
    <row r="159" spans="2:65" s="1" customFormat="1" ht="16.5" customHeight="1" x14ac:dyDescent="0.2">
      <c r="B159" s="136"/>
      <c r="C159" s="137" t="s">
        <v>76</v>
      </c>
      <c r="D159" s="137" t="s">
        <v>183</v>
      </c>
      <c r="E159" s="138" t="s">
        <v>1521</v>
      </c>
      <c r="F159" s="139" t="s">
        <v>1522</v>
      </c>
      <c r="G159" s="140" t="s">
        <v>541</v>
      </c>
      <c r="H159" s="141">
        <v>4</v>
      </c>
      <c r="I159" s="142"/>
      <c r="J159" s="143">
        <f>ROUND(I159*H159,2)</f>
        <v>0</v>
      </c>
      <c r="K159" s="139" t="s">
        <v>1</v>
      </c>
      <c r="L159" s="32"/>
      <c r="M159" s="144" t="s">
        <v>1</v>
      </c>
      <c r="N159" s="145" t="s">
        <v>41</v>
      </c>
      <c r="P159" s="146">
        <f>O159*H159</f>
        <v>0</v>
      </c>
      <c r="Q159" s="146">
        <v>0</v>
      </c>
      <c r="R159" s="146">
        <f>Q159*H159</f>
        <v>0</v>
      </c>
      <c r="S159" s="146">
        <v>0</v>
      </c>
      <c r="T159" s="147">
        <f>S159*H159</f>
        <v>0</v>
      </c>
      <c r="AR159" s="148" t="s">
        <v>188</v>
      </c>
      <c r="AT159" s="148" t="s">
        <v>183</v>
      </c>
      <c r="AU159" s="148" t="s">
        <v>83</v>
      </c>
      <c r="AY159" s="17" t="s">
        <v>181</v>
      </c>
      <c r="BE159" s="149">
        <f>IF(N159="základní",J159,0)</f>
        <v>0</v>
      </c>
      <c r="BF159" s="149">
        <f>IF(N159="snížená",J159,0)</f>
        <v>0</v>
      </c>
      <c r="BG159" s="149">
        <f>IF(N159="zákl. přenesená",J159,0)</f>
        <v>0</v>
      </c>
      <c r="BH159" s="149">
        <f>IF(N159="sníž. přenesená",J159,0)</f>
        <v>0</v>
      </c>
      <c r="BI159" s="149">
        <f>IF(N159="nulová",J159,0)</f>
        <v>0</v>
      </c>
      <c r="BJ159" s="17" t="s">
        <v>83</v>
      </c>
      <c r="BK159" s="149">
        <f>ROUND(I159*H159,2)</f>
        <v>0</v>
      </c>
      <c r="BL159" s="17" t="s">
        <v>188</v>
      </c>
      <c r="BM159" s="148" t="s">
        <v>1523</v>
      </c>
    </row>
    <row r="160" spans="2:65" s="1" customFormat="1" ht="16.5" customHeight="1" x14ac:dyDescent="0.2">
      <c r="B160" s="136"/>
      <c r="C160" s="137" t="s">
        <v>76</v>
      </c>
      <c r="D160" s="137" t="s">
        <v>183</v>
      </c>
      <c r="E160" s="138" t="s">
        <v>1524</v>
      </c>
      <c r="F160" s="139" t="s">
        <v>1525</v>
      </c>
      <c r="G160" s="140" t="s">
        <v>541</v>
      </c>
      <c r="H160" s="141">
        <v>18</v>
      </c>
      <c r="I160" s="142"/>
      <c r="J160" s="143">
        <f>ROUND(I160*H160,2)</f>
        <v>0</v>
      </c>
      <c r="K160" s="139" t="s">
        <v>1</v>
      </c>
      <c r="L160" s="32"/>
      <c r="M160" s="144" t="s">
        <v>1</v>
      </c>
      <c r="N160" s="145" t="s">
        <v>41</v>
      </c>
      <c r="P160" s="146">
        <f>O160*H160</f>
        <v>0</v>
      </c>
      <c r="Q160" s="146">
        <v>0</v>
      </c>
      <c r="R160" s="146">
        <f>Q160*H160</f>
        <v>0</v>
      </c>
      <c r="S160" s="146">
        <v>0</v>
      </c>
      <c r="T160" s="147">
        <f>S160*H160</f>
        <v>0</v>
      </c>
      <c r="AR160" s="148" t="s">
        <v>188</v>
      </c>
      <c r="AT160" s="148" t="s">
        <v>183</v>
      </c>
      <c r="AU160" s="148" t="s">
        <v>83</v>
      </c>
      <c r="AY160" s="17" t="s">
        <v>181</v>
      </c>
      <c r="BE160" s="149">
        <f>IF(N160="základní",J160,0)</f>
        <v>0</v>
      </c>
      <c r="BF160" s="149">
        <f>IF(N160="snížená",J160,0)</f>
        <v>0</v>
      </c>
      <c r="BG160" s="149">
        <f>IF(N160="zákl. přenesená",J160,0)</f>
        <v>0</v>
      </c>
      <c r="BH160" s="149">
        <f>IF(N160="sníž. přenesená",J160,0)</f>
        <v>0</v>
      </c>
      <c r="BI160" s="149">
        <f>IF(N160="nulová",J160,0)</f>
        <v>0</v>
      </c>
      <c r="BJ160" s="17" t="s">
        <v>83</v>
      </c>
      <c r="BK160" s="149">
        <f>ROUND(I160*H160,2)</f>
        <v>0</v>
      </c>
      <c r="BL160" s="17" t="s">
        <v>188</v>
      </c>
      <c r="BM160" s="148" t="s">
        <v>1526</v>
      </c>
    </row>
    <row r="161" spans="2:65" s="1" customFormat="1" ht="16.5" customHeight="1" x14ac:dyDescent="0.2">
      <c r="B161" s="136"/>
      <c r="C161" s="137" t="s">
        <v>76</v>
      </c>
      <c r="D161" s="137" t="s">
        <v>183</v>
      </c>
      <c r="E161" s="138" t="s">
        <v>1527</v>
      </c>
      <c r="F161" s="139" t="s">
        <v>1528</v>
      </c>
      <c r="G161" s="140" t="s">
        <v>541</v>
      </c>
      <c r="H161" s="141">
        <v>17</v>
      </c>
      <c r="I161" s="142"/>
      <c r="J161" s="143">
        <f>ROUND(I161*H161,2)</f>
        <v>0</v>
      </c>
      <c r="K161" s="139" t="s">
        <v>1</v>
      </c>
      <c r="L161" s="32"/>
      <c r="M161" s="144" t="s">
        <v>1</v>
      </c>
      <c r="N161" s="145" t="s">
        <v>41</v>
      </c>
      <c r="P161" s="146">
        <f>O161*H161</f>
        <v>0</v>
      </c>
      <c r="Q161" s="146">
        <v>0</v>
      </c>
      <c r="R161" s="146">
        <f>Q161*H161</f>
        <v>0</v>
      </c>
      <c r="S161" s="146">
        <v>0</v>
      </c>
      <c r="T161" s="147">
        <f>S161*H161</f>
        <v>0</v>
      </c>
      <c r="AR161" s="148" t="s">
        <v>188</v>
      </c>
      <c r="AT161" s="148" t="s">
        <v>183</v>
      </c>
      <c r="AU161" s="148" t="s">
        <v>83</v>
      </c>
      <c r="AY161" s="17" t="s">
        <v>181</v>
      </c>
      <c r="BE161" s="149">
        <f>IF(N161="základní",J161,0)</f>
        <v>0</v>
      </c>
      <c r="BF161" s="149">
        <f>IF(N161="snížená",J161,0)</f>
        <v>0</v>
      </c>
      <c r="BG161" s="149">
        <f>IF(N161="zákl. přenesená",J161,0)</f>
        <v>0</v>
      </c>
      <c r="BH161" s="149">
        <f>IF(N161="sníž. přenesená",J161,0)</f>
        <v>0</v>
      </c>
      <c r="BI161" s="149">
        <f>IF(N161="nulová",J161,0)</f>
        <v>0</v>
      </c>
      <c r="BJ161" s="17" t="s">
        <v>83</v>
      </c>
      <c r="BK161" s="149">
        <f>ROUND(I161*H161,2)</f>
        <v>0</v>
      </c>
      <c r="BL161" s="17" t="s">
        <v>188</v>
      </c>
      <c r="BM161" s="148" t="s">
        <v>1529</v>
      </c>
    </row>
    <row r="162" spans="2:65" s="1" customFormat="1" ht="16.5" customHeight="1" x14ac:dyDescent="0.2">
      <c r="B162" s="136"/>
      <c r="C162" s="137" t="s">
        <v>76</v>
      </c>
      <c r="D162" s="137" t="s">
        <v>183</v>
      </c>
      <c r="E162" s="138" t="s">
        <v>1530</v>
      </c>
      <c r="F162" s="139" t="s">
        <v>1531</v>
      </c>
      <c r="G162" s="140" t="s">
        <v>541</v>
      </c>
      <c r="H162" s="141">
        <v>8</v>
      </c>
      <c r="I162" s="142"/>
      <c r="J162" s="143">
        <f>ROUND(I162*H162,2)</f>
        <v>0</v>
      </c>
      <c r="K162" s="139" t="s">
        <v>1</v>
      </c>
      <c r="L162" s="32"/>
      <c r="M162" s="144" t="s">
        <v>1</v>
      </c>
      <c r="N162" s="145" t="s">
        <v>41</v>
      </c>
      <c r="P162" s="146">
        <f>O162*H162</f>
        <v>0</v>
      </c>
      <c r="Q162" s="146">
        <v>0</v>
      </c>
      <c r="R162" s="146">
        <f>Q162*H162</f>
        <v>0</v>
      </c>
      <c r="S162" s="146">
        <v>0</v>
      </c>
      <c r="T162" s="147">
        <f>S162*H162</f>
        <v>0</v>
      </c>
      <c r="AR162" s="148" t="s">
        <v>188</v>
      </c>
      <c r="AT162" s="148" t="s">
        <v>183</v>
      </c>
      <c r="AU162" s="148" t="s">
        <v>83</v>
      </c>
      <c r="AY162" s="17" t="s">
        <v>181</v>
      </c>
      <c r="BE162" s="149">
        <f>IF(N162="základní",J162,0)</f>
        <v>0</v>
      </c>
      <c r="BF162" s="149">
        <f>IF(N162="snížená",J162,0)</f>
        <v>0</v>
      </c>
      <c r="BG162" s="149">
        <f>IF(N162="zákl. přenesená",J162,0)</f>
        <v>0</v>
      </c>
      <c r="BH162" s="149">
        <f>IF(N162="sníž. přenesená",J162,0)</f>
        <v>0</v>
      </c>
      <c r="BI162" s="149">
        <f>IF(N162="nulová",J162,0)</f>
        <v>0</v>
      </c>
      <c r="BJ162" s="17" t="s">
        <v>83</v>
      </c>
      <c r="BK162" s="149">
        <f>ROUND(I162*H162,2)</f>
        <v>0</v>
      </c>
      <c r="BL162" s="17" t="s">
        <v>188</v>
      </c>
      <c r="BM162" s="148" t="s">
        <v>1532</v>
      </c>
    </row>
    <row r="163" spans="2:65" s="1" customFormat="1" ht="16.5" customHeight="1" x14ac:dyDescent="0.2">
      <c r="B163" s="136"/>
      <c r="C163" s="137" t="s">
        <v>76</v>
      </c>
      <c r="D163" s="137" t="s">
        <v>183</v>
      </c>
      <c r="E163" s="138" t="s">
        <v>1484</v>
      </c>
      <c r="F163" s="139" t="s">
        <v>1462</v>
      </c>
      <c r="G163" s="140" t="s">
        <v>965</v>
      </c>
      <c r="H163" s="141">
        <v>16</v>
      </c>
      <c r="I163" s="142"/>
      <c r="J163" s="143">
        <f>ROUND(I163*H163,2)</f>
        <v>0</v>
      </c>
      <c r="K163" s="139" t="s">
        <v>1</v>
      </c>
      <c r="L163" s="32"/>
      <c r="M163" s="144" t="s">
        <v>1</v>
      </c>
      <c r="N163" s="145" t="s">
        <v>41</v>
      </c>
      <c r="P163" s="146">
        <f>O163*H163</f>
        <v>0</v>
      </c>
      <c r="Q163" s="146">
        <v>0</v>
      </c>
      <c r="R163" s="146">
        <f>Q163*H163</f>
        <v>0</v>
      </c>
      <c r="S163" s="146">
        <v>0</v>
      </c>
      <c r="T163" s="147">
        <f>S163*H163</f>
        <v>0</v>
      </c>
      <c r="AR163" s="148" t="s">
        <v>188</v>
      </c>
      <c r="AT163" s="148" t="s">
        <v>183</v>
      </c>
      <c r="AU163" s="148" t="s">
        <v>83</v>
      </c>
      <c r="AY163" s="17" t="s">
        <v>181</v>
      </c>
      <c r="BE163" s="149">
        <f>IF(N163="základní",J163,0)</f>
        <v>0</v>
      </c>
      <c r="BF163" s="149">
        <f>IF(N163="snížená",J163,0)</f>
        <v>0</v>
      </c>
      <c r="BG163" s="149">
        <f>IF(N163="zákl. přenesená",J163,0)</f>
        <v>0</v>
      </c>
      <c r="BH163" s="149">
        <f>IF(N163="sníž. přenesená",J163,0)</f>
        <v>0</v>
      </c>
      <c r="BI163" s="149">
        <f>IF(N163="nulová",J163,0)</f>
        <v>0</v>
      </c>
      <c r="BJ163" s="17" t="s">
        <v>83</v>
      </c>
      <c r="BK163" s="149">
        <f>ROUND(I163*H163,2)</f>
        <v>0</v>
      </c>
      <c r="BL163" s="17" t="s">
        <v>188</v>
      </c>
      <c r="BM163" s="148" t="s">
        <v>1533</v>
      </c>
    </row>
    <row r="164" spans="2:65" s="11" customFormat="1" ht="25.9" customHeight="1" x14ac:dyDescent="0.2">
      <c r="B164" s="124"/>
      <c r="D164" s="125" t="s">
        <v>75</v>
      </c>
      <c r="E164" s="126" t="s">
        <v>1534</v>
      </c>
      <c r="F164" s="126" t="s">
        <v>1535</v>
      </c>
      <c r="I164" s="127"/>
      <c r="J164" s="128">
        <f>BK164</f>
        <v>0</v>
      </c>
      <c r="L164" s="124"/>
      <c r="M164" s="129"/>
      <c r="P164" s="130">
        <f>SUM(P165:P170)</f>
        <v>0</v>
      </c>
      <c r="R164" s="130">
        <f>SUM(R165:R170)</f>
        <v>0</v>
      </c>
      <c r="T164" s="131">
        <f>SUM(T165:T170)</f>
        <v>0</v>
      </c>
      <c r="AR164" s="125" t="s">
        <v>83</v>
      </c>
      <c r="AT164" s="132" t="s">
        <v>75</v>
      </c>
      <c r="AU164" s="132" t="s">
        <v>76</v>
      </c>
      <c r="AY164" s="125" t="s">
        <v>181</v>
      </c>
      <c r="BK164" s="133">
        <f>SUM(BK165:BK170)</f>
        <v>0</v>
      </c>
    </row>
    <row r="165" spans="2:65" s="1" customFormat="1" ht="16.5" customHeight="1" x14ac:dyDescent="0.2">
      <c r="B165" s="136"/>
      <c r="C165" s="137" t="s">
        <v>76</v>
      </c>
      <c r="D165" s="137" t="s">
        <v>183</v>
      </c>
      <c r="E165" s="138" t="s">
        <v>1536</v>
      </c>
      <c r="F165" s="139" t="s">
        <v>1537</v>
      </c>
      <c r="G165" s="140" t="s">
        <v>824</v>
      </c>
      <c r="H165" s="141">
        <v>2</v>
      </c>
      <c r="I165" s="142"/>
      <c r="J165" s="143">
        <f t="shared" ref="J165:J170" si="10">ROUND(I165*H165,2)</f>
        <v>0</v>
      </c>
      <c r="K165" s="139" t="s">
        <v>1</v>
      </c>
      <c r="L165" s="32"/>
      <c r="M165" s="144" t="s">
        <v>1</v>
      </c>
      <c r="N165" s="145" t="s">
        <v>41</v>
      </c>
      <c r="P165" s="146">
        <f t="shared" ref="P165:P170" si="11">O165*H165</f>
        <v>0</v>
      </c>
      <c r="Q165" s="146">
        <v>0</v>
      </c>
      <c r="R165" s="146">
        <f t="shared" ref="R165:R170" si="12">Q165*H165</f>
        <v>0</v>
      </c>
      <c r="S165" s="146">
        <v>0</v>
      </c>
      <c r="T165" s="147">
        <f t="shared" ref="T165:T170" si="13">S165*H165</f>
        <v>0</v>
      </c>
      <c r="AR165" s="148" t="s">
        <v>188</v>
      </c>
      <c r="AT165" s="148" t="s">
        <v>183</v>
      </c>
      <c r="AU165" s="148" t="s">
        <v>83</v>
      </c>
      <c r="AY165" s="17" t="s">
        <v>181</v>
      </c>
      <c r="BE165" s="149">
        <f t="shared" ref="BE165:BE170" si="14">IF(N165="základní",J165,0)</f>
        <v>0</v>
      </c>
      <c r="BF165" s="149">
        <f t="shared" ref="BF165:BF170" si="15">IF(N165="snížená",J165,0)</f>
        <v>0</v>
      </c>
      <c r="BG165" s="149">
        <f t="shared" ref="BG165:BG170" si="16">IF(N165="zákl. přenesená",J165,0)</f>
        <v>0</v>
      </c>
      <c r="BH165" s="149">
        <f t="shared" ref="BH165:BH170" si="17">IF(N165="sníž. přenesená",J165,0)</f>
        <v>0</v>
      </c>
      <c r="BI165" s="149">
        <f t="shared" ref="BI165:BI170" si="18">IF(N165="nulová",J165,0)</f>
        <v>0</v>
      </c>
      <c r="BJ165" s="17" t="s">
        <v>83</v>
      </c>
      <c r="BK165" s="149">
        <f t="shared" ref="BK165:BK170" si="19">ROUND(I165*H165,2)</f>
        <v>0</v>
      </c>
      <c r="BL165" s="17" t="s">
        <v>188</v>
      </c>
      <c r="BM165" s="148" t="s">
        <v>1538</v>
      </c>
    </row>
    <row r="166" spans="2:65" s="1" customFormat="1" ht="16.5" customHeight="1" x14ac:dyDescent="0.2">
      <c r="B166" s="136"/>
      <c r="C166" s="137" t="s">
        <v>76</v>
      </c>
      <c r="D166" s="137" t="s">
        <v>183</v>
      </c>
      <c r="E166" s="138" t="s">
        <v>1484</v>
      </c>
      <c r="F166" s="139" t="s">
        <v>1462</v>
      </c>
      <c r="G166" s="140" t="s">
        <v>965</v>
      </c>
      <c r="H166" s="141">
        <v>32</v>
      </c>
      <c r="I166" s="142"/>
      <c r="J166" s="143">
        <f t="shared" si="10"/>
        <v>0</v>
      </c>
      <c r="K166" s="139" t="s">
        <v>1</v>
      </c>
      <c r="L166" s="32"/>
      <c r="M166" s="144" t="s">
        <v>1</v>
      </c>
      <c r="N166" s="145" t="s">
        <v>41</v>
      </c>
      <c r="P166" s="146">
        <f t="shared" si="11"/>
        <v>0</v>
      </c>
      <c r="Q166" s="146">
        <v>0</v>
      </c>
      <c r="R166" s="146">
        <f t="shared" si="12"/>
        <v>0</v>
      </c>
      <c r="S166" s="146">
        <v>0</v>
      </c>
      <c r="T166" s="147">
        <f t="shared" si="13"/>
        <v>0</v>
      </c>
      <c r="AR166" s="148" t="s">
        <v>188</v>
      </c>
      <c r="AT166" s="148" t="s">
        <v>183</v>
      </c>
      <c r="AU166" s="148" t="s">
        <v>83</v>
      </c>
      <c r="AY166" s="17" t="s">
        <v>181</v>
      </c>
      <c r="BE166" s="149">
        <f t="shared" si="14"/>
        <v>0</v>
      </c>
      <c r="BF166" s="149">
        <f t="shared" si="15"/>
        <v>0</v>
      </c>
      <c r="BG166" s="149">
        <f t="shared" si="16"/>
        <v>0</v>
      </c>
      <c r="BH166" s="149">
        <f t="shared" si="17"/>
        <v>0</v>
      </c>
      <c r="BI166" s="149">
        <f t="shared" si="18"/>
        <v>0</v>
      </c>
      <c r="BJ166" s="17" t="s">
        <v>83</v>
      </c>
      <c r="BK166" s="149">
        <f t="shared" si="19"/>
        <v>0</v>
      </c>
      <c r="BL166" s="17" t="s">
        <v>188</v>
      </c>
      <c r="BM166" s="148" t="s">
        <v>1539</v>
      </c>
    </row>
    <row r="167" spans="2:65" s="1" customFormat="1" ht="16.5" customHeight="1" x14ac:dyDescent="0.2">
      <c r="B167" s="136"/>
      <c r="C167" s="137" t="s">
        <v>76</v>
      </c>
      <c r="D167" s="137" t="s">
        <v>183</v>
      </c>
      <c r="E167" s="138" t="s">
        <v>1540</v>
      </c>
      <c r="F167" s="139" t="s">
        <v>1541</v>
      </c>
      <c r="G167" s="140" t="s">
        <v>541</v>
      </c>
      <c r="H167" s="141">
        <v>12</v>
      </c>
      <c r="I167" s="142"/>
      <c r="J167" s="143">
        <f t="shared" si="10"/>
        <v>0</v>
      </c>
      <c r="K167" s="139" t="s">
        <v>1</v>
      </c>
      <c r="L167" s="32"/>
      <c r="M167" s="144" t="s">
        <v>1</v>
      </c>
      <c r="N167" s="145" t="s">
        <v>41</v>
      </c>
      <c r="P167" s="146">
        <f t="shared" si="11"/>
        <v>0</v>
      </c>
      <c r="Q167" s="146">
        <v>0</v>
      </c>
      <c r="R167" s="146">
        <f t="shared" si="12"/>
        <v>0</v>
      </c>
      <c r="S167" s="146">
        <v>0</v>
      </c>
      <c r="T167" s="147">
        <f t="shared" si="13"/>
        <v>0</v>
      </c>
      <c r="AR167" s="148" t="s">
        <v>188</v>
      </c>
      <c r="AT167" s="148" t="s">
        <v>183</v>
      </c>
      <c r="AU167" s="148" t="s">
        <v>83</v>
      </c>
      <c r="AY167" s="17" t="s">
        <v>181</v>
      </c>
      <c r="BE167" s="149">
        <f t="shared" si="14"/>
        <v>0</v>
      </c>
      <c r="BF167" s="149">
        <f t="shared" si="15"/>
        <v>0</v>
      </c>
      <c r="BG167" s="149">
        <f t="shared" si="16"/>
        <v>0</v>
      </c>
      <c r="BH167" s="149">
        <f t="shared" si="17"/>
        <v>0</v>
      </c>
      <c r="BI167" s="149">
        <f t="shared" si="18"/>
        <v>0</v>
      </c>
      <c r="BJ167" s="17" t="s">
        <v>83</v>
      </c>
      <c r="BK167" s="149">
        <f t="shared" si="19"/>
        <v>0</v>
      </c>
      <c r="BL167" s="17" t="s">
        <v>188</v>
      </c>
      <c r="BM167" s="148" t="s">
        <v>1542</v>
      </c>
    </row>
    <row r="168" spans="2:65" s="1" customFormat="1" ht="16.5" customHeight="1" x14ac:dyDescent="0.2">
      <c r="B168" s="136"/>
      <c r="C168" s="137" t="s">
        <v>76</v>
      </c>
      <c r="D168" s="137" t="s">
        <v>183</v>
      </c>
      <c r="E168" s="138" t="s">
        <v>1543</v>
      </c>
      <c r="F168" s="139" t="s">
        <v>1544</v>
      </c>
      <c r="G168" s="140" t="s">
        <v>541</v>
      </c>
      <c r="H168" s="141">
        <v>16</v>
      </c>
      <c r="I168" s="142"/>
      <c r="J168" s="143">
        <f t="shared" si="10"/>
        <v>0</v>
      </c>
      <c r="K168" s="139" t="s">
        <v>1</v>
      </c>
      <c r="L168" s="32"/>
      <c r="M168" s="144" t="s">
        <v>1</v>
      </c>
      <c r="N168" s="145" t="s">
        <v>41</v>
      </c>
      <c r="P168" s="146">
        <f t="shared" si="11"/>
        <v>0</v>
      </c>
      <c r="Q168" s="146">
        <v>0</v>
      </c>
      <c r="R168" s="146">
        <f t="shared" si="12"/>
        <v>0</v>
      </c>
      <c r="S168" s="146">
        <v>0</v>
      </c>
      <c r="T168" s="147">
        <f t="shared" si="13"/>
        <v>0</v>
      </c>
      <c r="AR168" s="148" t="s">
        <v>188</v>
      </c>
      <c r="AT168" s="148" t="s">
        <v>183</v>
      </c>
      <c r="AU168" s="148" t="s">
        <v>83</v>
      </c>
      <c r="AY168" s="17" t="s">
        <v>181</v>
      </c>
      <c r="BE168" s="149">
        <f t="shared" si="14"/>
        <v>0</v>
      </c>
      <c r="BF168" s="149">
        <f t="shared" si="15"/>
        <v>0</v>
      </c>
      <c r="BG168" s="149">
        <f t="shared" si="16"/>
        <v>0</v>
      </c>
      <c r="BH168" s="149">
        <f t="shared" si="17"/>
        <v>0</v>
      </c>
      <c r="BI168" s="149">
        <f t="shared" si="18"/>
        <v>0</v>
      </c>
      <c r="BJ168" s="17" t="s">
        <v>83</v>
      </c>
      <c r="BK168" s="149">
        <f t="shared" si="19"/>
        <v>0</v>
      </c>
      <c r="BL168" s="17" t="s">
        <v>188</v>
      </c>
      <c r="BM168" s="148" t="s">
        <v>1545</v>
      </c>
    </row>
    <row r="169" spans="2:65" s="1" customFormat="1" ht="16.5" customHeight="1" x14ac:dyDescent="0.2">
      <c r="B169" s="136"/>
      <c r="C169" s="137" t="s">
        <v>76</v>
      </c>
      <c r="D169" s="137" t="s">
        <v>183</v>
      </c>
      <c r="E169" s="138" t="s">
        <v>1546</v>
      </c>
      <c r="F169" s="139" t="s">
        <v>1547</v>
      </c>
      <c r="G169" s="140" t="s">
        <v>541</v>
      </c>
      <c r="H169" s="141">
        <v>28</v>
      </c>
      <c r="I169" s="142"/>
      <c r="J169" s="143">
        <f t="shared" si="10"/>
        <v>0</v>
      </c>
      <c r="K169" s="139" t="s">
        <v>1</v>
      </c>
      <c r="L169" s="32"/>
      <c r="M169" s="144" t="s">
        <v>1</v>
      </c>
      <c r="N169" s="145" t="s">
        <v>41</v>
      </c>
      <c r="P169" s="146">
        <f t="shared" si="11"/>
        <v>0</v>
      </c>
      <c r="Q169" s="146">
        <v>0</v>
      </c>
      <c r="R169" s="146">
        <f t="shared" si="12"/>
        <v>0</v>
      </c>
      <c r="S169" s="146">
        <v>0</v>
      </c>
      <c r="T169" s="147">
        <f t="shared" si="13"/>
        <v>0</v>
      </c>
      <c r="AR169" s="148" t="s">
        <v>188</v>
      </c>
      <c r="AT169" s="148" t="s">
        <v>183</v>
      </c>
      <c r="AU169" s="148" t="s">
        <v>83</v>
      </c>
      <c r="AY169" s="17" t="s">
        <v>181</v>
      </c>
      <c r="BE169" s="149">
        <f t="shared" si="14"/>
        <v>0</v>
      </c>
      <c r="BF169" s="149">
        <f t="shared" si="15"/>
        <v>0</v>
      </c>
      <c r="BG169" s="149">
        <f t="shared" si="16"/>
        <v>0</v>
      </c>
      <c r="BH169" s="149">
        <f t="shared" si="17"/>
        <v>0</v>
      </c>
      <c r="BI169" s="149">
        <f t="shared" si="18"/>
        <v>0</v>
      </c>
      <c r="BJ169" s="17" t="s">
        <v>83</v>
      </c>
      <c r="BK169" s="149">
        <f t="shared" si="19"/>
        <v>0</v>
      </c>
      <c r="BL169" s="17" t="s">
        <v>188</v>
      </c>
      <c r="BM169" s="148" t="s">
        <v>1548</v>
      </c>
    </row>
    <row r="170" spans="2:65" s="1" customFormat="1" ht="16.5" customHeight="1" x14ac:dyDescent="0.2">
      <c r="B170" s="136"/>
      <c r="C170" s="137" t="s">
        <v>76</v>
      </c>
      <c r="D170" s="137" t="s">
        <v>183</v>
      </c>
      <c r="E170" s="138" t="s">
        <v>1549</v>
      </c>
      <c r="F170" s="139" t="s">
        <v>1550</v>
      </c>
      <c r="G170" s="140" t="s">
        <v>541</v>
      </c>
      <c r="H170" s="141">
        <v>28</v>
      </c>
      <c r="I170" s="142"/>
      <c r="J170" s="143">
        <f t="shared" si="10"/>
        <v>0</v>
      </c>
      <c r="K170" s="139" t="s">
        <v>1</v>
      </c>
      <c r="L170" s="32"/>
      <c r="M170" s="144" t="s">
        <v>1</v>
      </c>
      <c r="N170" s="145" t="s">
        <v>41</v>
      </c>
      <c r="P170" s="146">
        <f t="shared" si="11"/>
        <v>0</v>
      </c>
      <c r="Q170" s="146">
        <v>0</v>
      </c>
      <c r="R170" s="146">
        <f t="shared" si="12"/>
        <v>0</v>
      </c>
      <c r="S170" s="146">
        <v>0</v>
      </c>
      <c r="T170" s="147">
        <f t="shared" si="13"/>
        <v>0</v>
      </c>
      <c r="AR170" s="148" t="s">
        <v>188</v>
      </c>
      <c r="AT170" s="148" t="s">
        <v>183</v>
      </c>
      <c r="AU170" s="148" t="s">
        <v>83</v>
      </c>
      <c r="AY170" s="17" t="s">
        <v>181</v>
      </c>
      <c r="BE170" s="149">
        <f t="shared" si="14"/>
        <v>0</v>
      </c>
      <c r="BF170" s="149">
        <f t="shared" si="15"/>
        <v>0</v>
      </c>
      <c r="BG170" s="149">
        <f t="shared" si="16"/>
        <v>0</v>
      </c>
      <c r="BH170" s="149">
        <f t="shared" si="17"/>
        <v>0</v>
      </c>
      <c r="BI170" s="149">
        <f t="shared" si="18"/>
        <v>0</v>
      </c>
      <c r="BJ170" s="17" t="s">
        <v>83</v>
      </c>
      <c r="BK170" s="149">
        <f t="shared" si="19"/>
        <v>0</v>
      </c>
      <c r="BL170" s="17" t="s">
        <v>188</v>
      </c>
      <c r="BM170" s="148" t="s">
        <v>1551</v>
      </c>
    </row>
    <row r="171" spans="2:65" s="11" customFormat="1" ht="25.9" customHeight="1" x14ac:dyDescent="0.2">
      <c r="B171" s="124"/>
      <c r="D171" s="125" t="s">
        <v>75</v>
      </c>
      <c r="E171" s="126" t="s">
        <v>1552</v>
      </c>
      <c r="F171" s="126" t="s">
        <v>1553</v>
      </c>
      <c r="I171" s="127"/>
      <c r="J171" s="128">
        <f>BK171</f>
        <v>0</v>
      </c>
      <c r="L171" s="124"/>
      <c r="M171" s="129"/>
      <c r="P171" s="130">
        <f>SUM(P172:P173)</f>
        <v>0</v>
      </c>
      <c r="R171" s="130">
        <f>SUM(R172:R173)</f>
        <v>0</v>
      </c>
      <c r="T171" s="131">
        <f>SUM(T172:T173)</f>
        <v>0</v>
      </c>
      <c r="AR171" s="125" t="s">
        <v>83</v>
      </c>
      <c r="AT171" s="132" t="s">
        <v>75</v>
      </c>
      <c r="AU171" s="132" t="s">
        <v>76</v>
      </c>
      <c r="AY171" s="125" t="s">
        <v>181</v>
      </c>
      <c r="BK171" s="133">
        <f>SUM(BK172:BK173)</f>
        <v>0</v>
      </c>
    </row>
    <row r="172" spans="2:65" s="1" customFormat="1" ht="16.5" customHeight="1" x14ac:dyDescent="0.2">
      <c r="B172" s="136"/>
      <c r="C172" s="137" t="s">
        <v>76</v>
      </c>
      <c r="D172" s="137" t="s">
        <v>183</v>
      </c>
      <c r="E172" s="138" t="s">
        <v>1554</v>
      </c>
      <c r="F172" s="139" t="s">
        <v>1555</v>
      </c>
      <c r="G172" s="140" t="s">
        <v>541</v>
      </c>
      <c r="H172" s="141">
        <v>4</v>
      </c>
      <c r="I172" s="142"/>
      <c r="J172" s="143">
        <f>ROUND(I172*H172,2)</f>
        <v>0</v>
      </c>
      <c r="K172" s="139" t="s">
        <v>1</v>
      </c>
      <c r="L172" s="32"/>
      <c r="M172" s="144" t="s">
        <v>1</v>
      </c>
      <c r="N172" s="145" t="s">
        <v>41</v>
      </c>
      <c r="P172" s="146">
        <f>O172*H172</f>
        <v>0</v>
      </c>
      <c r="Q172" s="146">
        <v>0</v>
      </c>
      <c r="R172" s="146">
        <f>Q172*H172</f>
        <v>0</v>
      </c>
      <c r="S172" s="146">
        <v>0</v>
      </c>
      <c r="T172" s="147">
        <f>S172*H172</f>
        <v>0</v>
      </c>
      <c r="AR172" s="148" t="s">
        <v>188</v>
      </c>
      <c r="AT172" s="148" t="s">
        <v>183</v>
      </c>
      <c r="AU172" s="148" t="s">
        <v>83</v>
      </c>
      <c r="AY172" s="17" t="s">
        <v>181</v>
      </c>
      <c r="BE172" s="149">
        <f>IF(N172="základní",J172,0)</f>
        <v>0</v>
      </c>
      <c r="BF172" s="149">
        <f>IF(N172="snížená",J172,0)</f>
        <v>0</v>
      </c>
      <c r="BG172" s="149">
        <f>IF(N172="zákl. přenesená",J172,0)</f>
        <v>0</v>
      </c>
      <c r="BH172" s="149">
        <f>IF(N172="sníž. přenesená",J172,0)</f>
        <v>0</v>
      </c>
      <c r="BI172" s="149">
        <f>IF(N172="nulová",J172,0)</f>
        <v>0</v>
      </c>
      <c r="BJ172" s="17" t="s">
        <v>83</v>
      </c>
      <c r="BK172" s="149">
        <f>ROUND(I172*H172,2)</f>
        <v>0</v>
      </c>
      <c r="BL172" s="17" t="s">
        <v>188</v>
      </c>
      <c r="BM172" s="148" t="s">
        <v>1556</v>
      </c>
    </row>
    <row r="173" spans="2:65" s="1" customFormat="1" ht="16.5" customHeight="1" x14ac:dyDescent="0.2">
      <c r="B173" s="136"/>
      <c r="C173" s="137" t="s">
        <v>76</v>
      </c>
      <c r="D173" s="137" t="s">
        <v>183</v>
      </c>
      <c r="E173" s="138" t="s">
        <v>1484</v>
      </c>
      <c r="F173" s="139" t="s">
        <v>1462</v>
      </c>
      <c r="G173" s="140" t="s">
        <v>965</v>
      </c>
      <c r="H173" s="141">
        <v>56</v>
      </c>
      <c r="I173" s="142"/>
      <c r="J173" s="143">
        <f>ROUND(I173*H173,2)</f>
        <v>0</v>
      </c>
      <c r="K173" s="139" t="s">
        <v>1</v>
      </c>
      <c r="L173" s="32"/>
      <c r="M173" s="144" t="s">
        <v>1</v>
      </c>
      <c r="N173" s="145" t="s">
        <v>41</v>
      </c>
      <c r="P173" s="146">
        <f>O173*H173</f>
        <v>0</v>
      </c>
      <c r="Q173" s="146">
        <v>0</v>
      </c>
      <c r="R173" s="146">
        <f>Q173*H173</f>
        <v>0</v>
      </c>
      <c r="S173" s="146">
        <v>0</v>
      </c>
      <c r="T173" s="147">
        <f>S173*H173</f>
        <v>0</v>
      </c>
      <c r="AR173" s="148" t="s">
        <v>188</v>
      </c>
      <c r="AT173" s="148" t="s">
        <v>183</v>
      </c>
      <c r="AU173" s="148" t="s">
        <v>83</v>
      </c>
      <c r="AY173" s="17" t="s">
        <v>181</v>
      </c>
      <c r="BE173" s="149">
        <f>IF(N173="základní",J173,0)</f>
        <v>0</v>
      </c>
      <c r="BF173" s="149">
        <f>IF(N173="snížená",J173,0)</f>
        <v>0</v>
      </c>
      <c r="BG173" s="149">
        <f>IF(N173="zákl. přenesená",J173,0)</f>
        <v>0</v>
      </c>
      <c r="BH173" s="149">
        <f>IF(N173="sníž. přenesená",J173,0)</f>
        <v>0</v>
      </c>
      <c r="BI173" s="149">
        <f>IF(N173="nulová",J173,0)</f>
        <v>0</v>
      </c>
      <c r="BJ173" s="17" t="s">
        <v>83</v>
      </c>
      <c r="BK173" s="149">
        <f>ROUND(I173*H173,2)</f>
        <v>0</v>
      </c>
      <c r="BL173" s="17" t="s">
        <v>188</v>
      </c>
      <c r="BM173" s="148" t="s">
        <v>1557</v>
      </c>
    </row>
    <row r="174" spans="2:65" s="11" customFormat="1" ht="25.9" customHeight="1" x14ac:dyDescent="0.2">
      <c r="B174" s="124"/>
      <c r="D174" s="125" t="s">
        <v>75</v>
      </c>
      <c r="E174" s="126" t="s">
        <v>1558</v>
      </c>
      <c r="F174" s="126" t="s">
        <v>1559</v>
      </c>
      <c r="I174" s="127"/>
      <c r="J174" s="128">
        <f>BK174</f>
        <v>0</v>
      </c>
      <c r="L174" s="124"/>
      <c r="M174" s="129"/>
      <c r="P174" s="130">
        <f>SUM(P175:P187)</f>
        <v>0</v>
      </c>
      <c r="R174" s="130">
        <f>SUM(R175:R187)</f>
        <v>0</v>
      </c>
      <c r="T174" s="131">
        <f>SUM(T175:T187)</f>
        <v>0</v>
      </c>
      <c r="AR174" s="125" t="s">
        <v>83</v>
      </c>
      <c r="AT174" s="132" t="s">
        <v>75</v>
      </c>
      <c r="AU174" s="132" t="s">
        <v>76</v>
      </c>
      <c r="AY174" s="125" t="s">
        <v>181</v>
      </c>
      <c r="BK174" s="133">
        <f>SUM(BK175:BK187)</f>
        <v>0</v>
      </c>
    </row>
    <row r="175" spans="2:65" s="1" customFormat="1" ht="16.5" customHeight="1" x14ac:dyDescent="0.2">
      <c r="B175" s="136"/>
      <c r="C175" s="137" t="s">
        <v>76</v>
      </c>
      <c r="D175" s="137" t="s">
        <v>183</v>
      </c>
      <c r="E175" s="138" t="s">
        <v>1560</v>
      </c>
      <c r="F175" s="139" t="s">
        <v>1561</v>
      </c>
      <c r="G175" s="140" t="s">
        <v>541</v>
      </c>
      <c r="H175" s="141">
        <v>3</v>
      </c>
      <c r="I175" s="142"/>
      <c r="J175" s="143">
        <f t="shared" ref="J175:J187" si="20">ROUND(I175*H175,2)</f>
        <v>0</v>
      </c>
      <c r="K175" s="139" t="s">
        <v>1</v>
      </c>
      <c r="L175" s="32"/>
      <c r="M175" s="144" t="s">
        <v>1</v>
      </c>
      <c r="N175" s="145" t="s">
        <v>41</v>
      </c>
      <c r="P175" s="146">
        <f t="shared" ref="P175:P187" si="21">O175*H175</f>
        <v>0</v>
      </c>
      <c r="Q175" s="146">
        <v>0</v>
      </c>
      <c r="R175" s="146">
        <f t="shared" ref="R175:R187" si="22">Q175*H175</f>
        <v>0</v>
      </c>
      <c r="S175" s="146">
        <v>0</v>
      </c>
      <c r="T175" s="147">
        <f t="shared" ref="T175:T187" si="23">S175*H175</f>
        <v>0</v>
      </c>
      <c r="AR175" s="148" t="s">
        <v>188</v>
      </c>
      <c r="AT175" s="148" t="s">
        <v>183</v>
      </c>
      <c r="AU175" s="148" t="s">
        <v>83</v>
      </c>
      <c r="AY175" s="17" t="s">
        <v>181</v>
      </c>
      <c r="BE175" s="149">
        <f t="shared" ref="BE175:BE187" si="24">IF(N175="základní",J175,0)</f>
        <v>0</v>
      </c>
      <c r="BF175" s="149">
        <f t="shared" ref="BF175:BF187" si="25">IF(N175="snížená",J175,0)</f>
        <v>0</v>
      </c>
      <c r="BG175" s="149">
        <f t="shared" ref="BG175:BG187" si="26">IF(N175="zákl. přenesená",J175,0)</f>
        <v>0</v>
      </c>
      <c r="BH175" s="149">
        <f t="shared" ref="BH175:BH187" si="27">IF(N175="sníž. přenesená",J175,0)</f>
        <v>0</v>
      </c>
      <c r="BI175" s="149">
        <f t="shared" ref="BI175:BI187" si="28">IF(N175="nulová",J175,0)</f>
        <v>0</v>
      </c>
      <c r="BJ175" s="17" t="s">
        <v>83</v>
      </c>
      <c r="BK175" s="149">
        <f t="shared" ref="BK175:BK187" si="29">ROUND(I175*H175,2)</f>
        <v>0</v>
      </c>
      <c r="BL175" s="17" t="s">
        <v>188</v>
      </c>
      <c r="BM175" s="148" t="s">
        <v>1562</v>
      </c>
    </row>
    <row r="176" spans="2:65" s="1" customFormat="1" ht="16.5" customHeight="1" x14ac:dyDescent="0.2">
      <c r="B176" s="136"/>
      <c r="C176" s="137" t="s">
        <v>76</v>
      </c>
      <c r="D176" s="137" t="s">
        <v>183</v>
      </c>
      <c r="E176" s="138" t="s">
        <v>1563</v>
      </c>
      <c r="F176" s="139" t="s">
        <v>1564</v>
      </c>
      <c r="G176" s="140" t="s">
        <v>541</v>
      </c>
      <c r="H176" s="141">
        <v>1</v>
      </c>
      <c r="I176" s="142"/>
      <c r="J176" s="143">
        <f t="shared" si="20"/>
        <v>0</v>
      </c>
      <c r="K176" s="139" t="s">
        <v>1</v>
      </c>
      <c r="L176" s="32"/>
      <c r="M176" s="144" t="s">
        <v>1</v>
      </c>
      <c r="N176" s="145" t="s">
        <v>41</v>
      </c>
      <c r="P176" s="146">
        <f t="shared" si="21"/>
        <v>0</v>
      </c>
      <c r="Q176" s="146">
        <v>0</v>
      </c>
      <c r="R176" s="146">
        <f t="shared" si="22"/>
        <v>0</v>
      </c>
      <c r="S176" s="146">
        <v>0</v>
      </c>
      <c r="T176" s="147">
        <f t="shared" si="23"/>
        <v>0</v>
      </c>
      <c r="AR176" s="148" t="s">
        <v>188</v>
      </c>
      <c r="AT176" s="148" t="s">
        <v>183</v>
      </c>
      <c r="AU176" s="148" t="s">
        <v>83</v>
      </c>
      <c r="AY176" s="17" t="s">
        <v>181</v>
      </c>
      <c r="BE176" s="149">
        <f t="shared" si="24"/>
        <v>0</v>
      </c>
      <c r="BF176" s="149">
        <f t="shared" si="25"/>
        <v>0</v>
      </c>
      <c r="BG176" s="149">
        <f t="shared" si="26"/>
        <v>0</v>
      </c>
      <c r="BH176" s="149">
        <f t="shared" si="27"/>
        <v>0</v>
      </c>
      <c r="BI176" s="149">
        <f t="shared" si="28"/>
        <v>0</v>
      </c>
      <c r="BJ176" s="17" t="s">
        <v>83</v>
      </c>
      <c r="BK176" s="149">
        <f t="shared" si="29"/>
        <v>0</v>
      </c>
      <c r="BL176" s="17" t="s">
        <v>188</v>
      </c>
      <c r="BM176" s="148" t="s">
        <v>1565</v>
      </c>
    </row>
    <row r="177" spans="2:65" s="1" customFormat="1" ht="16.5" customHeight="1" x14ac:dyDescent="0.2">
      <c r="B177" s="136"/>
      <c r="C177" s="137" t="s">
        <v>76</v>
      </c>
      <c r="D177" s="137" t="s">
        <v>183</v>
      </c>
      <c r="E177" s="138" t="s">
        <v>1566</v>
      </c>
      <c r="F177" s="139" t="s">
        <v>1567</v>
      </c>
      <c r="G177" s="140" t="s">
        <v>541</v>
      </c>
      <c r="H177" s="141">
        <v>91</v>
      </c>
      <c r="I177" s="142"/>
      <c r="J177" s="143">
        <f t="shared" si="20"/>
        <v>0</v>
      </c>
      <c r="K177" s="139" t="s">
        <v>1</v>
      </c>
      <c r="L177" s="32"/>
      <c r="M177" s="144" t="s">
        <v>1</v>
      </c>
      <c r="N177" s="145" t="s">
        <v>41</v>
      </c>
      <c r="P177" s="146">
        <f t="shared" si="21"/>
        <v>0</v>
      </c>
      <c r="Q177" s="146">
        <v>0</v>
      </c>
      <c r="R177" s="146">
        <f t="shared" si="22"/>
        <v>0</v>
      </c>
      <c r="S177" s="146">
        <v>0</v>
      </c>
      <c r="T177" s="147">
        <f t="shared" si="23"/>
        <v>0</v>
      </c>
      <c r="AR177" s="148" t="s">
        <v>188</v>
      </c>
      <c r="AT177" s="148" t="s">
        <v>183</v>
      </c>
      <c r="AU177" s="148" t="s">
        <v>83</v>
      </c>
      <c r="AY177" s="17" t="s">
        <v>181</v>
      </c>
      <c r="BE177" s="149">
        <f t="shared" si="24"/>
        <v>0</v>
      </c>
      <c r="BF177" s="149">
        <f t="shared" si="25"/>
        <v>0</v>
      </c>
      <c r="BG177" s="149">
        <f t="shared" si="26"/>
        <v>0</v>
      </c>
      <c r="BH177" s="149">
        <f t="shared" si="27"/>
        <v>0</v>
      </c>
      <c r="BI177" s="149">
        <f t="shared" si="28"/>
        <v>0</v>
      </c>
      <c r="BJ177" s="17" t="s">
        <v>83</v>
      </c>
      <c r="BK177" s="149">
        <f t="shared" si="29"/>
        <v>0</v>
      </c>
      <c r="BL177" s="17" t="s">
        <v>188</v>
      </c>
      <c r="BM177" s="148" t="s">
        <v>1568</v>
      </c>
    </row>
    <row r="178" spans="2:65" s="1" customFormat="1" ht="16.5" customHeight="1" x14ac:dyDescent="0.2">
      <c r="B178" s="136"/>
      <c r="C178" s="137" t="s">
        <v>76</v>
      </c>
      <c r="D178" s="137" t="s">
        <v>183</v>
      </c>
      <c r="E178" s="138" t="s">
        <v>1569</v>
      </c>
      <c r="F178" s="139" t="s">
        <v>1531</v>
      </c>
      <c r="G178" s="140" t="s">
        <v>541</v>
      </c>
      <c r="H178" s="141">
        <v>91</v>
      </c>
      <c r="I178" s="142"/>
      <c r="J178" s="143">
        <f t="shared" si="20"/>
        <v>0</v>
      </c>
      <c r="K178" s="139" t="s">
        <v>1</v>
      </c>
      <c r="L178" s="32"/>
      <c r="M178" s="144" t="s">
        <v>1</v>
      </c>
      <c r="N178" s="145" t="s">
        <v>41</v>
      </c>
      <c r="P178" s="146">
        <f t="shared" si="21"/>
        <v>0</v>
      </c>
      <c r="Q178" s="146">
        <v>0</v>
      </c>
      <c r="R178" s="146">
        <f t="shared" si="22"/>
        <v>0</v>
      </c>
      <c r="S178" s="146">
        <v>0</v>
      </c>
      <c r="T178" s="147">
        <f t="shared" si="23"/>
        <v>0</v>
      </c>
      <c r="AR178" s="148" t="s">
        <v>188</v>
      </c>
      <c r="AT178" s="148" t="s">
        <v>183</v>
      </c>
      <c r="AU178" s="148" t="s">
        <v>83</v>
      </c>
      <c r="AY178" s="17" t="s">
        <v>181</v>
      </c>
      <c r="BE178" s="149">
        <f t="shared" si="24"/>
        <v>0</v>
      </c>
      <c r="BF178" s="149">
        <f t="shared" si="25"/>
        <v>0</v>
      </c>
      <c r="BG178" s="149">
        <f t="shared" si="26"/>
        <v>0</v>
      </c>
      <c r="BH178" s="149">
        <f t="shared" si="27"/>
        <v>0</v>
      </c>
      <c r="BI178" s="149">
        <f t="shared" si="28"/>
        <v>0</v>
      </c>
      <c r="BJ178" s="17" t="s">
        <v>83</v>
      </c>
      <c r="BK178" s="149">
        <f t="shared" si="29"/>
        <v>0</v>
      </c>
      <c r="BL178" s="17" t="s">
        <v>188</v>
      </c>
      <c r="BM178" s="148" t="s">
        <v>1570</v>
      </c>
    </row>
    <row r="179" spans="2:65" s="1" customFormat="1" ht="37.700000000000003" customHeight="1" x14ac:dyDescent="0.2">
      <c r="B179" s="136"/>
      <c r="C179" s="137" t="s">
        <v>76</v>
      </c>
      <c r="D179" s="137" t="s">
        <v>183</v>
      </c>
      <c r="E179" s="138" t="s">
        <v>1571</v>
      </c>
      <c r="F179" s="139" t="s">
        <v>1572</v>
      </c>
      <c r="G179" s="140" t="s">
        <v>541</v>
      </c>
      <c r="H179" s="141">
        <v>8</v>
      </c>
      <c r="I179" s="142"/>
      <c r="J179" s="143">
        <f t="shared" si="20"/>
        <v>0</v>
      </c>
      <c r="K179" s="139" t="s">
        <v>1</v>
      </c>
      <c r="L179" s="32"/>
      <c r="M179" s="144" t="s">
        <v>1</v>
      </c>
      <c r="N179" s="145" t="s">
        <v>41</v>
      </c>
      <c r="P179" s="146">
        <f t="shared" si="21"/>
        <v>0</v>
      </c>
      <c r="Q179" s="146">
        <v>0</v>
      </c>
      <c r="R179" s="146">
        <f t="shared" si="22"/>
        <v>0</v>
      </c>
      <c r="S179" s="146">
        <v>0</v>
      </c>
      <c r="T179" s="147">
        <f t="shared" si="23"/>
        <v>0</v>
      </c>
      <c r="AR179" s="148" t="s">
        <v>188</v>
      </c>
      <c r="AT179" s="148" t="s">
        <v>183</v>
      </c>
      <c r="AU179" s="148" t="s">
        <v>83</v>
      </c>
      <c r="AY179" s="17" t="s">
        <v>181</v>
      </c>
      <c r="BE179" s="149">
        <f t="shared" si="24"/>
        <v>0</v>
      </c>
      <c r="BF179" s="149">
        <f t="shared" si="25"/>
        <v>0</v>
      </c>
      <c r="BG179" s="149">
        <f t="shared" si="26"/>
        <v>0</v>
      </c>
      <c r="BH179" s="149">
        <f t="shared" si="27"/>
        <v>0</v>
      </c>
      <c r="BI179" s="149">
        <f t="shared" si="28"/>
        <v>0</v>
      </c>
      <c r="BJ179" s="17" t="s">
        <v>83</v>
      </c>
      <c r="BK179" s="149">
        <f t="shared" si="29"/>
        <v>0</v>
      </c>
      <c r="BL179" s="17" t="s">
        <v>188</v>
      </c>
      <c r="BM179" s="148" t="s">
        <v>1573</v>
      </c>
    </row>
    <row r="180" spans="2:65" s="1" customFormat="1" ht="21.75" customHeight="1" x14ac:dyDescent="0.2">
      <c r="B180" s="136"/>
      <c r="C180" s="137" t="s">
        <v>76</v>
      </c>
      <c r="D180" s="137" t="s">
        <v>183</v>
      </c>
      <c r="E180" s="138" t="s">
        <v>1574</v>
      </c>
      <c r="F180" s="139" t="s">
        <v>1575</v>
      </c>
      <c r="G180" s="140" t="s">
        <v>541</v>
      </c>
      <c r="H180" s="141">
        <v>4</v>
      </c>
      <c r="I180" s="142"/>
      <c r="J180" s="143">
        <f t="shared" si="20"/>
        <v>0</v>
      </c>
      <c r="K180" s="139" t="s">
        <v>1</v>
      </c>
      <c r="L180" s="32"/>
      <c r="M180" s="144" t="s">
        <v>1</v>
      </c>
      <c r="N180" s="145" t="s">
        <v>41</v>
      </c>
      <c r="P180" s="146">
        <f t="shared" si="21"/>
        <v>0</v>
      </c>
      <c r="Q180" s="146">
        <v>0</v>
      </c>
      <c r="R180" s="146">
        <f t="shared" si="22"/>
        <v>0</v>
      </c>
      <c r="S180" s="146">
        <v>0</v>
      </c>
      <c r="T180" s="147">
        <f t="shared" si="23"/>
        <v>0</v>
      </c>
      <c r="AR180" s="148" t="s">
        <v>188</v>
      </c>
      <c r="AT180" s="148" t="s">
        <v>183</v>
      </c>
      <c r="AU180" s="148" t="s">
        <v>83</v>
      </c>
      <c r="AY180" s="17" t="s">
        <v>181</v>
      </c>
      <c r="BE180" s="149">
        <f t="shared" si="24"/>
        <v>0</v>
      </c>
      <c r="BF180" s="149">
        <f t="shared" si="25"/>
        <v>0</v>
      </c>
      <c r="BG180" s="149">
        <f t="shared" si="26"/>
        <v>0</v>
      </c>
      <c r="BH180" s="149">
        <f t="shared" si="27"/>
        <v>0</v>
      </c>
      <c r="BI180" s="149">
        <f t="shared" si="28"/>
        <v>0</v>
      </c>
      <c r="BJ180" s="17" t="s">
        <v>83</v>
      </c>
      <c r="BK180" s="149">
        <f t="shared" si="29"/>
        <v>0</v>
      </c>
      <c r="BL180" s="17" t="s">
        <v>188</v>
      </c>
      <c r="BM180" s="148" t="s">
        <v>1576</v>
      </c>
    </row>
    <row r="181" spans="2:65" s="1" customFormat="1" ht="21.75" customHeight="1" x14ac:dyDescent="0.2">
      <c r="B181" s="136"/>
      <c r="C181" s="137" t="s">
        <v>76</v>
      </c>
      <c r="D181" s="137" t="s">
        <v>183</v>
      </c>
      <c r="E181" s="138" t="s">
        <v>1577</v>
      </c>
      <c r="F181" s="139" t="s">
        <v>1578</v>
      </c>
      <c r="G181" s="140" t="s">
        <v>541</v>
      </c>
      <c r="H181" s="141">
        <v>10</v>
      </c>
      <c r="I181" s="142"/>
      <c r="J181" s="143">
        <f t="shared" si="20"/>
        <v>0</v>
      </c>
      <c r="K181" s="139" t="s">
        <v>1</v>
      </c>
      <c r="L181" s="32"/>
      <c r="M181" s="144" t="s">
        <v>1</v>
      </c>
      <c r="N181" s="145" t="s">
        <v>41</v>
      </c>
      <c r="P181" s="146">
        <f t="shared" si="21"/>
        <v>0</v>
      </c>
      <c r="Q181" s="146">
        <v>0</v>
      </c>
      <c r="R181" s="146">
        <f t="shared" si="22"/>
        <v>0</v>
      </c>
      <c r="S181" s="146">
        <v>0</v>
      </c>
      <c r="T181" s="147">
        <f t="shared" si="23"/>
        <v>0</v>
      </c>
      <c r="AR181" s="148" t="s">
        <v>188</v>
      </c>
      <c r="AT181" s="148" t="s">
        <v>183</v>
      </c>
      <c r="AU181" s="148" t="s">
        <v>83</v>
      </c>
      <c r="AY181" s="17" t="s">
        <v>181</v>
      </c>
      <c r="BE181" s="149">
        <f t="shared" si="24"/>
        <v>0</v>
      </c>
      <c r="BF181" s="149">
        <f t="shared" si="25"/>
        <v>0</v>
      </c>
      <c r="BG181" s="149">
        <f t="shared" si="26"/>
        <v>0</v>
      </c>
      <c r="BH181" s="149">
        <f t="shared" si="27"/>
        <v>0</v>
      </c>
      <c r="BI181" s="149">
        <f t="shared" si="28"/>
        <v>0</v>
      </c>
      <c r="BJ181" s="17" t="s">
        <v>83</v>
      </c>
      <c r="BK181" s="149">
        <f t="shared" si="29"/>
        <v>0</v>
      </c>
      <c r="BL181" s="17" t="s">
        <v>188</v>
      </c>
      <c r="BM181" s="148" t="s">
        <v>1579</v>
      </c>
    </row>
    <row r="182" spans="2:65" s="1" customFormat="1" ht="21.75" customHeight="1" x14ac:dyDescent="0.2">
      <c r="B182" s="136"/>
      <c r="C182" s="137" t="s">
        <v>76</v>
      </c>
      <c r="D182" s="137" t="s">
        <v>183</v>
      </c>
      <c r="E182" s="138" t="s">
        <v>1580</v>
      </c>
      <c r="F182" s="139" t="s">
        <v>1581</v>
      </c>
      <c r="G182" s="140" t="s">
        <v>541</v>
      </c>
      <c r="H182" s="141">
        <v>7</v>
      </c>
      <c r="I182" s="142"/>
      <c r="J182" s="143">
        <f t="shared" si="20"/>
        <v>0</v>
      </c>
      <c r="K182" s="139" t="s">
        <v>1</v>
      </c>
      <c r="L182" s="32"/>
      <c r="M182" s="144" t="s">
        <v>1</v>
      </c>
      <c r="N182" s="145" t="s">
        <v>41</v>
      </c>
      <c r="P182" s="146">
        <f t="shared" si="21"/>
        <v>0</v>
      </c>
      <c r="Q182" s="146">
        <v>0</v>
      </c>
      <c r="R182" s="146">
        <f t="shared" si="22"/>
        <v>0</v>
      </c>
      <c r="S182" s="146">
        <v>0</v>
      </c>
      <c r="T182" s="147">
        <f t="shared" si="23"/>
        <v>0</v>
      </c>
      <c r="AR182" s="148" t="s">
        <v>188</v>
      </c>
      <c r="AT182" s="148" t="s">
        <v>183</v>
      </c>
      <c r="AU182" s="148" t="s">
        <v>83</v>
      </c>
      <c r="AY182" s="17" t="s">
        <v>181</v>
      </c>
      <c r="BE182" s="149">
        <f t="shared" si="24"/>
        <v>0</v>
      </c>
      <c r="BF182" s="149">
        <f t="shared" si="25"/>
        <v>0</v>
      </c>
      <c r="BG182" s="149">
        <f t="shared" si="26"/>
        <v>0</v>
      </c>
      <c r="BH182" s="149">
        <f t="shared" si="27"/>
        <v>0</v>
      </c>
      <c r="BI182" s="149">
        <f t="shared" si="28"/>
        <v>0</v>
      </c>
      <c r="BJ182" s="17" t="s">
        <v>83</v>
      </c>
      <c r="BK182" s="149">
        <f t="shared" si="29"/>
        <v>0</v>
      </c>
      <c r="BL182" s="17" t="s">
        <v>188</v>
      </c>
      <c r="BM182" s="148" t="s">
        <v>1582</v>
      </c>
    </row>
    <row r="183" spans="2:65" s="1" customFormat="1" ht="21.75" customHeight="1" x14ac:dyDescent="0.2">
      <c r="B183" s="136"/>
      <c r="C183" s="137" t="s">
        <v>76</v>
      </c>
      <c r="D183" s="137" t="s">
        <v>183</v>
      </c>
      <c r="E183" s="138" t="s">
        <v>1583</v>
      </c>
      <c r="F183" s="139" t="s">
        <v>1584</v>
      </c>
      <c r="G183" s="140" t="s">
        <v>541</v>
      </c>
      <c r="H183" s="141">
        <v>5</v>
      </c>
      <c r="I183" s="142"/>
      <c r="J183" s="143">
        <f t="shared" si="20"/>
        <v>0</v>
      </c>
      <c r="K183" s="139" t="s">
        <v>1</v>
      </c>
      <c r="L183" s="32"/>
      <c r="M183" s="144" t="s">
        <v>1</v>
      </c>
      <c r="N183" s="145" t="s">
        <v>41</v>
      </c>
      <c r="P183" s="146">
        <f t="shared" si="21"/>
        <v>0</v>
      </c>
      <c r="Q183" s="146">
        <v>0</v>
      </c>
      <c r="R183" s="146">
        <f t="shared" si="22"/>
        <v>0</v>
      </c>
      <c r="S183" s="146">
        <v>0</v>
      </c>
      <c r="T183" s="147">
        <f t="shared" si="23"/>
        <v>0</v>
      </c>
      <c r="AR183" s="148" t="s">
        <v>188</v>
      </c>
      <c r="AT183" s="148" t="s">
        <v>183</v>
      </c>
      <c r="AU183" s="148" t="s">
        <v>83</v>
      </c>
      <c r="AY183" s="17" t="s">
        <v>181</v>
      </c>
      <c r="BE183" s="149">
        <f t="shared" si="24"/>
        <v>0</v>
      </c>
      <c r="BF183" s="149">
        <f t="shared" si="25"/>
        <v>0</v>
      </c>
      <c r="BG183" s="149">
        <f t="shared" si="26"/>
        <v>0</v>
      </c>
      <c r="BH183" s="149">
        <f t="shared" si="27"/>
        <v>0</v>
      </c>
      <c r="BI183" s="149">
        <f t="shared" si="28"/>
        <v>0</v>
      </c>
      <c r="BJ183" s="17" t="s">
        <v>83</v>
      </c>
      <c r="BK183" s="149">
        <f t="shared" si="29"/>
        <v>0</v>
      </c>
      <c r="BL183" s="17" t="s">
        <v>188</v>
      </c>
      <c r="BM183" s="148" t="s">
        <v>1585</v>
      </c>
    </row>
    <row r="184" spans="2:65" s="1" customFormat="1" ht="33" customHeight="1" x14ac:dyDescent="0.2">
      <c r="B184" s="136"/>
      <c r="C184" s="137" t="s">
        <v>76</v>
      </c>
      <c r="D184" s="137" t="s">
        <v>183</v>
      </c>
      <c r="E184" s="138" t="s">
        <v>1586</v>
      </c>
      <c r="F184" s="139" t="s">
        <v>1587</v>
      </c>
      <c r="G184" s="140" t="s">
        <v>541</v>
      </c>
      <c r="H184" s="141">
        <v>91</v>
      </c>
      <c r="I184" s="142"/>
      <c r="J184" s="143">
        <f t="shared" si="20"/>
        <v>0</v>
      </c>
      <c r="K184" s="139" t="s">
        <v>1</v>
      </c>
      <c r="L184" s="32"/>
      <c r="M184" s="144" t="s">
        <v>1</v>
      </c>
      <c r="N184" s="145" t="s">
        <v>41</v>
      </c>
      <c r="P184" s="146">
        <f t="shared" si="21"/>
        <v>0</v>
      </c>
      <c r="Q184" s="146">
        <v>0</v>
      </c>
      <c r="R184" s="146">
        <f t="shared" si="22"/>
        <v>0</v>
      </c>
      <c r="S184" s="146">
        <v>0</v>
      </c>
      <c r="T184" s="147">
        <f t="shared" si="23"/>
        <v>0</v>
      </c>
      <c r="AR184" s="148" t="s">
        <v>188</v>
      </c>
      <c r="AT184" s="148" t="s">
        <v>183</v>
      </c>
      <c r="AU184" s="148" t="s">
        <v>83</v>
      </c>
      <c r="AY184" s="17" t="s">
        <v>181</v>
      </c>
      <c r="BE184" s="149">
        <f t="shared" si="24"/>
        <v>0</v>
      </c>
      <c r="BF184" s="149">
        <f t="shared" si="25"/>
        <v>0</v>
      </c>
      <c r="BG184" s="149">
        <f t="shared" si="26"/>
        <v>0</v>
      </c>
      <c r="BH184" s="149">
        <f t="shared" si="27"/>
        <v>0</v>
      </c>
      <c r="BI184" s="149">
        <f t="shared" si="28"/>
        <v>0</v>
      </c>
      <c r="BJ184" s="17" t="s">
        <v>83</v>
      </c>
      <c r="BK184" s="149">
        <f t="shared" si="29"/>
        <v>0</v>
      </c>
      <c r="BL184" s="17" t="s">
        <v>188</v>
      </c>
      <c r="BM184" s="148" t="s">
        <v>1588</v>
      </c>
    </row>
    <row r="185" spans="2:65" s="1" customFormat="1" ht="16.5" customHeight="1" x14ac:dyDescent="0.2">
      <c r="B185" s="136"/>
      <c r="C185" s="137" t="s">
        <v>76</v>
      </c>
      <c r="D185" s="137" t="s">
        <v>183</v>
      </c>
      <c r="E185" s="138" t="s">
        <v>1589</v>
      </c>
      <c r="F185" s="139" t="s">
        <v>1590</v>
      </c>
      <c r="G185" s="140" t="s">
        <v>541</v>
      </c>
      <c r="H185" s="141">
        <v>91</v>
      </c>
      <c r="I185" s="142"/>
      <c r="J185" s="143">
        <f t="shared" si="20"/>
        <v>0</v>
      </c>
      <c r="K185" s="139" t="s">
        <v>1</v>
      </c>
      <c r="L185" s="32"/>
      <c r="M185" s="144" t="s">
        <v>1</v>
      </c>
      <c r="N185" s="145" t="s">
        <v>41</v>
      </c>
      <c r="P185" s="146">
        <f t="shared" si="21"/>
        <v>0</v>
      </c>
      <c r="Q185" s="146">
        <v>0</v>
      </c>
      <c r="R185" s="146">
        <f t="shared" si="22"/>
        <v>0</v>
      </c>
      <c r="S185" s="146">
        <v>0</v>
      </c>
      <c r="T185" s="147">
        <f t="shared" si="23"/>
        <v>0</v>
      </c>
      <c r="AR185" s="148" t="s">
        <v>188</v>
      </c>
      <c r="AT185" s="148" t="s">
        <v>183</v>
      </c>
      <c r="AU185" s="148" t="s">
        <v>83</v>
      </c>
      <c r="AY185" s="17" t="s">
        <v>181</v>
      </c>
      <c r="BE185" s="149">
        <f t="shared" si="24"/>
        <v>0</v>
      </c>
      <c r="BF185" s="149">
        <f t="shared" si="25"/>
        <v>0</v>
      </c>
      <c r="BG185" s="149">
        <f t="shared" si="26"/>
        <v>0</v>
      </c>
      <c r="BH185" s="149">
        <f t="shared" si="27"/>
        <v>0</v>
      </c>
      <c r="BI185" s="149">
        <f t="shared" si="28"/>
        <v>0</v>
      </c>
      <c r="BJ185" s="17" t="s">
        <v>83</v>
      </c>
      <c r="BK185" s="149">
        <f t="shared" si="29"/>
        <v>0</v>
      </c>
      <c r="BL185" s="17" t="s">
        <v>188</v>
      </c>
      <c r="BM185" s="148" t="s">
        <v>1591</v>
      </c>
    </row>
    <row r="186" spans="2:65" s="1" customFormat="1" ht="24.2" customHeight="1" x14ac:dyDescent="0.2">
      <c r="B186" s="136"/>
      <c r="C186" s="137" t="s">
        <v>76</v>
      </c>
      <c r="D186" s="137" t="s">
        <v>183</v>
      </c>
      <c r="E186" s="138" t="s">
        <v>1592</v>
      </c>
      <c r="F186" s="139" t="s">
        <v>1593</v>
      </c>
      <c r="G186" s="140" t="s">
        <v>541</v>
      </c>
      <c r="H186" s="141">
        <v>4</v>
      </c>
      <c r="I186" s="142"/>
      <c r="J186" s="143">
        <f t="shared" si="20"/>
        <v>0</v>
      </c>
      <c r="K186" s="139" t="s">
        <v>1</v>
      </c>
      <c r="L186" s="32"/>
      <c r="M186" s="144" t="s">
        <v>1</v>
      </c>
      <c r="N186" s="145" t="s">
        <v>41</v>
      </c>
      <c r="P186" s="146">
        <f t="shared" si="21"/>
        <v>0</v>
      </c>
      <c r="Q186" s="146">
        <v>0</v>
      </c>
      <c r="R186" s="146">
        <f t="shared" si="22"/>
        <v>0</v>
      </c>
      <c r="S186" s="146">
        <v>0</v>
      </c>
      <c r="T186" s="147">
        <f t="shared" si="23"/>
        <v>0</v>
      </c>
      <c r="AR186" s="148" t="s">
        <v>188</v>
      </c>
      <c r="AT186" s="148" t="s">
        <v>183</v>
      </c>
      <c r="AU186" s="148" t="s">
        <v>83</v>
      </c>
      <c r="AY186" s="17" t="s">
        <v>181</v>
      </c>
      <c r="BE186" s="149">
        <f t="shared" si="24"/>
        <v>0</v>
      </c>
      <c r="BF186" s="149">
        <f t="shared" si="25"/>
        <v>0</v>
      </c>
      <c r="BG186" s="149">
        <f t="shared" si="26"/>
        <v>0</v>
      </c>
      <c r="BH186" s="149">
        <f t="shared" si="27"/>
        <v>0</v>
      </c>
      <c r="BI186" s="149">
        <f t="shared" si="28"/>
        <v>0</v>
      </c>
      <c r="BJ186" s="17" t="s">
        <v>83</v>
      </c>
      <c r="BK186" s="149">
        <f t="shared" si="29"/>
        <v>0</v>
      </c>
      <c r="BL186" s="17" t="s">
        <v>188</v>
      </c>
      <c r="BM186" s="148" t="s">
        <v>1594</v>
      </c>
    </row>
    <row r="187" spans="2:65" s="1" customFormat="1" ht="16.5" customHeight="1" x14ac:dyDescent="0.2">
      <c r="B187" s="136"/>
      <c r="C187" s="137" t="s">
        <v>76</v>
      </c>
      <c r="D187" s="137" t="s">
        <v>183</v>
      </c>
      <c r="E187" s="138" t="s">
        <v>1595</v>
      </c>
      <c r="F187" s="139" t="s">
        <v>1596</v>
      </c>
      <c r="G187" s="140" t="s">
        <v>965</v>
      </c>
      <c r="H187" s="141">
        <v>32</v>
      </c>
      <c r="I187" s="142"/>
      <c r="J187" s="143">
        <f t="shared" si="20"/>
        <v>0</v>
      </c>
      <c r="K187" s="139" t="s">
        <v>1</v>
      </c>
      <c r="L187" s="32"/>
      <c r="M187" s="144" t="s">
        <v>1</v>
      </c>
      <c r="N187" s="145" t="s">
        <v>41</v>
      </c>
      <c r="P187" s="146">
        <f t="shared" si="21"/>
        <v>0</v>
      </c>
      <c r="Q187" s="146">
        <v>0</v>
      </c>
      <c r="R187" s="146">
        <f t="shared" si="22"/>
        <v>0</v>
      </c>
      <c r="S187" s="146">
        <v>0</v>
      </c>
      <c r="T187" s="147">
        <f t="shared" si="23"/>
        <v>0</v>
      </c>
      <c r="AR187" s="148" t="s">
        <v>188</v>
      </c>
      <c r="AT187" s="148" t="s">
        <v>183</v>
      </c>
      <c r="AU187" s="148" t="s">
        <v>83</v>
      </c>
      <c r="AY187" s="17" t="s">
        <v>181</v>
      </c>
      <c r="BE187" s="149">
        <f t="shared" si="24"/>
        <v>0</v>
      </c>
      <c r="BF187" s="149">
        <f t="shared" si="25"/>
        <v>0</v>
      </c>
      <c r="BG187" s="149">
        <f t="shared" si="26"/>
        <v>0</v>
      </c>
      <c r="BH187" s="149">
        <f t="shared" si="27"/>
        <v>0</v>
      </c>
      <c r="BI187" s="149">
        <f t="shared" si="28"/>
        <v>0</v>
      </c>
      <c r="BJ187" s="17" t="s">
        <v>83</v>
      </c>
      <c r="BK187" s="149">
        <f t="shared" si="29"/>
        <v>0</v>
      </c>
      <c r="BL187" s="17" t="s">
        <v>188</v>
      </c>
      <c r="BM187" s="148" t="s">
        <v>1597</v>
      </c>
    </row>
    <row r="188" spans="2:65" s="11" customFormat="1" ht="25.9" customHeight="1" x14ac:dyDescent="0.2">
      <c r="B188" s="124"/>
      <c r="D188" s="125" t="s">
        <v>75</v>
      </c>
      <c r="E188" s="126" t="s">
        <v>1598</v>
      </c>
      <c r="F188" s="126" t="s">
        <v>1599</v>
      </c>
      <c r="I188" s="127"/>
      <c r="J188" s="128">
        <f>BK188</f>
        <v>0</v>
      </c>
      <c r="L188" s="124"/>
      <c r="M188" s="129"/>
      <c r="P188" s="130">
        <f>SUM(P189:P194)</f>
        <v>0</v>
      </c>
      <c r="R188" s="130">
        <f>SUM(R189:R194)</f>
        <v>0</v>
      </c>
      <c r="T188" s="131">
        <f>SUM(T189:T194)</f>
        <v>0</v>
      </c>
      <c r="AR188" s="125" t="s">
        <v>83</v>
      </c>
      <c r="AT188" s="132" t="s">
        <v>75</v>
      </c>
      <c r="AU188" s="132" t="s">
        <v>76</v>
      </c>
      <c r="AY188" s="125" t="s">
        <v>181</v>
      </c>
      <c r="BK188" s="133">
        <f>SUM(BK189:BK194)</f>
        <v>0</v>
      </c>
    </row>
    <row r="189" spans="2:65" s="1" customFormat="1" ht="16.5" customHeight="1" x14ac:dyDescent="0.2">
      <c r="B189" s="136"/>
      <c r="C189" s="137" t="s">
        <v>76</v>
      </c>
      <c r="D189" s="137" t="s">
        <v>183</v>
      </c>
      <c r="E189" s="138" t="s">
        <v>1600</v>
      </c>
      <c r="F189" s="139" t="s">
        <v>1601</v>
      </c>
      <c r="G189" s="140" t="s">
        <v>541</v>
      </c>
      <c r="H189" s="141">
        <v>1</v>
      </c>
      <c r="I189" s="142"/>
      <c r="J189" s="143">
        <f t="shared" ref="J189:J194" si="30">ROUND(I189*H189,2)</f>
        <v>0</v>
      </c>
      <c r="K189" s="139" t="s">
        <v>1</v>
      </c>
      <c r="L189" s="32"/>
      <c r="M189" s="144" t="s">
        <v>1</v>
      </c>
      <c r="N189" s="145" t="s">
        <v>41</v>
      </c>
      <c r="P189" s="146">
        <f t="shared" ref="P189:P194" si="31">O189*H189</f>
        <v>0</v>
      </c>
      <c r="Q189" s="146">
        <v>0</v>
      </c>
      <c r="R189" s="146">
        <f t="shared" ref="R189:R194" si="32">Q189*H189</f>
        <v>0</v>
      </c>
      <c r="S189" s="146">
        <v>0</v>
      </c>
      <c r="T189" s="147">
        <f t="shared" ref="T189:T194" si="33">S189*H189</f>
        <v>0</v>
      </c>
      <c r="AR189" s="148" t="s">
        <v>188</v>
      </c>
      <c r="AT189" s="148" t="s">
        <v>183</v>
      </c>
      <c r="AU189" s="148" t="s">
        <v>83</v>
      </c>
      <c r="AY189" s="17" t="s">
        <v>181</v>
      </c>
      <c r="BE189" s="149">
        <f t="shared" ref="BE189:BE194" si="34">IF(N189="základní",J189,0)</f>
        <v>0</v>
      </c>
      <c r="BF189" s="149">
        <f t="shared" ref="BF189:BF194" si="35">IF(N189="snížená",J189,0)</f>
        <v>0</v>
      </c>
      <c r="BG189" s="149">
        <f t="shared" ref="BG189:BG194" si="36">IF(N189="zákl. přenesená",J189,0)</f>
        <v>0</v>
      </c>
      <c r="BH189" s="149">
        <f t="shared" ref="BH189:BH194" si="37">IF(N189="sníž. přenesená",J189,0)</f>
        <v>0</v>
      </c>
      <c r="BI189" s="149">
        <f t="shared" ref="BI189:BI194" si="38">IF(N189="nulová",J189,0)</f>
        <v>0</v>
      </c>
      <c r="BJ189" s="17" t="s">
        <v>83</v>
      </c>
      <c r="BK189" s="149">
        <f t="shared" ref="BK189:BK194" si="39">ROUND(I189*H189,2)</f>
        <v>0</v>
      </c>
      <c r="BL189" s="17" t="s">
        <v>188</v>
      </c>
      <c r="BM189" s="148" t="s">
        <v>1602</v>
      </c>
    </row>
    <row r="190" spans="2:65" s="1" customFormat="1" ht="21.75" customHeight="1" x14ac:dyDescent="0.2">
      <c r="B190" s="136"/>
      <c r="C190" s="137" t="s">
        <v>76</v>
      </c>
      <c r="D190" s="137" t="s">
        <v>183</v>
      </c>
      <c r="E190" s="138" t="s">
        <v>1603</v>
      </c>
      <c r="F190" s="139" t="s">
        <v>1604</v>
      </c>
      <c r="G190" s="140" t="s">
        <v>541</v>
      </c>
      <c r="H190" s="141">
        <v>8</v>
      </c>
      <c r="I190" s="142"/>
      <c r="J190" s="143">
        <f t="shared" si="30"/>
        <v>0</v>
      </c>
      <c r="K190" s="139" t="s">
        <v>1</v>
      </c>
      <c r="L190" s="32"/>
      <c r="M190" s="144" t="s">
        <v>1</v>
      </c>
      <c r="N190" s="145" t="s">
        <v>41</v>
      </c>
      <c r="P190" s="146">
        <f t="shared" si="31"/>
        <v>0</v>
      </c>
      <c r="Q190" s="146">
        <v>0</v>
      </c>
      <c r="R190" s="146">
        <f t="shared" si="32"/>
        <v>0</v>
      </c>
      <c r="S190" s="146">
        <v>0</v>
      </c>
      <c r="T190" s="147">
        <f t="shared" si="33"/>
        <v>0</v>
      </c>
      <c r="AR190" s="148" t="s">
        <v>188</v>
      </c>
      <c r="AT190" s="148" t="s">
        <v>183</v>
      </c>
      <c r="AU190" s="148" t="s">
        <v>83</v>
      </c>
      <c r="AY190" s="17" t="s">
        <v>181</v>
      </c>
      <c r="BE190" s="149">
        <f t="shared" si="34"/>
        <v>0</v>
      </c>
      <c r="BF190" s="149">
        <f t="shared" si="35"/>
        <v>0</v>
      </c>
      <c r="BG190" s="149">
        <f t="shared" si="36"/>
        <v>0</v>
      </c>
      <c r="BH190" s="149">
        <f t="shared" si="37"/>
        <v>0</v>
      </c>
      <c r="BI190" s="149">
        <f t="shared" si="38"/>
        <v>0</v>
      </c>
      <c r="BJ190" s="17" t="s">
        <v>83</v>
      </c>
      <c r="BK190" s="149">
        <f t="shared" si="39"/>
        <v>0</v>
      </c>
      <c r="BL190" s="17" t="s">
        <v>188</v>
      </c>
      <c r="BM190" s="148" t="s">
        <v>1605</v>
      </c>
    </row>
    <row r="191" spans="2:65" s="1" customFormat="1" ht="21.75" customHeight="1" x14ac:dyDescent="0.2">
      <c r="B191" s="136"/>
      <c r="C191" s="137" t="s">
        <v>76</v>
      </c>
      <c r="D191" s="137" t="s">
        <v>183</v>
      </c>
      <c r="E191" s="138" t="s">
        <v>1606</v>
      </c>
      <c r="F191" s="139" t="s">
        <v>1607</v>
      </c>
      <c r="G191" s="140" t="s">
        <v>541</v>
      </c>
      <c r="H191" s="141">
        <v>8</v>
      </c>
      <c r="I191" s="142"/>
      <c r="J191" s="143">
        <f t="shared" si="30"/>
        <v>0</v>
      </c>
      <c r="K191" s="139" t="s">
        <v>1</v>
      </c>
      <c r="L191" s="32"/>
      <c r="M191" s="144" t="s">
        <v>1</v>
      </c>
      <c r="N191" s="145" t="s">
        <v>41</v>
      </c>
      <c r="P191" s="146">
        <f t="shared" si="31"/>
        <v>0</v>
      </c>
      <c r="Q191" s="146">
        <v>0</v>
      </c>
      <c r="R191" s="146">
        <f t="shared" si="32"/>
        <v>0</v>
      </c>
      <c r="S191" s="146">
        <v>0</v>
      </c>
      <c r="T191" s="147">
        <f t="shared" si="33"/>
        <v>0</v>
      </c>
      <c r="AR191" s="148" t="s">
        <v>188</v>
      </c>
      <c r="AT191" s="148" t="s">
        <v>183</v>
      </c>
      <c r="AU191" s="148" t="s">
        <v>83</v>
      </c>
      <c r="AY191" s="17" t="s">
        <v>181</v>
      </c>
      <c r="BE191" s="149">
        <f t="shared" si="34"/>
        <v>0</v>
      </c>
      <c r="BF191" s="149">
        <f t="shared" si="35"/>
        <v>0</v>
      </c>
      <c r="BG191" s="149">
        <f t="shared" si="36"/>
        <v>0</v>
      </c>
      <c r="BH191" s="149">
        <f t="shared" si="37"/>
        <v>0</v>
      </c>
      <c r="BI191" s="149">
        <f t="shared" si="38"/>
        <v>0</v>
      </c>
      <c r="BJ191" s="17" t="s">
        <v>83</v>
      </c>
      <c r="BK191" s="149">
        <f t="shared" si="39"/>
        <v>0</v>
      </c>
      <c r="BL191" s="17" t="s">
        <v>188</v>
      </c>
      <c r="BM191" s="148" t="s">
        <v>1608</v>
      </c>
    </row>
    <row r="192" spans="2:65" s="1" customFormat="1" ht="21.75" customHeight="1" x14ac:dyDescent="0.2">
      <c r="B192" s="136"/>
      <c r="C192" s="137" t="s">
        <v>76</v>
      </c>
      <c r="D192" s="137" t="s">
        <v>183</v>
      </c>
      <c r="E192" s="138" t="s">
        <v>1609</v>
      </c>
      <c r="F192" s="139" t="s">
        <v>1610</v>
      </c>
      <c r="G192" s="140" t="s">
        <v>541</v>
      </c>
      <c r="H192" s="141">
        <v>8</v>
      </c>
      <c r="I192" s="142"/>
      <c r="J192" s="143">
        <f t="shared" si="30"/>
        <v>0</v>
      </c>
      <c r="K192" s="139" t="s">
        <v>1</v>
      </c>
      <c r="L192" s="32"/>
      <c r="M192" s="144" t="s">
        <v>1</v>
      </c>
      <c r="N192" s="145" t="s">
        <v>41</v>
      </c>
      <c r="P192" s="146">
        <f t="shared" si="31"/>
        <v>0</v>
      </c>
      <c r="Q192" s="146">
        <v>0</v>
      </c>
      <c r="R192" s="146">
        <f t="shared" si="32"/>
        <v>0</v>
      </c>
      <c r="S192" s="146">
        <v>0</v>
      </c>
      <c r="T192" s="147">
        <f t="shared" si="33"/>
        <v>0</v>
      </c>
      <c r="AR192" s="148" t="s">
        <v>188</v>
      </c>
      <c r="AT192" s="148" t="s">
        <v>183</v>
      </c>
      <c r="AU192" s="148" t="s">
        <v>83</v>
      </c>
      <c r="AY192" s="17" t="s">
        <v>181</v>
      </c>
      <c r="BE192" s="149">
        <f t="shared" si="34"/>
        <v>0</v>
      </c>
      <c r="BF192" s="149">
        <f t="shared" si="35"/>
        <v>0</v>
      </c>
      <c r="BG192" s="149">
        <f t="shared" si="36"/>
        <v>0</v>
      </c>
      <c r="BH192" s="149">
        <f t="shared" si="37"/>
        <v>0</v>
      </c>
      <c r="BI192" s="149">
        <f t="shared" si="38"/>
        <v>0</v>
      </c>
      <c r="BJ192" s="17" t="s">
        <v>83</v>
      </c>
      <c r="BK192" s="149">
        <f t="shared" si="39"/>
        <v>0</v>
      </c>
      <c r="BL192" s="17" t="s">
        <v>188</v>
      </c>
      <c r="BM192" s="148" t="s">
        <v>1611</v>
      </c>
    </row>
    <row r="193" spans="2:65" s="1" customFormat="1" ht="16.5" customHeight="1" x14ac:dyDescent="0.2">
      <c r="B193" s="136"/>
      <c r="C193" s="137" t="s">
        <v>76</v>
      </c>
      <c r="D193" s="137" t="s">
        <v>183</v>
      </c>
      <c r="E193" s="138" t="s">
        <v>1612</v>
      </c>
      <c r="F193" s="139" t="s">
        <v>1613</v>
      </c>
      <c r="G193" s="140" t="s">
        <v>541</v>
      </c>
      <c r="H193" s="141">
        <v>8</v>
      </c>
      <c r="I193" s="142"/>
      <c r="J193" s="143">
        <f t="shared" si="30"/>
        <v>0</v>
      </c>
      <c r="K193" s="139" t="s">
        <v>1</v>
      </c>
      <c r="L193" s="32"/>
      <c r="M193" s="144" t="s">
        <v>1</v>
      </c>
      <c r="N193" s="145" t="s">
        <v>41</v>
      </c>
      <c r="P193" s="146">
        <f t="shared" si="31"/>
        <v>0</v>
      </c>
      <c r="Q193" s="146">
        <v>0</v>
      </c>
      <c r="R193" s="146">
        <f t="shared" si="32"/>
        <v>0</v>
      </c>
      <c r="S193" s="146">
        <v>0</v>
      </c>
      <c r="T193" s="147">
        <f t="shared" si="33"/>
        <v>0</v>
      </c>
      <c r="AR193" s="148" t="s">
        <v>188</v>
      </c>
      <c r="AT193" s="148" t="s">
        <v>183</v>
      </c>
      <c r="AU193" s="148" t="s">
        <v>83</v>
      </c>
      <c r="AY193" s="17" t="s">
        <v>181</v>
      </c>
      <c r="BE193" s="149">
        <f t="shared" si="34"/>
        <v>0</v>
      </c>
      <c r="BF193" s="149">
        <f t="shared" si="35"/>
        <v>0</v>
      </c>
      <c r="BG193" s="149">
        <f t="shared" si="36"/>
        <v>0</v>
      </c>
      <c r="BH193" s="149">
        <f t="shared" si="37"/>
        <v>0</v>
      </c>
      <c r="BI193" s="149">
        <f t="shared" si="38"/>
        <v>0</v>
      </c>
      <c r="BJ193" s="17" t="s">
        <v>83</v>
      </c>
      <c r="BK193" s="149">
        <f t="shared" si="39"/>
        <v>0</v>
      </c>
      <c r="BL193" s="17" t="s">
        <v>188</v>
      </c>
      <c r="BM193" s="148" t="s">
        <v>1614</v>
      </c>
    </row>
    <row r="194" spans="2:65" s="1" customFormat="1" ht="16.5" customHeight="1" x14ac:dyDescent="0.2">
      <c r="B194" s="136"/>
      <c r="C194" s="137" t="s">
        <v>76</v>
      </c>
      <c r="D194" s="137" t="s">
        <v>183</v>
      </c>
      <c r="E194" s="138" t="s">
        <v>1615</v>
      </c>
      <c r="F194" s="139" t="s">
        <v>1616</v>
      </c>
      <c r="G194" s="140" t="s">
        <v>965</v>
      </c>
      <c r="H194" s="141">
        <v>8</v>
      </c>
      <c r="I194" s="142"/>
      <c r="J194" s="143">
        <f t="shared" si="30"/>
        <v>0</v>
      </c>
      <c r="K194" s="139" t="s">
        <v>1</v>
      </c>
      <c r="L194" s="32"/>
      <c r="M194" s="144" t="s">
        <v>1</v>
      </c>
      <c r="N194" s="145" t="s">
        <v>41</v>
      </c>
      <c r="P194" s="146">
        <f t="shared" si="31"/>
        <v>0</v>
      </c>
      <c r="Q194" s="146">
        <v>0</v>
      </c>
      <c r="R194" s="146">
        <f t="shared" si="32"/>
        <v>0</v>
      </c>
      <c r="S194" s="146">
        <v>0</v>
      </c>
      <c r="T194" s="147">
        <f t="shared" si="33"/>
        <v>0</v>
      </c>
      <c r="AR194" s="148" t="s">
        <v>188</v>
      </c>
      <c r="AT194" s="148" t="s">
        <v>183</v>
      </c>
      <c r="AU194" s="148" t="s">
        <v>83</v>
      </c>
      <c r="AY194" s="17" t="s">
        <v>181</v>
      </c>
      <c r="BE194" s="149">
        <f t="shared" si="34"/>
        <v>0</v>
      </c>
      <c r="BF194" s="149">
        <f t="shared" si="35"/>
        <v>0</v>
      </c>
      <c r="BG194" s="149">
        <f t="shared" si="36"/>
        <v>0</v>
      </c>
      <c r="BH194" s="149">
        <f t="shared" si="37"/>
        <v>0</v>
      </c>
      <c r="BI194" s="149">
        <f t="shared" si="38"/>
        <v>0</v>
      </c>
      <c r="BJ194" s="17" t="s">
        <v>83</v>
      </c>
      <c r="BK194" s="149">
        <f t="shared" si="39"/>
        <v>0</v>
      </c>
      <c r="BL194" s="17" t="s">
        <v>188</v>
      </c>
      <c r="BM194" s="148" t="s">
        <v>1617</v>
      </c>
    </row>
    <row r="195" spans="2:65" s="11" customFormat="1" ht="25.9" customHeight="1" x14ac:dyDescent="0.2">
      <c r="B195" s="124"/>
      <c r="D195" s="125" t="s">
        <v>75</v>
      </c>
      <c r="E195" s="126" t="s">
        <v>1618</v>
      </c>
      <c r="F195" s="126" t="s">
        <v>1619</v>
      </c>
      <c r="I195" s="127"/>
      <c r="J195" s="128">
        <f>BK195</f>
        <v>0</v>
      </c>
      <c r="L195" s="124"/>
      <c r="M195" s="129"/>
      <c r="P195" s="130">
        <f>SUM(P196:P227)</f>
        <v>0</v>
      </c>
      <c r="R195" s="130">
        <f>SUM(R196:R227)</f>
        <v>0</v>
      </c>
      <c r="T195" s="131">
        <f>SUM(T196:T227)</f>
        <v>0</v>
      </c>
      <c r="AR195" s="125" t="s">
        <v>83</v>
      </c>
      <c r="AT195" s="132" t="s">
        <v>75</v>
      </c>
      <c r="AU195" s="132" t="s">
        <v>76</v>
      </c>
      <c r="AY195" s="125" t="s">
        <v>181</v>
      </c>
      <c r="BK195" s="133">
        <f>SUM(BK196:BK227)</f>
        <v>0</v>
      </c>
    </row>
    <row r="196" spans="2:65" s="1" customFormat="1" ht="16.5" customHeight="1" x14ac:dyDescent="0.2">
      <c r="B196" s="136"/>
      <c r="C196" s="137" t="s">
        <v>76</v>
      </c>
      <c r="D196" s="137" t="s">
        <v>183</v>
      </c>
      <c r="E196" s="138" t="s">
        <v>1620</v>
      </c>
      <c r="F196" s="139" t="s">
        <v>1621</v>
      </c>
      <c r="G196" s="140" t="s">
        <v>243</v>
      </c>
      <c r="H196" s="141">
        <v>350</v>
      </c>
      <c r="I196" s="142"/>
      <c r="J196" s="143">
        <f t="shared" ref="J196:J227" si="40">ROUND(I196*H196,2)</f>
        <v>0</v>
      </c>
      <c r="K196" s="139" t="s">
        <v>1</v>
      </c>
      <c r="L196" s="32"/>
      <c r="M196" s="144" t="s">
        <v>1</v>
      </c>
      <c r="N196" s="145" t="s">
        <v>41</v>
      </c>
      <c r="P196" s="146">
        <f t="shared" ref="P196:P227" si="41">O196*H196</f>
        <v>0</v>
      </c>
      <c r="Q196" s="146">
        <v>0</v>
      </c>
      <c r="R196" s="146">
        <f t="shared" ref="R196:R227" si="42">Q196*H196</f>
        <v>0</v>
      </c>
      <c r="S196" s="146">
        <v>0</v>
      </c>
      <c r="T196" s="147">
        <f t="shared" ref="T196:T227" si="43">S196*H196</f>
        <v>0</v>
      </c>
      <c r="AR196" s="148" t="s">
        <v>188</v>
      </c>
      <c r="AT196" s="148" t="s">
        <v>183</v>
      </c>
      <c r="AU196" s="148" t="s">
        <v>83</v>
      </c>
      <c r="AY196" s="17" t="s">
        <v>181</v>
      </c>
      <c r="BE196" s="149">
        <f t="shared" ref="BE196:BE227" si="44">IF(N196="základní",J196,0)</f>
        <v>0</v>
      </c>
      <c r="BF196" s="149">
        <f t="shared" ref="BF196:BF227" si="45">IF(N196="snížená",J196,0)</f>
        <v>0</v>
      </c>
      <c r="BG196" s="149">
        <f t="shared" ref="BG196:BG227" si="46">IF(N196="zákl. přenesená",J196,0)</f>
        <v>0</v>
      </c>
      <c r="BH196" s="149">
        <f t="shared" ref="BH196:BH227" si="47">IF(N196="sníž. přenesená",J196,0)</f>
        <v>0</v>
      </c>
      <c r="BI196" s="149">
        <f t="shared" ref="BI196:BI227" si="48">IF(N196="nulová",J196,0)</f>
        <v>0</v>
      </c>
      <c r="BJ196" s="17" t="s">
        <v>83</v>
      </c>
      <c r="BK196" s="149">
        <f t="shared" ref="BK196:BK227" si="49">ROUND(I196*H196,2)</f>
        <v>0</v>
      </c>
      <c r="BL196" s="17" t="s">
        <v>188</v>
      </c>
      <c r="BM196" s="148" t="s">
        <v>1622</v>
      </c>
    </row>
    <row r="197" spans="2:65" s="1" customFormat="1" ht="16.5" customHeight="1" x14ac:dyDescent="0.2">
      <c r="B197" s="136"/>
      <c r="C197" s="137" t="s">
        <v>76</v>
      </c>
      <c r="D197" s="137" t="s">
        <v>183</v>
      </c>
      <c r="E197" s="138" t="s">
        <v>1623</v>
      </c>
      <c r="F197" s="139" t="s">
        <v>1624</v>
      </c>
      <c r="G197" s="140" t="s">
        <v>243</v>
      </c>
      <c r="H197" s="141">
        <v>1986</v>
      </c>
      <c r="I197" s="142"/>
      <c r="J197" s="143">
        <f t="shared" si="40"/>
        <v>0</v>
      </c>
      <c r="K197" s="139" t="s">
        <v>1</v>
      </c>
      <c r="L197" s="32"/>
      <c r="M197" s="144" t="s">
        <v>1</v>
      </c>
      <c r="N197" s="145" t="s">
        <v>41</v>
      </c>
      <c r="P197" s="146">
        <f t="shared" si="41"/>
        <v>0</v>
      </c>
      <c r="Q197" s="146">
        <v>0</v>
      </c>
      <c r="R197" s="146">
        <f t="shared" si="42"/>
        <v>0</v>
      </c>
      <c r="S197" s="146">
        <v>0</v>
      </c>
      <c r="T197" s="147">
        <f t="shared" si="43"/>
        <v>0</v>
      </c>
      <c r="AR197" s="148" t="s">
        <v>188</v>
      </c>
      <c r="AT197" s="148" t="s">
        <v>183</v>
      </c>
      <c r="AU197" s="148" t="s">
        <v>83</v>
      </c>
      <c r="AY197" s="17" t="s">
        <v>181</v>
      </c>
      <c r="BE197" s="149">
        <f t="shared" si="44"/>
        <v>0</v>
      </c>
      <c r="BF197" s="149">
        <f t="shared" si="45"/>
        <v>0</v>
      </c>
      <c r="BG197" s="149">
        <f t="shared" si="46"/>
        <v>0</v>
      </c>
      <c r="BH197" s="149">
        <f t="shared" si="47"/>
        <v>0</v>
      </c>
      <c r="BI197" s="149">
        <f t="shared" si="48"/>
        <v>0</v>
      </c>
      <c r="BJ197" s="17" t="s">
        <v>83</v>
      </c>
      <c r="BK197" s="149">
        <f t="shared" si="49"/>
        <v>0</v>
      </c>
      <c r="BL197" s="17" t="s">
        <v>188</v>
      </c>
      <c r="BM197" s="148" t="s">
        <v>1625</v>
      </c>
    </row>
    <row r="198" spans="2:65" s="1" customFormat="1" ht="16.5" customHeight="1" x14ac:dyDescent="0.2">
      <c r="B198" s="136"/>
      <c r="C198" s="137" t="s">
        <v>76</v>
      </c>
      <c r="D198" s="137" t="s">
        <v>183</v>
      </c>
      <c r="E198" s="138" t="s">
        <v>1626</v>
      </c>
      <c r="F198" s="139" t="s">
        <v>1627</v>
      </c>
      <c r="G198" s="140" t="s">
        <v>243</v>
      </c>
      <c r="H198" s="141">
        <v>240</v>
      </c>
      <c r="I198" s="142"/>
      <c r="J198" s="143">
        <f t="shared" si="40"/>
        <v>0</v>
      </c>
      <c r="K198" s="139" t="s">
        <v>1</v>
      </c>
      <c r="L198" s="32"/>
      <c r="M198" s="144" t="s">
        <v>1</v>
      </c>
      <c r="N198" s="145" t="s">
        <v>41</v>
      </c>
      <c r="P198" s="146">
        <f t="shared" si="41"/>
        <v>0</v>
      </c>
      <c r="Q198" s="146">
        <v>0</v>
      </c>
      <c r="R198" s="146">
        <f t="shared" si="42"/>
        <v>0</v>
      </c>
      <c r="S198" s="146">
        <v>0</v>
      </c>
      <c r="T198" s="147">
        <f t="shared" si="43"/>
        <v>0</v>
      </c>
      <c r="AR198" s="148" t="s">
        <v>188</v>
      </c>
      <c r="AT198" s="148" t="s">
        <v>183</v>
      </c>
      <c r="AU198" s="148" t="s">
        <v>83</v>
      </c>
      <c r="AY198" s="17" t="s">
        <v>181</v>
      </c>
      <c r="BE198" s="149">
        <f t="shared" si="44"/>
        <v>0</v>
      </c>
      <c r="BF198" s="149">
        <f t="shared" si="45"/>
        <v>0</v>
      </c>
      <c r="BG198" s="149">
        <f t="shared" si="46"/>
        <v>0</v>
      </c>
      <c r="BH198" s="149">
        <f t="shared" si="47"/>
        <v>0</v>
      </c>
      <c r="BI198" s="149">
        <f t="shared" si="48"/>
        <v>0</v>
      </c>
      <c r="BJ198" s="17" t="s">
        <v>83</v>
      </c>
      <c r="BK198" s="149">
        <f t="shared" si="49"/>
        <v>0</v>
      </c>
      <c r="BL198" s="17" t="s">
        <v>188</v>
      </c>
      <c r="BM198" s="148" t="s">
        <v>1628</v>
      </c>
    </row>
    <row r="199" spans="2:65" s="1" customFormat="1" ht="16.5" customHeight="1" x14ac:dyDescent="0.2">
      <c r="B199" s="136"/>
      <c r="C199" s="137" t="s">
        <v>76</v>
      </c>
      <c r="D199" s="137" t="s">
        <v>183</v>
      </c>
      <c r="E199" s="138" t="s">
        <v>1629</v>
      </c>
      <c r="F199" s="139" t="s">
        <v>1630</v>
      </c>
      <c r="G199" s="140" t="s">
        <v>243</v>
      </c>
      <c r="H199" s="141">
        <v>70</v>
      </c>
      <c r="I199" s="142"/>
      <c r="J199" s="143">
        <f t="shared" si="40"/>
        <v>0</v>
      </c>
      <c r="K199" s="139" t="s">
        <v>1</v>
      </c>
      <c r="L199" s="32"/>
      <c r="M199" s="144" t="s">
        <v>1</v>
      </c>
      <c r="N199" s="145" t="s">
        <v>41</v>
      </c>
      <c r="P199" s="146">
        <f t="shared" si="41"/>
        <v>0</v>
      </c>
      <c r="Q199" s="146">
        <v>0</v>
      </c>
      <c r="R199" s="146">
        <f t="shared" si="42"/>
        <v>0</v>
      </c>
      <c r="S199" s="146">
        <v>0</v>
      </c>
      <c r="T199" s="147">
        <f t="shared" si="43"/>
        <v>0</v>
      </c>
      <c r="AR199" s="148" t="s">
        <v>188</v>
      </c>
      <c r="AT199" s="148" t="s">
        <v>183</v>
      </c>
      <c r="AU199" s="148" t="s">
        <v>83</v>
      </c>
      <c r="AY199" s="17" t="s">
        <v>181</v>
      </c>
      <c r="BE199" s="149">
        <f t="shared" si="44"/>
        <v>0</v>
      </c>
      <c r="BF199" s="149">
        <f t="shared" si="45"/>
        <v>0</v>
      </c>
      <c r="BG199" s="149">
        <f t="shared" si="46"/>
        <v>0</v>
      </c>
      <c r="BH199" s="149">
        <f t="shared" si="47"/>
        <v>0</v>
      </c>
      <c r="BI199" s="149">
        <f t="shared" si="48"/>
        <v>0</v>
      </c>
      <c r="BJ199" s="17" t="s">
        <v>83</v>
      </c>
      <c r="BK199" s="149">
        <f t="shared" si="49"/>
        <v>0</v>
      </c>
      <c r="BL199" s="17" t="s">
        <v>188</v>
      </c>
      <c r="BM199" s="148" t="s">
        <v>1631</v>
      </c>
    </row>
    <row r="200" spans="2:65" s="1" customFormat="1" ht="16.5" customHeight="1" x14ac:dyDescent="0.2">
      <c r="B200" s="136"/>
      <c r="C200" s="137" t="s">
        <v>76</v>
      </c>
      <c r="D200" s="137" t="s">
        <v>183</v>
      </c>
      <c r="E200" s="138" t="s">
        <v>1632</v>
      </c>
      <c r="F200" s="139" t="s">
        <v>1633</v>
      </c>
      <c r="G200" s="140" t="s">
        <v>243</v>
      </c>
      <c r="H200" s="141">
        <v>1448</v>
      </c>
      <c r="I200" s="142"/>
      <c r="J200" s="143">
        <f t="shared" si="40"/>
        <v>0</v>
      </c>
      <c r="K200" s="139" t="s">
        <v>1</v>
      </c>
      <c r="L200" s="32"/>
      <c r="M200" s="144" t="s">
        <v>1</v>
      </c>
      <c r="N200" s="145" t="s">
        <v>41</v>
      </c>
      <c r="P200" s="146">
        <f t="shared" si="41"/>
        <v>0</v>
      </c>
      <c r="Q200" s="146">
        <v>0</v>
      </c>
      <c r="R200" s="146">
        <f t="shared" si="42"/>
        <v>0</v>
      </c>
      <c r="S200" s="146">
        <v>0</v>
      </c>
      <c r="T200" s="147">
        <f t="shared" si="43"/>
        <v>0</v>
      </c>
      <c r="AR200" s="148" t="s">
        <v>188</v>
      </c>
      <c r="AT200" s="148" t="s">
        <v>183</v>
      </c>
      <c r="AU200" s="148" t="s">
        <v>83</v>
      </c>
      <c r="AY200" s="17" t="s">
        <v>181</v>
      </c>
      <c r="BE200" s="149">
        <f t="shared" si="44"/>
        <v>0</v>
      </c>
      <c r="BF200" s="149">
        <f t="shared" si="45"/>
        <v>0</v>
      </c>
      <c r="BG200" s="149">
        <f t="shared" si="46"/>
        <v>0</v>
      </c>
      <c r="BH200" s="149">
        <f t="shared" si="47"/>
        <v>0</v>
      </c>
      <c r="BI200" s="149">
        <f t="shared" si="48"/>
        <v>0</v>
      </c>
      <c r="BJ200" s="17" t="s">
        <v>83</v>
      </c>
      <c r="BK200" s="149">
        <f t="shared" si="49"/>
        <v>0</v>
      </c>
      <c r="BL200" s="17" t="s">
        <v>188</v>
      </c>
      <c r="BM200" s="148" t="s">
        <v>1634</v>
      </c>
    </row>
    <row r="201" spans="2:65" s="1" customFormat="1" ht="16.5" customHeight="1" x14ac:dyDescent="0.2">
      <c r="B201" s="136"/>
      <c r="C201" s="137" t="s">
        <v>76</v>
      </c>
      <c r="D201" s="137" t="s">
        <v>183</v>
      </c>
      <c r="E201" s="138" t="s">
        <v>1635</v>
      </c>
      <c r="F201" s="139" t="s">
        <v>1636</v>
      </c>
      <c r="G201" s="140" t="s">
        <v>243</v>
      </c>
      <c r="H201" s="141">
        <v>90</v>
      </c>
      <c r="I201" s="142"/>
      <c r="J201" s="143">
        <f t="shared" si="40"/>
        <v>0</v>
      </c>
      <c r="K201" s="139" t="s">
        <v>1</v>
      </c>
      <c r="L201" s="32"/>
      <c r="M201" s="144" t="s">
        <v>1</v>
      </c>
      <c r="N201" s="145" t="s">
        <v>41</v>
      </c>
      <c r="P201" s="146">
        <f t="shared" si="41"/>
        <v>0</v>
      </c>
      <c r="Q201" s="146">
        <v>0</v>
      </c>
      <c r="R201" s="146">
        <f t="shared" si="42"/>
        <v>0</v>
      </c>
      <c r="S201" s="146">
        <v>0</v>
      </c>
      <c r="T201" s="147">
        <f t="shared" si="43"/>
        <v>0</v>
      </c>
      <c r="AR201" s="148" t="s">
        <v>188</v>
      </c>
      <c r="AT201" s="148" t="s">
        <v>183</v>
      </c>
      <c r="AU201" s="148" t="s">
        <v>83</v>
      </c>
      <c r="AY201" s="17" t="s">
        <v>181</v>
      </c>
      <c r="BE201" s="149">
        <f t="shared" si="44"/>
        <v>0</v>
      </c>
      <c r="BF201" s="149">
        <f t="shared" si="45"/>
        <v>0</v>
      </c>
      <c r="BG201" s="149">
        <f t="shared" si="46"/>
        <v>0</v>
      </c>
      <c r="BH201" s="149">
        <f t="shared" si="47"/>
        <v>0</v>
      </c>
      <c r="BI201" s="149">
        <f t="shared" si="48"/>
        <v>0</v>
      </c>
      <c r="BJ201" s="17" t="s">
        <v>83</v>
      </c>
      <c r="BK201" s="149">
        <f t="shared" si="49"/>
        <v>0</v>
      </c>
      <c r="BL201" s="17" t="s">
        <v>188</v>
      </c>
      <c r="BM201" s="148" t="s">
        <v>1637</v>
      </c>
    </row>
    <row r="202" spans="2:65" s="1" customFormat="1" ht="16.5" customHeight="1" x14ac:dyDescent="0.2">
      <c r="B202" s="136"/>
      <c r="C202" s="137" t="s">
        <v>76</v>
      </c>
      <c r="D202" s="137" t="s">
        <v>183</v>
      </c>
      <c r="E202" s="138" t="s">
        <v>1638</v>
      </c>
      <c r="F202" s="139" t="s">
        <v>1639</v>
      </c>
      <c r="G202" s="140" t="s">
        <v>243</v>
      </c>
      <c r="H202" s="141">
        <v>105</v>
      </c>
      <c r="I202" s="142"/>
      <c r="J202" s="143">
        <f t="shared" si="40"/>
        <v>0</v>
      </c>
      <c r="K202" s="139" t="s">
        <v>1</v>
      </c>
      <c r="L202" s="32"/>
      <c r="M202" s="144" t="s">
        <v>1</v>
      </c>
      <c r="N202" s="145" t="s">
        <v>41</v>
      </c>
      <c r="P202" s="146">
        <f t="shared" si="41"/>
        <v>0</v>
      </c>
      <c r="Q202" s="146">
        <v>0</v>
      </c>
      <c r="R202" s="146">
        <f t="shared" si="42"/>
        <v>0</v>
      </c>
      <c r="S202" s="146">
        <v>0</v>
      </c>
      <c r="T202" s="147">
        <f t="shared" si="43"/>
        <v>0</v>
      </c>
      <c r="AR202" s="148" t="s">
        <v>188</v>
      </c>
      <c r="AT202" s="148" t="s">
        <v>183</v>
      </c>
      <c r="AU202" s="148" t="s">
        <v>83</v>
      </c>
      <c r="AY202" s="17" t="s">
        <v>181</v>
      </c>
      <c r="BE202" s="149">
        <f t="shared" si="44"/>
        <v>0</v>
      </c>
      <c r="BF202" s="149">
        <f t="shared" si="45"/>
        <v>0</v>
      </c>
      <c r="BG202" s="149">
        <f t="shared" si="46"/>
        <v>0</v>
      </c>
      <c r="BH202" s="149">
        <f t="shared" si="47"/>
        <v>0</v>
      </c>
      <c r="BI202" s="149">
        <f t="shared" si="48"/>
        <v>0</v>
      </c>
      <c r="BJ202" s="17" t="s">
        <v>83</v>
      </c>
      <c r="BK202" s="149">
        <f t="shared" si="49"/>
        <v>0</v>
      </c>
      <c r="BL202" s="17" t="s">
        <v>188</v>
      </c>
      <c r="BM202" s="148" t="s">
        <v>1640</v>
      </c>
    </row>
    <row r="203" spans="2:65" s="1" customFormat="1" ht="16.5" customHeight="1" x14ac:dyDescent="0.2">
      <c r="B203" s="136"/>
      <c r="C203" s="137" t="s">
        <v>76</v>
      </c>
      <c r="D203" s="137" t="s">
        <v>183</v>
      </c>
      <c r="E203" s="138" t="s">
        <v>1641</v>
      </c>
      <c r="F203" s="139" t="s">
        <v>1642</v>
      </c>
      <c r="G203" s="140" t="s">
        <v>243</v>
      </c>
      <c r="H203" s="141">
        <v>20</v>
      </c>
      <c r="I203" s="142"/>
      <c r="J203" s="143">
        <f t="shared" si="40"/>
        <v>0</v>
      </c>
      <c r="K203" s="139" t="s">
        <v>1</v>
      </c>
      <c r="L203" s="32"/>
      <c r="M203" s="144" t="s">
        <v>1</v>
      </c>
      <c r="N203" s="145" t="s">
        <v>41</v>
      </c>
      <c r="P203" s="146">
        <f t="shared" si="41"/>
        <v>0</v>
      </c>
      <c r="Q203" s="146">
        <v>0</v>
      </c>
      <c r="R203" s="146">
        <f t="shared" si="42"/>
        <v>0</v>
      </c>
      <c r="S203" s="146">
        <v>0</v>
      </c>
      <c r="T203" s="147">
        <f t="shared" si="43"/>
        <v>0</v>
      </c>
      <c r="AR203" s="148" t="s">
        <v>188</v>
      </c>
      <c r="AT203" s="148" t="s">
        <v>183</v>
      </c>
      <c r="AU203" s="148" t="s">
        <v>83</v>
      </c>
      <c r="AY203" s="17" t="s">
        <v>181</v>
      </c>
      <c r="BE203" s="149">
        <f t="shared" si="44"/>
        <v>0</v>
      </c>
      <c r="BF203" s="149">
        <f t="shared" si="45"/>
        <v>0</v>
      </c>
      <c r="BG203" s="149">
        <f t="shared" si="46"/>
        <v>0</v>
      </c>
      <c r="BH203" s="149">
        <f t="shared" si="47"/>
        <v>0</v>
      </c>
      <c r="BI203" s="149">
        <f t="shared" si="48"/>
        <v>0</v>
      </c>
      <c r="BJ203" s="17" t="s">
        <v>83</v>
      </c>
      <c r="BK203" s="149">
        <f t="shared" si="49"/>
        <v>0</v>
      </c>
      <c r="BL203" s="17" t="s">
        <v>188</v>
      </c>
      <c r="BM203" s="148" t="s">
        <v>1643</v>
      </c>
    </row>
    <row r="204" spans="2:65" s="1" customFormat="1" ht="16.5" customHeight="1" x14ac:dyDescent="0.2">
      <c r="B204" s="136"/>
      <c r="C204" s="137" t="s">
        <v>76</v>
      </c>
      <c r="D204" s="137" t="s">
        <v>183</v>
      </c>
      <c r="E204" s="138" t="s">
        <v>1644</v>
      </c>
      <c r="F204" s="139" t="s">
        <v>1645</v>
      </c>
      <c r="G204" s="140" t="s">
        <v>243</v>
      </c>
      <c r="H204" s="141">
        <v>1180</v>
      </c>
      <c r="I204" s="142"/>
      <c r="J204" s="143">
        <f t="shared" si="40"/>
        <v>0</v>
      </c>
      <c r="K204" s="139" t="s">
        <v>1</v>
      </c>
      <c r="L204" s="32"/>
      <c r="M204" s="144" t="s">
        <v>1</v>
      </c>
      <c r="N204" s="145" t="s">
        <v>41</v>
      </c>
      <c r="P204" s="146">
        <f t="shared" si="41"/>
        <v>0</v>
      </c>
      <c r="Q204" s="146">
        <v>0</v>
      </c>
      <c r="R204" s="146">
        <f t="shared" si="42"/>
        <v>0</v>
      </c>
      <c r="S204" s="146">
        <v>0</v>
      </c>
      <c r="T204" s="147">
        <f t="shared" si="43"/>
        <v>0</v>
      </c>
      <c r="AR204" s="148" t="s">
        <v>188</v>
      </c>
      <c r="AT204" s="148" t="s">
        <v>183</v>
      </c>
      <c r="AU204" s="148" t="s">
        <v>83</v>
      </c>
      <c r="AY204" s="17" t="s">
        <v>181</v>
      </c>
      <c r="BE204" s="149">
        <f t="shared" si="44"/>
        <v>0</v>
      </c>
      <c r="BF204" s="149">
        <f t="shared" si="45"/>
        <v>0</v>
      </c>
      <c r="BG204" s="149">
        <f t="shared" si="46"/>
        <v>0</v>
      </c>
      <c r="BH204" s="149">
        <f t="shared" si="47"/>
        <v>0</v>
      </c>
      <c r="BI204" s="149">
        <f t="shared" si="48"/>
        <v>0</v>
      </c>
      <c r="BJ204" s="17" t="s">
        <v>83</v>
      </c>
      <c r="BK204" s="149">
        <f t="shared" si="49"/>
        <v>0</v>
      </c>
      <c r="BL204" s="17" t="s">
        <v>188</v>
      </c>
      <c r="BM204" s="148" t="s">
        <v>1646</v>
      </c>
    </row>
    <row r="205" spans="2:65" s="1" customFormat="1" ht="16.5" customHeight="1" x14ac:dyDescent="0.2">
      <c r="B205" s="136"/>
      <c r="C205" s="137" t="s">
        <v>76</v>
      </c>
      <c r="D205" s="137" t="s">
        <v>183</v>
      </c>
      <c r="E205" s="138" t="s">
        <v>1647</v>
      </c>
      <c r="F205" s="139" t="s">
        <v>1648</v>
      </c>
      <c r="G205" s="140" t="s">
        <v>243</v>
      </c>
      <c r="H205" s="141">
        <v>50</v>
      </c>
      <c r="I205" s="142"/>
      <c r="J205" s="143">
        <f t="shared" si="40"/>
        <v>0</v>
      </c>
      <c r="K205" s="139" t="s">
        <v>1</v>
      </c>
      <c r="L205" s="32"/>
      <c r="M205" s="144" t="s">
        <v>1</v>
      </c>
      <c r="N205" s="145" t="s">
        <v>41</v>
      </c>
      <c r="P205" s="146">
        <f t="shared" si="41"/>
        <v>0</v>
      </c>
      <c r="Q205" s="146">
        <v>0</v>
      </c>
      <c r="R205" s="146">
        <f t="shared" si="42"/>
        <v>0</v>
      </c>
      <c r="S205" s="146">
        <v>0</v>
      </c>
      <c r="T205" s="147">
        <f t="shared" si="43"/>
        <v>0</v>
      </c>
      <c r="AR205" s="148" t="s">
        <v>188</v>
      </c>
      <c r="AT205" s="148" t="s">
        <v>183</v>
      </c>
      <c r="AU205" s="148" t="s">
        <v>83</v>
      </c>
      <c r="AY205" s="17" t="s">
        <v>181</v>
      </c>
      <c r="BE205" s="149">
        <f t="shared" si="44"/>
        <v>0</v>
      </c>
      <c r="BF205" s="149">
        <f t="shared" si="45"/>
        <v>0</v>
      </c>
      <c r="BG205" s="149">
        <f t="shared" si="46"/>
        <v>0</v>
      </c>
      <c r="BH205" s="149">
        <f t="shared" si="47"/>
        <v>0</v>
      </c>
      <c r="BI205" s="149">
        <f t="shared" si="48"/>
        <v>0</v>
      </c>
      <c r="BJ205" s="17" t="s">
        <v>83</v>
      </c>
      <c r="BK205" s="149">
        <f t="shared" si="49"/>
        <v>0</v>
      </c>
      <c r="BL205" s="17" t="s">
        <v>188</v>
      </c>
      <c r="BM205" s="148" t="s">
        <v>1649</v>
      </c>
    </row>
    <row r="206" spans="2:65" s="1" customFormat="1" ht="16.5" customHeight="1" x14ac:dyDescent="0.2">
      <c r="B206" s="136"/>
      <c r="C206" s="137" t="s">
        <v>76</v>
      </c>
      <c r="D206" s="137" t="s">
        <v>183</v>
      </c>
      <c r="E206" s="138" t="s">
        <v>1650</v>
      </c>
      <c r="F206" s="139" t="s">
        <v>1651</v>
      </c>
      <c r="G206" s="140" t="s">
        <v>243</v>
      </c>
      <c r="H206" s="141">
        <v>180</v>
      </c>
      <c r="I206" s="142"/>
      <c r="J206" s="143">
        <f t="shared" si="40"/>
        <v>0</v>
      </c>
      <c r="K206" s="139" t="s">
        <v>1</v>
      </c>
      <c r="L206" s="32"/>
      <c r="M206" s="144" t="s">
        <v>1</v>
      </c>
      <c r="N206" s="145" t="s">
        <v>41</v>
      </c>
      <c r="P206" s="146">
        <f t="shared" si="41"/>
        <v>0</v>
      </c>
      <c r="Q206" s="146">
        <v>0</v>
      </c>
      <c r="R206" s="146">
        <f t="shared" si="42"/>
        <v>0</v>
      </c>
      <c r="S206" s="146">
        <v>0</v>
      </c>
      <c r="T206" s="147">
        <f t="shared" si="43"/>
        <v>0</v>
      </c>
      <c r="AR206" s="148" t="s">
        <v>188</v>
      </c>
      <c r="AT206" s="148" t="s">
        <v>183</v>
      </c>
      <c r="AU206" s="148" t="s">
        <v>83</v>
      </c>
      <c r="AY206" s="17" t="s">
        <v>181</v>
      </c>
      <c r="BE206" s="149">
        <f t="shared" si="44"/>
        <v>0</v>
      </c>
      <c r="BF206" s="149">
        <f t="shared" si="45"/>
        <v>0</v>
      </c>
      <c r="BG206" s="149">
        <f t="shared" si="46"/>
        <v>0</v>
      </c>
      <c r="BH206" s="149">
        <f t="shared" si="47"/>
        <v>0</v>
      </c>
      <c r="BI206" s="149">
        <f t="shared" si="48"/>
        <v>0</v>
      </c>
      <c r="BJ206" s="17" t="s">
        <v>83</v>
      </c>
      <c r="BK206" s="149">
        <f t="shared" si="49"/>
        <v>0</v>
      </c>
      <c r="BL206" s="17" t="s">
        <v>188</v>
      </c>
      <c r="BM206" s="148" t="s">
        <v>1652</v>
      </c>
    </row>
    <row r="207" spans="2:65" s="1" customFormat="1" ht="16.5" customHeight="1" x14ac:dyDescent="0.2">
      <c r="B207" s="136"/>
      <c r="C207" s="137" t="s">
        <v>76</v>
      </c>
      <c r="D207" s="137" t="s">
        <v>183</v>
      </c>
      <c r="E207" s="138" t="s">
        <v>1653</v>
      </c>
      <c r="F207" s="139" t="s">
        <v>1654</v>
      </c>
      <c r="G207" s="140" t="s">
        <v>243</v>
      </c>
      <c r="H207" s="141">
        <v>120</v>
      </c>
      <c r="I207" s="142"/>
      <c r="J207" s="143">
        <f t="shared" si="40"/>
        <v>0</v>
      </c>
      <c r="K207" s="139" t="s">
        <v>1</v>
      </c>
      <c r="L207" s="32"/>
      <c r="M207" s="144" t="s">
        <v>1</v>
      </c>
      <c r="N207" s="145" t="s">
        <v>41</v>
      </c>
      <c r="P207" s="146">
        <f t="shared" si="41"/>
        <v>0</v>
      </c>
      <c r="Q207" s="146">
        <v>0</v>
      </c>
      <c r="R207" s="146">
        <f t="shared" si="42"/>
        <v>0</v>
      </c>
      <c r="S207" s="146">
        <v>0</v>
      </c>
      <c r="T207" s="147">
        <f t="shared" si="43"/>
        <v>0</v>
      </c>
      <c r="AR207" s="148" t="s">
        <v>188</v>
      </c>
      <c r="AT207" s="148" t="s">
        <v>183</v>
      </c>
      <c r="AU207" s="148" t="s">
        <v>83</v>
      </c>
      <c r="AY207" s="17" t="s">
        <v>181</v>
      </c>
      <c r="BE207" s="149">
        <f t="shared" si="44"/>
        <v>0</v>
      </c>
      <c r="BF207" s="149">
        <f t="shared" si="45"/>
        <v>0</v>
      </c>
      <c r="BG207" s="149">
        <f t="shared" si="46"/>
        <v>0</v>
      </c>
      <c r="BH207" s="149">
        <f t="shared" si="47"/>
        <v>0</v>
      </c>
      <c r="BI207" s="149">
        <f t="shared" si="48"/>
        <v>0</v>
      </c>
      <c r="BJ207" s="17" t="s">
        <v>83</v>
      </c>
      <c r="BK207" s="149">
        <f t="shared" si="49"/>
        <v>0</v>
      </c>
      <c r="BL207" s="17" t="s">
        <v>188</v>
      </c>
      <c r="BM207" s="148" t="s">
        <v>1655</v>
      </c>
    </row>
    <row r="208" spans="2:65" s="1" customFormat="1" ht="16.5" customHeight="1" x14ac:dyDescent="0.2">
      <c r="B208" s="136"/>
      <c r="C208" s="137" t="s">
        <v>76</v>
      </c>
      <c r="D208" s="137" t="s">
        <v>183</v>
      </c>
      <c r="E208" s="138" t="s">
        <v>1656</v>
      </c>
      <c r="F208" s="139" t="s">
        <v>1657</v>
      </c>
      <c r="G208" s="140" t="s">
        <v>243</v>
      </c>
      <c r="H208" s="141">
        <v>500</v>
      </c>
      <c r="I208" s="142"/>
      <c r="J208" s="143">
        <f t="shared" si="40"/>
        <v>0</v>
      </c>
      <c r="K208" s="139" t="s">
        <v>1</v>
      </c>
      <c r="L208" s="32"/>
      <c r="M208" s="144" t="s">
        <v>1</v>
      </c>
      <c r="N208" s="145" t="s">
        <v>41</v>
      </c>
      <c r="P208" s="146">
        <f t="shared" si="41"/>
        <v>0</v>
      </c>
      <c r="Q208" s="146">
        <v>0</v>
      </c>
      <c r="R208" s="146">
        <f t="shared" si="42"/>
        <v>0</v>
      </c>
      <c r="S208" s="146">
        <v>0</v>
      </c>
      <c r="T208" s="147">
        <f t="shared" si="43"/>
        <v>0</v>
      </c>
      <c r="AR208" s="148" t="s">
        <v>188</v>
      </c>
      <c r="AT208" s="148" t="s">
        <v>183</v>
      </c>
      <c r="AU208" s="148" t="s">
        <v>83</v>
      </c>
      <c r="AY208" s="17" t="s">
        <v>181</v>
      </c>
      <c r="BE208" s="149">
        <f t="shared" si="44"/>
        <v>0</v>
      </c>
      <c r="BF208" s="149">
        <f t="shared" si="45"/>
        <v>0</v>
      </c>
      <c r="BG208" s="149">
        <f t="shared" si="46"/>
        <v>0</v>
      </c>
      <c r="BH208" s="149">
        <f t="shared" si="47"/>
        <v>0</v>
      </c>
      <c r="BI208" s="149">
        <f t="shared" si="48"/>
        <v>0</v>
      </c>
      <c r="BJ208" s="17" t="s">
        <v>83</v>
      </c>
      <c r="BK208" s="149">
        <f t="shared" si="49"/>
        <v>0</v>
      </c>
      <c r="BL208" s="17" t="s">
        <v>188</v>
      </c>
      <c r="BM208" s="148" t="s">
        <v>1658</v>
      </c>
    </row>
    <row r="209" spans="2:65" s="1" customFormat="1" ht="21.75" customHeight="1" x14ac:dyDescent="0.2">
      <c r="B209" s="136"/>
      <c r="C209" s="137" t="s">
        <v>76</v>
      </c>
      <c r="D209" s="137" t="s">
        <v>183</v>
      </c>
      <c r="E209" s="138" t="s">
        <v>1659</v>
      </c>
      <c r="F209" s="139" t="s">
        <v>1660</v>
      </c>
      <c r="G209" s="140" t="s">
        <v>541</v>
      </c>
      <c r="H209" s="141">
        <v>29</v>
      </c>
      <c r="I209" s="142"/>
      <c r="J209" s="143">
        <f t="shared" si="40"/>
        <v>0</v>
      </c>
      <c r="K209" s="139" t="s">
        <v>1</v>
      </c>
      <c r="L209" s="32"/>
      <c r="M209" s="144" t="s">
        <v>1</v>
      </c>
      <c r="N209" s="145" t="s">
        <v>41</v>
      </c>
      <c r="P209" s="146">
        <f t="shared" si="41"/>
        <v>0</v>
      </c>
      <c r="Q209" s="146">
        <v>0</v>
      </c>
      <c r="R209" s="146">
        <f t="shared" si="42"/>
        <v>0</v>
      </c>
      <c r="S209" s="146">
        <v>0</v>
      </c>
      <c r="T209" s="147">
        <f t="shared" si="43"/>
        <v>0</v>
      </c>
      <c r="AR209" s="148" t="s">
        <v>188</v>
      </c>
      <c r="AT209" s="148" t="s">
        <v>183</v>
      </c>
      <c r="AU209" s="148" t="s">
        <v>83</v>
      </c>
      <c r="AY209" s="17" t="s">
        <v>181</v>
      </c>
      <c r="BE209" s="149">
        <f t="shared" si="44"/>
        <v>0</v>
      </c>
      <c r="BF209" s="149">
        <f t="shared" si="45"/>
        <v>0</v>
      </c>
      <c r="BG209" s="149">
        <f t="shared" si="46"/>
        <v>0</v>
      </c>
      <c r="BH209" s="149">
        <f t="shared" si="47"/>
        <v>0</v>
      </c>
      <c r="BI209" s="149">
        <f t="shared" si="48"/>
        <v>0</v>
      </c>
      <c r="BJ209" s="17" t="s">
        <v>83</v>
      </c>
      <c r="BK209" s="149">
        <f t="shared" si="49"/>
        <v>0</v>
      </c>
      <c r="BL209" s="17" t="s">
        <v>188</v>
      </c>
      <c r="BM209" s="148" t="s">
        <v>1661</v>
      </c>
    </row>
    <row r="210" spans="2:65" s="1" customFormat="1" ht="16.5" customHeight="1" x14ac:dyDescent="0.2">
      <c r="B210" s="136"/>
      <c r="C210" s="137" t="s">
        <v>76</v>
      </c>
      <c r="D210" s="137" t="s">
        <v>183</v>
      </c>
      <c r="E210" s="138" t="s">
        <v>1662</v>
      </c>
      <c r="F210" s="139" t="s">
        <v>1663</v>
      </c>
      <c r="G210" s="140" t="s">
        <v>541</v>
      </c>
      <c r="H210" s="141">
        <v>9</v>
      </c>
      <c r="I210" s="142"/>
      <c r="J210" s="143">
        <f t="shared" si="40"/>
        <v>0</v>
      </c>
      <c r="K210" s="139" t="s">
        <v>1</v>
      </c>
      <c r="L210" s="32"/>
      <c r="M210" s="144" t="s">
        <v>1</v>
      </c>
      <c r="N210" s="145" t="s">
        <v>41</v>
      </c>
      <c r="P210" s="146">
        <f t="shared" si="41"/>
        <v>0</v>
      </c>
      <c r="Q210" s="146">
        <v>0</v>
      </c>
      <c r="R210" s="146">
        <f t="shared" si="42"/>
        <v>0</v>
      </c>
      <c r="S210" s="146">
        <v>0</v>
      </c>
      <c r="T210" s="147">
        <f t="shared" si="43"/>
        <v>0</v>
      </c>
      <c r="AR210" s="148" t="s">
        <v>188</v>
      </c>
      <c r="AT210" s="148" t="s">
        <v>183</v>
      </c>
      <c r="AU210" s="148" t="s">
        <v>83</v>
      </c>
      <c r="AY210" s="17" t="s">
        <v>181</v>
      </c>
      <c r="BE210" s="149">
        <f t="shared" si="44"/>
        <v>0</v>
      </c>
      <c r="BF210" s="149">
        <f t="shared" si="45"/>
        <v>0</v>
      </c>
      <c r="BG210" s="149">
        <f t="shared" si="46"/>
        <v>0</v>
      </c>
      <c r="BH210" s="149">
        <f t="shared" si="47"/>
        <v>0</v>
      </c>
      <c r="BI210" s="149">
        <f t="shared" si="48"/>
        <v>0</v>
      </c>
      <c r="BJ210" s="17" t="s">
        <v>83</v>
      </c>
      <c r="BK210" s="149">
        <f t="shared" si="49"/>
        <v>0</v>
      </c>
      <c r="BL210" s="17" t="s">
        <v>188</v>
      </c>
      <c r="BM210" s="148" t="s">
        <v>1664</v>
      </c>
    </row>
    <row r="211" spans="2:65" s="1" customFormat="1" ht="16.5" customHeight="1" x14ac:dyDescent="0.2">
      <c r="B211" s="136"/>
      <c r="C211" s="137" t="s">
        <v>76</v>
      </c>
      <c r="D211" s="137" t="s">
        <v>183</v>
      </c>
      <c r="E211" s="138" t="s">
        <v>1665</v>
      </c>
      <c r="F211" s="139" t="s">
        <v>1666</v>
      </c>
      <c r="G211" s="140" t="s">
        <v>541</v>
      </c>
      <c r="H211" s="141">
        <v>25</v>
      </c>
      <c r="I211" s="142"/>
      <c r="J211" s="143">
        <f t="shared" si="40"/>
        <v>0</v>
      </c>
      <c r="K211" s="139" t="s">
        <v>1</v>
      </c>
      <c r="L211" s="32"/>
      <c r="M211" s="144" t="s">
        <v>1</v>
      </c>
      <c r="N211" s="145" t="s">
        <v>41</v>
      </c>
      <c r="P211" s="146">
        <f t="shared" si="41"/>
        <v>0</v>
      </c>
      <c r="Q211" s="146">
        <v>0</v>
      </c>
      <c r="R211" s="146">
        <f t="shared" si="42"/>
        <v>0</v>
      </c>
      <c r="S211" s="146">
        <v>0</v>
      </c>
      <c r="T211" s="147">
        <f t="shared" si="43"/>
        <v>0</v>
      </c>
      <c r="AR211" s="148" t="s">
        <v>188</v>
      </c>
      <c r="AT211" s="148" t="s">
        <v>183</v>
      </c>
      <c r="AU211" s="148" t="s">
        <v>83</v>
      </c>
      <c r="AY211" s="17" t="s">
        <v>181</v>
      </c>
      <c r="BE211" s="149">
        <f t="shared" si="44"/>
        <v>0</v>
      </c>
      <c r="BF211" s="149">
        <f t="shared" si="45"/>
        <v>0</v>
      </c>
      <c r="BG211" s="149">
        <f t="shared" si="46"/>
        <v>0</v>
      </c>
      <c r="BH211" s="149">
        <f t="shared" si="47"/>
        <v>0</v>
      </c>
      <c r="BI211" s="149">
        <f t="shared" si="48"/>
        <v>0</v>
      </c>
      <c r="BJ211" s="17" t="s">
        <v>83</v>
      </c>
      <c r="BK211" s="149">
        <f t="shared" si="49"/>
        <v>0</v>
      </c>
      <c r="BL211" s="17" t="s">
        <v>188</v>
      </c>
      <c r="BM211" s="148" t="s">
        <v>1667</v>
      </c>
    </row>
    <row r="212" spans="2:65" s="1" customFormat="1" ht="16.5" customHeight="1" x14ac:dyDescent="0.2">
      <c r="B212" s="136"/>
      <c r="C212" s="137" t="s">
        <v>76</v>
      </c>
      <c r="D212" s="137" t="s">
        <v>183</v>
      </c>
      <c r="E212" s="138" t="s">
        <v>1668</v>
      </c>
      <c r="F212" s="139" t="s">
        <v>1669</v>
      </c>
      <c r="G212" s="140" t="s">
        <v>541</v>
      </c>
      <c r="H212" s="141">
        <v>2</v>
      </c>
      <c r="I212" s="142"/>
      <c r="J212" s="143">
        <f t="shared" si="40"/>
        <v>0</v>
      </c>
      <c r="K212" s="139" t="s">
        <v>1</v>
      </c>
      <c r="L212" s="32"/>
      <c r="M212" s="144" t="s">
        <v>1</v>
      </c>
      <c r="N212" s="145" t="s">
        <v>41</v>
      </c>
      <c r="P212" s="146">
        <f t="shared" si="41"/>
        <v>0</v>
      </c>
      <c r="Q212" s="146">
        <v>0</v>
      </c>
      <c r="R212" s="146">
        <f t="shared" si="42"/>
        <v>0</v>
      </c>
      <c r="S212" s="146">
        <v>0</v>
      </c>
      <c r="T212" s="147">
        <f t="shared" si="43"/>
        <v>0</v>
      </c>
      <c r="AR212" s="148" t="s">
        <v>188</v>
      </c>
      <c r="AT212" s="148" t="s">
        <v>183</v>
      </c>
      <c r="AU212" s="148" t="s">
        <v>83</v>
      </c>
      <c r="AY212" s="17" t="s">
        <v>181</v>
      </c>
      <c r="BE212" s="149">
        <f t="shared" si="44"/>
        <v>0</v>
      </c>
      <c r="BF212" s="149">
        <f t="shared" si="45"/>
        <v>0</v>
      </c>
      <c r="BG212" s="149">
        <f t="shared" si="46"/>
        <v>0</v>
      </c>
      <c r="BH212" s="149">
        <f t="shared" si="47"/>
        <v>0</v>
      </c>
      <c r="BI212" s="149">
        <f t="shared" si="48"/>
        <v>0</v>
      </c>
      <c r="BJ212" s="17" t="s">
        <v>83</v>
      </c>
      <c r="BK212" s="149">
        <f t="shared" si="49"/>
        <v>0</v>
      </c>
      <c r="BL212" s="17" t="s">
        <v>188</v>
      </c>
      <c r="BM212" s="148" t="s">
        <v>1670</v>
      </c>
    </row>
    <row r="213" spans="2:65" s="1" customFormat="1" ht="24.2" customHeight="1" x14ac:dyDescent="0.2">
      <c r="B213" s="136"/>
      <c r="C213" s="137" t="s">
        <v>76</v>
      </c>
      <c r="D213" s="137" t="s">
        <v>183</v>
      </c>
      <c r="E213" s="138" t="s">
        <v>1671</v>
      </c>
      <c r="F213" s="139" t="s">
        <v>1672</v>
      </c>
      <c r="G213" s="140" t="s">
        <v>243</v>
      </c>
      <c r="H213" s="141">
        <v>480</v>
      </c>
      <c r="I213" s="142"/>
      <c r="J213" s="143">
        <f t="shared" si="40"/>
        <v>0</v>
      </c>
      <c r="K213" s="139" t="s">
        <v>1</v>
      </c>
      <c r="L213" s="32"/>
      <c r="M213" s="144" t="s">
        <v>1</v>
      </c>
      <c r="N213" s="145" t="s">
        <v>41</v>
      </c>
      <c r="P213" s="146">
        <f t="shared" si="41"/>
        <v>0</v>
      </c>
      <c r="Q213" s="146">
        <v>0</v>
      </c>
      <c r="R213" s="146">
        <f t="shared" si="42"/>
        <v>0</v>
      </c>
      <c r="S213" s="146">
        <v>0</v>
      </c>
      <c r="T213" s="147">
        <f t="shared" si="43"/>
        <v>0</v>
      </c>
      <c r="AR213" s="148" t="s">
        <v>188</v>
      </c>
      <c r="AT213" s="148" t="s">
        <v>183</v>
      </c>
      <c r="AU213" s="148" t="s">
        <v>83</v>
      </c>
      <c r="AY213" s="17" t="s">
        <v>181</v>
      </c>
      <c r="BE213" s="149">
        <f t="shared" si="44"/>
        <v>0</v>
      </c>
      <c r="BF213" s="149">
        <f t="shared" si="45"/>
        <v>0</v>
      </c>
      <c r="BG213" s="149">
        <f t="shared" si="46"/>
        <v>0</v>
      </c>
      <c r="BH213" s="149">
        <f t="shared" si="47"/>
        <v>0</v>
      </c>
      <c r="BI213" s="149">
        <f t="shared" si="48"/>
        <v>0</v>
      </c>
      <c r="BJ213" s="17" t="s">
        <v>83</v>
      </c>
      <c r="BK213" s="149">
        <f t="shared" si="49"/>
        <v>0</v>
      </c>
      <c r="BL213" s="17" t="s">
        <v>188</v>
      </c>
      <c r="BM213" s="148" t="s">
        <v>1673</v>
      </c>
    </row>
    <row r="214" spans="2:65" s="1" customFormat="1" ht="16.5" customHeight="1" x14ac:dyDescent="0.2">
      <c r="B214" s="136"/>
      <c r="C214" s="137" t="s">
        <v>76</v>
      </c>
      <c r="D214" s="137" t="s">
        <v>183</v>
      </c>
      <c r="E214" s="138" t="s">
        <v>1674</v>
      </c>
      <c r="F214" s="139" t="s">
        <v>1675</v>
      </c>
      <c r="G214" s="140" t="s">
        <v>541</v>
      </c>
      <c r="H214" s="141">
        <v>1320</v>
      </c>
      <c r="I214" s="142"/>
      <c r="J214" s="143">
        <f t="shared" si="40"/>
        <v>0</v>
      </c>
      <c r="K214" s="139" t="s">
        <v>1</v>
      </c>
      <c r="L214" s="32"/>
      <c r="M214" s="144" t="s">
        <v>1</v>
      </c>
      <c r="N214" s="145" t="s">
        <v>41</v>
      </c>
      <c r="P214" s="146">
        <f t="shared" si="41"/>
        <v>0</v>
      </c>
      <c r="Q214" s="146">
        <v>0</v>
      </c>
      <c r="R214" s="146">
        <f t="shared" si="42"/>
        <v>0</v>
      </c>
      <c r="S214" s="146">
        <v>0</v>
      </c>
      <c r="T214" s="147">
        <f t="shared" si="43"/>
        <v>0</v>
      </c>
      <c r="AR214" s="148" t="s">
        <v>188</v>
      </c>
      <c r="AT214" s="148" t="s">
        <v>183</v>
      </c>
      <c r="AU214" s="148" t="s">
        <v>83</v>
      </c>
      <c r="AY214" s="17" t="s">
        <v>181</v>
      </c>
      <c r="BE214" s="149">
        <f t="shared" si="44"/>
        <v>0</v>
      </c>
      <c r="BF214" s="149">
        <f t="shared" si="45"/>
        <v>0</v>
      </c>
      <c r="BG214" s="149">
        <f t="shared" si="46"/>
        <v>0</v>
      </c>
      <c r="BH214" s="149">
        <f t="shared" si="47"/>
        <v>0</v>
      </c>
      <c r="BI214" s="149">
        <f t="shared" si="48"/>
        <v>0</v>
      </c>
      <c r="BJ214" s="17" t="s">
        <v>83</v>
      </c>
      <c r="BK214" s="149">
        <f t="shared" si="49"/>
        <v>0</v>
      </c>
      <c r="BL214" s="17" t="s">
        <v>188</v>
      </c>
      <c r="BM214" s="148" t="s">
        <v>1676</v>
      </c>
    </row>
    <row r="215" spans="2:65" s="1" customFormat="1" ht="16.5" customHeight="1" x14ac:dyDescent="0.2">
      <c r="B215" s="136"/>
      <c r="C215" s="137" t="s">
        <v>76</v>
      </c>
      <c r="D215" s="137" t="s">
        <v>183</v>
      </c>
      <c r="E215" s="138" t="s">
        <v>1677</v>
      </c>
      <c r="F215" s="139" t="s">
        <v>1678</v>
      </c>
      <c r="G215" s="140" t="s">
        <v>541</v>
      </c>
      <c r="H215" s="141">
        <v>400</v>
      </c>
      <c r="I215" s="142"/>
      <c r="J215" s="143">
        <f t="shared" si="40"/>
        <v>0</v>
      </c>
      <c r="K215" s="139" t="s">
        <v>1</v>
      </c>
      <c r="L215" s="32"/>
      <c r="M215" s="144" t="s">
        <v>1</v>
      </c>
      <c r="N215" s="145" t="s">
        <v>41</v>
      </c>
      <c r="P215" s="146">
        <f t="shared" si="41"/>
        <v>0</v>
      </c>
      <c r="Q215" s="146">
        <v>0</v>
      </c>
      <c r="R215" s="146">
        <f t="shared" si="42"/>
        <v>0</v>
      </c>
      <c r="S215" s="146">
        <v>0</v>
      </c>
      <c r="T215" s="147">
        <f t="shared" si="43"/>
        <v>0</v>
      </c>
      <c r="AR215" s="148" t="s">
        <v>188</v>
      </c>
      <c r="AT215" s="148" t="s">
        <v>183</v>
      </c>
      <c r="AU215" s="148" t="s">
        <v>83</v>
      </c>
      <c r="AY215" s="17" t="s">
        <v>181</v>
      </c>
      <c r="BE215" s="149">
        <f t="shared" si="44"/>
        <v>0</v>
      </c>
      <c r="BF215" s="149">
        <f t="shared" si="45"/>
        <v>0</v>
      </c>
      <c r="BG215" s="149">
        <f t="shared" si="46"/>
        <v>0</v>
      </c>
      <c r="BH215" s="149">
        <f t="shared" si="47"/>
        <v>0</v>
      </c>
      <c r="BI215" s="149">
        <f t="shared" si="48"/>
        <v>0</v>
      </c>
      <c r="BJ215" s="17" t="s">
        <v>83</v>
      </c>
      <c r="BK215" s="149">
        <f t="shared" si="49"/>
        <v>0</v>
      </c>
      <c r="BL215" s="17" t="s">
        <v>188</v>
      </c>
      <c r="BM215" s="148" t="s">
        <v>1679</v>
      </c>
    </row>
    <row r="216" spans="2:65" s="1" customFormat="1" ht="16.5" customHeight="1" x14ac:dyDescent="0.2">
      <c r="B216" s="136"/>
      <c r="C216" s="137" t="s">
        <v>76</v>
      </c>
      <c r="D216" s="137" t="s">
        <v>183</v>
      </c>
      <c r="E216" s="138" t="s">
        <v>1680</v>
      </c>
      <c r="F216" s="139" t="s">
        <v>1681</v>
      </c>
      <c r="G216" s="140" t="s">
        <v>243</v>
      </c>
      <c r="H216" s="141">
        <v>260</v>
      </c>
      <c r="I216" s="142"/>
      <c r="J216" s="143">
        <f t="shared" si="40"/>
        <v>0</v>
      </c>
      <c r="K216" s="139" t="s">
        <v>1</v>
      </c>
      <c r="L216" s="32"/>
      <c r="M216" s="144" t="s">
        <v>1</v>
      </c>
      <c r="N216" s="145" t="s">
        <v>41</v>
      </c>
      <c r="P216" s="146">
        <f t="shared" si="41"/>
        <v>0</v>
      </c>
      <c r="Q216" s="146">
        <v>0</v>
      </c>
      <c r="R216" s="146">
        <f t="shared" si="42"/>
        <v>0</v>
      </c>
      <c r="S216" s="146">
        <v>0</v>
      </c>
      <c r="T216" s="147">
        <f t="shared" si="43"/>
        <v>0</v>
      </c>
      <c r="AR216" s="148" t="s">
        <v>188</v>
      </c>
      <c r="AT216" s="148" t="s">
        <v>183</v>
      </c>
      <c r="AU216" s="148" t="s">
        <v>83</v>
      </c>
      <c r="AY216" s="17" t="s">
        <v>181</v>
      </c>
      <c r="BE216" s="149">
        <f t="shared" si="44"/>
        <v>0</v>
      </c>
      <c r="BF216" s="149">
        <f t="shared" si="45"/>
        <v>0</v>
      </c>
      <c r="BG216" s="149">
        <f t="shared" si="46"/>
        <v>0</v>
      </c>
      <c r="BH216" s="149">
        <f t="shared" si="47"/>
        <v>0</v>
      </c>
      <c r="BI216" s="149">
        <f t="shared" si="48"/>
        <v>0</v>
      </c>
      <c r="BJ216" s="17" t="s">
        <v>83</v>
      </c>
      <c r="BK216" s="149">
        <f t="shared" si="49"/>
        <v>0</v>
      </c>
      <c r="BL216" s="17" t="s">
        <v>188</v>
      </c>
      <c r="BM216" s="148" t="s">
        <v>1682</v>
      </c>
    </row>
    <row r="217" spans="2:65" s="1" customFormat="1" ht="16.5" customHeight="1" x14ac:dyDescent="0.2">
      <c r="B217" s="136"/>
      <c r="C217" s="137" t="s">
        <v>76</v>
      </c>
      <c r="D217" s="137" t="s">
        <v>183</v>
      </c>
      <c r="E217" s="138" t="s">
        <v>1683</v>
      </c>
      <c r="F217" s="139" t="s">
        <v>1684</v>
      </c>
      <c r="G217" s="140" t="s">
        <v>243</v>
      </c>
      <c r="H217" s="141">
        <v>280</v>
      </c>
      <c r="I217" s="142"/>
      <c r="J217" s="143">
        <f t="shared" si="40"/>
        <v>0</v>
      </c>
      <c r="K217" s="139" t="s">
        <v>1</v>
      </c>
      <c r="L217" s="32"/>
      <c r="M217" s="144" t="s">
        <v>1</v>
      </c>
      <c r="N217" s="145" t="s">
        <v>41</v>
      </c>
      <c r="P217" s="146">
        <f t="shared" si="41"/>
        <v>0</v>
      </c>
      <c r="Q217" s="146">
        <v>0</v>
      </c>
      <c r="R217" s="146">
        <f t="shared" si="42"/>
        <v>0</v>
      </c>
      <c r="S217" s="146">
        <v>0</v>
      </c>
      <c r="T217" s="147">
        <f t="shared" si="43"/>
        <v>0</v>
      </c>
      <c r="AR217" s="148" t="s">
        <v>188</v>
      </c>
      <c r="AT217" s="148" t="s">
        <v>183</v>
      </c>
      <c r="AU217" s="148" t="s">
        <v>83</v>
      </c>
      <c r="AY217" s="17" t="s">
        <v>181</v>
      </c>
      <c r="BE217" s="149">
        <f t="shared" si="44"/>
        <v>0</v>
      </c>
      <c r="BF217" s="149">
        <f t="shared" si="45"/>
        <v>0</v>
      </c>
      <c r="BG217" s="149">
        <f t="shared" si="46"/>
        <v>0</v>
      </c>
      <c r="BH217" s="149">
        <f t="shared" si="47"/>
        <v>0</v>
      </c>
      <c r="BI217" s="149">
        <f t="shared" si="48"/>
        <v>0</v>
      </c>
      <c r="BJ217" s="17" t="s">
        <v>83</v>
      </c>
      <c r="BK217" s="149">
        <f t="shared" si="49"/>
        <v>0</v>
      </c>
      <c r="BL217" s="17" t="s">
        <v>188</v>
      </c>
      <c r="BM217" s="148" t="s">
        <v>1685</v>
      </c>
    </row>
    <row r="218" spans="2:65" s="1" customFormat="1" ht="16.5" customHeight="1" x14ac:dyDescent="0.2">
      <c r="B218" s="136"/>
      <c r="C218" s="137" t="s">
        <v>76</v>
      </c>
      <c r="D218" s="137" t="s">
        <v>183</v>
      </c>
      <c r="E218" s="138" t="s">
        <v>1686</v>
      </c>
      <c r="F218" s="139" t="s">
        <v>1687</v>
      </c>
      <c r="G218" s="140" t="s">
        <v>541</v>
      </c>
      <c r="H218" s="141">
        <v>6</v>
      </c>
      <c r="I218" s="142"/>
      <c r="J218" s="143">
        <f t="shared" si="40"/>
        <v>0</v>
      </c>
      <c r="K218" s="139" t="s">
        <v>1</v>
      </c>
      <c r="L218" s="32"/>
      <c r="M218" s="144" t="s">
        <v>1</v>
      </c>
      <c r="N218" s="145" t="s">
        <v>41</v>
      </c>
      <c r="P218" s="146">
        <f t="shared" si="41"/>
        <v>0</v>
      </c>
      <c r="Q218" s="146">
        <v>0</v>
      </c>
      <c r="R218" s="146">
        <f t="shared" si="42"/>
        <v>0</v>
      </c>
      <c r="S218" s="146">
        <v>0</v>
      </c>
      <c r="T218" s="147">
        <f t="shared" si="43"/>
        <v>0</v>
      </c>
      <c r="AR218" s="148" t="s">
        <v>188</v>
      </c>
      <c r="AT218" s="148" t="s">
        <v>183</v>
      </c>
      <c r="AU218" s="148" t="s">
        <v>83</v>
      </c>
      <c r="AY218" s="17" t="s">
        <v>181</v>
      </c>
      <c r="BE218" s="149">
        <f t="shared" si="44"/>
        <v>0</v>
      </c>
      <c r="BF218" s="149">
        <f t="shared" si="45"/>
        <v>0</v>
      </c>
      <c r="BG218" s="149">
        <f t="shared" si="46"/>
        <v>0</v>
      </c>
      <c r="BH218" s="149">
        <f t="shared" si="47"/>
        <v>0</v>
      </c>
      <c r="BI218" s="149">
        <f t="shared" si="48"/>
        <v>0</v>
      </c>
      <c r="BJ218" s="17" t="s">
        <v>83</v>
      </c>
      <c r="BK218" s="149">
        <f t="shared" si="49"/>
        <v>0</v>
      </c>
      <c r="BL218" s="17" t="s">
        <v>188</v>
      </c>
      <c r="BM218" s="148" t="s">
        <v>1688</v>
      </c>
    </row>
    <row r="219" spans="2:65" s="1" customFormat="1" ht="16.5" customHeight="1" x14ac:dyDescent="0.2">
      <c r="B219" s="136"/>
      <c r="C219" s="137" t="s">
        <v>76</v>
      </c>
      <c r="D219" s="137" t="s">
        <v>183</v>
      </c>
      <c r="E219" s="138" t="s">
        <v>1689</v>
      </c>
      <c r="F219" s="139" t="s">
        <v>1690</v>
      </c>
      <c r="G219" s="140" t="s">
        <v>541</v>
      </c>
      <c r="H219" s="141">
        <v>14</v>
      </c>
      <c r="I219" s="142"/>
      <c r="J219" s="143">
        <f t="shared" si="40"/>
        <v>0</v>
      </c>
      <c r="K219" s="139" t="s">
        <v>1</v>
      </c>
      <c r="L219" s="32"/>
      <c r="M219" s="144" t="s">
        <v>1</v>
      </c>
      <c r="N219" s="145" t="s">
        <v>41</v>
      </c>
      <c r="P219" s="146">
        <f t="shared" si="41"/>
        <v>0</v>
      </c>
      <c r="Q219" s="146">
        <v>0</v>
      </c>
      <c r="R219" s="146">
        <f t="shared" si="42"/>
        <v>0</v>
      </c>
      <c r="S219" s="146">
        <v>0</v>
      </c>
      <c r="T219" s="147">
        <f t="shared" si="43"/>
        <v>0</v>
      </c>
      <c r="AR219" s="148" t="s">
        <v>188</v>
      </c>
      <c r="AT219" s="148" t="s">
        <v>183</v>
      </c>
      <c r="AU219" s="148" t="s">
        <v>83</v>
      </c>
      <c r="AY219" s="17" t="s">
        <v>181</v>
      </c>
      <c r="BE219" s="149">
        <f t="shared" si="44"/>
        <v>0</v>
      </c>
      <c r="BF219" s="149">
        <f t="shared" si="45"/>
        <v>0</v>
      </c>
      <c r="BG219" s="149">
        <f t="shared" si="46"/>
        <v>0</v>
      </c>
      <c r="BH219" s="149">
        <f t="shared" si="47"/>
        <v>0</v>
      </c>
      <c r="BI219" s="149">
        <f t="shared" si="48"/>
        <v>0</v>
      </c>
      <c r="BJ219" s="17" t="s">
        <v>83</v>
      </c>
      <c r="BK219" s="149">
        <f t="shared" si="49"/>
        <v>0</v>
      </c>
      <c r="BL219" s="17" t="s">
        <v>188</v>
      </c>
      <c r="BM219" s="148" t="s">
        <v>1691</v>
      </c>
    </row>
    <row r="220" spans="2:65" s="1" customFormat="1" ht="16.5" customHeight="1" x14ac:dyDescent="0.2">
      <c r="B220" s="136"/>
      <c r="C220" s="137" t="s">
        <v>76</v>
      </c>
      <c r="D220" s="137" t="s">
        <v>183</v>
      </c>
      <c r="E220" s="138" t="s">
        <v>1692</v>
      </c>
      <c r="F220" s="139" t="s">
        <v>1693</v>
      </c>
      <c r="G220" s="140" t="s">
        <v>541</v>
      </c>
      <c r="H220" s="141">
        <v>18</v>
      </c>
      <c r="I220" s="142"/>
      <c r="J220" s="143">
        <f t="shared" si="40"/>
        <v>0</v>
      </c>
      <c r="K220" s="139" t="s">
        <v>1</v>
      </c>
      <c r="L220" s="32"/>
      <c r="M220" s="144" t="s">
        <v>1</v>
      </c>
      <c r="N220" s="145" t="s">
        <v>41</v>
      </c>
      <c r="P220" s="146">
        <f t="shared" si="41"/>
        <v>0</v>
      </c>
      <c r="Q220" s="146">
        <v>0</v>
      </c>
      <c r="R220" s="146">
        <f t="shared" si="42"/>
        <v>0</v>
      </c>
      <c r="S220" s="146">
        <v>0</v>
      </c>
      <c r="T220" s="147">
        <f t="shared" si="43"/>
        <v>0</v>
      </c>
      <c r="AR220" s="148" t="s">
        <v>188</v>
      </c>
      <c r="AT220" s="148" t="s">
        <v>183</v>
      </c>
      <c r="AU220" s="148" t="s">
        <v>83</v>
      </c>
      <c r="AY220" s="17" t="s">
        <v>181</v>
      </c>
      <c r="BE220" s="149">
        <f t="shared" si="44"/>
        <v>0</v>
      </c>
      <c r="BF220" s="149">
        <f t="shared" si="45"/>
        <v>0</v>
      </c>
      <c r="BG220" s="149">
        <f t="shared" si="46"/>
        <v>0</v>
      </c>
      <c r="BH220" s="149">
        <f t="shared" si="47"/>
        <v>0</v>
      </c>
      <c r="BI220" s="149">
        <f t="shared" si="48"/>
        <v>0</v>
      </c>
      <c r="BJ220" s="17" t="s">
        <v>83</v>
      </c>
      <c r="BK220" s="149">
        <f t="shared" si="49"/>
        <v>0</v>
      </c>
      <c r="BL220" s="17" t="s">
        <v>188</v>
      </c>
      <c r="BM220" s="148" t="s">
        <v>1694</v>
      </c>
    </row>
    <row r="221" spans="2:65" s="1" customFormat="1" ht="16.5" customHeight="1" x14ac:dyDescent="0.2">
      <c r="B221" s="136"/>
      <c r="C221" s="137" t="s">
        <v>76</v>
      </c>
      <c r="D221" s="137" t="s">
        <v>183</v>
      </c>
      <c r="E221" s="138" t="s">
        <v>1695</v>
      </c>
      <c r="F221" s="139" t="s">
        <v>1696</v>
      </c>
      <c r="G221" s="140" t="s">
        <v>824</v>
      </c>
      <c r="H221" s="141">
        <v>1</v>
      </c>
      <c r="I221" s="142"/>
      <c r="J221" s="143">
        <f t="shared" si="40"/>
        <v>0</v>
      </c>
      <c r="K221" s="139" t="s">
        <v>1</v>
      </c>
      <c r="L221" s="32"/>
      <c r="M221" s="144" t="s">
        <v>1</v>
      </c>
      <c r="N221" s="145" t="s">
        <v>41</v>
      </c>
      <c r="P221" s="146">
        <f t="shared" si="41"/>
        <v>0</v>
      </c>
      <c r="Q221" s="146">
        <v>0</v>
      </c>
      <c r="R221" s="146">
        <f t="shared" si="42"/>
        <v>0</v>
      </c>
      <c r="S221" s="146">
        <v>0</v>
      </c>
      <c r="T221" s="147">
        <f t="shared" si="43"/>
        <v>0</v>
      </c>
      <c r="AR221" s="148" t="s">
        <v>188</v>
      </c>
      <c r="AT221" s="148" t="s">
        <v>183</v>
      </c>
      <c r="AU221" s="148" t="s">
        <v>83</v>
      </c>
      <c r="AY221" s="17" t="s">
        <v>181</v>
      </c>
      <c r="BE221" s="149">
        <f t="shared" si="44"/>
        <v>0</v>
      </c>
      <c r="BF221" s="149">
        <f t="shared" si="45"/>
        <v>0</v>
      </c>
      <c r="BG221" s="149">
        <f t="shared" si="46"/>
        <v>0</v>
      </c>
      <c r="BH221" s="149">
        <f t="shared" si="47"/>
        <v>0</v>
      </c>
      <c r="BI221" s="149">
        <f t="shared" si="48"/>
        <v>0</v>
      </c>
      <c r="BJ221" s="17" t="s">
        <v>83</v>
      </c>
      <c r="BK221" s="149">
        <f t="shared" si="49"/>
        <v>0</v>
      </c>
      <c r="BL221" s="17" t="s">
        <v>188</v>
      </c>
      <c r="BM221" s="148" t="s">
        <v>1697</v>
      </c>
    </row>
    <row r="222" spans="2:65" s="1" customFormat="1" ht="16.5" customHeight="1" x14ac:dyDescent="0.2">
      <c r="B222" s="136"/>
      <c r="C222" s="137" t="s">
        <v>76</v>
      </c>
      <c r="D222" s="137" t="s">
        <v>183</v>
      </c>
      <c r="E222" s="138" t="s">
        <v>1698</v>
      </c>
      <c r="F222" s="139" t="s">
        <v>1699</v>
      </c>
      <c r="G222" s="140" t="s">
        <v>824</v>
      </c>
      <c r="H222" s="141">
        <v>1</v>
      </c>
      <c r="I222" s="142"/>
      <c r="J222" s="143">
        <f t="shared" si="40"/>
        <v>0</v>
      </c>
      <c r="K222" s="139" t="s">
        <v>1</v>
      </c>
      <c r="L222" s="32"/>
      <c r="M222" s="144" t="s">
        <v>1</v>
      </c>
      <c r="N222" s="145" t="s">
        <v>41</v>
      </c>
      <c r="P222" s="146">
        <f t="shared" si="41"/>
        <v>0</v>
      </c>
      <c r="Q222" s="146">
        <v>0</v>
      </c>
      <c r="R222" s="146">
        <f t="shared" si="42"/>
        <v>0</v>
      </c>
      <c r="S222" s="146">
        <v>0</v>
      </c>
      <c r="T222" s="147">
        <f t="shared" si="43"/>
        <v>0</v>
      </c>
      <c r="AR222" s="148" t="s">
        <v>188</v>
      </c>
      <c r="AT222" s="148" t="s">
        <v>183</v>
      </c>
      <c r="AU222" s="148" t="s">
        <v>83</v>
      </c>
      <c r="AY222" s="17" t="s">
        <v>181</v>
      </c>
      <c r="BE222" s="149">
        <f t="shared" si="44"/>
        <v>0</v>
      </c>
      <c r="BF222" s="149">
        <f t="shared" si="45"/>
        <v>0</v>
      </c>
      <c r="BG222" s="149">
        <f t="shared" si="46"/>
        <v>0</v>
      </c>
      <c r="BH222" s="149">
        <f t="shared" si="47"/>
        <v>0</v>
      </c>
      <c r="BI222" s="149">
        <f t="shared" si="48"/>
        <v>0</v>
      </c>
      <c r="BJ222" s="17" t="s">
        <v>83</v>
      </c>
      <c r="BK222" s="149">
        <f t="shared" si="49"/>
        <v>0</v>
      </c>
      <c r="BL222" s="17" t="s">
        <v>188</v>
      </c>
      <c r="BM222" s="148" t="s">
        <v>1700</v>
      </c>
    </row>
    <row r="223" spans="2:65" s="1" customFormat="1" ht="16.5" customHeight="1" x14ac:dyDescent="0.2">
      <c r="B223" s="136"/>
      <c r="C223" s="137" t="s">
        <v>76</v>
      </c>
      <c r="D223" s="137" t="s">
        <v>183</v>
      </c>
      <c r="E223" s="138" t="s">
        <v>1701</v>
      </c>
      <c r="F223" s="139" t="s">
        <v>1702</v>
      </c>
      <c r="G223" s="140" t="s">
        <v>373</v>
      </c>
      <c r="H223" s="141">
        <v>0.3</v>
      </c>
      <c r="I223" s="142"/>
      <c r="J223" s="143">
        <f t="shared" si="40"/>
        <v>0</v>
      </c>
      <c r="K223" s="139" t="s">
        <v>1</v>
      </c>
      <c r="L223" s="32"/>
      <c r="M223" s="144" t="s">
        <v>1</v>
      </c>
      <c r="N223" s="145" t="s">
        <v>41</v>
      </c>
      <c r="P223" s="146">
        <f t="shared" si="41"/>
        <v>0</v>
      </c>
      <c r="Q223" s="146">
        <v>0</v>
      </c>
      <c r="R223" s="146">
        <f t="shared" si="42"/>
        <v>0</v>
      </c>
      <c r="S223" s="146">
        <v>0</v>
      </c>
      <c r="T223" s="147">
        <f t="shared" si="43"/>
        <v>0</v>
      </c>
      <c r="AR223" s="148" t="s">
        <v>188</v>
      </c>
      <c r="AT223" s="148" t="s">
        <v>183</v>
      </c>
      <c r="AU223" s="148" t="s">
        <v>83</v>
      </c>
      <c r="AY223" s="17" t="s">
        <v>181</v>
      </c>
      <c r="BE223" s="149">
        <f t="shared" si="44"/>
        <v>0</v>
      </c>
      <c r="BF223" s="149">
        <f t="shared" si="45"/>
        <v>0</v>
      </c>
      <c r="BG223" s="149">
        <f t="shared" si="46"/>
        <v>0</v>
      </c>
      <c r="BH223" s="149">
        <f t="shared" si="47"/>
        <v>0</v>
      </c>
      <c r="BI223" s="149">
        <f t="shared" si="48"/>
        <v>0</v>
      </c>
      <c r="BJ223" s="17" t="s">
        <v>83</v>
      </c>
      <c r="BK223" s="149">
        <f t="shared" si="49"/>
        <v>0</v>
      </c>
      <c r="BL223" s="17" t="s">
        <v>188</v>
      </c>
      <c r="BM223" s="148" t="s">
        <v>1703</v>
      </c>
    </row>
    <row r="224" spans="2:65" s="1" customFormat="1" ht="16.5" customHeight="1" x14ac:dyDescent="0.2">
      <c r="B224" s="136"/>
      <c r="C224" s="137" t="s">
        <v>76</v>
      </c>
      <c r="D224" s="137" t="s">
        <v>183</v>
      </c>
      <c r="E224" s="138" t="s">
        <v>1704</v>
      </c>
      <c r="F224" s="139" t="s">
        <v>1705</v>
      </c>
      <c r="G224" s="140" t="s">
        <v>965</v>
      </c>
      <c r="H224" s="141">
        <v>32</v>
      </c>
      <c r="I224" s="142"/>
      <c r="J224" s="143">
        <f t="shared" si="40"/>
        <v>0</v>
      </c>
      <c r="K224" s="139" t="s">
        <v>1</v>
      </c>
      <c r="L224" s="32"/>
      <c r="M224" s="144" t="s">
        <v>1</v>
      </c>
      <c r="N224" s="145" t="s">
        <v>41</v>
      </c>
      <c r="P224" s="146">
        <f t="shared" si="41"/>
        <v>0</v>
      </c>
      <c r="Q224" s="146">
        <v>0</v>
      </c>
      <c r="R224" s="146">
        <f t="shared" si="42"/>
        <v>0</v>
      </c>
      <c r="S224" s="146">
        <v>0</v>
      </c>
      <c r="T224" s="147">
        <f t="shared" si="43"/>
        <v>0</v>
      </c>
      <c r="AR224" s="148" t="s">
        <v>188</v>
      </c>
      <c r="AT224" s="148" t="s">
        <v>183</v>
      </c>
      <c r="AU224" s="148" t="s">
        <v>83</v>
      </c>
      <c r="AY224" s="17" t="s">
        <v>181</v>
      </c>
      <c r="BE224" s="149">
        <f t="shared" si="44"/>
        <v>0</v>
      </c>
      <c r="BF224" s="149">
        <f t="shared" si="45"/>
        <v>0</v>
      </c>
      <c r="BG224" s="149">
        <f t="shared" si="46"/>
        <v>0</v>
      </c>
      <c r="BH224" s="149">
        <f t="shared" si="47"/>
        <v>0</v>
      </c>
      <c r="BI224" s="149">
        <f t="shared" si="48"/>
        <v>0</v>
      </c>
      <c r="BJ224" s="17" t="s">
        <v>83</v>
      </c>
      <c r="BK224" s="149">
        <f t="shared" si="49"/>
        <v>0</v>
      </c>
      <c r="BL224" s="17" t="s">
        <v>188</v>
      </c>
      <c r="BM224" s="148" t="s">
        <v>1706</v>
      </c>
    </row>
    <row r="225" spans="2:65" s="1" customFormat="1" ht="16.5" customHeight="1" x14ac:dyDescent="0.2">
      <c r="B225" s="136"/>
      <c r="C225" s="137" t="s">
        <v>76</v>
      </c>
      <c r="D225" s="137" t="s">
        <v>183</v>
      </c>
      <c r="E225" s="138" t="s">
        <v>1707</v>
      </c>
      <c r="F225" s="139" t="s">
        <v>1708</v>
      </c>
      <c r="G225" s="140" t="s">
        <v>824</v>
      </c>
      <c r="H225" s="141">
        <v>1</v>
      </c>
      <c r="I225" s="142"/>
      <c r="J225" s="143">
        <f t="shared" si="40"/>
        <v>0</v>
      </c>
      <c r="K225" s="139" t="s">
        <v>1</v>
      </c>
      <c r="L225" s="32"/>
      <c r="M225" s="144" t="s">
        <v>1</v>
      </c>
      <c r="N225" s="145" t="s">
        <v>41</v>
      </c>
      <c r="P225" s="146">
        <f t="shared" si="41"/>
        <v>0</v>
      </c>
      <c r="Q225" s="146">
        <v>0</v>
      </c>
      <c r="R225" s="146">
        <f t="shared" si="42"/>
        <v>0</v>
      </c>
      <c r="S225" s="146">
        <v>0</v>
      </c>
      <c r="T225" s="147">
        <f t="shared" si="43"/>
        <v>0</v>
      </c>
      <c r="AR225" s="148" t="s">
        <v>188</v>
      </c>
      <c r="AT225" s="148" t="s">
        <v>183</v>
      </c>
      <c r="AU225" s="148" t="s">
        <v>83</v>
      </c>
      <c r="AY225" s="17" t="s">
        <v>181</v>
      </c>
      <c r="BE225" s="149">
        <f t="shared" si="44"/>
        <v>0</v>
      </c>
      <c r="BF225" s="149">
        <f t="shared" si="45"/>
        <v>0</v>
      </c>
      <c r="BG225" s="149">
        <f t="shared" si="46"/>
        <v>0</v>
      </c>
      <c r="BH225" s="149">
        <f t="shared" si="47"/>
        <v>0</v>
      </c>
      <c r="BI225" s="149">
        <f t="shared" si="48"/>
        <v>0</v>
      </c>
      <c r="BJ225" s="17" t="s">
        <v>83</v>
      </c>
      <c r="BK225" s="149">
        <f t="shared" si="49"/>
        <v>0</v>
      </c>
      <c r="BL225" s="17" t="s">
        <v>188</v>
      </c>
      <c r="BM225" s="148" t="s">
        <v>1709</v>
      </c>
    </row>
    <row r="226" spans="2:65" s="1" customFormat="1" ht="16.5" customHeight="1" x14ac:dyDescent="0.2">
      <c r="B226" s="136"/>
      <c r="C226" s="137" t="s">
        <v>83</v>
      </c>
      <c r="D226" s="137" t="s">
        <v>183</v>
      </c>
      <c r="E226" s="138" t="s">
        <v>1710</v>
      </c>
      <c r="F226" s="139" t="s">
        <v>1711</v>
      </c>
      <c r="G226" s="140" t="s">
        <v>824</v>
      </c>
      <c r="H226" s="141">
        <v>1</v>
      </c>
      <c r="I226" s="142"/>
      <c r="J226" s="143">
        <f t="shared" si="40"/>
        <v>0</v>
      </c>
      <c r="K226" s="139" t="s">
        <v>1</v>
      </c>
      <c r="L226" s="32"/>
      <c r="M226" s="144" t="s">
        <v>1</v>
      </c>
      <c r="N226" s="145" t="s">
        <v>41</v>
      </c>
      <c r="P226" s="146">
        <f t="shared" si="41"/>
        <v>0</v>
      </c>
      <c r="Q226" s="146">
        <v>0</v>
      </c>
      <c r="R226" s="146">
        <f t="shared" si="42"/>
        <v>0</v>
      </c>
      <c r="S226" s="146">
        <v>0</v>
      </c>
      <c r="T226" s="147">
        <f t="shared" si="43"/>
        <v>0</v>
      </c>
      <c r="AR226" s="148" t="s">
        <v>188</v>
      </c>
      <c r="AT226" s="148" t="s">
        <v>183</v>
      </c>
      <c r="AU226" s="148" t="s">
        <v>83</v>
      </c>
      <c r="AY226" s="17" t="s">
        <v>181</v>
      </c>
      <c r="BE226" s="149">
        <f t="shared" si="44"/>
        <v>0</v>
      </c>
      <c r="BF226" s="149">
        <f t="shared" si="45"/>
        <v>0</v>
      </c>
      <c r="BG226" s="149">
        <f t="shared" si="46"/>
        <v>0</v>
      </c>
      <c r="BH226" s="149">
        <f t="shared" si="47"/>
        <v>0</v>
      </c>
      <c r="BI226" s="149">
        <f t="shared" si="48"/>
        <v>0</v>
      </c>
      <c r="BJ226" s="17" t="s">
        <v>83</v>
      </c>
      <c r="BK226" s="149">
        <f t="shared" si="49"/>
        <v>0</v>
      </c>
      <c r="BL226" s="17" t="s">
        <v>188</v>
      </c>
      <c r="BM226" s="148" t="s">
        <v>1712</v>
      </c>
    </row>
    <row r="227" spans="2:65" s="1" customFormat="1" ht="21.75" customHeight="1" x14ac:dyDescent="0.2">
      <c r="B227" s="136"/>
      <c r="C227" s="137" t="s">
        <v>85</v>
      </c>
      <c r="D227" s="137" t="s">
        <v>183</v>
      </c>
      <c r="E227" s="138" t="s">
        <v>1713</v>
      </c>
      <c r="F227" s="139" t="s">
        <v>1714</v>
      </c>
      <c r="G227" s="140" t="s">
        <v>824</v>
      </c>
      <c r="H227" s="141">
        <v>1</v>
      </c>
      <c r="I227" s="142"/>
      <c r="J227" s="143">
        <f t="shared" si="40"/>
        <v>0</v>
      </c>
      <c r="K227" s="139" t="s">
        <v>1</v>
      </c>
      <c r="L227" s="32"/>
      <c r="M227" s="195" t="s">
        <v>1</v>
      </c>
      <c r="N227" s="196" t="s">
        <v>41</v>
      </c>
      <c r="O227" s="193"/>
      <c r="P227" s="197">
        <f t="shared" si="41"/>
        <v>0</v>
      </c>
      <c r="Q227" s="197">
        <v>0</v>
      </c>
      <c r="R227" s="197">
        <f t="shared" si="42"/>
        <v>0</v>
      </c>
      <c r="S227" s="197">
        <v>0</v>
      </c>
      <c r="T227" s="198">
        <f t="shared" si="43"/>
        <v>0</v>
      </c>
      <c r="AR227" s="148" t="s">
        <v>188</v>
      </c>
      <c r="AT227" s="148" t="s">
        <v>183</v>
      </c>
      <c r="AU227" s="148" t="s">
        <v>83</v>
      </c>
      <c r="AY227" s="17" t="s">
        <v>181</v>
      </c>
      <c r="BE227" s="149">
        <f t="shared" si="44"/>
        <v>0</v>
      </c>
      <c r="BF227" s="149">
        <f t="shared" si="45"/>
        <v>0</v>
      </c>
      <c r="BG227" s="149">
        <f t="shared" si="46"/>
        <v>0</v>
      </c>
      <c r="BH227" s="149">
        <f t="shared" si="47"/>
        <v>0</v>
      </c>
      <c r="BI227" s="149">
        <f t="shared" si="48"/>
        <v>0</v>
      </c>
      <c r="BJ227" s="17" t="s">
        <v>83</v>
      </c>
      <c r="BK227" s="149">
        <f t="shared" si="49"/>
        <v>0</v>
      </c>
      <c r="BL227" s="17" t="s">
        <v>188</v>
      </c>
      <c r="BM227" s="148" t="s">
        <v>1715</v>
      </c>
    </row>
    <row r="228" spans="2:65" s="1" customFormat="1" ht="6.95" customHeight="1" x14ac:dyDescent="0.2">
      <c r="B228" s="44"/>
      <c r="C228" s="45"/>
      <c r="D228" s="45"/>
      <c r="E228" s="45"/>
      <c r="F228" s="45"/>
      <c r="G228" s="45"/>
      <c r="H228" s="45"/>
      <c r="I228" s="45"/>
      <c r="J228" s="45"/>
      <c r="K228" s="45"/>
      <c r="L228" s="32"/>
    </row>
  </sheetData>
  <autoFilter ref="C131:K227" xr:uid="{00000000-0009-0000-0000-000005000000}"/>
  <mergeCells count="15">
    <mergeCell ref="E118:H118"/>
    <mergeCell ref="E122:H122"/>
    <mergeCell ref="E120:H120"/>
    <mergeCell ref="E124:H124"/>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55"/>
  <sheetViews>
    <sheetView showGridLines="0" topLeftCell="A129" workbookViewId="0">
      <selection activeCell="C2" sqref="C2"/>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110</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135</v>
      </c>
      <c r="F9" s="246"/>
      <c r="G9" s="246"/>
      <c r="H9" s="246"/>
      <c r="L9" s="32"/>
    </row>
    <row r="10" spans="2:46" s="1" customFormat="1" ht="12" customHeight="1" x14ac:dyDescent="0.2">
      <c r="B10" s="32"/>
      <c r="D10" s="27" t="s">
        <v>136</v>
      </c>
      <c r="L10" s="32"/>
    </row>
    <row r="11" spans="2:46" s="1" customFormat="1" ht="16.5" customHeight="1" x14ac:dyDescent="0.2">
      <c r="B11" s="32"/>
      <c r="E11" s="241" t="s">
        <v>1716</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
        <v>1</v>
      </c>
      <c r="L16" s="32"/>
    </row>
    <row r="17" spans="2:12" s="1" customFormat="1" ht="18" customHeight="1" x14ac:dyDescent="0.2">
      <c r="B17" s="32"/>
      <c r="E17" s="25" t="s">
        <v>26</v>
      </c>
      <c r="I17" s="27" t="s">
        <v>27</v>
      </c>
      <c r="J17" s="25" t="s">
        <v>1</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
        <v>1</v>
      </c>
      <c r="L22" s="32"/>
    </row>
    <row r="23" spans="2:12" s="1" customFormat="1" ht="18" customHeight="1" x14ac:dyDescent="0.2">
      <c r="B23" s="32"/>
      <c r="E23" s="25" t="s">
        <v>31</v>
      </c>
      <c r="I23" s="27" t="s">
        <v>27</v>
      </c>
      <c r="J23" s="25" t="s">
        <v>1</v>
      </c>
      <c r="L23" s="32"/>
    </row>
    <row r="24" spans="2:12" s="1" customFormat="1" ht="6.95" customHeight="1" x14ac:dyDescent="0.2">
      <c r="B24" s="32"/>
      <c r="L24" s="32"/>
    </row>
    <row r="25" spans="2:12" s="1" customFormat="1" ht="12" customHeight="1" x14ac:dyDescent="0.2">
      <c r="B25" s="32"/>
      <c r="D25" s="27" t="s">
        <v>33</v>
      </c>
      <c r="I25" s="27" t="s">
        <v>25</v>
      </c>
      <c r="J25" s="25" t="str">
        <f>IF('Rekapitulace stavby'!AN19="","",'Rekapitulace stavby'!AN19)</f>
        <v/>
      </c>
      <c r="L25" s="32"/>
    </row>
    <row r="26" spans="2:12" s="1" customFormat="1" ht="18" customHeight="1" x14ac:dyDescent="0.2">
      <c r="B26" s="32"/>
      <c r="E26" s="25" t="str">
        <f>IF('Rekapitulace stavby'!E20="","",'Rekapitulace stavby'!E20)</f>
        <v xml:space="preserve"> </v>
      </c>
      <c r="I26" s="27" t="s">
        <v>27</v>
      </c>
      <c r="J26" s="25" t="str">
        <f>IF('Rekapitulace stavby'!AN20="","",'Rekapitulace stavby'!AN20)</f>
        <v/>
      </c>
      <c r="L26" s="32"/>
    </row>
    <row r="27" spans="2:12" s="1" customFormat="1" ht="6.95" customHeight="1" x14ac:dyDescent="0.2">
      <c r="B27" s="32"/>
      <c r="L27" s="32"/>
    </row>
    <row r="28" spans="2:12" s="1" customFormat="1" ht="12" customHeight="1" x14ac:dyDescent="0.2">
      <c r="B28" s="32"/>
      <c r="D28" s="27" t="s">
        <v>34</v>
      </c>
      <c r="L28" s="32"/>
    </row>
    <row r="29" spans="2:12" s="7" customFormat="1" ht="107.25" customHeight="1" x14ac:dyDescent="0.2">
      <c r="B29" s="94"/>
      <c r="E29" s="232" t="s">
        <v>35</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ROUND(J127,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ROUND((SUM(BE127:BE154)),  2)</f>
        <v>0</v>
      </c>
      <c r="I35" s="96">
        <v>0.21</v>
      </c>
      <c r="J35" s="86">
        <f>ROUND(((SUM(BE127:BE154))*I35),  2)</f>
        <v>0</v>
      </c>
      <c r="L35" s="32"/>
    </row>
    <row r="36" spans="2:12" s="1" customFormat="1" ht="14.45" customHeight="1" x14ac:dyDescent="0.2">
      <c r="B36" s="32"/>
      <c r="E36" s="27" t="s">
        <v>42</v>
      </c>
      <c r="F36" s="86">
        <f>ROUND((SUM(BF127:BF154)),  2)</f>
        <v>0</v>
      </c>
      <c r="I36" s="96">
        <v>0.12</v>
      </c>
      <c r="J36" s="86">
        <f>ROUND(((SUM(BF127:BF154))*I36),  2)</f>
        <v>0</v>
      </c>
      <c r="L36" s="32"/>
    </row>
    <row r="37" spans="2:12" s="1" customFormat="1" ht="14.45" hidden="1" customHeight="1" x14ac:dyDescent="0.2">
      <c r="B37" s="32"/>
      <c r="E37" s="27" t="s">
        <v>43</v>
      </c>
      <c r="F37" s="86">
        <f>ROUND((SUM(BG127:BG154)),  2)</f>
        <v>0</v>
      </c>
      <c r="I37" s="96">
        <v>0.21</v>
      </c>
      <c r="J37" s="86">
        <f>0</f>
        <v>0</v>
      </c>
      <c r="L37" s="32"/>
    </row>
    <row r="38" spans="2:12" s="1" customFormat="1" ht="14.45" hidden="1" customHeight="1" x14ac:dyDescent="0.2">
      <c r="B38" s="32"/>
      <c r="E38" s="27" t="s">
        <v>44</v>
      </c>
      <c r="F38" s="86">
        <f>ROUND((SUM(BH127:BH154)),  2)</f>
        <v>0</v>
      </c>
      <c r="I38" s="96">
        <v>0.12</v>
      </c>
      <c r="J38" s="86">
        <f>0</f>
        <v>0</v>
      </c>
      <c r="L38" s="32"/>
    </row>
    <row r="39" spans="2:12" s="1" customFormat="1" ht="14.45" hidden="1" customHeight="1" x14ac:dyDescent="0.2">
      <c r="B39" s="32"/>
      <c r="E39" s="27" t="s">
        <v>45</v>
      </c>
      <c r="F39" s="86">
        <f>ROUND((SUM(BI127:BI154)),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135</v>
      </c>
      <c r="F87" s="246"/>
      <c r="G87" s="246"/>
      <c r="H87" s="246"/>
      <c r="L87" s="32"/>
    </row>
    <row r="88" spans="2:12" s="1" customFormat="1" ht="12" customHeight="1" x14ac:dyDescent="0.2">
      <c r="B88" s="32"/>
      <c r="C88" s="27" t="s">
        <v>136</v>
      </c>
      <c r="L88" s="32"/>
    </row>
    <row r="89" spans="2:12" s="1" customFormat="1" ht="16.5" customHeight="1" x14ac:dyDescent="0.2">
      <c r="B89" s="32"/>
      <c r="E89" s="241" t="str">
        <f>E11</f>
        <v xml:space="preserve">VON - Vedlejší a ostatní náklady stavby </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25.7" customHeight="1" x14ac:dyDescent="0.2">
      <c r="B93" s="32"/>
      <c r="C93" s="27" t="s">
        <v>24</v>
      </c>
      <c r="F93" s="25" t="str">
        <f>E17</f>
        <v>Vysoká škola bánská – Technická univerzita Ostrava</v>
      </c>
      <c r="I93" s="27" t="s">
        <v>30</v>
      </c>
      <c r="J93" s="30" t="str">
        <f>E23</f>
        <v>CHVÁLEK ATELIÉR s.r.o.</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J127</f>
        <v>0</v>
      </c>
      <c r="L98" s="32"/>
      <c r="AU98" s="17" t="s">
        <v>142</v>
      </c>
    </row>
    <row r="99" spans="2:47" s="8" customFormat="1" ht="24.95" customHeight="1" x14ac:dyDescent="0.2">
      <c r="B99" s="108"/>
      <c r="D99" s="109" t="s">
        <v>1717</v>
      </c>
      <c r="E99" s="110"/>
      <c r="F99" s="110"/>
      <c r="G99" s="110"/>
      <c r="H99" s="110"/>
      <c r="I99" s="110"/>
      <c r="J99" s="111">
        <f>J128</f>
        <v>0</v>
      </c>
      <c r="L99" s="108"/>
    </row>
    <row r="100" spans="2:47" s="9" customFormat="1" ht="19.899999999999999" customHeight="1" x14ac:dyDescent="0.2">
      <c r="B100" s="112"/>
      <c r="D100" s="113" t="s">
        <v>982</v>
      </c>
      <c r="E100" s="114"/>
      <c r="F100" s="114"/>
      <c r="G100" s="114"/>
      <c r="H100" s="114"/>
      <c r="I100" s="114"/>
      <c r="J100" s="115">
        <f>J129</f>
        <v>0</v>
      </c>
      <c r="L100" s="112"/>
    </row>
    <row r="101" spans="2:47" s="9" customFormat="1" ht="19.899999999999999" customHeight="1" x14ac:dyDescent="0.2">
      <c r="B101" s="112"/>
      <c r="D101" s="113" t="s">
        <v>1718</v>
      </c>
      <c r="E101" s="114"/>
      <c r="F101" s="114"/>
      <c r="G101" s="114"/>
      <c r="H101" s="114"/>
      <c r="I101" s="114"/>
      <c r="J101" s="115">
        <f>J134</f>
        <v>0</v>
      </c>
      <c r="L101" s="112"/>
    </row>
    <row r="102" spans="2:47" s="9" customFormat="1" ht="19.899999999999999" customHeight="1" x14ac:dyDescent="0.2">
      <c r="B102" s="112"/>
      <c r="D102" s="113" t="s">
        <v>1719</v>
      </c>
      <c r="E102" s="114"/>
      <c r="F102" s="114"/>
      <c r="G102" s="114"/>
      <c r="H102" s="114"/>
      <c r="I102" s="114"/>
      <c r="J102" s="115">
        <f>J137</f>
        <v>0</v>
      </c>
      <c r="L102" s="112"/>
    </row>
    <row r="103" spans="2:47" s="9" customFormat="1" ht="19.899999999999999" customHeight="1" x14ac:dyDescent="0.2">
      <c r="B103" s="112"/>
      <c r="D103" s="113" t="s">
        <v>983</v>
      </c>
      <c r="E103" s="114"/>
      <c r="F103" s="114"/>
      <c r="G103" s="114"/>
      <c r="H103" s="114"/>
      <c r="I103" s="114"/>
      <c r="J103" s="115">
        <f>J142</f>
        <v>0</v>
      </c>
      <c r="L103" s="112"/>
    </row>
    <row r="104" spans="2:47" s="9" customFormat="1" ht="19.899999999999999" customHeight="1" x14ac:dyDescent="0.2">
      <c r="B104" s="112"/>
      <c r="D104" s="113" t="s">
        <v>1720</v>
      </c>
      <c r="E104" s="114"/>
      <c r="F104" s="114"/>
      <c r="G104" s="114"/>
      <c r="H104" s="114"/>
      <c r="I104" s="114"/>
      <c r="J104" s="115">
        <f>J148</f>
        <v>0</v>
      </c>
      <c r="L104" s="112"/>
    </row>
    <row r="105" spans="2:47" s="9" customFormat="1" ht="19.899999999999999" customHeight="1" x14ac:dyDescent="0.2">
      <c r="B105" s="112"/>
      <c r="D105" s="113" t="s">
        <v>1721</v>
      </c>
      <c r="E105" s="114"/>
      <c r="F105" s="114"/>
      <c r="G105" s="114"/>
      <c r="H105" s="114"/>
      <c r="I105" s="114"/>
      <c r="J105" s="115">
        <f>J152</f>
        <v>0</v>
      </c>
      <c r="L105" s="112"/>
    </row>
    <row r="106" spans="2:47" s="1" customFormat="1" ht="21.95" customHeight="1" x14ac:dyDescent="0.2">
      <c r="B106" s="32"/>
      <c r="L106" s="32"/>
    </row>
    <row r="107" spans="2:47" s="1" customFormat="1" ht="6.95" customHeight="1" x14ac:dyDescent="0.2">
      <c r="B107" s="44"/>
      <c r="C107" s="45"/>
      <c r="D107" s="45"/>
      <c r="E107" s="45"/>
      <c r="F107" s="45"/>
      <c r="G107" s="45"/>
      <c r="H107" s="45"/>
      <c r="I107" s="45"/>
      <c r="J107" s="45"/>
      <c r="K107" s="45"/>
      <c r="L107" s="32"/>
    </row>
    <row r="111" spans="2:47" s="1" customFormat="1" ht="6.95" customHeight="1" x14ac:dyDescent="0.2">
      <c r="B111" s="46"/>
      <c r="C111" s="47"/>
      <c r="D111" s="47"/>
      <c r="E111" s="47"/>
      <c r="F111" s="47"/>
      <c r="G111" s="47"/>
      <c r="H111" s="47"/>
      <c r="I111" s="47"/>
      <c r="J111" s="47"/>
      <c r="K111" s="47"/>
      <c r="L111" s="32"/>
    </row>
    <row r="112" spans="2:47" s="1" customFormat="1" ht="24.95" customHeight="1" x14ac:dyDescent="0.2">
      <c r="B112" s="32"/>
      <c r="C112" s="21" t="s">
        <v>166</v>
      </c>
      <c r="L112" s="32"/>
    </row>
    <row r="113" spans="2:63" s="1" customFormat="1" ht="6.95" customHeight="1" x14ac:dyDescent="0.2">
      <c r="B113" s="32"/>
      <c r="L113" s="32"/>
    </row>
    <row r="114" spans="2:63" s="1" customFormat="1" ht="12" customHeight="1" x14ac:dyDescent="0.2">
      <c r="B114" s="32"/>
      <c r="C114" s="27" t="s">
        <v>16</v>
      </c>
      <c r="L114" s="32"/>
    </row>
    <row r="115" spans="2:63" s="1" customFormat="1" ht="16.5" customHeight="1" x14ac:dyDescent="0.2">
      <c r="B115" s="32"/>
      <c r="E115" s="247" t="str">
        <f>E7</f>
        <v>Rekonstrukce spojovacích chodeb pavilonu G VŠB-TUO</v>
      </c>
      <c r="F115" s="248"/>
      <c r="G115" s="248"/>
      <c r="H115" s="248"/>
      <c r="L115" s="32"/>
    </row>
    <row r="116" spans="2:63" ht="12" customHeight="1" x14ac:dyDescent="0.2">
      <c r="B116" s="20"/>
      <c r="C116" s="27" t="s">
        <v>134</v>
      </c>
      <c r="L116" s="20"/>
    </row>
    <row r="117" spans="2:63" s="1" customFormat="1" ht="16.5" customHeight="1" x14ac:dyDescent="0.2">
      <c r="B117" s="32"/>
      <c r="E117" s="247" t="s">
        <v>135</v>
      </c>
      <c r="F117" s="246"/>
      <c r="G117" s="246"/>
      <c r="H117" s="246"/>
      <c r="L117" s="32"/>
    </row>
    <row r="118" spans="2:63" s="1" customFormat="1" ht="12" customHeight="1" x14ac:dyDescent="0.2">
      <c r="B118" s="32"/>
      <c r="C118" s="27" t="s">
        <v>136</v>
      </c>
      <c r="L118" s="32"/>
    </row>
    <row r="119" spans="2:63" s="1" customFormat="1" ht="16.5" customHeight="1" x14ac:dyDescent="0.2">
      <c r="B119" s="32"/>
      <c r="E119" s="241" t="str">
        <f>E11</f>
        <v xml:space="preserve">VON - Vedlejší a ostatní náklady stavby </v>
      </c>
      <c r="F119" s="246"/>
      <c r="G119" s="246"/>
      <c r="H119" s="246"/>
      <c r="L119" s="32"/>
    </row>
    <row r="120" spans="2:63" s="1" customFormat="1" ht="6.95" customHeight="1" x14ac:dyDescent="0.2">
      <c r="B120" s="32"/>
      <c r="L120" s="32"/>
    </row>
    <row r="121" spans="2:63" s="1" customFormat="1" ht="12" customHeight="1" x14ac:dyDescent="0.2">
      <c r="B121" s="32"/>
      <c r="C121" s="27" t="s">
        <v>20</v>
      </c>
      <c r="F121" s="25" t="str">
        <f>F14</f>
        <v xml:space="preserve"> </v>
      </c>
      <c r="I121" s="27" t="s">
        <v>22</v>
      </c>
      <c r="J121" s="52" t="str">
        <f>IF(J14="","",J14)</f>
        <v>24. 2. 2024</v>
      </c>
      <c r="L121" s="32"/>
    </row>
    <row r="122" spans="2:63" s="1" customFormat="1" ht="6.95" customHeight="1" x14ac:dyDescent="0.2">
      <c r="B122" s="32"/>
      <c r="L122" s="32"/>
    </row>
    <row r="123" spans="2:63" s="1" customFormat="1" ht="25.7" customHeight="1" x14ac:dyDescent="0.2">
      <c r="B123" s="32"/>
      <c r="C123" s="27" t="s">
        <v>24</v>
      </c>
      <c r="F123" s="25" t="str">
        <f>E17</f>
        <v>Vysoká škola bánská – Technická univerzita Ostrava</v>
      </c>
      <c r="I123" s="27" t="s">
        <v>30</v>
      </c>
      <c r="J123" s="30" t="str">
        <f>E23</f>
        <v>CHVÁLEK ATELIÉR s.r.o.</v>
      </c>
      <c r="L123" s="32"/>
    </row>
    <row r="124" spans="2:63" s="1" customFormat="1" ht="15.2" customHeight="1" x14ac:dyDescent="0.2">
      <c r="B124" s="32"/>
      <c r="C124" s="27" t="s">
        <v>28</v>
      </c>
      <c r="F124" s="25" t="str">
        <f>IF(E20="","",E20)</f>
        <v>Vyplň údaj</v>
      </c>
      <c r="I124" s="27" t="s">
        <v>33</v>
      </c>
      <c r="J124" s="30" t="str">
        <f>E26</f>
        <v xml:space="preserve"> </v>
      </c>
      <c r="L124" s="32"/>
    </row>
    <row r="125" spans="2:63" s="1" customFormat="1" ht="10.35" customHeight="1" x14ac:dyDescent="0.2">
      <c r="B125" s="32"/>
      <c r="L125" s="32"/>
    </row>
    <row r="126" spans="2:63" s="10" customFormat="1" ht="29.25" customHeight="1" x14ac:dyDescent="0.2">
      <c r="B126" s="116"/>
      <c r="C126" s="117" t="s">
        <v>167</v>
      </c>
      <c r="D126" s="118" t="s">
        <v>61</v>
      </c>
      <c r="E126" s="118" t="s">
        <v>57</v>
      </c>
      <c r="F126" s="118" t="s">
        <v>58</v>
      </c>
      <c r="G126" s="118" t="s">
        <v>168</v>
      </c>
      <c r="H126" s="118" t="s">
        <v>169</v>
      </c>
      <c r="I126" s="118" t="s">
        <v>170</v>
      </c>
      <c r="J126" s="118" t="s">
        <v>140</v>
      </c>
      <c r="K126" s="119" t="s">
        <v>171</v>
      </c>
      <c r="L126" s="116"/>
      <c r="M126" s="59" t="s">
        <v>1</v>
      </c>
      <c r="N126" s="60" t="s">
        <v>40</v>
      </c>
      <c r="O126" s="60" t="s">
        <v>172</v>
      </c>
      <c r="P126" s="60" t="s">
        <v>173</v>
      </c>
      <c r="Q126" s="60" t="s">
        <v>174</v>
      </c>
      <c r="R126" s="60" t="s">
        <v>175</v>
      </c>
      <c r="S126" s="60" t="s">
        <v>176</v>
      </c>
      <c r="T126" s="61" t="s">
        <v>177</v>
      </c>
    </row>
    <row r="127" spans="2:63" s="1" customFormat="1" ht="22.9" customHeight="1" x14ac:dyDescent="0.25">
      <c r="B127" s="32"/>
      <c r="C127" s="64" t="s">
        <v>178</v>
      </c>
      <c r="J127" s="120">
        <f>BK127</f>
        <v>0</v>
      </c>
      <c r="L127" s="32"/>
      <c r="M127" s="62"/>
      <c r="N127" s="53"/>
      <c r="O127" s="53"/>
      <c r="P127" s="121">
        <f>P128</f>
        <v>0</v>
      </c>
      <c r="Q127" s="53"/>
      <c r="R127" s="121">
        <f>R128</f>
        <v>0</v>
      </c>
      <c r="S127" s="53"/>
      <c r="T127" s="122">
        <f>T128</f>
        <v>0</v>
      </c>
      <c r="AT127" s="17" t="s">
        <v>75</v>
      </c>
      <c r="AU127" s="17" t="s">
        <v>142</v>
      </c>
      <c r="BK127" s="123">
        <f>BK128</f>
        <v>0</v>
      </c>
    </row>
    <row r="128" spans="2:63" s="11" customFormat="1" ht="25.9" customHeight="1" x14ac:dyDescent="0.2">
      <c r="B128" s="124"/>
      <c r="D128" s="125" t="s">
        <v>75</v>
      </c>
      <c r="E128" s="126" t="s">
        <v>1341</v>
      </c>
      <c r="F128" s="126" t="s">
        <v>1341</v>
      </c>
      <c r="I128" s="127"/>
      <c r="J128" s="128">
        <f>BK128</f>
        <v>0</v>
      </c>
      <c r="L128" s="124"/>
      <c r="M128" s="129"/>
      <c r="P128" s="130">
        <f>P129+P134+P137+P142+P148+P152</f>
        <v>0</v>
      </c>
      <c r="R128" s="130">
        <f>R129+R134+R137+R142+R148+R152</f>
        <v>0</v>
      </c>
      <c r="T128" s="131">
        <f>T129+T134+T137+T142+T148+T152</f>
        <v>0</v>
      </c>
      <c r="AR128" s="125" t="s">
        <v>209</v>
      </c>
      <c r="AT128" s="132" t="s">
        <v>75</v>
      </c>
      <c r="AU128" s="132" t="s">
        <v>76</v>
      </c>
      <c r="AY128" s="125" t="s">
        <v>181</v>
      </c>
      <c r="BK128" s="133">
        <f>BK129+BK134+BK137+BK142+BK148+BK152</f>
        <v>0</v>
      </c>
    </row>
    <row r="129" spans="2:65" s="11" customFormat="1" ht="22.9" customHeight="1" x14ac:dyDescent="0.2">
      <c r="B129" s="124"/>
      <c r="D129" s="125" t="s">
        <v>75</v>
      </c>
      <c r="E129" s="134" t="s">
        <v>1343</v>
      </c>
      <c r="F129" s="134" t="s">
        <v>1344</v>
      </c>
      <c r="I129" s="127"/>
      <c r="J129" s="135">
        <f>BK129</f>
        <v>0</v>
      </c>
      <c r="L129" s="124"/>
      <c r="M129" s="129"/>
      <c r="P129" s="130">
        <f>SUM(P130:P133)</f>
        <v>0</v>
      </c>
      <c r="R129" s="130">
        <f>SUM(R130:R133)</f>
        <v>0</v>
      </c>
      <c r="T129" s="131">
        <f>SUM(T130:T133)</f>
        <v>0</v>
      </c>
      <c r="AR129" s="125" t="s">
        <v>209</v>
      </c>
      <c r="AT129" s="132" t="s">
        <v>75</v>
      </c>
      <c r="AU129" s="132" t="s">
        <v>83</v>
      </c>
      <c r="AY129" s="125" t="s">
        <v>181</v>
      </c>
      <c r="BK129" s="133">
        <f>SUM(BK130:BK133)</f>
        <v>0</v>
      </c>
    </row>
    <row r="130" spans="2:65" s="1" customFormat="1" ht="16.5" customHeight="1" x14ac:dyDescent="0.2">
      <c r="B130" s="136"/>
      <c r="C130" s="137" t="s">
        <v>83</v>
      </c>
      <c r="D130" s="137" t="s">
        <v>183</v>
      </c>
      <c r="E130" s="138" t="s">
        <v>1722</v>
      </c>
      <c r="F130" s="139" t="s">
        <v>1723</v>
      </c>
      <c r="G130" s="140" t="s">
        <v>860</v>
      </c>
      <c r="H130" s="141">
        <v>1</v>
      </c>
      <c r="I130" s="142"/>
      <c r="J130" s="143">
        <f>ROUND(I130*H130,2)</f>
        <v>0</v>
      </c>
      <c r="K130" s="139" t="s">
        <v>187</v>
      </c>
      <c r="L130" s="32"/>
      <c r="M130" s="144" t="s">
        <v>1</v>
      </c>
      <c r="N130" s="145" t="s">
        <v>41</v>
      </c>
      <c r="P130" s="146">
        <f>O130*H130</f>
        <v>0</v>
      </c>
      <c r="Q130" s="146">
        <v>0</v>
      </c>
      <c r="R130" s="146">
        <f>Q130*H130</f>
        <v>0</v>
      </c>
      <c r="S130" s="146">
        <v>0</v>
      </c>
      <c r="T130" s="147">
        <f>S130*H130</f>
        <v>0</v>
      </c>
      <c r="AR130" s="148" t="s">
        <v>1724</v>
      </c>
      <c r="AT130" s="148" t="s">
        <v>183</v>
      </c>
      <c r="AU130" s="148" t="s">
        <v>85</v>
      </c>
      <c r="AY130" s="17" t="s">
        <v>181</v>
      </c>
      <c r="BE130" s="149">
        <f>IF(N130="základní",J130,0)</f>
        <v>0</v>
      </c>
      <c r="BF130" s="149">
        <f>IF(N130="snížená",J130,0)</f>
        <v>0</v>
      </c>
      <c r="BG130" s="149">
        <f>IF(N130="zákl. přenesená",J130,0)</f>
        <v>0</v>
      </c>
      <c r="BH130" s="149">
        <f>IF(N130="sníž. přenesená",J130,0)</f>
        <v>0</v>
      </c>
      <c r="BI130" s="149">
        <f>IF(N130="nulová",J130,0)</f>
        <v>0</v>
      </c>
      <c r="BJ130" s="17" t="s">
        <v>83</v>
      </c>
      <c r="BK130" s="149">
        <f>ROUND(I130*H130,2)</f>
        <v>0</v>
      </c>
      <c r="BL130" s="17" t="s">
        <v>1724</v>
      </c>
      <c r="BM130" s="148" t="s">
        <v>1725</v>
      </c>
    </row>
    <row r="131" spans="2:65" s="1" customFormat="1" ht="48.75" x14ac:dyDescent="0.2">
      <c r="B131" s="32"/>
      <c r="D131" s="151" t="s">
        <v>227</v>
      </c>
      <c r="F131" s="181" t="s">
        <v>1726</v>
      </c>
      <c r="I131" s="182"/>
      <c r="L131" s="32"/>
      <c r="M131" s="183"/>
      <c r="T131" s="56"/>
      <c r="AT131" s="17" t="s">
        <v>227</v>
      </c>
      <c r="AU131" s="17" t="s">
        <v>85</v>
      </c>
    </row>
    <row r="132" spans="2:65" s="1" customFormat="1" ht="16.5" customHeight="1" x14ac:dyDescent="0.2">
      <c r="B132" s="136"/>
      <c r="C132" s="137" t="s">
        <v>85</v>
      </c>
      <c r="D132" s="137" t="s">
        <v>183</v>
      </c>
      <c r="E132" s="138" t="s">
        <v>1348</v>
      </c>
      <c r="F132" s="139" t="s">
        <v>1349</v>
      </c>
      <c r="G132" s="140" t="s">
        <v>860</v>
      </c>
      <c r="H132" s="141">
        <v>1</v>
      </c>
      <c r="I132" s="142"/>
      <c r="J132" s="143">
        <f>ROUND(I132*H132,2)</f>
        <v>0</v>
      </c>
      <c r="K132" s="139" t="s">
        <v>187</v>
      </c>
      <c r="L132" s="32"/>
      <c r="M132" s="144" t="s">
        <v>1</v>
      </c>
      <c r="N132" s="145" t="s">
        <v>41</v>
      </c>
      <c r="P132" s="146">
        <f>O132*H132</f>
        <v>0</v>
      </c>
      <c r="Q132" s="146">
        <v>0</v>
      </c>
      <c r="R132" s="146">
        <f>Q132*H132</f>
        <v>0</v>
      </c>
      <c r="S132" s="146">
        <v>0</v>
      </c>
      <c r="T132" s="147">
        <f>S132*H132</f>
        <v>0</v>
      </c>
      <c r="AR132" s="148" t="s">
        <v>1724</v>
      </c>
      <c r="AT132" s="148" t="s">
        <v>183</v>
      </c>
      <c r="AU132" s="148" t="s">
        <v>85</v>
      </c>
      <c r="AY132" s="17" t="s">
        <v>181</v>
      </c>
      <c r="BE132" s="149">
        <f>IF(N132="základní",J132,0)</f>
        <v>0</v>
      </c>
      <c r="BF132" s="149">
        <f>IF(N132="snížená",J132,0)</f>
        <v>0</v>
      </c>
      <c r="BG132" s="149">
        <f>IF(N132="zákl. přenesená",J132,0)</f>
        <v>0</v>
      </c>
      <c r="BH132" s="149">
        <f>IF(N132="sníž. přenesená",J132,0)</f>
        <v>0</v>
      </c>
      <c r="BI132" s="149">
        <f>IF(N132="nulová",J132,0)</f>
        <v>0</v>
      </c>
      <c r="BJ132" s="17" t="s">
        <v>83</v>
      </c>
      <c r="BK132" s="149">
        <f>ROUND(I132*H132,2)</f>
        <v>0</v>
      </c>
      <c r="BL132" s="17" t="s">
        <v>1724</v>
      </c>
      <c r="BM132" s="148" t="s">
        <v>1727</v>
      </c>
    </row>
    <row r="133" spans="2:65" s="1" customFormat="1" ht="19.5" x14ac:dyDescent="0.2">
      <c r="B133" s="32"/>
      <c r="D133" s="151" t="s">
        <v>227</v>
      </c>
      <c r="F133" s="181" t="s">
        <v>1728</v>
      </c>
      <c r="I133" s="182"/>
      <c r="L133" s="32"/>
      <c r="M133" s="183"/>
      <c r="T133" s="56"/>
      <c r="AT133" s="17" t="s">
        <v>227</v>
      </c>
      <c r="AU133" s="17" t="s">
        <v>85</v>
      </c>
    </row>
    <row r="134" spans="2:65" s="11" customFormat="1" ht="22.9" customHeight="1" x14ac:dyDescent="0.2">
      <c r="B134" s="124"/>
      <c r="D134" s="125" t="s">
        <v>75</v>
      </c>
      <c r="E134" s="134" t="s">
        <v>1729</v>
      </c>
      <c r="F134" s="134" t="s">
        <v>1730</v>
      </c>
      <c r="I134" s="127"/>
      <c r="J134" s="135">
        <f>BK134</f>
        <v>0</v>
      </c>
      <c r="L134" s="124"/>
      <c r="M134" s="129"/>
      <c r="P134" s="130">
        <f>SUM(P135:P136)</f>
        <v>0</v>
      </c>
      <c r="R134" s="130">
        <f>SUM(R135:R136)</f>
        <v>0</v>
      </c>
      <c r="T134" s="131">
        <f>SUM(T135:T136)</f>
        <v>0</v>
      </c>
      <c r="AR134" s="125" t="s">
        <v>209</v>
      </c>
      <c r="AT134" s="132" t="s">
        <v>75</v>
      </c>
      <c r="AU134" s="132" t="s">
        <v>83</v>
      </c>
      <c r="AY134" s="125" t="s">
        <v>181</v>
      </c>
      <c r="BK134" s="133">
        <f>SUM(BK135:BK136)</f>
        <v>0</v>
      </c>
    </row>
    <row r="135" spans="2:65" s="1" customFormat="1" ht="16.5" customHeight="1" x14ac:dyDescent="0.2">
      <c r="B135" s="136"/>
      <c r="C135" s="137" t="s">
        <v>99</v>
      </c>
      <c r="D135" s="137" t="s">
        <v>183</v>
      </c>
      <c r="E135" s="138" t="s">
        <v>1731</v>
      </c>
      <c r="F135" s="139" t="s">
        <v>1732</v>
      </c>
      <c r="G135" s="140" t="s">
        <v>860</v>
      </c>
      <c r="H135" s="141">
        <v>1</v>
      </c>
      <c r="I135" s="142"/>
      <c r="J135" s="143">
        <f>ROUND(I135*H135,2)</f>
        <v>0</v>
      </c>
      <c r="K135" s="139" t="s">
        <v>187</v>
      </c>
      <c r="L135" s="32"/>
      <c r="M135" s="144" t="s">
        <v>1</v>
      </c>
      <c r="N135" s="145" t="s">
        <v>41</v>
      </c>
      <c r="P135" s="146">
        <f>O135*H135</f>
        <v>0</v>
      </c>
      <c r="Q135" s="146">
        <v>0</v>
      </c>
      <c r="R135" s="146">
        <f>Q135*H135</f>
        <v>0</v>
      </c>
      <c r="S135" s="146">
        <v>0</v>
      </c>
      <c r="T135" s="147">
        <f>S135*H135</f>
        <v>0</v>
      </c>
      <c r="AR135" s="148" t="s">
        <v>1724</v>
      </c>
      <c r="AT135" s="148" t="s">
        <v>183</v>
      </c>
      <c r="AU135" s="148" t="s">
        <v>85</v>
      </c>
      <c r="AY135" s="17" t="s">
        <v>181</v>
      </c>
      <c r="BE135" s="149">
        <f>IF(N135="základní",J135,0)</f>
        <v>0</v>
      </c>
      <c r="BF135" s="149">
        <f>IF(N135="snížená",J135,0)</f>
        <v>0</v>
      </c>
      <c r="BG135" s="149">
        <f>IF(N135="zákl. přenesená",J135,0)</f>
        <v>0</v>
      </c>
      <c r="BH135" s="149">
        <f>IF(N135="sníž. přenesená",J135,0)</f>
        <v>0</v>
      </c>
      <c r="BI135" s="149">
        <f>IF(N135="nulová",J135,0)</f>
        <v>0</v>
      </c>
      <c r="BJ135" s="17" t="s">
        <v>83</v>
      </c>
      <c r="BK135" s="149">
        <f>ROUND(I135*H135,2)</f>
        <v>0</v>
      </c>
      <c r="BL135" s="17" t="s">
        <v>1724</v>
      </c>
      <c r="BM135" s="148" t="s">
        <v>1733</v>
      </c>
    </row>
    <row r="136" spans="2:65" s="1" customFormat="1" ht="97.5" x14ac:dyDescent="0.2">
      <c r="B136" s="32"/>
      <c r="D136" s="151" t="s">
        <v>227</v>
      </c>
      <c r="F136" s="181" t="s">
        <v>1734</v>
      </c>
      <c r="I136" s="182"/>
      <c r="L136" s="32"/>
      <c r="M136" s="183"/>
      <c r="T136" s="56"/>
      <c r="AT136" s="17" t="s">
        <v>227</v>
      </c>
      <c r="AU136" s="17" t="s">
        <v>85</v>
      </c>
    </row>
    <row r="137" spans="2:65" s="11" customFormat="1" ht="22.9" customHeight="1" x14ac:dyDescent="0.2">
      <c r="B137" s="124"/>
      <c r="D137" s="125" t="s">
        <v>75</v>
      </c>
      <c r="E137" s="134" t="s">
        <v>1735</v>
      </c>
      <c r="F137" s="134" t="s">
        <v>1736</v>
      </c>
      <c r="I137" s="127"/>
      <c r="J137" s="135">
        <f>BK137</f>
        <v>0</v>
      </c>
      <c r="L137" s="124"/>
      <c r="M137" s="129"/>
      <c r="P137" s="130">
        <f>SUM(P138:P141)</f>
        <v>0</v>
      </c>
      <c r="R137" s="130">
        <f>SUM(R138:R141)</f>
        <v>0</v>
      </c>
      <c r="T137" s="131">
        <f>SUM(T138:T141)</f>
        <v>0</v>
      </c>
      <c r="AR137" s="125" t="s">
        <v>209</v>
      </c>
      <c r="AT137" s="132" t="s">
        <v>75</v>
      </c>
      <c r="AU137" s="132" t="s">
        <v>83</v>
      </c>
      <c r="AY137" s="125" t="s">
        <v>181</v>
      </c>
      <c r="BK137" s="133">
        <f>SUM(BK138:BK141)</f>
        <v>0</v>
      </c>
    </row>
    <row r="138" spans="2:65" s="1" customFormat="1" ht="16.5" customHeight="1" x14ac:dyDescent="0.2">
      <c r="B138" s="136"/>
      <c r="C138" s="137" t="s">
        <v>188</v>
      </c>
      <c r="D138" s="137" t="s">
        <v>183</v>
      </c>
      <c r="E138" s="138" t="s">
        <v>1737</v>
      </c>
      <c r="F138" s="139" t="s">
        <v>1738</v>
      </c>
      <c r="G138" s="140" t="s">
        <v>860</v>
      </c>
      <c r="H138" s="141">
        <v>1</v>
      </c>
      <c r="I138" s="142"/>
      <c r="J138" s="143">
        <f>ROUND(I138*H138,2)</f>
        <v>0</v>
      </c>
      <c r="K138" s="139" t="s">
        <v>187</v>
      </c>
      <c r="L138" s="32"/>
      <c r="M138" s="144" t="s">
        <v>1</v>
      </c>
      <c r="N138" s="145" t="s">
        <v>41</v>
      </c>
      <c r="P138" s="146">
        <f>O138*H138</f>
        <v>0</v>
      </c>
      <c r="Q138" s="146">
        <v>0</v>
      </c>
      <c r="R138" s="146">
        <f>Q138*H138</f>
        <v>0</v>
      </c>
      <c r="S138" s="146">
        <v>0</v>
      </c>
      <c r="T138" s="147">
        <f>S138*H138</f>
        <v>0</v>
      </c>
      <c r="AR138" s="148" t="s">
        <v>1724</v>
      </c>
      <c r="AT138" s="148" t="s">
        <v>183</v>
      </c>
      <c r="AU138" s="148" t="s">
        <v>85</v>
      </c>
      <c r="AY138" s="17" t="s">
        <v>181</v>
      </c>
      <c r="BE138" s="149">
        <f>IF(N138="základní",J138,0)</f>
        <v>0</v>
      </c>
      <c r="BF138" s="149">
        <f>IF(N138="snížená",J138,0)</f>
        <v>0</v>
      </c>
      <c r="BG138" s="149">
        <f>IF(N138="zákl. přenesená",J138,0)</f>
        <v>0</v>
      </c>
      <c r="BH138" s="149">
        <f>IF(N138="sníž. přenesená",J138,0)</f>
        <v>0</v>
      </c>
      <c r="BI138" s="149">
        <f>IF(N138="nulová",J138,0)</f>
        <v>0</v>
      </c>
      <c r="BJ138" s="17" t="s">
        <v>83</v>
      </c>
      <c r="BK138" s="149">
        <f>ROUND(I138*H138,2)</f>
        <v>0</v>
      </c>
      <c r="BL138" s="17" t="s">
        <v>1724</v>
      </c>
      <c r="BM138" s="148" t="s">
        <v>1739</v>
      </c>
    </row>
    <row r="139" spans="2:65" s="1" customFormat="1" ht="78" x14ac:dyDescent="0.2">
      <c r="B139" s="32"/>
      <c r="D139" s="151" t="s">
        <v>227</v>
      </c>
      <c r="F139" s="181" t="s">
        <v>1740</v>
      </c>
      <c r="I139" s="182"/>
      <c r="L139" s="32"/>
      <c r="M139" s="183"/>
      <c r="T139" s="56"/>
      <c r="AT139" s="17" t="s">
        <v>227</v>
      </c>
      <c r="AU139" s="17" t="s">
        <v>85</v>
      </c>
    </row>
    <row r="140" spans="2:65" s="1" customFormat="1" ht="16.5" customHeight="1" x14ac:dyDescent="0.2">
      <c r="B140" s="136"/>
      <c r="C140" s="137" t="s">
        <v>209</v>
      </c>
      <c r="D140" s="137" t="s">
        <v>183</v>
      </c>
      <c r="E140" s="138" t="s">
        <v>1741</v>
      </c>
      <c r="F140" s="139" t="s">
        <v>1742</v>
      </c>
      <c r="G140" s="140" t="s">
        <v>860</v>
      </c>
      <c r="H140" s="141">
        <v>1</v>
      </c>
      <c r="I140" s="142"/>
      <c r="J140" s="143">
        <f>ROUND(I140*H140,2)</f>
        <v>0</v>
      </c>
      <c r="K140" s="139" t="s">
        <v>187</v>
      </c>
      <c r="L140" s="32"/>
      <c r="M140" s="144" t="s">
        <v>1</v>
      </c>
      <c r="N140" s="145" t="s">
        <v>41</v>
      </c>
      <c r="P140" s="146">
        <f>O140*H140</f>
        <v>0</v>
      </c>
      <c r="Q140" s="146">
        <v>0</v>
      </c>
      <c r="R140" s="146">
        <f>Q140*H140</f>
        <v>0</v>
      </c>
      <c r="S140" s="146">
        <v>0</v>
      </c>
      <c r="T140" s="147">
        <f>S140*H140</f>
        <v>0</v>
      </c>
      <c r="AR140" s="148" t="s">
        <v>1724</v>
      </c>
      <c r="AT140" s="148" t="s">
        <v>183</v>
      </c>
      <c r="AU140" s="148" t="s">
        <v>85</v>
      </c>
      <c r="AY140" s="17" t="s">
        <v>181</v>
      </c>
      <c r="BE140" s="149">
        <f>IF(N140="základní",J140,0)</f>
        <v>0</v>
      </c>
      <c r="BF140" s="149">
        <f>IF(N140="snížená",J140,0)</f>
        <v>0</v>
      </c>
      <c r="BG140" s="149">
        <f>IF(N140="zákl. přenesená",J140,0)</f>
        <v>0</v>
      </c>
      <c r="BH140" s="149">
        <f>IF(N140="sníž. přenesená",J140,0)</f>
        <v>0</v>
      </c>
      <c r="BI140" s="149">
        <f>IF(N140="nulová",J140,0)</f>
        <v>0</v>
      </c>
      <c r="BJ140" s="17" t="s">
        <v>83</v>
      </c>
      <c r="BK140" s="149">
        <f>ROUND(I140*H140,2)</f>
        <v>0</v>
      </c>
      <c r="BL140" s="17" t="s">
        <v>1724</v>
      </c>
      <c r="BM140" s="148" t="s">
        <v>1743</v>
      </c>
    </row>
    <row r="141" spans="2:65" s="1" customFormat="1" ht="19.5" x14ac:dyDescent="0.2">
      <c r="B141" s="32"/>
      <c r="D141" s="151" t="s">
        <v>227</v>
      </c>
      <c r="F141" s="181" t="s">
        <v>1744</v>
      </c>
      <c r="I141" s="182"/>
      <c r="L141" s="32"/>
      <c r="M141" s="183"/>
      <c r="T141" s="56"/>
      <c r="AT141" s="17" t="s">
        <v>227</v>
      </c>
      <c r="AU141" s="17" t="s">
        <v>85</v>
      </c>
    </row>
    <row r="142" spans="2:65" s="11" customFormat="1" ht="22.9" customHeight="1" x14ac:dyDescent="0.2">
      <c r="B142" s="124"/>
      <c r="D142" s="125" t="s">
        <v>75</v>
      </c>
      <c r="E142" s="134" t="s">
        <v>1354</v>
      </c>
      <c r="F142" s="134" t="s">
        <v>1355</v>
      </c>
      <c r="I142" s="127"/>
      <c r="J142" s="135">
        <f>BK142</f>
        <v>0</v>
      </c>
      <c r="L142" s="124"/>
      <c r="M142" s="129"/>
      <c r="P142" s="130">
        <f>SUM(P143:P147)</f>
        <v>0</v>
      </c>
      <c r="R142" s="130">
        <f>SUM(R143:R147)</f>
        <v>0</v>
      </c>
      <c r="T142" s="131">
        <f>SUM(T143:T147)</f>
        <v>0</v>
      </c>
      <c r="AR142" s="125" t="s">
        <v>209</v>
      </c>
      <c r="AT142" s="132" t="s">
        <v>75</v>
      </c>
      <c r="AU142" s="132" t="s">
        <v>83</v>
      </c>
      <c r="AY142" s="125" t="s">
        <v>181</v>
      </c>
      <c r="BK142" s="133">
        <f>SUM(BK143:BK147)</f>
        <v>0</v>
      </c>
    </row>
    <row r="143" spans="2:65" s="1" customFormat="1" ht="16.5" customHeight="1" x14ac:dyDescent="0.2">
      <c r="B143" s="136"/>
      <c r="C143" s="137" t="s">
        <v>214</v>
      </c>
      <c r="D143" s="137" t="s">
        <v>183</v>
      </c>
      <c r="E143" s="138" t="s">
        <v>1745</v>
      </c>
      <c r="F143" s="139" t="s">
        <v>1746</v>
      </c>
      <c r="G143" s="140" t="s">
        <v>860</v>
      </c>
      <c r="H143" s="141">
        <v>1</v>
      </c>
      <c r="I143" s="142"/>
      <c r="J143" s="143">
        <f>ROUND(I143*H143,2)</f>
        <v>0</v>
      </c>
      <c r="K143" s="139" t="s">
        <v>187</v>
      </c>
      <c r="L143" s="32"/>
      <c r="M143" s="144" t="s">
        <v>1</v>
      </c>
      <c r="N143" s="145" t="s">
        <v>41</v>
      </c>
      <c r="P143" s="146">
        <f>O143*H143</f>
        <v>0</v>
      </c>
      <c r="Q143" s="146">
        <v>0</v>
      </c>
      <c r="R143" s="146">
        <f>Q143*H143</f>
        <v>0</v>
      </c>
      <c r="S143" s="146">
        <v>0</v>
      </c>
      <c r="T143" s="147">
        <f>S143*H143</f>
        <v>0</v>
      </c>
      <c r="AR143" s="148" t="s">
        <v>1724</v>
      </c>
      <c r="AT143" s="148" t="s">
        <v>183</v>
      </c>
      <c r="AU143" s="148" t="s">
        <v>85</v>
      </c>
      <c r="AY143" s="17" t="s">
        <v>181</v>
      </c>
      <c r="BE143" s="149">
        <f>IF(N143="základní",J143,0)</f>
        <v>0</v>
      </c>
      <c r="BF143" s="149">
        <f>IF(N143="snížená",J143,0)</f>
        <v>0</v>
      </c>
      <c r="BG143" s="149">
        <f>IF(N143="zákl. přenesená",J143,0)</f>
        <v>0</v>
      </c>
      <c r="BH143" s="149">
        <f>IF(N143="sníž. přenesená",J143,0)</f>
        <v>0</v>
      </c>
      <c r="BI143" s="149">
        <f>IF(N143="nulová",J143,0)</f>
        <v>0</v>
      </c>
      <c r="BJ143" s="17" t="s">
        <v>83</v>
      </c>
      <c r="BK143" s="149">
        <f>ROUND(I143*H143,2)</f>
        <v>0</v>
      </c>
      <c r="BL143" s="17" t="s">
        <v>1724</v>
      </c>
      <c r="BM143" s="148" t="s">
        <v>1747</v>
      </c>
    </row>
    <row r="144" spans="2:65" s="1" customFormat="1" ht="29.25" x14ac:dyDescent="0.2">
      <c r="B144" s="32"/>
      <c r="D144" s="151" t="s">
        <v>227</v>
      </c>
      <c r="F144" s="181" t="s">
        <v>1748</v>
      </c>
      <c r="I144" s="182"/>
      <c r="L144" s="32"/>
      <c r="M144" s="183"/>
      <c r="T144" s="56"/>
      <c r="AT144" s="17" t="s">
        <v>227</v>
      </c>
      <c r="AU144" s="17" t="s">
        <v>85</v>
      </c>
    </row>
    <row r="145" spans="2:65" s="1" customFormat="1" ht="16.5" customHeight="1" x14ac:dyDescent="0.2">
      <c r="B145" s="136"/>
      <c r="C145" s="137" t="s">
        <v>219</v>
      </c>
      <c r="D145" s="137" t="s">
        <v>183</v>
      </c>
      <c r="E145" s="138" t="s">
        <v>1356</v>
      </c>
      <c r="F145" s="139" t="s">
        <v>1749</v>
      </c>
      <c r="G145" s="140" t="s">
        <v>860</v>
      </c>
      <c r="H145" s="141">
        <v>1</v>
      </c>
      <c r="I145" s="142"/>
      <c r="J145" s="143">
        <f>ROUND(I145*H145,2)</f>
        <v>0</v>
      </c>
      <c r="K145" s="139" t="s">
        <v>187</v>
      </c>
      <c r="L145" s="32"/>
      <c r="M145" s="144" t="s">
        <v>1</v>
      </c>
      <c r="N145" s="145" t="s">
        <v>41</v>
      </c>
      <c r="P145" s="146">
        <f>O145*H145</f>
        <v>0</v>
      </c>
      <c r="Q145" s="146">
        <v>0</v>
      </c>
      <c r="R145" s="146">
        <f>Q145*H145</f>
        <v>0</v>
      </c>
      <c r="S145" s="146">
        <v>0</v>
      </c>
      <c r="T145" s="147">
        <f>S145*H145</f>
        <v>0</v>
      </c>
      <c r="AR145" s="148" t="s">
        <v>1724</v>
      </c>
      <c r="AT145" s="148" t="s">
        <v>183</v>
      </c>
      <c r="AU145" s="148" t="s">
        <v>85</v>
      </c>
      <c r="AY145" s="17" t="s">
        <v>181</v>
      </c>
      <c r="BE145" s="149">
        <f>IF(N145="základní",J145,0)</f>
        <v>0</v>
      </c>
      <c r="BF145" s="149">
        <f>IF(N145="snížená",J145,0)</f>
        <v>0</v>
      </c>
      <c r="BG145" s="149">
        <f>IF(N145="zákl. přenesená",J145,0)</f>
        <v>0</v>
      </c>
      <c r="BH145" s="149">
        <f>IF(N145="sníž. přenesená",J145,0)</f>
        <v>0</v>
      </c>
      <c r="BI145" s="149">
        <f>IF(N145="nulová",J145,0)</f>
        <v>0</v>
      </c>
      <c r="BJ145" s="17" t="s">
        <v>83</v>
      </c>
      <c r="BK145" s="149">
        <f>ROUND(I145*H145,2)</f>
        <v>0</v>
      </c>
      <c r="BL145" s="17" t="s">
        <v>1724</v>
      </c>
      <c r="BM145" s="148" t="s">
        <v>1750</v>
      </c>
    </row>
    <row r="146" spans="2:65" s="1" customFormat="1" ht="29.25" x14ac:dyDescent="0.2">
      <c r="B146" s="32"/>
      <c r="D146" s="151" t="s">
        <v>227</v>
      </c>
      <c r="F146" s="181" t="s">
        <v>1751</v>
      </c>
      <c r="I146" s="182"/>
      <c r="L146" s="32"/>
      <c r="M146" s="183"/>
      <c r="T146" s="56"/>
      <c r="AT146" s="17" t="s">
        <v>227</v>
      </c>
      <c r="AU146" s="17" t="s">
        <v>85</v>
      </c>
    </row>
    <row r="147" spans="2:65" s="1" customFormat="1" ht="16.5" customHeight="1" x14ac:dyDescent="0.2">
      <c r="B147" s="136"/>
      <c r="C147" s="137" t="s">
        <v>202</v>
      </c>
      <c r="D147" s="137" t="s">
        <v>183</v>
      </c>
      <c r="E147" s="138" t="s">
        <v>1752</v>
      </c>
      <c r="F147" s="139" t="s">
        <v>1753</v>
      </c>
      <c r="G147" s="140" t="s">
        <v>339</v>
      </c>
      <c r="H147" s="141">
        <v>1</v>
      </c>
      <c r="I147" s="142"/>
      <c r="J147" s="143">
        <f>ROUND(I147*H147,2)</f>
        <v>0</v>
      </c>
      <c r="K147" s="139" t="s">
        <v>201</v>
      </c>
      <c r="L147" s="32"/>
      <c r="M147" s="144" t="s">
        <v>1</v>
      </c>
      <c r="N147" s="145" t="s">
        <v>41</v>
      </c>
      <c r="P147" s="146">
        <f>O147*H147</f>
        <v>0</v>
      </c>
      <c r="Q147" s="146">
        <v>0</v>
      </c>
      <c r="R147" s="146">
        <f>Q147*H147</f>
        <v>0</v>
      </c>
      <c r="S147" s="146">
        <v>0</v>
      </c>
      <c r="T147" s="147">
        <f>S147*H147</f>
        <v>0</v>
      </c>
      <c r="AR147" s="148" t="s">
        <v>1724</v>
      </c>
      <c r="AT147" s="148" t="s">
        <v>183</v>
      </c>
      <c r="AU147" s="148" t="s">
        <v>85</v>
      </c>
      <c r="AY147" s="17" t="s">
        <v>181</v>
      </c>
      <c r="BE147" s="149">
        <f>IF(N147="základní",J147,0)</f>
        <v>0</v>
      </c>
      <c r="BF147" s="149">
        <f>IF(N147="snížená",J147,0)</f>
        <v>0</v>
      </c>
      <c r="BG147" s="149">
        <f>IF(N147="zákl. přenesená",J147,0)</f>
        <v>0</v>
      </c>
      <c r="BH147" s="149">
        <f>IF(N147="sníž. přenesená",J147,0)</f>
        <v>0</v>
      </c>
      <c r="BI147" s="149">
        <f>IF(N147="nulová",J147,0)</f>
        <v>0</v>
      </c>
      <c r="BJ147" s="17" t="s">
        <v>83</v>
      </c>
      <c r="BK147" s="149">
        <f>ROUND(I147*H147,2)</f>
        <v>0</v>
      </c>
      <c r="BL147" s="17" t="s">
        <v>1724</v>
      </c>
      <c r="BM147" s="148" t="s">
        <v>1754</v>
      </c>
    </row>
    <row r="148" spans="2:65" s="11" customFormat="1" ht="22.9" customHeight="1" x14ac:dyDescent="0.2">
      <c r="B148" s="124"/>
      <c r="D148" s="125" t="s">
        <v>75</v>
      </c>
      <c r="E148" s="134" t="s">
        <v>1755</v>
      </c>
      <c r="F148" s="134" t="s">
        <v>1756</v>
      </c>
      <c r="I148" s="127"/>
      <c r="J148" s="135">
        <f>BK148</f>
        <v>0</v>
      </c>
      <c r="L148" s="124"/>
      <c r="M148" s="129"/>
      <c r="P148" s="130">
        <f>SUM(P149:P151)</f>
        <v>0</v>
      </c>
      <c r="R148" s="130">
        <f>SUM(R149:R151)</f>
        <v>0</v>
      </c>
      <c r="T148" s="131">
        <f>SUM(T149:T151)</f>
        <v>0</v>
      </c>
      <c r="AR148" s="125" t="s">
        <v>209</v>
      </c>
      <c r="AT148" s="132" t="s">
        <v>75</v>
      </c>
      <c r="AU148" s="132" t="s">
        <v>83</v>
      </c>
      <c r="AY148" s="125" t="s">
        <v>181</v>
      </c>
      <c r="BK148" s="133">
        <f>SUM(BK149:BK151)</f>
        <v>0</v>
      </c>
    </row>
    <row r="149" spans="2:65" s="1" customFormat="1" ht="16.5" customHeight="1" x14ac:dyDescent="0.2">
      <c r="B149" s="136"/>
      <c r="C149" s="137" t="s">
        <v>229</v>
      </c>
      <c r="D149" s="137" t="s">
        <v>183</v>
      </c>
      <c r="E149" s="138" t="s">
        <v>1757</v>
      </c>
      <c r="F149" s="139" t="s">
        <v>1758</v>
      </c>
      <c r="G149" s="140" t="s">
        <v>860</v>
      </c>
      <c r="H149" s="141">
        <v>1</v>
      </c>
      <c r="I149" s="142"/>
      <c r="J149" s="143">
        <f>ROUND(I149*H149,2)</f>
        <v>0</v>
      </c>
      <c r="K149" s="139" t="s">
        <v>187</v>
      </c>
      <c r="L149" s="32"/>
      <c r="M149" s="144" t="s">
        <v>1</v>
      </c>
      <c r="N149" s="145" t="s">
        <v>41</v>
      </c>
      <c r="P149" s="146">
        <f>O149*H149</f>
        <v>0</v>
      </c>
      <c r="Q149" s="146">
        <v>0</v>
      </c>
      <c r="R149" s="146">
        <f>Q149*H149</f>
        <v>0</v>
      </c>
      <c r="S149" s="146">
        <v>0</v>
      </c>
      <c r="T149" s="147">
        <f>S149*H149</f>
        <v>0</v>
      </c>
      <c r="AR149" s="148" t="s">
        <v>1724</v>
      </c>
      <c r="AT149" s="148" t="s">
        <v>183</v>
      </c>
      <c r="AU149" s="148" t="s">
        <v>85</v>
      </c>
      <c r="AY149" s="17" t="s">
        <v>181</v>
      </c>
      <c r="BE149" s="149">
        <f>IF(N149="základní",J149,0)</f>
        <v>0</v>
      </c>
      <c r="BF149" s="149">
        <f>IF(N149="snížená",J149,0)</f>
        <v>0</v>
      </c>
      <c r="BG149" s="149">
        <f>IF(N149="zákl. přenesená",J149,0)</f>
        <v>0</v>
      </c>
      <c r="BH149" s="149">
        <f>IF(N149="sníž. přenesená",J149,0)</f>
        <v>0</v>
      </c>
      <c r="BI149" s="149">
        <f>IF(N149="nulová",J149,0)</f>
        <v>0</v>
      </c>
      <c r="BJ149" s="17" t="s">
        <v>83</v>
      </c>
      <c r="BK149" s="149">
        <f>ROUND(I149*H149,2)</f>
        <v>0</v>
      </c>
      <c r="BL149" s="17" t="s">
        <v>1724</v>
      </c>
      <c r="BM149" s="148" t="s">
        <v>1759</v>
      </c>
    </row>
    <row r="150" spans="2:65" s="1" customFormat="1" ht="107.25" x14ac:dyDescent="0.2">
      <c r="B150" s="32"/>
      <c r="D150" s="151" t="s">
        <v>227</v>
      </c>
      <c r="F150" s="181" t="s">
        <v>1760</v>
      </c>
      <c r="I150" s="182"/>
      <c r="L150" s="32"/>
      <c r="M150" s="183"/>
      <c r="T150" s="56"/>
      <c r="AT150" s="17" t="s">
        <v>227</v>
      </c>
      <c r="AU150" s="17" t="s">
        <v>85</v>
      </c>
    </row>
    <row r="151" spans="2:65" s="1" customFormat="1" ht="21.75" customHeight="1" x14ac:dyDescent="0.2">
      <c r="B151" s="136"/>
      <c r="C151" s="137" t="s">
        <v>233</v>
      </c>
      <c r="D151" s="137" t="s">
        <v>183</v>
      </c>
      <c r="E151" s="138" t="s">
        <v>1761</v>
      </c>
      <c r="F151" s="139" t="s">
        <v>1762</v>
      </c>
      <c r="G151" s="140" t="s">
        <v>860</v>
      </c>
      <c r="H151" s="141">
        <v>1</v>
      </c>
      <c r="I151" s="142"/>
      <c r="J151" s="143">
        <f>ROUND(I151*H151,2)</f>
        <v>0</v>
      </c>
      <c r="K151" s="139" t="s">
        <v>201</v>
      </c>
      <c r="L151" s="32"/>
      <c r="M151" s="144" t="s">
        <v>1</v>
      </c>
      <c r="N151" s="145" t="s">
        <v>41</v>
      </c>
      <c r="P151" s="146">
        <f>O151*H151</f>
        <v>0</v>
      </c>
      <c r="Q151" s="146">
        <v>0</v>
      </c>
      <c r="R151" s="146">
        <f>Q151*H151</f>
        <v>0</v>
      </c>
      <c r="S151" s="146">
        <v>0</v>
      </c>
      <c r="T151" s="147">
        <f>S151*H151</f>
        <v>0</v>
      </c>
      <c r="AR151" s="148" t="s">
        <v>1724</v>
      </c>
      <c r="AT151" s="148" t="s">
        <v>183</v>
      </c>
      <c r="AU151" s="148" t="s">
        <v>85</v>
      </c>
      <c r="AY151" s="17" t="s">
        <v>181</v>
      </c>
      <c r="BE151" s="149">
        <f>IF(N151="základní",J151,0)</f>
        <v>0</v>
      </c>
      <c r="BF151" s="149">
        <f>IF(N151="snížená",J151,0)</f>
        <v>0</v>
      </c>
      <c r="BG151" s="149">
        <f>IF(N151="zákl. přenesená",J151,0)</f>
        <v>0</v>
      </c>
      <c r="BH151" s="149">
        <f>IF(N151="sníž. přenesená",J151,0)</f>
        <v>0</v>
      </c>
      <c r="BI151" s="149">
        <f>IF(N151="nulová",J151,0)</f>
        <v>0</v>
      </c>
      <c r="BJ151" s="17" t="s">
        <v>83</v>
      </c>
      <c r="BK151" s="149">
        <f>ROUND(I151*H151,2)</f>
        <v>0</v>
      </c>
      <c r="BL151" s="17" t="s">
        <v>1724</v>
      </c>
      <c r="BM151" s="148" t="s">
        <v>1763</v>
      </c>
    </row>
    <row r="152" spans="2:65" s="11" customFormat="1" ht="22.9" customHeight="1" x14ac:dyDescent="0.2">
      <c r="B152" s="124"/>
      <c r="D152" s="125" t="s">
        <v>75</v>
      </c>
      <c r="E152" s="134" t="s">
        <v>1764</v>
      </c>
      <c r="F152" s="134" t="s">
        <v>1765</v>
      </c>
      <c r="I152" s="127"/>
      <c r="J152" s="135">
        <f>BK152</f>
        <v>0</v>
      </c>
      <c r="L152" s="124"/>
      <c r="M152" s="129"/>
      <c r="P152" s="130">
        <f>SUM(P153:P154)</f>
        <v>0</v>
      </c>
      <c r="R152" s="130">
        <f>SUM(R153:R154)</f>
        <v>0</v>
      </c>
      <c r="T152" s="131">
        <f>SUM(T153:T154)</f>
        <v>0</v>
      </c>
      <c r="AR152" s="125" t="s">
        <v>209</v>
      </c>
      <c r="AT152" s="132" t="s">
        <v>75</v>
      </c>
      <c r="AU152" s="132" t="s">
        <v>83</v>
      </c>
      <c r="AY152" s="125" t="s">
        <v>181</v>
      </c>
      <c r="BK152" s="133">
        <f>SUM(BK153:BK154)</f>
        <v>0</v>
      </c>
    </row>
    <row r="153" spans="2:65" s="1" customFormat="1" ht="16.5" customHeight="1" x14ac:dyDescent="0.2">
      <c r="B153" s="136"/>
      <c r="C153" s="137" t="s">
        <v>237</v>
      </c>
      <c r="D153" s="137" t="s">
        <v>183</v>
      </c>
      <c r="E153" s="138" t="s">
        <v>1766</v>
      </c>
      <c r="F153" s="139" t="s">
        <v>1765</v>
      </c>
      <c r="G153" s="140" t="s">
        <v>860</v>
      </c>
      <c r="H153" s="141">
        <v>1</v>
      </c>
      <c r="I153" s="142"/>
      <c r="J153" s="143">
        <f>ROUND(I153*H153,2)</f>
        <v>0</v>
      </c>
      <c r="K153" s="139" t="s">
        <v>187</v>
      </c>
      <c r="L153" s="32"/>
      <c r="M153" s="144" t="s">
        <v>1</v>
      </c>
      <c r="N153" s="145" t="s">
        <v>41</v>
      </c>
      <c r="P153" s="146">
        <f>O153*H153</f>
        <v>0</v>
      </c>
      <c r="Q153" s="146">
        <v>0</v>
      </c>
      <c r="R153" s="146">
        <f>Q153*H153</f>
        <v>0</v>
      </c>
      <c r="S153" s="146">
        <v>0</v>
      </c>
      <c r="T153" s="147">
        <f>S153*H153</f>
        <v>0</v>
      </c>
      <c r="AR153" s="148" t="s">
        <v>1724</v>
      </c>
      <c r="AT153" s="148" t="s">
        <v>183</v>
      </c>
      <c r="AU153" s="148" t="s">
        <v>85</v>
      </c>
      <c r="AY153" s="17" t="s">
        <v>181</v>
      </c>
      <c r="BE153" s="149">
        <f>IF(N153="základní",J153,0)</f>
        <v>0</v>
      </c>
      <c r="BF153" s="149">
        <f>IF(N153="snížená",J153,0)</f>
        <v>0</v>
      </c>
      <c r="BG153" s="149">
        <f>IF(N153="zákl. přenesená",J153,0)</f>
        <v>0</v>
      </c>
      <c r="BH153" s="149">
        <f>IF(N153="sníž. přenesená",J153,0)</f>
        <v>0</v>
      </c>
      <c r="BI153" s="149">
        <f>IF(N153="nulová",J153,0)</f>
        <v>0</v>
      </c>
      <c r="BJ153" s="17" t="s">
        <v>83</v>
      </c>
      <c r="BK153" s="149">
        <f>ROUND(I153*H153,2)</f>
        <v>0</v>
      </c>
      <c r="BL153" s="17" t="s">
        <v>1724</v>
      </c>
      <c r="BM153" s="148" t="s">
        <v>1767</v>
      </c>
    </row>
    <row r="154" spans="2:65" s="1" customFormat="1" ht="68.25" x14ac:dyDescent="0.2">
      <c r="B154" s="32"/>
      <c r="D154" s="151" t="s">
        <v>227</v>
      </c>
      <c r="F154" s="181" t="s">
        <v>1768</v>
      </c>
      <c r="I154" s="182"/>
      <c r="L154" s="32"/>
      <c r="M154" s="192"/>
      <c r="N154" s="193"/>
      <c r="O154" s="193"/>
      <c r="P154" s="193"/>
      <c r="Q154" s="193"/>
      <c r="R154" s="193"/>
      <c r="S154" s="193"/>
      <c r="T154" s="194"/>
      <c r="AT154" s="17" t="s">
        <v>227</v>
      </c>
      <c r="AU154" s="17" t="s">
        <v>85</v>
      </c>
    </row>
    <row r="155" spans="2:65" s="1" customFormat="1" ht="6.95" customHeight="1" x14ac:dyDescent="0.2">
      <c r="B155" s="44"/>
      <c r="C155" s="45"/>
      <c r="D155" s="45"/>
      <c r="E155" s="45"/>
      <c r="F155" s="45"/>
      <c r="G155" s="45"/>
      <c r="H155" s="45"/>
      <c r="I155" s="45"/>
      <c r="J155" s="45"/>
      <c r="K155" s="45"/>
      <c r="L155" s="32"/>
    </row>
  </sheetData>
  <autoFilter ref="C126:K154" xr:uid="{00000000-0009-0000-0000-000006000000}"/>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394"/>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115</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 customHeight="1" x14ac:dyDescent="0.2">
      <c r="B8" s="20"/>
      <c r="D8" s="27" t="s">
        <v>134</v>
      </c>
      <c r="L8" s="20"/>
    </row>
    <row r="9" spans="2:46" s="1" customFormat="1" ht="16.5" customHeight="1" x14ac:dyDescent="0.2">
      <c r="B9" s="32"/>
      <c r="E9" s="247" t="s">
        <v>1769</v>
      </c>
      <c r="F9" s="246"/>
      <c r="G9" s="246"/>
      <c r="H9" s="246"/>
      <c r="L9" s="32"/>
    </row>
    <row r="10" spans="2:46" s="1" customFormat="1" ht="12" customHeight="1" x14ac:dyDescent="0.2">
      <c r="B10" s="32"/>
      <c r="D10" s="27" t="s">
        <v>136</v>
      </c>
      <c r="L10" s="32"/>
    </row>
    <row r="11" spans="2:46" s="1" customFormat="1" ht="16.5" customHeight="1" x14ac:dyDescent="0.2">
      <c r="B11" s="32"/>
      <c r="E11" s="241" t="s">
        <v>1770</v>
      </c>
      <c r="F11" s="246"/>
      <c r="G11" s="246"/>
      <c r="H11" s="246"/>
      <c r="L11" s="32"/>
    </row>
    <row r="12" spans="2:46" s="1" customFormat="1" x14ac:dyDescent="0.2">
      <c r="B12" s="32"/>
      <c r="L12" s="32"/>
    </row>
    <row r="13" spans="2:46" s="1" customFormat="1" ht="12" customHeight="1" x14ac:dyDescent="0.2">
      <c r="B13" s="32"/>
      <c r="D13" s="27" t="s">
        <v>18</v>
      </c>
      <c r="F13" s="25" t="s">
        <v>1</v>
      </c>
      <c r="I13" s="27" t="s">
        <v>19</v>
      </c>
      <c r="J13" s="25" t="s">
        <v>1</v>
      </c>
      <c r="L13" s="32"/>
    </row>
    <row r="14" spans="2:46" s="1" customFormat="1" ht="12" customHeight="1" x14ac:dyDescent="0.2">
      <c r="B14" s="32"/>
      <c r="D14" s="27" t="s">
        <v>20</v>
      </c>
      <c r="F14" s="25" t="s">
        <v>21</v>
      </c>
      <c r="I14" s="27" t="s">
        <v>22</v>
      </c>
      <c r="J14" s="52" t="str">
        <f>'Rekapitulace stavby'!AN8</f>
        <v>24. 2. 2024</v>
      </c>
      <c r="L14" s="32"/>
    </row>
    <row r="15" spans="2:46" s="1" customFormat="1" ht="10.7" customHeight="1" x14ac:dyDescent="0.2">
      <c r="B15" s="32"/>
      <c r="L15" s="32"/>
    </row>
    <row r="16" spans="2:46" s="1" customFormat="1" ht="12" customHeight="1" x14ac:dyDescent="0.2">
      <c r="B16" s="32"/>
      <c r="D16" s="27" t="s">
        <v>24</v>
      </c>
      <c r="I16" s="27" t="s">
        <v>25</v>
      </c>
      <c r="J16" s="25" t="s">
        <v>1</v>
      </c>
      <c r="L16" s="32"/>
    </row>
    <row r="17" spans="2:12" s="1" customFormat="1" ht="18" customHeight="1" x14ac:dyDescent="0.2">
      <c r="B17" s="32"/>
      <c r="E17" s="25" t="s">
        <v>26</v>
      </c>
      <c r="I17" s="27" t="s">
        <v>27</v>
      </c>
      <c r="J17" s="25" t="s">
        <v>1</v>
      </c>
      <c r="L17" s="32"/>
    </row>
    <row r="18" spans="2:12" s="1" customFormat="1" ht="6.95" customHeight="1" x14ac:dyDescent="0.2">
      <c r="B18" s="32"/>
      <c r="L18" s="32"/>
    </row>
    <row r="19" spans="2:12" s="1" customFormat="1" ht="12" customHeight="1" x14ac:dyDescent="0.2">
      <c r="B19" s="32"/>
      <c r="D19" s="27" t="s">
        <v>28</v>
      </c>
      <c r="I19" s="27" t="s">
        <v>25</v>
      </c>
      <c r="J19" s="28" t="str">
        <f>'Rekapitulace stavby'!AN13</f>
        <v>Vyplň údaj</v>
      </c>
      <c r="L19" s="32"/>
    </row>
    <row r="20" spans="2:12" s="1" customFormat="1" ht="18" customHeight="1" x14ac:dyDescent="0.2">
      <c r="B20" s="32"/>
      <c r="E20" s="249" t="str">
        <f>'Rekapitulace stavby'!E14</f>
        <v>Vyplň údaj</v>
      </c>
      <c r="F20" s="228"/>
      <c r="G20" s="228"/>
      <c r="H20" s="228"/>
      <c r="I20" s="27" t="s">
        <v>27</v>
      </c>
      <c r="J20" s="28" t="str">
        <f>'Rekapitulace stavby'!AN14</f>
        <v>Vyplň údaj</v>
      </c>
      <c r="L20" s="32"/>
    </row>
    <row r="21" spans="2:12" s="1" customFormat="1" ht="6.95" customHeight="1" x14ac:dyDescent="0.2">
      <c r="B21" s="32"/>
      <c r="L21" s="32"/>
    </row>
    <row r="22" spans="2:12" s="1" customFormat="1" ht="12" customHeight="1" x14ac:dyDescent="0.2">
      <c r="B22" s="32"/>
      <c r="D22" s="27" t="s">
        <v>30</v>
      </c>
      <c r="I22" s="27" t="s">
        <v>25</v>
      </c>
      <c r="J22" s="25" t="s">
        <v>1</v>
      </c>
      <c r="L22" s="32"/>
    </row>
    <row r="23" spans="2:12" s="1" customFormat="1" ht="18" customHeight="1" x14ac:dyDescent="0.2">
      <c r="B23" s="32"/>
      <c r="E23" s="25" t="s">
        <v>31</v>
      </c>
      <c r="I23" s="27" t="s">
        <v>27</v>
      </c>
      <c r="J23" s="25" t="s">
        <v>1</v>
      </c>
      <c r="L23" s="32"/>
    </row>
    <row r="24" spans="2:12" s="1" customFormat="1" ht="6.95" customHeight="1" x14ac:dyDescent="0.2">
      <c r="B24" s="32"/>
      <c r="L24" s="32"/>
    </row>
    <row r="25" spans="2:12" s="1" customFormat="1" ht="12" customHeight="1" x14ac:dyDescent="0.2">
      <c r="B25" s="32"/>
      <c r="D25" s="27" t="s">
        <v>33</v>
      </c>
      <c r="I25" s="27" t="s">
        <v>25</v>
      </c>
      <c r="J25" s="25" t="str">
        <f>IF('Rekapitulace stavby'!AN19="","",'Rekapitulace stavby'!AN19)</f>
        <v/>
      </c>
      <c r="L25" s="32"/>
    </row>
    <row r="26" spans="2:12" s="1" customFormat="1" ht="18" customHeight="1" x14ac:dyDescent="0.2">
      <c r="B26" s="32"/>
      <c r="E26" s="25" t="str">
        <f>IF('Rekapitulace stavby'!E20="","",'Rekapitulace stavby'!E20)</f>
        <v xml:space="preserve"> </v>
      </c>
      <c r="I26" s="27" t="s">
        <v>27</v>
      </c>
      <c r="J26" s="25" t="str">
        <f>IF('Rekapitulace stavby'!AN20="","",'Rekapitulace stavby'!AN20)</f>
        <v/>
      </c>
      <c r="L26" s="32"/>
    </row>
    <row r="27" spans="2:12" s="1" customFormat="1" ht="6.95" customHeight="1" x14ac:dyDescent="0.2">
      <c r="B27" s="32"/>
      <c r="L27" s="32"/>
    </row>
    <row r="28" spans="2:12" s="1" customFormat="1" ht="12" customHeight="1" x14ac:dyDescent="0.2">
      <c r="B28" s="32"/>
      <c r="D28" s="27" t="s">
        <v>34</v>
      </c>
      <c r="L28" s="32"/>
    </row>
    <row r="29" spans="2:12" s="7" customFormat="1" ht="107.25" customHeight="1" x14ac:dyDescent="0.2">
      <c r="B29" s="94"/>
      <c r="E29" s="232" t="s">
        <v>35</v>
      </c>
      <c r="F29" s="232"/>
      <c r="G29" s="232"/>
      <c r="H29" s="232"/>
      <c r="L29" s="94"/>
    </row>
    <row r="30" spans="2:12" s="1" customFormat="1" ht="6.95" customHeight="1" x14ac:dyDescent="0.2">
      <c r="B30" s="32"/>
      <c r="L30" s="32"/>
    </row>
    <row r="31" spans="2:12" s="1" customFormat="1" ht="6.95" customHeight="1" x14ac:dyDescent="0.2">
      <c r="B31" s="32"/>
      <c r="D31" s="53"/>
      <c r="E31" s="53"/>
      <c r="F31" s="53"/>
      <c r="G31" s="53"/>
      <c r="H31" s="53"/>
      <c r="I31" s="53"/>
      <c r="J31" s="53"/>
      <c r="K31" s="53"/>
      <c r="L31" s="32"/>
    </row>
    <row r="32" spans="2:12" s="1" customFormat="1" ht="25.35" customHeight="1" x14ac:dyDescent="0.2">
      <c r="B32" s="32"/>
      <c r="D32" s="95" t="s">
        <v>36</v>
      </c>
      <c r="J32" s="66">
        <f>ROUND(J137, 2)</f>
        <v>0</v>
      </c>
      <c r="L32" s="32"/>
    </row>
    <row r="33" spans="2:12" s="1" customFormat="1" ht="6.95" customHeight="1" x14ac:dyDescent="0.2">
      <c r="B33" s="32"/>
      <c r="D33" s="53"/>
      <c r="E33" s="53"/>
      <c r="F33" s="53"/>
      <c r="G33" s="53"/>
      <c r="H33" s="53"/>
      <c r="I33" s="53"/>
      <c r="J33" s="53"/>
      <c r="K33" s="53"/>
      <c r="L33" s="32"/>
    </row>
    <row r="34" spans="2:12" s="1" customFormat="1" ht="14.45" customHeight="1" x14ac:dyDescent="0.2">
      <c r="B34" s="32"/>
      <c r="F34" s="35" t="s">
        <v>38</v>
      </c>
      <c r="I34" s="35" t="s">
        <v>37</v>
      </c>
      <c r="J34" s="35" t="s">
        <v>39</v>
      </c>
      <c r="L34" s="32"/>
    </row>
    <row r="35" spans="2:12" s="1" customFormat="1" ht="14.45" customHeight="1" x14ac:dyDescent="0.2">
      <c r="B35" s="32"/>
      <c r="D35" s="55" t="s">
        <v>40</v>
      </c>
      <c r="E35" s="27" t="s">
        <v>41</v>
      </c>
      <c r="F35" s="86">
        <f>ROUND((SUM(BE137:BE393)),  2)</f>
        <v>0</v>
      </c>
      <c r="I35" s="96">
        <v>0.21</v>
      </c>
      <c r="J35" s="86">
        <f>ROUND(((SUM(BE137:BE393))*I35),  2)</f>
        <v>0</v>
      </c>
      <c r="L35" s="32"/>
    </row>
    <row r="36" spans="2:12" s="1" customFormat="1" ht="14.45" customHeight="1" x14ac:dyDescent="0.2">
      <c r="B36" s="32"/>
      <c r="E36" s="27" t="s">
        <v>42</v>
      </c>
      <c r="F36" s="86">
        <f>ROUND((SUM(BF137:BF393)),  2)</f>
        <v>0</v>
      </c>
      <c r="I36" s="96">
        <v>0.12</v>
      </c>
      <c r="J36" s="86">
        <f>ROUND(((SUM(BF137:BF393))*I36),  2)</f>
        <v>0</v>
      </c>
      <c r="L36" s="32"/>
    </row>
    <row r="37" spans="2:12" s="1" customFormat="1" ht="14.45" hidden="1" customHeight="1" x14ac:dyDescent="0.2">
      <c r="B37" s="32"/>
      <c r="E37" s="27" t="s">
        <v>43</v>
      </c>
      <c r="F37" s="86">
        <f>ROUND((SUM(BG137:BG393)),  2)</f>
        <v>0</v>
      </c>
      <c r="I37" s="96">
        <v>0.21</v>
      </c>
      <c r="J37" s="86">
        <f>0</f>
        <v>0</v>
      </c>
      <c r="L37" s="32"/>
    </row>
    <row r="38" spans="2:12" s="1" customFormat="1" ht="14.45" hidden="1" customHeight="1" x14ac:dyDescent="0.2">
      <c r="B38" s="32"/>
      <c r="E38" s="27" t="s">
        <v>44</v>
      </c>
      <c r="F38" s="86">
        <f>ROUND((SUM(BH137:BH393)),  2)</f>
        <v>0</v>
      </c>
      <c r="I38" s="96">
        <v>0.12</v>
      </c>
      <c r="J38" s="86">
        <f>0</f>
        <v>0</v>
      </c>
      <c r="L38" s="32"/>
    </row>
    <row r="39" spans="2:12" s="1" customFormat="1" ht="14.45" hidden="1" customHeight="1" x14ac:dyDescent="0.2">
      <c r="B39" s="32"/>
      <c r="E39" s="27" t="s">
        <v>45</v>
      </c>
      <c r="F39" s="86">
        <f>ROUND((SUM(BI137:BI393)),  2)</f>
        <v>0</v>
      </c>
      <c r="I39" s="96">
        <v>0</v>
      </c>
      <c r="J39" s="86">
        <f>0</f>
        <v>0</v>
      </c>
      <c r="L39" s="32"/>
    </row>
    <row r="40" spans="2:12" s="1" customFormat="1" ht="6.95" customHeight="1" x14ac:dyDescent="0.2">
      <c r="B40" s="32"/>
      <c r="L40" s="32"/>
    </row>
    <row r="41" spans="2:12" s="1" customFormat="1" ht="25.35" customHeight="1" x14ac:dyDescent="0.2">
      <c r="B41" s="32"/>
      <c r="C41" s="97"/>
      <c r="D41" s="98" t="s">
        <v>46</v>
      </c>
      <c r="E41" s="57"/>
      <c r="F41" s="57"/>
      <c r="G41" s="99" t="s">
        <v>47</v>
      </c>
      <c r="H41" s="100" t="s">
        <v>48</v>
      </c>
      <c r="I41" s="57"/>
      <c r="J41" s="101">
        <f>SUM(J32:J39)</f>
        <v>0</v>
      </c>
      <c r="K41" s="102"/>
      <c r="L41" s="32"/>
    </row>
    <row r="42" spans="2:12" s="1" customFormat="1" ht="14.45" customHeight="1" x14ac:dyDescent="0.2">
      <c r="B42" s="32"/>
      <c r="L42" s="32"/>
    </row>
    <row r="43" spans="2:12" ht="14.45" customHeight="1" x14ac:dyDescent="0.2">
      <c r="B43" s="20"/>
      <c r="L43" s="20"/>
    </row>
    <row r="44" spans="2:12" ht="14.45" customHeight="1" x14ac:dyDescent="0.2">
      <c r="B44" s="20"/>
      <c r="L44" s="20"/>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s="1" customFormat="1" ht="16.5" customHeight="1" x14ac:dyDescent="0.2">
      <c r="B87" s="32"/>
      <c r="E87" s="247" t="s">
        <v>1769</v>
      </c>
      <c r="F87" s="246"/>
      <c r="G87" s="246"/>
      <c r="H87" s="246"/>
      <c r="L87" s="32"/>
    </row>
    <row r="88" spans="2:12" s="1" customFormat="1" ht="12" customHeight="1" x14ac:dyDescent="0.2">
      <c r="B88" s="32"/>
      <c r="C88" s="27" t="s">
        <v>136</v>
      </c>
      <c r="L88" s="32"/>
    </row>
    <row r="89" spans="2:12" s="1" customFormat="1" ht="16.5" customHeight="1" x14ac:dyDescent="0.2">
      <c r="B89" s="32"/>
      <c r="E89" s="241" t="str">
        <f>E11</f>
        <v>D1.02.10 - Architektonicko-stavební řešení</v>
      </c>
      <c r="F89" s="246"/>
      <c r="G89" s="246"/>
      <c r="H89" s="246"/>
      <c r="L89" s="32"/>
    </row>
    <row r="90" spans="2:12" s="1" customFormat="1" ht="6.95" customHeight="1" x14ac:dyDescent="0.2">
      <c r="B90" s="32"/>
      <c r="L90" s="32"/>
    </row>
    <row r="91" spans="2:12" s="1" customFormat="1" ht="12" customHeight="1" x14ac:dyDescent="0.2">
      <c r="B91" s="32"/>
      <c r="C91" s="27" t="s">
        <v>20</v>
      </c>
      <c r="F91" s="25" t="str">
        <f>F14</f>
        <v xml:space="preserve"> </v>
      </c>
      <c r="I91" s="27" t="s">
        <v>22</v>
      </c>
      <c r="J91" s="52" t="str">
        <f>IF(J14="","",J14)</f>
        <v>24. 2. 2024</v>
      </c>
      <c r="L91" s="32"/>
    </row>
    <row r="92" spans="2:12" s="1" customFormat="1" ht="6.95" customHeight="1" x14ac:dyDescent="0.2">
      <c r="B92" s="32"/>
      <c r="L92" s="32"/>
    </row>
    <row r="93" spans="2:12" s="1" customFormat="1" ht="25.7" customHeight="1" x14ac:dyDescent="0.2">
      <c r="B93" s="32"/>
      <c r="C93" s="27" t="s">
        <v>24</v>
      </c>
      <c r="F93" s="25" t="str">
        <f>E17</f>
        <v>Vysoká škola bánská – Technická univerzita Ostrava</v>
      </c>
      <c r="I93" s="27" t="s">
        <v>30</v>
      </c>
      <c r="J93" s="30" t="str">
        <f>E23</f>
        <v>CHVÁLEK ATELIÉR s.r.o.</v>
      </c>
      <c r="L93" s="32"/>
    </row>
    <row r="94" spans="2:12" s="1" customFormat="1" ht="15.2" customHeight="1" x14ac:dyDescent="0.2">
      <c r="B94" s="32"/>
      <c r="C94" s="27" t="s">
        <v>28</v>
      </c>
      <c r="F94" s="25" t="str">
        <f>IF(E20="","",E20)</f>
        <v>Vyplň údaj</v>
      </c>
      <c r="I94" s="27" t="s">
        <v>33</v>
      </c>
      <c r="J94" s="30" t="str">
        <f>E26</f>
        <v xml:space="preserve"> </v>
      </c>
      <c r="L94" s="32"/>
    </row>
    <row r="95" spans="2:12" s="1" customFormat="1" ht="10.35" customHeight="1" x14ac:dyDescent="0.2">
      <c r="B95" s="32"/>
      <c r="L95" s="32"/>
    </row>
    <row r="96" spans="2:12" s="1" customFormat="1" ht="29.25" customHeight="1" x14ac:dyDescent="0.2">
      <c r="B96" s="32"/>
      <c r="C96" s="105" t="s">
        <v>139</v>
      </c>
      <c r="D96" s="97"/>
      <c r="E96" s="97"/>
      <c r="F96" s="97"/>
      <c r="G96" s="97"/>
      <c r="H96" s="97"/>
      <c r="I96" s="97"/>
      <c r="J96" s="106" t="s">
        <v>140</v>
      </c>
      <c r="K96" s="97"/>
      <c r="L96" s="32"/>
    </row>
    <row r="97" spans="2:47" s="1" customFormat="1" ht="10.35" customHeight="1" x14ac:dyDescent="0.2">
      <c r="B97" s="32"/>
      <c r="L97" s="32"/>
    </row>
    <row r="98" spans="2:47" s="1" customFormat="1" ht="22.9" customHeight="1" x14ac:dyDescent="0.2">
      <c r="B98" s="32"/>
      <c r="C98" s="107" t="s">
        <v>141</v>
      </c>
      <c r="J98" s="66">
        <f>J137</f>
        <v>0</v>
      </c>
      <c r="L98" s="32"/>
      <c r="AU98" s="17" t="s">
        <v>142</v>
      </c>
    </row>
    <row r="99" spans="2:47" s="8" customFormat="1" ht="24.95" customHeight="1" x14ac:dyDescent="0.2">
      <c r="B99" s="108"/>
      <c r="D99" s="109" t="s">
        <v>143</v>
      </c>
      <c r="E99" s="110"/>
      <c r="F99" s="110"/>
      <c r="G99" s="110"/>
      <c r="H99" s="110"/>
      <c r="I99" s="110"/>
      <c r="J99" s="111">
        <f>J138</f>
        <v>0</v>
      </c>
      <c r="L99" s="108"/>
    </row>
    <row r="100" spans="2:47" s="9" customFormat="1" ht="19.899999999999999" customHeight="1" x14ac:dyDescent="0.2">
      <c r="B100" s="112"/>
      <c r="D100" s="113" t="s">
        <v>146</v>
      </c>
      <c r="E100" s="114"/>
      <c r="F100" s="114"/>
      <c r="G100" s="114"/>
      <c r="H100" s="114"/>
      <c r="I100" s="114"/>
      <c r="J100" s="115">
        <f>J139</f>
        <v>0</v>
      </c>
      <c r="L100" s="112"/>
    </row>
    <row r="101" spans="2:47" s="9" customFormat="1" ht="19.899999999999999" customHeight="1" x14ac:dyDescent="0.2">
      <c r="B101" s="112"/>
      <c r="D101" s="113" t="s">
        <v>148</v>
      </c>
      <c r="E101" s="114"/>
      <c r="F101" s="114"/>
      <c r="G101" s="114"/>
      <c r="H101" s="114"/>
      <c r="I101" s="114"/>
      <c r="J101" s="115">
        <f>J141</f>
        <v>0</v>
      </c>
      <c r="L101" s="112"/>
    </row>
    <row r="102" spans="2:47" s="9" customFormat="1" ht="19.899999999999999" customHeight="1" x14ac:dyDescent="0.2">
      <c r="B102" s="112"/>
      <c r="D102" s="113" t="s">
        <v>149</v>
      </c>
      <c r="E102" s="114"/>
      <c r="F102" s="114"/>
      <c r="G102" s="114"/>
      <c r="H102" s="114"/>
      <c r="I102" s="114"/>
      <c r="J102" s="115">
        <f>J185</f>
        <v>0</v>
      </c>
      <c r="L102" s="112"/>
    </row>
    <row r="103" spans="2:47" s="9" customFormat="1" ht="14.85" customHeight="1" x14ac:dyDescent="0.2">
      <c r="B103" s="112"/>
      <c r="D103" s="113" t="s">
        <v>150</v>
      </c>
      <c r="E103" s="114"/>
      <c r="F103" s="114"/>
      <c r="G103" s="114"/>
      <c r="H103" s="114"/>
      <c r="I103" s="114"/>
      <c r="J103" s="115">
        <f>J224</f>
        <v>0</v>
      </c>
      <c r="L103" s="112"/>
    </row>
    <row r="104" spans="2:47" s="9" customFormat="1" ht="19.899999999999999" customHeight="1" x14ac:dyDescent="0.2">
      <c r="B104" s="112"/>
      <c r="D104" s="113" t="s">
        <v>151</v>
      </c>
      <c r="E104" s="114"/>
      <c r="F104" s="114"/>
      <c r="G104" s="114"/>
      <c r="H104" s="114"/>
      <c r="I104" s="114"/>
      <c r="J104" s="115">
        <f>J227</f>
        <v>0</v>
      </c>
      <c r="L104" s="112"/>
    </row>
    <row r="105" spans="2:47" s="9" customFormat="1" ht="19.899999999999999" customHeight="1" x14ac:dyDescent="0.2">
      <c r="B105" s="112"/>
      <c r="D105" s="113" t="s">
        <v>152</v>
      </c>
      <c r="E105" s="114"/>
      <c r="F105" s="114"/>
      <c r="G105" s="114"/>
      <c r="H105" s="114"/>
      <c r="I105" s="114"/>
      <c r="J105" s="115">
        <f>J238</f>
        <v>0</v>
      </c>
      <c r="L105" s="112"/>
    </row>
    <row r="106" spans="2:47" s="8" customFormat="1" ht="24.95" customHeight="1" x14ac:dyDescent="0.2">
      <c r="B106" s="108"/>
      <c r="D106" s="109" t="s">
        <v>153</v>
      </c>
      <c r="E106" s="110"/>
      <c r="F106" s="110"/>
      <c r="G106" s="110"/>
      <c r="H106" s="110"/>
      <c r="I106" s="110"/>
      <c r="J106" s="111">
        <f>J243</f>
        <v>0</v>
      </c>
      <c r="L106" s="108"/>
    </row>
    <row r="107" spans="2:47" s="9" customFormat="1" ht="19.899999999999999" customHeight="1" x14ac:dyDescent="0.2">
      <c r="B107" s="112"/>
      <c r="D107" s="113" t="s">
        <v>154</v>
      </c>
      <c r="E107" s="114"/>
      <c r="F107" s="114"/>
      <c r="G107" s="114"/>
      <c r="H107" s="114"/>
      <c r="I107" s="114"/>
      <c r="J107" s="115">
        <f>J244</f>
        <v>0</v>
      </c>
      <c r="L107" s="112"/>
    </row>
    <row r="108" spans="2:47" s="9" customFormat="1" ht="19.899999999999999" customHeight="1" x14ac:dyDescent="0.2">
      <c r="B108" s="112"/>
      <c r="D108" s="113" t="s">
        <v>1771</v>
      </c>
      <c r="E108" s="114"/>
      <c r="F108" s="114"/>
      <c r="G108" s="114"/>
      <c r="H108" s="114"/>
      <c r="I108" s="114"/>
      <c r="J108" s="115">
        <f>J255</f>
        <v>0</v>
      </c>
      <c r="L108" s="112"/>
    </row>
    <row r="109" spans="2:47" s="9" customFormat="1" ht="19.899999999999999" customHeight="1" x14ac:dyDescent="0.2">
      <c r="B109" s="112"/>
      <c r="D109" s="113" t="s">
        <v>156</v>
      </c>
      <c r="E109" s="114"/>
      <c r="F109" s="114"/>
      <c r="G109" s="114"/>
      <c r="H109" s="114"/>
      <c r="I109" s="114"/>
      <c r="J109" s="115">
        <f>J260</f>
        <v>0</v>
      </c>
      <c r="L109" s="112"/>
    </row>
    <row r="110" spans="2:47" s="9" customFormat="1" ht="19.899999999999999" customHeight="1" x14ac:dyDescent="0.2">
      <c r="B110" s="112"/>
      <c r="D110" s="113" t="s">
        <v>157</v>
      </c>
      <c r="E110" s="114"/>
      <c r="F110" s="114"/>
      <c r="G110" s="114"/>
      <c r="H110" s="114"/>
      <c r="I110" s="114"/>
      <c r="J110" s="115">
        <f>J289</f>
        <v>0</v>
      </c>
      <c r="L110" s="112"/>
    </row>
    <row r="111" spans="2:47" s="9" customFormat="1" ht="19.899999999999999" customHeight="1" x14ac:dyDescent="0.2">
      <c r="B111" s="112"/>
      <c r="D111" s="113" t="s">
        <v>161</v>
      </c>
      <c r="E111" s="114"/>
      <c r="F111" s="114"/>
      <c r="G111" s="114"/>
      <c r="H111" s="114"/>
      <c r="I111" s="114"/>
      <c r="J111" s="115">
        <f>J297</f>
        <v>0</v>
      </c>
      <c r="L111" s="112"/>
    </row>
    <row r="112" spans="2:47" s="9" customFormat="1" ht="19.899999999999999" customHeight="1" x14ac:dyDescent="0.2">
      <c r="B112" s="112"/>
      <c r="D112" s="113" t="s">
        <v>162</v>
      </c>
      <c r="E112" s="114"/>
      <c r="F112" s="114"/>
      <c r="G112" s="114"/>
      <c r="H112" s="114"/>
      <c r="I112" s="114"/>
      <c r="J112" s="115">
        <f>J335</f>
        <v>0</v>
      </c>
      <c r="L112" s="112"/>
    </row>
    <row r="113" spans="2:12" s="9" customFormat="1" ht="19.899999999999999" customHeight="1" x14ac:dyDescent="0.2">
      <c r="B113" s="112"/>
      <c r="D113" s="113" t="s">
        <v>163</v>
      </c>
      <c r="E113" s="114"/>
      <c r="F113" s="114"/>
      <c r="G113" s="114"/>
      <c r="H113" s="114"/>
      <c r="I113" s="114"/>
      <c r="J113" s="115">
        <f>J342</f>
        <v>0</v>
      </c>
      <c r="L113" s="112"/>
    </row>
    <row r="114" spans="2:12" s="8" customFormat="1" ht="24.95" customHeight="1" x14ac:dyDescent="0.2">
      <c r="B114" s="108"/>
      <c r="D114" s="109" t="s">
        <v>164</v>
      </c>
      <c r="E114" s="110"/>
      <c r="F114" s="110"/>
      <c r="G114" s="110"/>
      <c r="H114" s="110"/>
      <c r="I114" s="110"/>
      <c r="J114" s="111">
        <f>J346</f>
        <v>0</v>
      </c>
      <c r="L114" s="108"/>
    </row>
    <row r="115" spans="2:12" s="9" customFormat="1" ht="19.899999999999999" customHeight="1" x14ac:dyDescent="0.2">
      <c r="B115" s="112"/>
      <c r="D115" s="113" t="s">
        <v>165</v>
      </c>
      <c r="E115" s="114"/>
      <c r="F115" s="114"/>
      <c r="G115" s="114"/>
      <c r="H115" s="114"/>
      <c r="I115" s="114"/>
      <c r="J115" s="115">
        <f>J347</f>
        <v>0</v>
      </c>
      <c r="L115" s="112"/>
    </row>
    <row r="116" spans="2:12" s="1" customFormat="1" ht="21.95" customHeight="1" x14ac:dyDescent="0.2">
      <c r="B116" s="32"/>
      <c r="L116" s="32"/>
    </row>
    <row r="117" spans="2:12" s="1" customFormat="1" ht="6.95" customHeight="1" x14ac:dyDescent="0.2">
      <c r="B117" s="44"/>
      <c r="C117" s="45"/>
      <c r="D117" s="45"/>
      <c r="E117" s="45"/>
      <c r="F117" s="45"/>
      <c r="G117" s="45"/>
      <c r="H117" s="45"/>
      <c r="I117" s="45"/>
      <c r="J117" s="45"/>
      <c r="K117" s="45"/>
      <c r="L117" s="32"/>
    </row>
    <row r="121" spans="2:12" s="1" customFormat="1" ht="6.95" customHeight="1" x14ac:dyDescent="0.2">
      <c r="B121" s="46"/>
      <c r="C121" s="47"/>
      <c r="D121" s="47"/>
      <c r="E121" s="47"/>
      <c r="F121" s="47"/>
      <c r="G121" s="47"/>
      <c r="H121" s="47"/>
      <c r="I121" s="47"/>
      <c r="J121" s="47"/>
      <c r="K121" s="47"/>
      <c r="L121" s="32"/>
    </row>
    <row r="122" spans="2:12" s="1" customFormat="1" ht="24.95" customHeight="1" x14ac:dyDescent="0.2">
      <c r="B122" s="32"/>
      <c r="C122" s="21" t="s">
        <v>166</v>
      </c>
      <c r="L122" s="32"/>
    </row>
    <row r="123" spans="2:12" s="1" customFormat="1" ht="6.95" customHeight="1" x14ac:dyDescent="0.2">
      <c r="B123" s="32"/>
      <c r="L123" s="32"/>
    </row>
    <row r="124" spans="2:12" s="1" customFormat="1" ht="12" customHeight="1" x14ac:dyDescent="0.2">
      <c r="B124" s="32"/>
      <c r="C124" s="27" t="s">
        <v>16</v>
      </c>
      <c r="L124" s="32"/>
    </row>
    <row r="125" spans="2:12" s="1" customFormat="1" ht="16.5" customHeight="1" x14ac:dyDescent="0.2">
      <c r="B125" s="32"/>
      <c r="E125" s="247" t="str">
        <f>E7</f>
        <v>Rekonstrukce spojovacích chodeb pavilonu G VŠB-TUO</v>
      </c>
      <c r="F125" s="248"/>
      <c r="G125" s="248"/>
      <c r="H125" s="248"/>
      <c r="L125" s="32"/>
    </row>
    <row r="126" spans="2:12" ht="12" customHeight="1" x14ac:dyDescent="0.2">
      <c r="B126" s="20"/>
      <c r="C126" s="27" t="s">
        <v>134</v>
      </c>
      <c r="L126" s="20"/>
    </row>
    <row r="127" spans="2:12" s="1" customFormat="1" ht="16.5" customHeight="1" x14ac:dyDescent="0.2">
      <c r="B127" s="32"/>
      <c r="E127" s="247" t="s">
        <v>1769</v>
      </c>
      <c r="F127" s="246"/>
      <c r="G127" s="246"/>
      <c r="H127" s="246"/>
      <c r="L127" s="32"/>
    </row>
    <row r="128" spans="2:12" s="1" customFormat="1" ht="12" customHeight="1" x14ac:dyDescent="0.2">
      <c r="B128" s="32"/>
      <c r="C128" s="27" t="s">
        <v>136</v>
      </c>
      <c r="L128" s="32"/>
    </row>
    <row r="129" spans="2:65" s="1" customFormat="1" ht="16.5" customHeight="1" x14ac:dyDescent="0.2">
      <c r="B129" s="32"/>
      <c r="E129" s="241" t="str">
        <f>E11</f>
        <v>D1.02.10 - Architektonicko-stavební řešení</v>
      </c>
      <c r="F129" s="246"/>
      <c r="G129" s="246"/>
      <c r="H129" s="246"/>
      <c r="L129" s="32"/>
    </row>
    <row r="130" spans="2:65" s="1" customFormat="1" ht="6.95" customHeight="1" x14ac:dyDescent="0.2">
      <c r="B130" s="32"/>
      <c r="L130" s="32"/>
    </row>
    <row r="131" spans="2:65" s="1" customFormat="1" ht="12" customHeight="1" x14ac:dyDescent="0.2">
      <c r="B131" s="32"/>
      <c r="C131" s="27" t="s">
        <v>20</v>
      </c>
      <c r="F131" s="25" t="str">
        <f>F14</f>
        <v xml:space="preserve"> </v>
      </c>
      <c r="I131" s="27" t="s">
        <v>22</v>
      </c>
      <c r="J131" s="52" t="str">
        <f>IF(J14="","",J14)</f>
        <v>24. 2. 2024</v>
      </c>
      <c r="L131" s="32"/>
    </row>
    <row r="132" spans="2:65" s="1" customFormat="1" ht="6.95" customHeight="1" x14ac:dyDescent="0.2">
      <c r="B132" s="32"/>
      <c r="L132" s="32"/>
    </row>
    <row r="133" spans="2:65" s="1" customFormat="1" ht="25.7" customHeight="1" x14ac:dyDescent="0.2">
      <c r="B133" s="32"/>
      <c r="C133" s="27" t="s">
        <v>24</v>
      </c>
      <c r="F133" s="25" t="str">
        <f>E17</f>
        <v>Vysoká škola bánská – Technická univerzita Ostrava</v>
      </c>
      <c r="I133" s="27" t="s">
        <v>30</v>
      </c>
      <c r="J133" s="30" t="str">
        <f>E23</f>
        <v>CHVÁLEK ATELIÉR s.r.o.</v>
      </c>
      <c r="L133" s="32"/>
    </row>
    <row r="134" spans="2:65" s="1" customFormat="1" ht="15.2" customHeight="1" x14ac:dyDescent="0.2">
      <c r="B134" s="32"/>
      <c r="C134" s="27" t="s">
        <v>28</v>
      </c>
      <c r="F134" s="25" t="str">
        <f>IF(E20="","",E20)</f>
        <v>Vyplň údaj</v>
      </c>
      <c r="I134" s="27" t="s">
        <v>33</v>
      </c>
      <c r="J134" s="30" t="str">
        <f>E26</f>
        <v xml:space="preserve"> </v>
      </c>
      <c r="L134" s="32"/>
    </row>
    <row r="135" spans="2:65" s="1" customFormat="1" ht="10.35" customHeight="1" x14ac:dyDescent="0.2">
      <c r="B135" s="32"/>
      <c r="L135" s="32"/>
    </row>
    <row r="136" spans="2:65" s="10" customFormat="1" ht="29.25" customHeight="1" x14ac:dyDescent="0.2">
      <c r="B136" s="116"/>
      <c r="C136" s="117" t="s">
        <v>167</v>
      </c>
      <c r="D136" s="118" t="s">
        <v>61</v>
      </c>
      <c r="E136" s="118" t="s">
        <v>57</v>
      </c>
      <c r="F136" s="118" t="s">
        <v>58</v>
      </c>
      <c r="G136" s="118" t="s">
        <v>168</v>
      </c>
      <c r="H136" s="118" t="s">
        <v>169</v>
      </c>
      <c r="I136" s="118" t="s">
        <v>170</v>
      </c>
      <c r="J136" s="118" t="s">
        <v>140</v>
      </c>
      <c r="K136" s="119" t="s">
        <v>171</v>
      </c>
      <c r="L136" s="116"/>
      <c r="M136" s="59" t="s">
        <v>1</v>
      </c>
      <c r="N136" s="60" t="s">
        <v>40</v>
      </c>
      <c r="O136" s="60" t="s">
        <v>172</v>
      </c>
      <c r="P136" s="60" t="s">
        <v>173</v>
      </c>
      <c r="Q136" s="60" t="s">
        <v>174</v>
      </c>
      <c r="R136" s="60" t="s">
        <v>175</v>
      </c>
      <c r="S136" s="60" t="s">
        <v>176</v>
      </c>
      <c r="T136" s="61" t="s">
        <v>177</v>
      </c>
    </row>
    <row r="137" spans="2:65" s="1" customFormat="1" ht="22.9" customHeight="1" x14ac:dyDescent="0.25">
      <c r="B137" s="32"/>
      <c r="C137" s="64" t="s">
        <v>178</v>
      </c>
      <c r="J137" s="120">
        <f>BK137</f>
        <v>0</v>
      </c>
      <c r="L137" s="32"/>
      <c r="M137" s="62"/>
      <c r="N137" s="53"/>
      <c r="O137" s="53"/>
      <c r="P137" s="121">
        <f>P138+P243+P346</f>
        <v>0</v>
      </c>
      <c r="Q137" s="53"/>
      <c r="R137" s="121">
        <f>R138+R243+R346</f>
        <v>53.201599310000006</v>
      </c>
      <c r="S137" s="53"/>
      <c r="T137" s="122">
        <f>T138+T243+T346</f>
        <v>122.34427295000002</v>
      </c>
      <c r="AT137" s="17" t="s">
        <v>75</v>
      </c>
      <c r="AU137" s="17" t="s">
        <v>142</v>
      </c>
      <c r="BK137" s="123">
        <f>BK138+BK243+BK346</f>
        <v>0</v>
      </c>
    </row>
    <row r="138" spans="2:65" s="11" customFormat="1" ht="25.9" customHeight="1" x14ac:dyDescent="0.2">
      <c r="B138" s="124"/>
      <c r="D138" s="125" t="s">
        <v>75</v>
      </c>
      <c r="E138" s="126" t="s">
        <v>179</v>
      </c>
      <c r="F138" s="126" t="s">
        <v>180</v>
      </c>
      <c r="I138" s="127"/>
      <c r="J138" s="128">
        <f>BK138</f>
        <v>0</v>
      </c>
      <c r="L138" s="124"/>
      <c r="M138" s="129"/>
      <c r="P138" s="130">
        <f>P139+P141+P185+P227+P238</f>
        <v>0</v>
      </c>
      <c r="R138" s="130">
        <f>R139+R141+R185+R227+R238</f>
        <v>43.383994250000008</v>
      </c>
      <c r="T138" s="131">
        <f>T139+T141+T185+T227+T238</f>
        <v>122.22586600000002</v>
      </c>
      <c r="AR138" s="125" t="s">
        <v>83</v>
      </c>
      <c r="AT138" s="132" t="s">
        <v>75</v>
      </c>
      <c r="AU138" s="132" t="s">
        <v>76</v>
      </c>
      <c r="AY138" s="125" t="s">
        <v>181</v>
      </c>
      <c r="BK138" s="133">
        <f>BK139+BK141+BK185+BK227+BK238</f>
        <v>0</v>
      </c>
    </row>
    <row r="139" spans="2:65" s="11" customFormat="1" ht="22.9" customHeight="1" x14ac:dyDescent="0.2">
      <c r="B139" s="124"/>
      <c r="D139" s="125" t="s">
        <v>75</v>
      </c>
      <c r="E139" s="134" t="s">
        <v>99</v>
      </c>
      <c r="F139" s="134" t="s">
        <v>204</v>
      </c>
      <c r="I139" s="127"/>
      <c r="J139" s="135">
        <f>BK139</f>
        <v>0</v>
      </c>
      <c r="L139" s="124"/>
      <c r="M139" s="129"/>
      <c r="P139" s="130">
        <f>P140</f>
        <v>0</v>
      </c>
      <c r="R139" s="130">
        <f>R140</f>
        <v>0.30659999999999998</v>
      </c>
      <c r="T139" s="131">
        <f>T140</f>
        <v>0</v>
      </c>
      <c r="AR139" s="125" t="s">
        <v>83</v>
      </c>
      <c r="AT139" s="132" t="s">
        <v>75</v>
      </c>
      <c r="AU139" s="132" t="s">
        <v>83</v>
      </c>
      <c r="AY139" s="125" t="s">
        <v>181</v>
      </c>
      <c r="BK139" s="133">
        <f>BK140</f>
        <v>0</v>
      </c>
    </row>
    <row r="140" spans="2:65" s="1" customFormat="1" ht="21.75" customHeight="1" x14ac:dyDescent="0.2">
      <c r="B140" s="136"/>
      <c r="C140" s="137" t="s">
        <v>83</v>
      </c>
      <c r="D140" s="137" t="s">
        <v>183</v>
      </c>
      <c r="E140" s="138" t="s">
        <v>1772</v>
      </c>
      <c r="F140" s="139" t="s">
        <v>1773</v>
      </c>
      <c r="G140" s="140" t="s">
        <v>339</v>
      </c>
      <c r="H140" s="141">
        <v>12</v>
      </c>
      <c r="I140" s="142"/>
      <c r="J140" s="143">
        <f>ROUND(I140*H140,2)</f>
        <v>0</v>
      </c>
      <c r="K140" s="139" t="s">
        <v>187</v>
      </c>
      <c r="L140" s="32"/>
      <c r="M140" s="144" t="s">
        <v>1</v>
      </c>
      <c r="N140" s="145" t="s">
        <v>41</v>
      </c>
      <c r="P140" s="146">
        <f>O140*H140</f>
        <v>0</v>
      </c>
      <c r="Q140" s="146">
        <v>2.555E-2</v>
      </c>
      <c r="R140" s="146">
        <f>Q140*H140</f>
        <v>0.30659999999999998</v>
      </c>
      <c r="S140" s="146">
        <v>0</v>
      </c>
      <c r="T140" s="147">
        <f>S140*H140</f>
        <v>0</v>
      </c>
      <c r="AR140" s="148" t="s">
        <v>188</v>
      </c>
      <c r="AT140" s="148" t="s">
        <v>183</v>
      </c>
      <c r="AU140" s="148" t="s">
        <v>85</v>
      </c>
      <c r="AY140" s="17" t="s">
        <v>181</v>
      </c>
      <c r="BE140" s="149">
        <f>IF(N140="základní",J140,0)</f>
        <v>0</v>
      </c>
      <c r="BF140" s="149">
        <f>IF(N140="snížená",J140,0)</f>
        <v>0</v>
      </c>
      <c r="BG140" s="149">
        <f>IF(N140="zákl. přenesená",J140,0)</f>
        <v>0</v>
      </c>
      <c r="BH140" s="149">
        <f>IF(N140="sníž. přenesená",J140,0)</f>
        <v>0</v>
      </c>
      <c r="BI140" s="149">
        <f>IF(N140="nulová",J140,0)</f>
        <v>0</v>
      </c>
      <c r="BJ140" s="17" t="s">
        <v>83</v>
      </c>
      <c r="BK140" s="149">
        <f>ROUND(I140*H140,2)</f>
        <v>0</v>
      </c>
      <c r="BL140" s="17" t="s">
        <v>188</v>
      </c>
      <c r="BM140" s="148" t="s">
        <v>1774</v>
      </c>
    </row>
    <row r="141" spans="2:65" s="11" customFormat="1" ht="22.9" customHeight="1" x14ac:dyDescent="0.2">
      <c r="B141" s="124"/>
      <c r="D141" s="125" t="s">
        <v>75</v>
      </c>
      <c r="E141" s="134" t="s">
        <v>214</v>
      </c>
      <c r="F141" s="134" t="s">
        <v>215</v>
      </c>
      <c r="I141" s="127"/>
      <c r="J141" s="135">
        <f>BK141</f>
        <v>0</v>
      </c>
      <c r="L141" s="124"/>
      <c r="M141" s="129"/>
      <c r="P141" s="130">
        <f>SUM(P142:P184)</f>
        <v>0</v>
      </c>
      <c r="R141" s="130">
        <f>SUM(R142:R184)</f>
        <v>43.030525050000001</v>
      </c>
      <c r="T141" s="131">
        <f>SUM(T142:T184)</f>
        <v>0</v>
      </c>
      <c r="AR141" s="125" t="s">
        <v>83</v>
      </c>
      <c r="AT141" s="132" t="s">
        <v>75</v>
      </c>
      <c r="AU141" s="132" t="s">
        <v>83</v>
      </c>
      <c r="AY141" s="125" t="s">
        <v>181</v>
      </c>
      <c r="BK141" s="133">
        <f>SUM(BK142:BK184)</f>
        <v>0</v>
      </c>
    </row>
    <row r="142" spans="2:65" s="1" customFormat="1" ht="16.5" customHeight="1" x14ac:dyDescent="0.2">
      <c r="B142" s="136"/>
      <c r="C142" s="137" t="s">
        <v>85</v>
      </c>
      <c r="D142" s="137" t="s">
        <v>183</v>
      </c>
      <c r="E142" s="138" t="s">
        <v>1775</v>
      </c>
      <c r="F142" s="139" t="s">
        <v>1776</v>
      </c>
      <c r="G142" s="140" t="s">
        <v>186</v>
      </c>
      <c r="H142" s="141">
        <v>8.2799999999999994</v>
      </c>
      <c r="I142" s="142"/>
      <c r="J142" s="143">
        <f>ROUND(I142*H142,2)</f>
        <v>0</v>
      </c>
      <c r="K142" s="139" t="s">
        <v>187</v>
      </c>
      <c r="L142" s="32"/>
      <c r="M142" s="144" t="s">
        <v>1</v>
      </c>
      <c r="N142" s="145" t="s">
        <v>41</v>
      </c>
      <c r="P142" s="146">
        <f>O142*H142</f>
        <v>0</v>
      </c>
      <c r="Q142" s="146">
        <v>2.5999999999999998E-4</v>
      </c>
      <c r="R142" s="146">
        <f>Q142*H142</f>
        <v>2.1527999999999999E-3</v>
      </c>
      <c r="S142" s="146">
        <v>0</v>
      </c>
      <c r="T142" s="147">
        <f>S142*H142</f>
        <v>0</v>
      </c>
      <c r="AR142" s="148" t="s">
        <v>188</v>
      </c>
      <c r="AT142" s="148" t="s">
        <v>183</v>
      </c>
      <c r="AU142" s="148" t="s">
        <v>85</v>
      </c>
      <c r="AY142" s="17" t="s">
        <v>181</v>
      </c>
      <c r="BE142" s="149">
        <f>IF(N142="základní",J142,0)</f>
        <v>0</v>
      </c>
      <c r="BF142" s="149">
        <f>IF(N142="snížená",J142,0)</f>
        <v>0</v>
      </c>
      <c r="BG142" s="149">
        <f>IF(N142="zákl. přenesená",J142,0)</f>
        <v>0</v>
      </c>
      <c r="BH142" s="149">
        <f>IF(N142="sníž. přenesená",J142,0)</f>
        <v>0</v>
      </c>
      <c r="BI142" s="149">
        <f>IF(N142="nulová",J142,0)</f>
        <v>0</v>
      </c>
      <c r="BJ142" s="17" t="s">
        <v>83</v>
      </c>
      <c r="BK142" s="149">
        <f>ROUND(I142*H142,2)</f>
        <v>0</v>
      </c>
      <c r="BL142" s="17" t="s">
        <v>188</v>
      </c>
      <c r="BM142" s="148" t="s">
        <v>1777</v>
      </c>
    </row>
    <row r="143" spans="2:65" s="12" customFormat="1" x14ac:dyDescent="0.2">
      <c r="B143" s="150"/>
      <c r="D143" s="151" t="s">
        <v>190</v>
      </c>
      <c r="E143" s="152" t="s">
        <v>1</v>
      </c>
      <c r="F143" s="153" t="s">
        <v>1778</v>
      </c>
      <c r="H143" s="154">
        <v>8.2799999999999994</v>
      </c>
      <c r="I143" s="155"/>
      <c r="L143" s="150"/>
      <c r="M143" s="156"/>
      <c r="T143" s="157"/>
      <c r="AT143" s="152" t="s">
        <v>190</v>
      </c>
      <c r="AU143" s="152" t="s">
        <v>85</v>
      </c>
      <c r="AV143" s="12" t="s">
        <v>85</v>
      </c>
      <c r="AW143" s="12" t="s">
        <v>32</v>
      </c>
      <c r="AX143" s="12" t="s">
        <v>76</v>
      </c>
      <c r="AY143" s="152" t="s">
        <v>181</v>
      </c>
    </row>
    <row r="144" spans="2:65" s="14" customFormat="1" x14ac:dyDescent="0.2">
      <c r="B144" s="164"/>
      <c r="D144" s="151" t="s">
        <v>190</v>
      </c>
      <c r="E144" s="165" t="s">
        <v>1</v>
      </c>
      <c r="F144" s="166" t="s">
        <v>193</v>
      </c>
      <c r="H144" s="167">
        <v>8.2799999999999994</v>
      </c>
      <c r="I144" s="168"/>
      <c r="L144" s="164"/>
      <c r="M144" s="169"/>
      <c r="T144" s="170"/>
      <c r="AT144" s="165" t="s">
        <v>190</v>
      </c>
      <c r="AU144" s="165" t="s">
        <v>85</v>
      </c>
      <c r="AV144" s="14" t="s">
        <v>188</v>
      </c>
      <c r="AW144" s="14" t="s">
        <v>32</v>
      </c>
      <c r="AX144" s="14" t="s">
        <v>83</v>
      </c>
      <c r="AY144" s="165" t="s">
        <v>181</v>
      </c>
    </row>
    <row r="145" spans="2:65" s="1" customFormat="1" ht="16.5" customHeight="1" x14ac:dyDescent="0.2">
      <c r="B145" s="136"/>
      <c r="C145" s="137" t="s">
        <v>99</v>
      </c>
      <c r="D145" s="137" t="s">
        <v>183</v>
      </c>
      <c r="E145" s="138" t="s">
        <v>1779</v>
      </c>
      <c r="F145" s="139" t="s">
        <v>1780</v>
      </c>
      <c r="G145" s="140" t="s">
        <v>186</v>
      </c>
      <c r="H145" s="141">
        <v>11.7</v>
      </c>
      <c r="I145" s="142"/>
      <c r="J145" s="143">
        <f>ROUND(I145*H145,2)</f>
        <v>0</v>
      </c>
      <c r="K145" s="139" t="s">
        <v>187</v>
      </c>
      <c r="L145" s="32"/>
      <c r="M145" s="144" t="s">
        <v>1</v>
      </c>
      <c r="N145" s="145" t="s">
        <v>41</v>
      </c>
      <c r="P145" s="146">
        <f>O145*H145</f>
        <v>0</v>
      </c>
      <c r="Q145" s="146">
        <v>5.6000000000000001E-2</v>
      </c>
      <c r="R145" s="146">
        <f>Q145*H145</f>
        <v>0.6552</v>
      </c>
      <c r="S145" s="146">
        <v>0</v>
      </c>
      <c r="T145" s="147">
        <f>S145*H145</f>
        <v>0</v>
      </c>
      <c r="AR145" s="148" t="s">
        <v>188</v>
      </c>
      <c r="AT145" s="148" t="s">
        <v>183</v>
      </c>
      <c r="AU145" s="148" t="s">
        <v>85</v>
      </c>
      <c r="AY145" s="17" t="s">
        <v>181</v>
      </c>
      <c r="BE145" s="149">
        <f>IF(N145="základní",J145,0)</f>
        <v>0</v>
      </c>
      <c r="BF145" s="149">
        <f>IF(N145="snížená",J145,0)</f>
        <v>0</v>
      </c>
      <c r="BG145" s="149">
        <f>IF(N145="zákl. přenesená",J145,0)</f>
        <v>0</v>
      </c>
      <c r="BH145" s="149">
        <f>IF(N145="sníž. přenesená",J145,0)</f>
        <v>0</v>
      </c>
      <c r="BI145" s="149">
        <f>IF(N145="nulová",J145,0)</f>
        <v>0</v>
      </c>
      <c r="BJ145" s="17" t="s">
        <v>83</v>
      </c>
      <c r="BK145" s="149">
        <f>ROUND(I145*H145,2)</f>
        <v>0</v>
      </c>
      <c r="BL145" s="17" t="s">
        <v>188</v>
      </c>
      <c r="BM145" s="148" t="s">
        <v>1781</v>
      </c>
    </row>
    <row r="146" spans="2:65" s="1" customFormat="1" ht="16.5" customHeight="1" x14ac:dyDescent="0.2">
      <c r="B146" s="136"/>
      <c r="C146" s="137" t="s">
        <v>188</v>
      </c>
      <c r="D146" s="137" t="s">
        <v>183</v>
      </c>
      <c r="E146" s="138" t="s">
        <v>1782</v>
      </c>
      <c r="F146" s="139" t="s">
        <v>1783</v>
      </c>
      <c r="G146" s="140" t="s">
        <v>186</v>
      </c>
      <c r="H146" s="141">
        <v>8.2799999999999994</v>
      </c>
      <c r="I146" s="142"/>
      <c r="J146" s="143">
        <f>ROUND(I146*H146,2)</f>
        <v>0</v>
      </c>
      <c r="K146" s="139" t="s">
        <v>187</v>
      </c>
      <c r="L146" s="32"/>
      <c r="M146" s="144" t="s">
        <v>1</v>
      </c>
      <c r="N146" s="145" t="s">
        <v>41</v>
      </c>
      <c r="P146" s="146">
        <f>O146*H146</f>
        <v>0</v>
      </c>
      <c r="Q146" s="146">
        <v>4.0000000000000001E-3</v>
      </c>
      <c r="R146" s="146">
        <f>Q146*H146</f>
        <v>3.3119999999999997E-2</v>
      </c>
      <c r="S146" s="146">
        <v>0</v>
      </c>
      <c r="T146" s="147">
        <f>S146*H146</f>
        <v>0</v>
      </c>
      <c r="AR146" s="148" t="s">
        <v>188</v>
      </c>
      <c r="AT146" s="148" t="s">
        <v>183</v>
      </c>
      <c r="AU146" s="148" t="s">
        <v>85</v>
      </c>
      <c r="AY146" s="17" t="s">
        <v>181</v>
      </c>
      <c r="BE146" s="149">
        <f>IF(N146="základní",J146,0)</f>
        <v>0</v>
      </c>
      <c r="BF146" s="149">
        <f>IF(N146="snížená",J146,0)</f>
        <v>0</v>
      </c>
      <c r="BG146" s="149">
        <f>IF(N146="zákl. přenesená",J146,0)</f>
        <v>0</v>
      </c>
      <c r="BH146" s="149">
        <f>IF(N146="sníž. přenesená",J146,0)</f>
        <v>0</v>
      </c>
      <c r="BI146" s="149">
        <f>IF(N146="nulová",J146,0)</f>
        <v>0</v>
      </c>
      <c r="BJ146" s="17" t="s">
        <v>83</v>
      </c>
      <c r="BK146" s="149">
        <f>ROUND(I146*H146,2)</f>
        <v>0</v>
      </c>
      <c r="BL146" s="17" t="s">
        <v>188</v>
      </c>
      <c r="BM146" s="148" t="s">
        <v>1784</v>
      </c>
    </row>
    <row r="147" spans="2:65" s="12" customFormat="1" x14ac:dyDescent="0.2">
      <c r="B147" s="150"/>
      <c r="D147" s="151" t="s">
        <v>190</v>
      </c>
      <c r="E147" s="152" t="s">
        <v>1</v>
      </c>
      <c r="F147" s="153" t="s">
        <v>1778</v>
      </c>
      <c r="H147" s="154">
        <v>8.2799999999999994</v>
      </c>
      <c r="I147" s="155"/>
      <c r="L147" s="150"/>
      <c r="M147" s="156"/>
      <c r="T147" s="157"/>
      <c r="AT147" s="152" t="s">
        <v>190</v>
      </c>
      <c r="AU147" s="152" t="s">
        <v>85</v>
      </c>
      <c r="AV147" s="12" t="s">
        <v>85</v>
      </c>
      <c r="AW147" s="12" t="s">
        <v>32</v>
      </c>
      <c r="AX147" s="12" t="s">
        <v>76</v>
      </c>
      <c r="AY147" s="152" t="s">
        <v>181</v>
      </c>
    </row>
    <row r="148" spans="2:65" s="14" customFormat="1" x14ac:dyDescent="0.2">
      <c r="B148" s="164"/>
      <c r="D148" s="151" t="s">
        <v>190</v>
      </c>
      <c r="E148" s="165" t="s">
        <v>1</v>
      </c>
      <c r="F148" s="166" t="s">
        <v>193</v>
      </c>
      <c r="H148" s="167">
        <v>8.2799999999999994</v>
      </c>
      <c r="I148" s="168"/>
      <c r="L148" s="164"/>
      <c r="M148" s="169"/>
      <c r="T148" s="170"/>
      <c r="AT148" s="165" t="s">
        <v>190</v>
      </c>
      <c r="AU148" s="165" t="s">
        <v>85</v>
      </c>
      <c r="AV148" s="14" t="s">
        <v>188</v>
      </c>
      <c r="AW148" s="14" t="s">
        <v>32</v>
      </c>
      <c r="AX148" s="14" t="s">
        <v>83</v>
      </c>
      <c r="AY148" s="165" t="s">
        <v>181</v>
      </c>
    </row>
    <row r="149" spans="2:65" s="1" customFormat="1" ht="16.5" customHeight="1" x14ac:dyDescent="0.2">
      <c r="B149" s="136"/>
      <c r="C149" s="137" t="s">
        <v>209</v>
      </c>
      <c r="D149" s="137" t="s">
        <v>183</v>
      </c>
      <c r="E149" s="138" t="s">
        <v>1785</v>
      </c>
      <c r="F149" s="139" t="s">
        <v>1786</v>
      </c>
      <c r="G149" s="140" t="s">
        <v>186</v>
      </c>
      <c r="H149" s="141">
        <v>117.84</v>
      </c>
      <c r="I149" s="142"/>
      <c r="J149" s="143">
        <f>ROUND(I149*H149,2)</f>
        <v>0</v>
      </c>
      <c r="K149" s="139" t="s">
        <v>187</v>
      </c>
      <c r="L149" s="32"/>
      <c r="M149" s="144" t="s">
        <v>1</v>
      </c>
      <c r="N149" s="145" t="s">
        <v>41</v>
      </c>
      <c r="P149" s="146">
        <f>O149*H149</f>
        <v>0</v>
      </c>
      <c r="Q149" s="146">
        <v>5.1999999999999998E-3</v>
      </c>
      <c r="R149" s="146">
        <f>Q149*H149</f>
        <v>0.61276799999999998</v>
      </c>
      <c r="S149" s="146">
        <v>0</v>
      </c>
      <c r="T149" s="147">
        <f>S149*H149</f>
        <v>0</v>
      </c>
      <c r="AR149" s="148" t="s">
        <v>188</v>
      </c>
      <c r="AT149" s="148" t="s">
        <v>183</v>
      </c>
      <c r="AU149" s="148" t="s">
        <v>85</v>
      </c>
      <c r="AY149" s="17" t="s">
        <v>181</v>
      </c>
      <c r="BE149" s="149">
        <f>IF(N149="základní",J149,0)</f>
        <v>0</v>
      </c>
      <c r="BF149" s="149">
        <f>IF(N149="snížená",J149,0)</f>
        <v>0</v>
      </c>
      <c r="BG149" s="149">
        <f>IF(N149="zákl. přenesená",J149,0)</f>
        <v>0</v>
      </c>
      <c r="BH149" s="149">
        <f>IF(N149="sníž. přenesená",J149,0)</f>
        <v>0</v>
      </c>
      <c r="BI149" s="149">
        <f>IF(N149="nulová",J149,0)</f>
        <v>0</v>
      </c>
      <c r="BJ149" s="17" t="s">
        <v>83</v>
      </c>
      <c r="BK149" s="149">
        <f>ROUND(I149*H149,2)</f>
        <v>0</v>
      </c>
      <c r="BL149" s="17" t="s">
        <v>188</v>
      </c>
      <c r="BM149" s="148" t="s">
        <v>1787</v>
      </c>
    </row>
    <row r="150" spans="2:65" s="1" customFormat="1" ht="16.5" customHeight="1" x14ac:dyDescent="0.2">
      <c r="B150" s="136"/>
      <c r="C150" s="137" t="s">
        <v>214</v>
      </c>
      <c r="D150" s="137" t="s">
        <v>183</v>
      </c>
      <c r="E150" s="138" t="s">
        <v>1788</v>
      </c>
      <c r="F150" s="139" t="s">
        <v>1789</v>
      </c>
      <c r="G150" s="140" t="s">
        <v>186</v>
      </c>
      <c r="H150" s="141">
        <v>456.32</v>
      </c>
      <c r="I150" s="142"/>
      <c r="J150" s="143">
        <f>ROUND(I150*H150,2)</f>
        <v>0</v>
      </c>
      <c r="K150" s="139" t="s">
        <v>187</v>
      </c>
      <c r="L150" s="32"/>
      <c r="M150" s="144" t="s">
        <v>1</v>
      </c>
      <c r="N150" s="145" t="s">
        <v>41</v>
      </c>
      <c r="P150" s="146">
        <f>O150*H150</f>
        <v>0</v>
      </c>
      <c r="Q150" s="146">
        <v>7.3499999999999998E-3</v>
      </c>
      <c r="R150" s="146">
        <f>Q150*H150</f>
        <v>3.353952</v>
      </c>
      <c r="S150" s="146">
        <v>0</v>
      </c>
      <c r="T150" s="147">
        <f>S150*H150</f>
        <v>0</v>
      </c>
      <c r="AR150" s="148" t="s">
        <v>188</v>
      </c>
      <c r="AT150" s="148" t="s">
        <v>183</v>
      </c>
      <c r="AU150" s="148" t="s">
        <v>85</v>
      </c>
      <c r="AY150" s="17" t="s">
        <v>181</v>
      </c>
      <c r="BE150" s="149">
        <f>IF(N150="základní",J150,0)</f>
        <v>0</v>
      </c>
      <c r="BF150" s="149">
        <f>IF(N150="snížená",J150,0)</f>
        <v>0</v>
      </c>
      <c r="BG150" s="149">
        <f>IF(N150="zákl. přenesená",J150,0)</f>
        <v>0</v>
      </c>
      <c r="BH150" s="149">
        <f>IF(N150="sníž. přenesená",J150,0)</f>
        <v>0</v>
      </c>
      <c r="BI150" s="149">
        <f>IF(N150="nulová",J150,0)</f>
        <v>0</v>
      </c>
      <c r="BJ150" s="17" t="s">
        <v>83</v>
      </c>
      <c r="BK150" s="149">
        <f>ROUND(I150*H150,2)</f>
        <v>0</v>
      </c>
      <c r="BL150" s="17" t="s">
        <v>188</v>
      </c>
      <c r="BM150" s="148" t="s">
        <v>1790</v>
      </c>
    </row>
    <row r="151" spans="2:65" s="12" customFormat="1" x14ac:dyDescent="0.2">
      <c r="B151" s="150"/>
      <c r="D151" s="151" t="s">
        <v>190</v>
      </c>
      <c r="E151" s="152" t="s">
        <v>1</v>
      </c>
      <c r="F151" s="153" t="s">
        <v>1791</v>
      </c>
      <c r="H151" s="154">
        <v>228.04499999999999</v>
      </c>
      <c r="I151" s="155"/>
      <c r="L151" s="150"/>
      <c r="M151" s="156"/>
      <c r="T151" s="157"/>
      <c r="AT151" s="152" t="s">
        <v>190</v>
      </c>
      <c r="AU151" s="152" t="s">
        <v>85</v>
      </c>
      <c r="AV151" s="12" t="s">
        <v>85</v>
      </c>
      <c r="AW151" s="12" t="s">
        <v>32</v>
      </c>
      <c r="AX151" s="12" t="s">
        <v>76</v>
      </c>
      <c r="AY151" s="152" t="s">
        <v>181</v>
      </c>
    </row>
    <row r="152" spans="2:65" s="12" customFormat="1" x14ac:dyDescent="0.2">
      <c r="B152" s="150"/>
      <c r="D152" s="151" t="s">
        <v>190</v>
      </c>
      <c r="E152" s="152" t="s">
        <v>1</v>
      </c>
      <c r="F152" s="153" t="s">
        <v>1792</v>
      </c>
      <c r="H152" s="154">
        <v>228.27500000000001</v>
      </c>
      <c r="I152" s="155"/>
      <c r="L152" s="150"/>
      <c r="M152" s="156"/>
      <c r="T152" s="157"/>
      <c r="AT152" s="152" t="s">
        <v>190</v>
      </c>
      <c r="AU152" s="152" t="s">
        <v>85</v>
      </c>
      <c r="AV152" s="12" t="s">
        <v>85</v>
      </c>
      <c r="AW152" s="12" t="s">
        <v>32</v>
      </c>
      <c r="AX152" s="12" t="s">
        <v>76</v>
      </c>
      <c r="AY152" s="152" t="s">
        <v>181</v>
      </c>
    </row>
    <row r="153" spans="2:65" s="14" customFormat="1" x14ac:dyDescent="0.2">
      <c r="B153" s="164"/>
      <c r="D153" s="151" t="s">
        <v>190</v>
      </c>
      <c r="E153" s="165" t="s">
        <v>1</v>
      </c>
      <c r="F153" s="166" t="s">
        <v>193</v>
      </c>
      <c r="H153" s="167">
        <v>456.32</v>
      </c>
      <c r="I153" s="168"/>
      <c r="L153" s="164"/>
      <c r="M153" s="169"/>
      <c r="T153" s="170"/>
      <c r="AT153" s="165" t="s">
        <v>190</v>
      </c>
      <c r="AU153" s="165" t="s">
        <v>85</v>
      </c>
      <c r="AV153" s="14" t="s">
        <v>188</v>
      </c>
      <c r="AW153" s="14" t="s">
        <v>32</v>
      </c>
      <c r="AX153" s="14" t="s">
        <v>83</v>
      </c>
      <c r="AY153" s="165" t="s">
        <v>181</v>
      </c>
    </row>
    <row r="154" spans="2:65" s="1" customFormat="1" ht="16.5" customHeight="1" x14ac:dyDescent="0.2">
      <c r="B154" s="136"/>
      <c r="C154" s="137" t="s">
        <v>219</v>
      </c>
      <c r="D154" s="137" t="s">
        <v>183</v>
      </c>
      <c r="E154" s="138" t="s">
        <v>220</v>
      </c>
      <c r="F154" s="139" t="s">
        <v>221</v>
      </c>
      <c r="G154" s="140" t="s">
        <v>186</v>
      </c>
      <c r="H154" s="141">
        <v>139.405</v>
      </c>
      <c r="I154" s="142"/>
      <c r="J154" s="143">
        <f>ROUND(I154*H154,2)</f>
        <v>0</v>
      </c>
      <c r="K154" s="139" t="s">
        <v>187</v>
      </c>
      <c r="L154" s="32"/>
      <c r="M154" s="144" t="s">
        <v>1</v>
      </c>
      <c r="N154" s="145" t="s">
        <v>41</v>
      </c>
      <c r="P154" s="146">
        <f>O154*H154</f>
        <v>0</v>
      </c>
      <c r="Q154" s="146">
        <v>2.5999999999999998E-4</v>
      </c>
      <c r="R154" s="146">
        <f>Q154*H154</f>
        <v>3.6245299999999994E-2</v>
      </c>
      <c r="S154" s="146">
        <v>0</v>
      </c>
      <c r="T154" s="147">
        <f>S154*H154</f>
        <v>0</v>
      </c>
      <c r="AR154" s="148" t="s">
        <v>188</v>
      </c>
      <c r="AT154" s="148" t="s">
        <v>183</v>
      </c>
      <c r="AU154" s="148" t="s">
        <v>85</v>
      </c>
      <c r="AY154" s="17" t="s">
        <v>181</v>
      </c>
      <c r="BE154" s="149">
        <f>IF(N154="základní",J154,0)</f>
        <v>0</v>
      </c>
      <c r="BF154" s="149">
        <f>IF(N154="snížená",J154,0)</f>
        <v>0</v>
      </c>
      <c r="BG154" s="149">
        <f>IF(N154="zákl. přenesená",J154,0)</f>
        <v>0</v>
      </c>
      <c r="BH154" s="149">
        <f>IF(N154="sníž. přenesená",J154,0)</f>
        <v>0</v>
      </c>
      <c r="BI154" s="149">
        <f>IF(N154="nulová",J154,0)</f>
        <v>0</v>
      </c>
      <c r="BJ154" s="17" t="s">
        <v>83</v>
      </c>
      <c r="BK154" s="149">
        <f>ROUND(I154*H154,2)</f>
        <v>0</v>
      </c>
      <c r="BL154" s="17" t="s">
        <v>188</v>
      </c>
      <c r="BM154" s="148" t="s">
        <v>1793</v>
      </c>
    </row>
    <row r="155" spans="2:65" s="12" customFormat="1" x14ac:dyDescent="0.2">
      <c r="B155" s="150"/>
      <c r="D155" s="151" t="s">
        <v>190</v>
      </c>
      <c r="E155" s="152" t="s">
        <v>1</v>
      </c>
      <c r="F155" s="153" t="s">
        <v>1794</v>
      </c>
      <c r="H155" s="154">
        <v>139.405</v>
      </c>
      <c r="I155" s="155"/>
      <c r="L155" s="150"/>
      <c r="M155" s="156"/>
      <c r="T155" s="157"/>
      <c r="AT155" s="152" t="s">
        <v>190</v>
      </c>
      <c r="AU155" s="152" t="s">
        <v>85</v>
      </c>
      <c r="AV155" s="12" t="s">
        <v>85</v>
      </c>
      <c r="AW155" s="12" t="s">
        <v>32</v>
      </c>
      <c r="AX155" s="12" t="s">
        <v>76</v>
      </c>
      <c r="AY155" s="152" t="s">
        <v>181</v>
      </c>
    </row>
    <row r="156" spans="2:65" s="14" customFormat="1" x14ac:dyDescent="0.2">
      <c r="B156" s="164"/>
      <c r="D156" s="151" t="s">
        <v>190</v>
      </c>
      <c r="E156" s="165" t="s">
        <v>1</v>
      </c>
      <c r="F156" s="166" t="s">
        <v>193</v>
      </c>
      <c r="H156" s="167">
        <v>139.405</v>
      </c>
      <c r="I156" s="168"/>
      <c r="L156" s="164"/>
      <c r="M156" s="169"/>
      <c r="T156" s="170"/>
      <c r="AT156" s="165" t="s">
        <v>190</v>
      </c>
      <c r="AU156" s="165" t="s">
        <v>85</v>
      </c>
      <c r="AV156" s="14" t="s">
        <v>188</v>
      </c>
      <c r="AW156" s="14" t="s">
        <v>32</v>
      </c>
      <c r="AX156" s="14" t="s">
        <v>83</v>
      </c>
      <c r="AY156" s="165" t="s">
        <v>181</v>
      </c>
    </row>
    <row r="157" spans="2:65" s="1" customFormat="1" ht="16.5" customHeight="1" x14ac:dyDescent="0.2">
      <c r="B157" s="136"/>
      <c r="C157" s="137" t="s">
        <v>202</v>
      </c>
      <c r="D157" s="137" t="s">
        <v>183</v>
      </c>
      <c r="E157" s="138" t="s">
        <v>1795</v>
      </c>
      <c r="F157" s="139" t="s">
        <v>1796</v>
      </c>
      <c r="G157" s="140" t="s">
        <v>186</v>
      </c>
      <c r="H157" s="141">
        <v>45.6</v>
      </c>
      <c r="I157" s="142"/>
      <c r="J157" s="143">
        <f>ROUND(I157*H157,2)</f>
        <v>0</v>
      </c>
      <c r="K157" s="139" t="s">
        <v>187</v>
      </c>
      <c r="L157" s="32"/>
      <c r="M157" s="144" t="s">
        <v>1</v>
      </c>
      <c r="N157" s="145" t="s">
        <v>41</v>
      </c>
      <c r="P157" s="146">
        <f>O157*H157</f>
        <v>0</v>
      </c>
      <c r="Q157" s="146">
        <v>5.6000000000000001E-2</v>
      </c>
      <c r="R157" s="146">
        <f>Q157*H157</f>
        <v>2.5536000000000003</v>
      </c>
      <c r="S157" s="146">
        <v>0</v>
      </c>
      <c r="T157" s="147">
        <f>S157*H157</f>
        <v>0</v>
      </c>
      <c r="AR157" s="148" t="s">
        <v>188</v>
      </c>
      <c r="AT157" s="148" t="s">
        <v>183</v>
      </c>
      <c r="AU157" s="148" t="s">
        <v>85</v>
      </c>
      <c r="AY157" s="17" t="s">
        <v>181</v>
      </c>
      <c r="BE157" s="149">
        <f>IF(N157="základní",J157,0)</f>
        <v>0</v>
      </c>
      <c r="BF157" s="149">
        <f>IF(N157="snížená",J157,0)</f>
        <v>0</v>
      </c>
      <c r="BG157" s="149">
        <f>IF(N157="zákl. přenesená",J157,0)</f>
        <v>0</v>
      </c>
      <c r="BH157" s="149">
        <f>IF(N157="sníž. přenesená",J157,0)</f>
        <v>0</v>
      </c>
      <c r="BI157" s="149">
        <f>IF(N157="nulová",J157,0)</f>
        <v>0</v>
      </c>
      <c r="BJ157" s="17" t="s">
        <v>83</v>
      </c>
      <c r="BK157" s="149">
        <f>ROUND(I157*H157,2)</f>
        <v>0</v>
      </c>
      <c r="BL157" s="17" t="s">
        <v>188</v>
      </c>
      <c r="BM157" s="148" t="s">
        <v>1797</v>
      </c>
    </row>
    <row r="158" spans="2:65" s="1" customFormat="1" ht="24.2" customHeight="1" x14ac:dyDescent="0.2">
      <c r="B158" s="136"/>
      <c r="C158" s="137" t="s">
        <v>229</v>
      </c>
      <c r="D158" s="137" t="s">
        <v>183</v>
      </c>
      <c r="E158" s="138" t="s">
        <v>1798</v>
      </c>
      <c r="F158" s="139" t="s">
        <v>1799</v>
      </c>
      <c r="G158" s="140" t="s">
        <v>186</v>
      </c>
      <c r="H158" s="141">
        <v>147.685</v>
      </c>
      <c r="I158" s="142"/>
      <c r="J158" s="143">
        <f>ROUND(I158*H158,2)</f>
        <v>0</v>
      </c>
      <c r="K158" s="139" t="s">
        <v>201</v>
      </c>
      <c r="L158" s="32"/>
      <c r="M158" s="144" t="s">
        <v>1</v>
      </c>
      <c r="N158" s="145" t="s">
        <v>41</v>
      </c>
      <c r="P158" s="146">
        <f>O158*H158</f>
        <v>0</v>
      </c>
      <c r="Q158" s="146">
        <v>0</v>
      </c>
      <c r="R158" s="146">
        <f>Q158*H158</f>
        <v>0</v>
      </c>
      <c r="S158" s="146">
        <v>0</v>
      </c>
      <c r="T158" s="147">
        <f>S158*H158</f>
        <v>0</v>
      </c>
      <c r="AR158" s="148" t="s">
        <v>188</v>
      </c>
      <c r="AT158" s="148" t="s">
        <v>183</v>
      </c>
      <c r="AU158" s="148" t="s">
        <v>85</v>
      </c>
      <c r="AY158" s="17" t="s">
        <v>181</v>
      </c>
      <c r="BE158" s="149">
        <f>IF(N158="základní",J158,0)</f>
        <v>0</v>
      </c>
      <c r="BF158" s="149">
        <f>IF(N158="snížená",J158,0)</f>
        <v>0</v>
      </c>
      <c r="BG158" s="149">
        <f>IF(N158="zákl. přenesená",J158,0)</f>
        <v>0</v>
      </c>
      <c r="BH158" s="149">
        <f>IF(N158="sníž. přenesená",J158,0)</f>
        <v>0</v>
      </c>
      <c r="BI158" s="149">
        <f>IF(N158="nulová",J158,0)</f>
        <v>0</v>
      </c>
      <c r="BJ158" s="17" t="s">
        <v>83</v>
      </c>
      <c r="BK158" s="149">
        <f>ROUND(I158*H158,2)</f>
        <v>0</v>
      </c>
      <c r="BL158" s="17" t="s">
        <v>188</v>
      </c>
      <c r="BM158" s="148" t="s">
        <v>1800</v>
      </c>
    </row>
    <row r="159" spans="2:65" s="13" customFormat="1" x14ac:dyDescent="0.2">
      <c r="B159" s="158"/>
      <c r="D159" s="151" t="s">
        <v>190</v>
      </c>
      <c r="E159" s="159" t="s">
        <v>1</v>
      </c>
      <c r="F159" s="160" t="s">
        <v>1801</v>
      </c>
      <c r="H159" s="159" t="s">
        <v>1</v>
      </c>
      <c r="I159" s="161"/>
      <c r="L159" s="158"/>
      <c r="M159" s="162"/>
      <c r="T159" s="163"/>
      <c r="AT159" s="159" t="s">
        <v>190</v>
      </c>
      <c r="AU159" s="159" t="s">
        <v>85</v>
      </c>
      <c r="AV159" s="13" t="s">
        <v>83</v>
      </c>
      <c r="AW159" s="13" t="s">
        <v>32</v>
      </c>
      <c r="AX159" s="13" t="s">
        <v>76</v>
      </c>
      <c r="AY159" s="159" t="s">
        <v>181</v>
      </c>
    </row>
    <row r="160" spans="2:65" s="13" customFormat="1" x14ac:dyDescent="0.2">
      <c r="B160" s="158"/>
      <c r="D160" s="151" t="s">
        <v>190</v>
      </c>
      <c r="E160" s="159" t="s">
        <v>1</v>
      </c>
      <c r="F160" s="160" t="s">
        <v>1802</v>
      </c>
      <c r="H160" s="159" t="s">
        <v>1</v>
      </c>
      <c r="I160" s="161"/>
      <c r="L160" s="158"/>
      <c r="M160" s="162"/>
      <c r="T160" s="163"/>
      <c r="AT160" s="159" t="s">
        <v>190</v>
      </c>
      <c r="AU160" s="159" t="s">
        <v>85</v>
      </c>
      <c r="AV160" s="13" t="s">
        <v>83</v>
      </c>
      <c r="AW160" s="13" t="s">
        <v>32</v>
      </c>
      <c r="AX160" s="13" t="s">
        <v>76</v>
      </c>
      <c r="AY160" s="159" t="s">
        <v>181</v>
      </c>
    </row>
    <row r="161" spans="2:65" s="12" customFormat="1" x14ac:dyDescent="0.2">
      <c r="B161" s="150"/>
      <c r="D161" s="151" t="s">
        <v>190</v>
      </c>
      <c r="E161" s="152" t="s">
        <v>1</v>
      </c>
      <c r="F161" s="153" t="s">
        <v>1803</v>
      </c>
      <c r="H161" s="154">
        <v>147.685</v>
      </c>
      <c r="I161" s="155"/>
      <c r="L161" s="150"/>
      <c r="M161" s="156"/>
      <c r="T161" s="157"/>
      <c r="AT161" s="152" t="s">
        <v>190</v>
      </c>
      <c r="AU161" s="152" t="s">
        <v>85</v>
      </c>
      <c r="AV161" s="12" t="s">
        <v>85</v>
      </c>
      <c r="AW161" s="12" t="s">
        <v>32</v>
      </c>
      <c r="AX161" s="12" t="s">
        <v>76</v>
      </c>
      <c r="AY161" s="152" t="s">
        <v>181</v>
      </c>
    </row>
    <row r="162" spans="2:65" s="14" customFormat="1" x14ac:dyDescent="0.2">
      <c r="B162" s="164"/>
      <c r="D162" s="151" t="s">
        <v>190</v>
      </c>
      <c r="E162" s="165" t="s">
        <v>1</v>
      </c>
      <c r="F162" s="166" t="s">
        <v>193</v>
      </c>
      <c r="H162" s="167">
        <v>147.685</v>
      </c>
      <c r="I162" s="168"/>
      <c r="L162" s="164"/>
      <c r="M162" s="169"/>
      <c r="T162" s="170"/>
      <c r="AT162" s="165" t="s">
        <v>190</v>
      </c>
      <c r="AU162" s="165" t="s">
        <v>85</v>
      </c>
      <c r="AV162" s="14" t="s">
        <v>188</v>
      </c>
      <c r="AW162" s="14" t="s">
        <v>32</v>
      </c>
      <c r="AX162" s="14" t="s">
        <v>83</v>
      </c>
      <c r="AY162" s="165" t="s">
        <v>181</v>
      </c>
    </row>
    <row r="163" spans="2:65" s="1" customFormat="1" ht="16.5" customHeight="1" x14ac:dyDescent="0.2">
      <c r="B163" s="136"/>
      <c r="C163" s="137" t="s">
        <v>233</v>
      </c>
      <c r="D163" s="137" t="s">
        <v>183</v>
      </c>
      <c r="E163" s="138" t="s">
        <v>1804</v>
      </c>
      <c r="F163" s="139" t="s">
        <v>1805</v>
      </c>
      <c r="G163" s="140" t="s">
        <v>186</v>
      </c>
      <c r="H163" s="141">
        <v>139.405</v>
      </c>
      <c r="I163" s="142"/>
      <c r="J163" s="143">
        <f>ROUND(I163*H163,2)</f>
        <v>0</v>
      </c>
      <c r="K163" s="139" t="s">
        <v>187</v>
      </c>
      <c r="L163" s="32"/>
      <c r="M163" s="144" t="s">
        <v>1</v>
      </c>
      <c r="N163" s="145" t="s">
        <v>41</v>
      </c>
      <c r="P163" s="146">
        <f>O163*H163</f>
        <v>0</v>
      </c>
      <c r="Q163" s="146">
        <v>4.0000000000000001E-3</v>
      </c>
      <c r="R163" s="146">
        <f>Q163*H163</f>
        <v>0.55762</v>
      </c>
      <c r="S163" s="146">
        <v>0</v>
      </c>
      <c r="T163" s="147">
        <f>S163*H163</f>
        <v>0</v>
      </c>
      <c r="AR163" s="148" t="s">
        <v>188</v>
      </c>
      <c r="AT163" s="148" t="s">
        <v>183</v>
      </c>
      <c r="AU163" s="148" t="s">
        <v>85</v>
      </c>
      <c r="AY163" s="17" t="s">
        <v>181</v>
      </c>
      <c r="BE163" s="149">
        <f>IF(N163="základní",J163,0)</f>
        <v>0</v>
      </c>
      <c r="BF163" s="149">
        <f>IF(N163="snížená",J163,0)</f>
        <v>0</v>
      </c>
      <c r="BG163" s="149">
        <f>IF(N163="zákl. přenesená",J163,0)</f>
        <v>0</v>
      </c>
      <c r="BH163" s="149">
        <f>IF(N163="sníž. přenesená",J163,0)</f>
        <v>0</v>
      </c>
      <c r="BI163" s="149">
        <f>IF(N163="nulová",J163,0)</f>
        <v>0</v>
      </c>
      <c r="BJ163" s="17" t="s">
        <v>83</v>
      </c>
      <c r="BK163" s="149">
        <f>ROUND(I163*H163,2)</f>
        <v>0</v>
      </c>
      <c r="BL163" s="17" t="s">
        <v>188</v>
      </c>
      <c r="BM163" s="148" t="s">
        <v>1806</v>
      </c>
    </row>
    <row r="164" spans="2:65" s="12" customFormat="1" x14ac:dyDescent="0.2">
      <c r="B164" s="150"/>
      <c r="D164" s="151" t="s">
        <v>190</v>
      </c>
      <c r="E164" s="152" t="s">
        <v>1</v>
      </c>
      <c r="F164" s="153" t="s">
        <v>1794</v>
      </c>
      <c r="H164" s="154">
        <v>139.405</v>
      </c>
      <c r="I164" s="155"/>
      <c r="L164" s="150"/>
      <c r="M164" s="156"/>
      <c r="T164" s="157"/>
      <c r="AT164" s="152" t="s">
        <v>190</v>
      </c>
      <c r="AU164" s="152" t="s">
        <v>85</v>
      </c>
      <c r="AV164" s="12" t="s">
        <v>85</v>
      </c>
      <c r="AW164" s="12" t="s">
        <v>32</v>
      </c>
      <c r="AX164" s="12" t="s">
        <v>76</v>
      </c>
      <c r="AY164" s="152" t="s">
        <v>181</v>
      </c>
    </row>
    <row r="165" spans="2:65" s="14" customFormat="1" x14ac:dyDescent="0.2">
      <c r="B165" s="164"/>
      <c r="D165" s="151" t="s">
        <v>190</v>
      </c>
      <c r="E165" s="165" t="s">
        <v>1</v>
      </c>
      <c r="F165" s="166" t="s">
        <v>193</v>
      </c>
      <c r="H165" s="167">
        <v>139.405</v>
      </c>
      <c r="I165" s="168"/>
      <c r="L165" s="164"/>
      <c r="M165" s="169"/>
      <c r="T165" s="170"/>
      <c r="AT165" s="165" t="s">
        <v>190</v>
      </c>
      <c r="AU165" s="165" t="s">
        <v>85</v>
      </c>
      <c r="AV165" s="14" t="s">
        <v>188</v>
      </c>
      <c r="AW165" s="14" t="s">
        <v>32</v>
      </c>
      <c r="AX165" s="14" t="s">
        <v>83</v>
      </c>
      <c r="AY165" s="165" t="s">
        <v>181</v>
      </c>
    </row>
    <row r="166" spans="2:65" s="1" customFormat="1" ht="16.5" customHeight="1" x14ac:dyDescent="0.2">
      <c r="B166" s="136"/>
      <c r="C166" s="137" t="s">
        <v>237</v>
      </c>
      <c r="D166" s="137" t="s">
        <v>183</v>
      </c>
      <c r="E166" s="138" t="s">
        <v>1807</v>
      </c>
      <c r="F166" s="139" t="s">
        <v>1808</v>
      </c>
      <c r="G166" s="140" t="s">
        <v>186</v>
      </c>
      <c r="H166" s="141">
        <v>228.04499999999999</v>
      </c>
      <c r="I166" s="142"/>
      <c r="J166" s="143">
        <f>ROUND(I166*H166,2)</f>
        <v>0</v>
      </c>
      <c r="K166" s="139" t="s">
        <v>187</v>
      </c>
      <c r="L166" s="32"/>
      <c r="M166" s="144" t="s">
        <v>1</v>
      </c>
      <c r="N166" s="145" t="s">
        <v>41</v>
      </c>
      <c r="P166" s="146">
        <f>O166*H166</f>
        <v>0</v>
      </c>
      <c r="Q166" s="146">
        <v>1.575E-2</v>
      </c>
      <c r="R166" s="146">
        <f>Q166*H166</f>
        <v>3.59170875</v>
      </c>
      <c r="S166" s="146">
        <v>0</v>
      </c>
      <c r="T166" s="147">
        <f>S166*H166</f>
        <v>0</v>
      </c>
      <c r="AR166" s="148" t="s">
        <v>188</v>
      </c>
      <c r="AT166" s="148" t="s">
        <v>183</v>
      </c>
      <c r="AU166" s="148" t="s">
        <v>85</v>
      </c>
      <c r="AY166" s="17" t="s">
        <v>181</v>
      </c>
      <c r="BE166" s="149">
        <f>IF(N166="základní",J166,0)</f>
        <v>0</v>
      </c>
      <c r="BF166" s="149">
        <f>IF(N166="snížená",J166,0)</f>
        <v>0</v>
      </c>
      <c r="BG166" s="149">
        <f>IF(N166="zákl. přenesená",J166,0)</f>
        <v>0</v>
      </c>
      <c r="BH166" s="149">
        <f>IF(N166="sníž. přenesená",J166,0)</f>
        <v>0</v>
      </c>
      <c r="BI166" s="149">
        <f>IF(N166="nulová",J166,0)</f>
        <v>0</v>
      </c>
      <c r="BJ166" s="17" t="s">
        <v>83</v>
      </c>
      <c r="BK166" s="149">
        <f>ROUND(I166*H166,2)</f>
        <v>0</v>
      </c>
      <c r="BL166" s="17" t="s">
        <v>188</v>
      </c>
      <c r="BM166" s="148" t="s">
        <v>1809</v>
      </c>
    </row>
    <row r="167" spans="2:65" s="12" customFormat="1" x14ac:dyDescent="0.2">
      <c r="B167" s="150"/>
      <c r="D167" s="151" t="s">
        <v>190</v>
      </c>
      <c r="E167" s="152" t="s">
        <v>1</v>
      </c>
      <c r="F167" s="153" t="s">
        <v>1791</v>
      </c>
      <c r="H167" s="154">
        <v>228.04499999999999</v>
      </c>
      <c r="I167" s="155"/>
      <c r="L167" s="150"/>
      <c r="M167" s="156"/>
      <c r="T167" s="157"/>
      <c r="AT167" s="152" t="s">
        <v>190</v>
      </c>
      <c r="AU167" s="152" t="s">
        <v>85</v>
      </c>
      <c r="AV167" s="12" t="s">
        <v>85</v>
      </c>
      <c r="AW167" s="12" t="s">
        <v>32</v>
      </c>
      <c r="AX167" s="12" t="s">
        <v>76</v>
      </c>
      <c r="AY167" s="152" t="s">
        <v>181</v>
      </c>
    </row>
    <row r="168" spans="2:65" s="14" customFormat="1" x14ac:dyDescent="0.2">
      <c r="B168" s="164"/>
      <c r="D168" s="151" t="s">
        <v>190</v>
      </c>
      <c r="E168" s="165" t="s">
        <v>1</v>
      </c>
      <c r="F168" s="166" t="s">
        <v>193</v>
      </c>
      <c r="H168" s="167">
        <v>228.04499999999999</v>
      </c>
      <c r="I168" s="168"/>
      <c r="L168" s="164"/>
      <c r="M168" s="169"/>
      <c r="T168" s="170"/>
      <c r="AT168" s="165" t="s">
        <v>190</v>
      </c>
      <c r="AU168" s="165" t="s">
        <v>85</v>
      </c>
      <c r="AV168" s="14" t="s">
        <v>188</v>
      </c>
      <c r="AW168" s="14" t="s">
        <v>32</v>
      </c>
      <c r="AX168" s="14" t="s">
        <v>83</v>
      </c>
      <c r="AY168" s="165" t="s">
        <v>181</v>
      </c>
    </row>
    <row r="169" spans="2:65" s="1" customFormat="1" ht="16.5" customHeight="1" x14ac:dyDescent="0.2">
      <c r="B169" s="136"/>
      <c r="C169" s="137" t="s">
        <v>8</v>
      </c>
      <c r="D169" s="137" t="s">
        <v>183</v>
      </c>
      <c r="E169" s="138" t="s">
        <v>1810</v>
      </c>
      <c r="F169" s="139" t="s">
        <v>1811</v>
      </c>
      <c r="G169" s="140" t="s">
        <v>186</v>
      </c>
      <c r="H169" s="141">
        <v>228.27500000000001</v>
      </c>
      <c r="I169" s="142"/>
      <c r="J169" s="143">
        <f>ROUND(I169*H169,2)</f>
        <v>0</v>
      </c>
      <c r="K169" s="139" t="s">
        <v>187</v>
      </c>
      <c r="L169" s="32"/>
      <c r="M169" s="144" t="s">
        <v>1</v>
      </c>
      <c r="N169" s="145" t="s">
        <v>41</v>
      </c>
      <c r="P169" s="146">
        <f>O169*H169</f>
        <v>0</v>
      </c>
      <c r="Q169" s="146">
        <v>1.54E-2</v>
      </c>
      <c r="R169" s="146">
        <f>Q169*H169</f>
        <v>3.5154350000000001</v>
      </c>
      <c r="S169" s="146">
        <v>0</v>
      </c>
      <c r="T169" s="147">
        <f>S169*H169</f>
        <v>0</v>
      </c>
      <c r="AR169" s="148" t="s">
        <v>188</v>
      </c>
      <c r="AT169" s="148" t="s">
        <v>183</v>
      </c>
      <c r="AU169" s="148" t="s">
        <v>85</v>
      </c>
      <c r="AY169" s="17" t="s">
        <v>181</v>
      </c>
      <c r="BE169" s="149">
        <f>IF(N169="základní",J169,0)</f>
        <v>0</v>
      </c>
      <c r="BF169" s="149">
        <f>IF(N169="snížená",J169,0)</f>
        <v>0</v>
      </c>
      <c r="BG169" s="149">
        <f>IF(N169="zákl. přenesená",J169,0)</f>
        <v>0</v>
      </c>
      <c r="BH169" s="149">
        <f>IF(N169="sníž. přenesená",J169,0)</f>
        <v>0</v>
      </c>
      <c r="BI169" s="149">
        <f>IF(N169="nulová",J169,0)</f>
        <v>0</v>
      </c>
      <c r="BJ169" s="17" t="s">
        <v>83</v>
      </c>
      <c r="BK169" s="149">
        <f>ROUND(I169*H169,2)</f>
        <v>0</v>
      </c>
      <c r="BL169" s="17" t="s">
        <v>188</v>
      </c>
      <c r="BM169" s="148" t="s">
        <v>1812</v>
      </c>
    </row>
    <row r="170" spans="2:65" s="12" customFormat="1" x14ac:dyDescent="0.2">
      <c r="B170" s="150"/>
      <c r="D170" s="151" t="s">
        <v>190</v>
      </c>
      <c r="E170" s="152" t="s">
        <v>1</v>
      </c>
      <c r="F170" s="153" t="s">
        <v>1792</v>
      </c>
      <c r="H170" s="154">
        <v>228.27500000000001</v>
      </c>
      <c r="I170" s="155"/>
      <c r="L170" s="150"/>
      <c r="M170" s="156"/>
      <c r="T170" s="157"/>
      <c r="AT170" s="152" t="s">
        <v>190</v>
      </c>
      <c r="AU170" s="152" t="s">
        <v>85</v>
      </c>
      <c r="AV170" s="12" t="s">
        <v>85</v>
      </c>
      <c r="AW170" s="12" t="s">
        <v>32</v>
      </c>
      <c r="AX170" s="12" t="s">
        <v>76</v>
      </c>
      <c r="AY170" s="152" t="s">
        <v>181</v>
      </c>
    </row>
    <row r="171" spans="2:65" s="14" customFormat="1" x14ac:dyDescent="0.2">
      <c r="B171" s="164"/>
      <c r="D171" s="151" t="s">
        <v>190</v>
      </c>
      <c r="E171" s="165" t="s">
        <v>1</v>
      </c>
      <c r="F171" s="166" t="s">
        <v>193</v>
      </c>
      <c r="H171" s="167">
        <v>228.27500000000001</v>
      </c>
      <c r="I171" s="168"/>
      <c r="L171" s="164"/>
      <c r="M171" s="169"/>
      <c r="T171" s="170"/>
      <c r="AT171" s="165" t="s">
        <v>190</v>
      </c>
      <c r="AU171" s="165" t="s">
        <v>85</v>
      </c>
      <c r="AV171" s="14" t="s">
        <v>188</v>
      </c>
      <c r="AW171" s="14" t="s">
        <v>32</v>
      </c>
      <c r="AX171" s="14" t="s">
        <v>83</v>
      </c>
      <c r="AY171" s="165" t="s">
        <v>181</v>
      </c>
    </row>
    <row r="172" spans="2:65" s="1" customFormat="1" ht="16.5" customHeight="1" x14ac:dyDescent="0.2">
      <c r="B172" s="136"/>
      <c r="C172" s="137" t="s">
        <v>245</v>
      </c>
      <c r="D172" s="137" t="s">
        <v>183</v>
      </c>
      <c r="E172" s="138" t="s">
        <v>1813</v>
      </c>
      <c r="F172" s="139" t="s">
        <v>1814</v>
      </c>
      <c r="G172" s="140" t="s">
        <v>186</v>
      </c>
      <c r="H172" s="141">
        <v>456.09</v>
      </c>
      <c r="I172" s="142"/>
      <c r="J172" s="143">
        <f>ROUND(I172*H172,2)</f>
        <v>0</v>
      </c>
      <c r="K172" s="139" t="s">
        <v>187</v>
      </c>
      <c r="L172" s="32"/>
      <c r="M172" s="144" t="s">
        <v>1</v>
      </c>
      <c r="N172" s="145" t="s">
        <v>41</v>
      </c>
      <c r="P172" s="146">
        <f>O172*H172</f>
        <v>0</v>
      </c>
      <c r="Q172" s="146">
        <v>7.9000000000000008E-3</v>
      </c>
      <c r="R172" s="146">
        <f>Q172*H172</f>
        <v>3.6031110000000002</v>
      </c>
      <c r="S172" s="146">
        <v>0</v>
      </c>
      <c r="T172" s="147">
        <f>S172*H172</f>
        <v>0</v>
      </c>
      <c r="AR172" s="148" t="s">
        <v>188</v>
      </c>
      <c r="AT172" s="148" t="s">
        <v>183</v>
      </c>
      <c r="AU172" s="148" t="s">
        <v>85</v>
      </c>
      <c r="AY172" s="17" t="s">
        <v>181</v>
      </c>
      <c r="BE172" s="149">
        <f>IF(N172="základní",J172,0)</f>
        <v>0</v>
      </c>
      <c r="BF172" s="149">
        <f>IF(N172="snížená",J172,0)</f>
        <v>0</v>
      </c>
      <c r="BG172" s="149">
        <f>IF(N172="zákl. přenesená",J172,0)</f>
        <v>0</v>
      </c>
      <c r="BH172" s="149">
        <f>IF(N172="sníž. přenesená",J172,0)</f>
        <v>0</v>
      </c>
      <c r="BI172" s="149">
        <f>IF(N172="nulová",J172,0)</f>
        <v>0</v>
      </c>
      <c r="BJ172" s="17" t="s">
        <v>83</v>
      </c>
      <c r="BK172" s="149">
        <f>ROUND(I172*H172,2)</f>
        <v>0</v>
      </c>
      <c r="BL172" s="17" t="s">
        <v>188</v>
      </c>
      <c r="BM172" s="148" t="s">
        <v>1815</v>
      </c>
    </row>
    <row r="173" spans="2:65" s="12" customFormat="1" x14ac:dyDescent="0.2">
      <c r="B173" s="150"/>
      <c r="D173" s="151" t="s">
        <v>190</v>
      </c>
      <c r="F173" s="153" t="s">
        <v>1816</v>
      </c>
      <c r="H173" s="154">
        <v>456.09</v>
      </c>
      <c r="I173" s="155"/>
      <c r="L173" s="150"/>
      <c r="M173" s="156"/>
      <c r="T173" s="157"/>
      <c r="AT173" s="152" t="s">
        <v>190</v>
      </c>
      <c r="AU173" s="152" t="s">
        <v>85</v>
      </c>
      <c r="AV173" s="12" t="s">
        <v>85</v>
      </c>
      <c r="AW173" s="12" t="s">
        <v>3</v>
      </c>
      <c r="AX173" s="12" t="s">
        <v>83</v>
      </c>
      <c r="AY173" s="152" t="s">
        <v>181</v>
      </c>
    </row>
    <row r="174" spans="2:65" s="1" customFormat="1" ht="16.5" customHeight="1" x14ac:dyDescent="0.2">
      <c r="B174" s="136"/>
      <c r="C174" s="137" t="s">
        <v>252</v>
      </c>
      <c r="D174" s="137" t="s">
        <v>183</v>
      </c>
      <c r="E174" s="138" t="s">
        <v>1813</v>
      </c>
      <c r="F174" s="139" t="s">
        <v>1814</v>
      </c>
      <c r="G174" s="140" t="s">
        <v>186</v>
      </c>
      <c r="H174" s="141">
        <v>456.55</v>
      </c>
      <c r="I174" s="142"/>
      <c r="J174" s="143">
        <f>ROUND(I174*H174,2)</f>
        <v>0</v>
      </c>
      <c r="K174" s="139" t="s">
        <v>187</v>
      </c>
      <c r="L174" s="32"/>
      <c r="M174" s="144" t="s">
        <v>1</v>
      </c>
      <c r="N174" s="145" t="s">
        <v>41</v>
      </c>
      <c r="P174" s="146">
        <f>O174*H174</f>
        <v>0</v>
      </c>
      <c r="Q174" s="146">
        <v>7.9000000000000008E-3</v>
      </c>
      <c r="R174" s="146">
        <f>Q174*H174</f>
        <v>3.6067450000000005</v>
      </c>
      <c r="S174" s="146">
        <v>0</v>
      </c>
      <c r="T174" s="147">
        <f>S174*H174</f>
        <v>0</v>
      </c>
      <c r="AR174" s="148" t="s">
        <v>188</v>
      </c>
      <c r="AT174" s="148" t="s">
        <v>183</v>
      </c>
      <c r="AU174" s="148" t="s">
        <v>85</v>
      </c>
      <c r="AY174" s="17" t="s">
        <v>181</v>
      </c>
      <c r="BE174" s="149">
        <f>IF(N174="základní",J174,0)</f>
        <v>0</v>
      </c>
      <c r="BF174" s="149">
        <f>IF(N174="snížená",J174,0)</f>
        <v>0</v>
      </c>
      <c r="BG174" s="149">
        <f>IF(N174="zákl. přenesená",J174,0)</f>
        <v>0</v>
      </c>
      <c r="BH174" s="149">
        <f>IF(N174="sníž. přenesená",J174,0)</f>
        <v>0</v>
      </c>
      <c r="BI174" s="149">
        <f>IF(N174="nulová",J174,0)</f>
        <v>0</v>
      </c>
      <c r="BJ174" s="17" t="s">
        <v>83</v>
      </c>
      <c r="BK174" s="149">
        <f>ROUND(I174*H174,2)</f>
        <v>0</v>
      </c>
      <c r="BL174" s="17" t="s">
        <v>188</v>
      </c>
      <c r="BM174" s="148" t="s">
        <v>1817</v>
      </c>
    </row>
    <row r="175" spans="2:65" s="12" customFormat="1" x14ac:dyDescent="0.2">
      <c r="B175" s="150"/>
      <c r="D175" s="151" t="s">
        <v>190</v>
      </c>
      <c r="F175" s="153" t="s">
        <v>1818</v>
      </c>
      <c r="H175" s="154">
        <v>456.55</v>
      </c>
      <c r="I175" s="155"/>
      <c r="L175" s="150"/>
      <c r="M175" s="156"/>
      <c r="T175" s="157"/>
      <c r="AT175" s="152" t="s">
        <v>190</v>
      </c>
      <c r="AU175" s="152" t="s">
        <v>85</v>
      </c>
      <c r="AV175" s="12" t="s">
        <v>85</v>
      </c>
      <c r="AW175" s="12" t="s">
        <v>3</v>
      </c>
      <c r="AX175" s="12" t="s">
        <v>83</v>
      </c>
      <c r="AY175" s="152" t="s">
        <v>181</v>
      </c>
    </row>
    <row r="176" spans="2:65" s="1" customFormat="1" ht="16.5" customHeight="1" x14ac:dyDescent="0.2">
      <c r="B176" s="136"/>
      <c r="C176" s="137" t="s">
        <v>258</v>
      </c>
      <c r="D176" s="137" t="s">
        <v>183</v>
      </c>
      <c r="E176" s="138" t="s">
        <v>1819</v>
      </c>
      <c r="F176" s="139" t="s">
        <v>1820</v>
      </c>
      <c r="G176" s="140" t="s">
        <v>186</v>
      </c>
      <c r="H176" s="141">
        <v>112.16</v>
      </c>
      <c r="I176" s="142"/>
      <c r="J176" s="143">
        <f>ROUND(I176*H176,2)</f>
        <v>0</v>
      </c>
      <c r="K176" s="139" t="s">
        <v>187</v>
      </c>
      <c r="L176" s="32"/>
      <c r="M176" s="144" t="s">
        <v>1</v>
      </c>
      <c r="N176" s="145" t="s">
        <v>41</v>
      </c>
      <c r="P176" s="146">
        <f>O176*H176</f>
        <v>0</v>
      </c>
      <c r="Q176" s="146">
        <v>0.11219999999999999</v>
      </c>
      <c r="R176" s="146">
        <f>Q176*H176</f>
        <v>12.584351999999999</v>
      </c>
      <c r="S176" s="146">
        <v>0</v>
      </c>
      <c r="T176" s="147">
        <f>S176*H176</f>
        <v>0</v>
      </c>
      <c r="AR176" s="148" t="s">
        <v>188</v>
      </c>
      <c r="AT176" s="148" t="s">
        <v>183</v>
      </c>
      <c r="AU176" s="148" t="s">
        <v>85</v>
      </c>
      <c r="AY176" s="17" t="s">
        <v>181</v>
      </c>
      <c r="BE176" s="149">
        <f>IF(N176="základní",J176,0)</f>
        <v>0</v>
      </c>
      <c r="BF176" s="149">
        <f>IF(N176="snížená",J176,0)</f>
        <v>0</v>
      </c>
      <c r="BG176" s="149">
        <f>IF(N176="zákl. přenesená",J176,0)</f>
        <v>0</v>
      </c>
      <c r="BH176" s="149">
        <f>IF(N176="sníž. přenesená",J176,0)</f>
        <v>0</v>
      </c>
      <c r="BI176" s="149">
        <f>IF(N176="nulová",J176,0)</f>
        <v>0</v>
      </c>
      <c r="BJ176" s="17" t="s">
        <v>83</v>
      </c>
      <c r="BK176" s="149">
        <f>ROUND(I176*H176,2)</f>
        <v>0</v>
      </c>
      <c r="BL176" s="17" t="s">
        <v>188</v>
      </c>
      <c r="BM176" s="148" t="s">
        <v>1821</v>
      </c>
    </row>
    <row r="177" spans="2:65" s="12" customFormat="1" x14ac:dyDescent="0.2">
      <c r="B177" s="150"/>
      <c r="D177" s="151" t="s">
        <v>190</v>
      </c>
      <c r="E177" s="152" t="s">
        <v>1</v>
      </c>
      <c r="F177" s="153" t="s">
        <v>1822</v>
      </c>
      <c r="H177" s="154">
        <v>112.16</v>
      </c>
      <c r="I177" s="155"/>
      <c r="L177" s="150"/>
      <c r="M177" s="156"/>
      <c r="T177" s="157"/>
      <c r="AT177" s="152" t="s">
        <v>190</v>
      </c>
      <c r="AU177" s="152" t="s">
        <v>85</v>
      </c>
      <c r="AV177" s="12" t="s">
        <v>85</v>
      </c>
      <c r="AW177" s="12" t="s">
        <v>32</v>
      </c>
      <c r="AX177" s="12" t="s">
        <v>76</v>
      </c>
      <c r="AY177" s="152" t="s">
        <v>181</v>
      </c>
    </row>
    <row r="178" spans="2:65" s="14" customFormat="1" x14ac:dyDescent="0.2">
      <c r="B178" s="164"/>
      <c r="D178" s="151" t="s">
        <v>190</v>
      </c>
      <c r="E178" s="165" t="s">
        <v>1</v>
      </c>
      <c r="F178" s="166" t="s">
        <v>193</v>
      </c>
      <c r="H178" s="167">
        <v>112.16</v>
      </c>
      <c r="I178" s="168"/>
      <c r="L178" s="164"/>
      <c r="M178" s="169"/>
      <c r="T178" s="170"/>
      <c r="AT178" s="165" t="s">
        <v>190</v>
      </c>
      <c r="AU178" s="165" t="s">
        <v>85</v>
      </c>
      <c r="AV178" s="14" t="s">
        <v>188</v>
      </c>
      <c r="AW178" s="14" t="s">
        <v>32</v>
      </c>
      <c r="AX178" s="14" t="s">
        <v>83</v>
      </c>
      <c r="AY178" s="165" t="s">
        <v>181</v>
      </c>
    </row>
    <row r="179" spans="2:65" s="1" customFormat="1" ht="16.5" customHeight="1" x14ac:dyDescent="0.2">
      <c r="B179" s="136"/>
      <c r="C179" s="137" t="s">
        <v>262</v>
      </c>
      <c r="D179" s="137" t="s">
        <v>183</v>
      </c>
      <c r="E179" s="138" t="s">
        <v>1823</v>
      </c>
      <c r="F179" s="139" t="s">
        <v>1824</v>
      </c>
      <c r="G179" s="140" t="s">
        <v>186</v>
      </c>
      <c r="H179" s="141">
        <v>112.16</v>
      </c>
      <c r="I179" s="142"/>
      <c r="J179" s="143">
        <f>ROUND(I179*H179,2)</f>
        <v>0</v>
      </c>
      <c r="K179" s="139" t="s">
        <v>187</v>
      </c>
      <c r="L179" s="32"/>
      <c r="M179" s="144" t="s">
        <v>1</v>
      </c>
      <c r="N179" s="145" t="s">
        <v>41</v>
      </c>
      <c r="P179" s="146">
        <f>O179*H179</f>
        <v>0</v>
      </c>
      <c r="Q179" s="146">
        <v>1.1220000000000001E-2</v>
      </c>
      <c r="R179" s="146">
        <f>Q179*H179</f>
        <v>1.2584352000000001</v>
      </c>
      <c r="S179" s="146">
        <v>0</v>
      </c>
      <c r="T179" s="147">
        <f>S179*H179</f>
        <v>0</v>
      </c>
      <c r="AR179" s="148" t="s">
        <v>188</v>
      </c>
      <c r="AT179" s="148" t="s">
        <v>183</v>
      </c>
      <c r="AU179" s="148" t="s">
        <v>85</v>
      </c>
      <c r="AY179" s="17" t="s">
        <v>181</v>
      </c>
      <c r="BE179" s="149">
        <f>IF(N179="základní",J179,0)</f>
        <v>0</v>
      </c>
      <c r="BF179" s="149">
        <f>IF(N179="snížená",J179,0)</f>
        <v>0</v>
      </c>
      <c r="BG179" s="149">
        <f>IF(N179="zákl. přenesená",J179,0)</f>
        <v>0</v>
      </c>
      <c r="BH179" s="149">
        <f>IF(N179="sníž. přenesená",J179,0)</f>
        <v>0</v>
      </c>
      <c r="BI179" s="149">
        <f>IF(N179="nulová",J179,0)</f>
        <v>0</v>
      </c>
      <c r="BJ179" s="17" t="s">
        <v>83</v>
      </c>
      <c r="BK179" s="149">
        <f>ROUND(I179*H179,2)</f>
        <v>0</v>
      </c>
      <c r="BL179" s="17" t="s">
        <v>188</v>
      </c>
      <c r="BM179" s="148" t="s">
        <v>1825</v>
      </c>
    </row>
    <row r="180" spans="2:65" s="1" customFormat="1" ht="16.5" customHeight="1" x14ac:dyDescent="0.2">
      <c r="B180" s="136"/>
      <c r="C180" s="137" t="s">
        <v>266</v>
      </c>
      <c r="D180" s="137" t="s">
        <v>183</v>
      </c>
      <c r="E180" s="138" t="s">
        <v>1826</v>
      </c>
      <c r="F180" s="139" t="s">
        <v>1827</v>
      </c>
      <c r="G180" s="140" t="s">
        <v>186</v>
      </c>
      <c r="H180" s="141">
        <v>112.16</v>
      </c>
      <c r="I180" s="142"/>
      <c r="J180" s="143">
        <f>ROUND(I180*H180,2)</f>
        <v>0</v>
      </c>
      <c r="K180" s="139" t="s">
        <v>187</v>
      </c>
      <c r="L180" s="32"/>
      <c r="M180" s="144" t="s">
        <v>1</v>
      </c>
      <c r="N180" s="145" t="s">
        <v>41</v>
      </c>
      <c r="P180" s="146">
        <f>O180*H180</f>
        <v>0</v>
      </c>
      <c r="Q180" s="146">
        <v>6.3E-2</v>
      </c>
      <c r="R180" s="146">
        <f>Q180*H180</f>
        <v>7.0660799999999995</v>
      </c>
      <c r="S180" s="146">
        <v>0</v>
      </c>
      <c r="T180" s="147">
        <f>S180*H180</f>
        <v>0</v>
      </c>
      <c r="AR180" s="148" t="s">
        <v>188</v>
      </c>
      <c r="AT180" s="148" t="s">
        <v>183</v>
      </c>
      <c r="AU180" s="148" t="s">
        <v>85</v>
      </c>
      <c r="AY180" s="17" t="s">
        <v>181</v>
      </c>
      <c r="BE180" s="149">
        <f>IF(N180="základní",J180,0)</f>
        <v>0</v>
      </c>
      <c r="BF180" s="149">
        <f>IF(N180="snížená",J180,0)</f>
        <v>0</v>
      </c>
      <c r="BG180" s="149">
        <f>IF(N180="zákl. přenesená",J180,0)</f>
        <v>0</v>
      </c>
      <c r="BH180" s="149">
        <f>IF(N180="sníž. přenesená",J180,0)</f>
        <v>0</v>
      </c>
      <c r="BI180" s="149">
        <f>IF(N180="nulová",J180,0)</f>
        <v>0</v>
      </c>
      <c r="BJ180" s="17" t="s">
        <v>83</v>
      </c>
      <c r="BK180" s="149">
        <f>ROUND(I180*H180,2)</f>
        <v>0</v>
      </c>
      <c r="BL180" s="17" t="s">
        <v>188</v>
      </c>
      <c r="BM180" s="148" t="s">
        <v>1828</v>
      </c>
    </row>
    <row r="181" spans="2:65" s="1" customFormat="1" ht="19.5" x14ac:dyDescent="0.2">
      <c r="B181" s="32"/>
      <c r="D181" s="151" t="s">
        <v>227</v>
      </c>
      <c r="F181" s="181" t="s">
        <v>1829</v>
      </c>
      <c r="I181" s="182"/>
      <c r="L181" s="32"/>
      <c r="M181" s="183"/>
      <c r="T181" s="56"/>
      <c r="AT181" s="17" t="s">
        <v>227</v>
      </c>
      <c r="AU181" s="17" t="s">
        <v>85</v>
      </c>
    </row>
    <row r="182" spans="2:65" s="12" customFormat="1" x14ac:dyDescent="0.2">
      <c r="B182" s="150"/>
      <c r="D182" s="151" t="s">
        <v>190</v>
      </c>
      <c r="E182" s="152" t="s">
        <v>1</v>
      </c>
      <c r="F182" s="153" t="s">
        <v>1822</v>
      </c>
      <c r="H182" s="154">
        <v>112.16</v>
      </c>
      <c r="I182" s="155"/>
      <c r="L182" s="150"/>
      <c r="M182" s="156"/>
      <c r="T182" s="157"/>
      <c r="AT182" s="152" t="s">
        <v>190</v>
      </c>
      <c r="AU182" s="152" t="s">
        <v>85</v>
      </c>
      <c r="AV182" s="12" t="s">
        <v>85</v>
      </c>
      <c r="AW182" s="12" t="s">
        <v>32</v>
      </c>
      <c r="AX182" s="12" t="s">
        <v>76</v>
      </c>
      <c r="AY182" s="152" t="s">
        <v>181</v>
      </c>
    </row>
    <row r="183" spans="2:65" s="14" customFormat="1" x14ac:dyDescent="0.2">
      <c r="B183" s="164"/>
      <c r="D183" s="151" t="s">
        <v>190</v>
      </c>
      <c r="E183" s="165" t="s">
        <v>1</v>
      </c>
      <c r="F183" s="166" t="s">
        <v>193</v>
      </c>
      <c r="H183" s="167">
        <v>112.16</v>
      </c>
      <c r="I183" s="168"/>
      <c r="L183" s="164"/>
      <c r="M183" s="169"/>
      <c r="T183" s="170"/>
      <c r="AT183" s="165" t="s">
        <v>190</v>
      </c>
      <c r="AU183" s="165" t="s">
        <v>85</v>
      </c>
      <c r="AV183" s="14" t="s">
        <v>188</v>
      </c>
      <c r="AW183" s="14" t="s">
        <v>32</v>
      </c>
      <c r="AX183" s="14" t="s">
        <v>83</v>
      </c>
      <c r="AY183" s="165" t="s">
        <v>181</v>
      </c>
    </row>
    <row r="184" spans="2:65" s="1" customFormat="1" ht="16.5" customHeight="1" x14ac:dyDescent="0.2">
      <c r="B184" s="136"/>
      <c r="C184" s="137" t="s">
        <v>272</v>
      </c>
      <c r="D184" s="137" t="s">
        <v>183</v>
      </c>
      <c r="E184" s="138" t="s">
        <v>287</v>
      </c>
      <c r="F184" s="139" t="s">
        <v>288</v>
      </c>
      <c r="G184" s="140" t="s">
        <v>186</v>
      </c>
      <c r="H184" s="141">
        <v>112.16</v>
      </c>
      <c r="I184" s="142"/>
      <c r="J184" s="143">
        <f>ROUND(I184*H184,2)</f>
        <v>0</v>
      </c>
      <c r="K184" s="139" t="s">
        <v>187</v>
      </c>
      <c r="L184" s="32"/>
      <c r="M184" s="144" t="s">
        <v>1</v>
      </c>
      <c r="N184" s="145" t="s">
        <v>41</v>
      </c>
      <c r="P184" s="146">
        <f>O184*H184</f>
        <v>0</v>
      </c>
      <c r="Q184" s="146">
        <v>0</v>
      </c>
      <c r="R184" s="146">
        <f>Q184*H184</f>
        <v>0</v>
      </c>
      <c r="S184" s="146">
        <v>0</v>
      </c>
      <c r="T184" s="147">
        <f>S184*H184</f>
        <v>0</v>
      </c>
      <c r="AR184" s="148" t="s">
        <v>188</v>
      </c>
      <c r="AT184" s="148" t="s">
        <v>183</v>
      </c>
      <c r="AU184" s="148" t="s">
        <v>85</v>
      </c>
      <c r="AY184" s="17" t="s">
        <v>181</v>
      </c>
      <c r="BE184" s="149">
        <f>IF(N184="základní",J184,0)</f>
        <v>0</v>
      </c>
      <c r="BF184" s="149">
        <f>IF(N184="snížená",J184,0)</f>
        <v>0</v>
      </c>
      <c r="BG184" s="149">
        <f>IF(N184="zákl. přenesená",J184,0)</f>
        <v>0</v>
      </c>
      <c r="BH184" s="149">
        <f>IF(N184="sníž. přenesená",J184,0)</f>
        <v>0</v>
      </c>
      <c r="BI184" s="149">
        <f>IF(N184="nulová",J184,0)</f>
        <v>0</v>
      </c>
      <c r="BJ184" s="17" t="s">
        <v>83</v>
      </c>
      <c r="BK184" s="149">
        <f>ROUND(I184*H184,2)</f>
        <v>0</v>
      </c>
      <c r="BL184" s="17" t="s">
        <v>188</v>
      </c>
      <c r="BM184" s="148" t="s">
        <v>1830</v>
      </c>
    </row>
    <row r="185" spans="2:65" s="11" customFormat="1" ht="22.9" customHeight="1" x14ac:dyDescent="0.2">
      <c r="B185" s="124"/>
      <c r="D185" s="125" t="s">
        <v>75</v>
      </c>
      <c r="E185" s="134" t="s">
        <v>229</v>
      </c>
      <c r="F185" s="134" t="s">
        <v>290</v>
      </c>
      <c r="I185" s="127"/>
      <c r="J185" s="135">
        <f>BK185</f>
        <v>0</v>
      </c>
      <c r="L185" s="124"/>
      <c r="M185" s="129"/>
      <c r="P185" s="130">
        <f>P186+SUM(P187:P224)</f>
        <v>0</v>
      </c>
      <c r="R185" s="130">
        <f>R186+SUM(R187:R224)</f>
        <v>4.68692E-2</v>
      </c>
      <c r="T185" s="131">
        <f>T186+SUM(T187:T224)</f>
        <v>122.22586600000002</v>
      </c>
      <c r="AR185" s="125" t="s">
        <v>83</v>
      </c>
      <c r="AT185" s="132" t="s">
        <v>75</v>
      </c>
      <c r="AU185" s="132" t="s">
        <v>83</v>
      </c>
      <c r="AY185" s="125" t="s">
        <v>181</v>
      </c>
      <c r="BK185" s="133">
        <f>BK186+SUM(BK187:BK224)</f>
        <v>0</v>
      </c>
    </row>
    <row r="186" spans="2:65" s="1" customFormat="1" ht="21.75" customHeight="1" x14ac:dyDescent="0.2">
      <c r="B186" s="136"/>
      <c r="C186" s="137" t="s">
        <v>278</v>
      </c>
      <c r="D186" s="137" t="s">
        <v>183</v>
      </c>
      <c r="E186" s="138" t="s">
        <v>292</v>
      </c>
      <c r="F186" s="139" t="s">
        <v>293</v>
      </c>
      <c r="G186" s="140" t="s">
        <v>186</v>
      </c>
      <c r="H186" s="141">
        <v>230</v>
      </c>
      <c r="I186" s="142"/>
      <c r="J186" s="143">
        <f>ROUND(I186*H186,2)</f>
        <v>0</v>
      </c>
      <c r="K186" s="139" t="s">
        <v>187</v>
      </c>
      <c r="L186" s="32"/>
      <c r="M186" s="144" t="s">
        <v>1</v>
      </c>
      <c r="N186" s="145" t="s">
        <v>41</v>
      </c>
      <c r="P186" s="146">
        <f>O186*H186</f>
        <v>0</v>
      </c>
      <c r="Q186" s="146">
        <v>1.2999999999999999E-4</v>
      </c>
      <c r="R186" s="146">
        <f>Q186*H186</f>
        <v>2.9899999999999996E-2</v>
      </c>
      <c r="S186" s="146">
        <v>0</v>
      </c>
      <c r="T186" s="147">
        <f>S186*H186</f>
        <v>0</v>
      </c>
      <c r="AR186" s="148" t="s">
        <v>188</v>
      </c>
      <c r="AT186" s="148" t="s">
        <v>183</v>
      </c>
      <c r="AU186" s="148" t="s">
        <v>85</v>
      </c>
      <c r="AY186" s="17" t="s">
        <v>181</v>
      </c>
      <c r="BE186" s="149">
        <f>IF(N186="základní",J186,0)</f>
        <v>0</v>
      </c>
      <c r="BF186" s="149">
        <f>IF(N186="snížená",J186,0)</f>
        <v>0</v>
      </c>
      <c r="BG186" s="149">
        <f>IF(N186="zákl. přenesená",J186,0)</f>
        <v>0</v>
      </c>
      <c r="BH186" s="149">
        <f>IF(N186="sníž. přenesená",J186,0)</f>
        <v>0</v>
      </c>
      <c r="BI186" s="149">
        <f>IF(N186="nulová",J186,0)</f>
        <v>0</v>
      </c>
      <c r="BJ186" s="17" t="s">
        <v>83</v>
      </c>
      <c r="BK186" s="149">
        <f>ROUND(I186*H186,2)</f>
        <v>0</v>
      </c>
      <c r="BL186" s="17" t="s">
        <v>188</v>
      </c>
      <c r="BM186" s="148" t="s">
        <v>1831</v>
      </c>
    </row>
    <row r="187" spans="2:65" s="12" customFormat="1" x14ac:dyDescent="0.2">
      <c r="B187" s="150"/>
      <c r="D187" s="151" t="s">
        <v>190</v>
      </c>
      <c r="E187" s="152" t="s">
        <v>1</v>
      </c>
      <c r="F187" s="153" t="s">
        <v>1832</v>
      </c>
      <c r="H187" s="154">
        <v>117.84</v>
      </c>
      <c r="I187" s="155"/>
      <c r="L187" s="150"/>
      <c r="M187" s="156"/>
      <c r="T187" s="157"/>
      <c r="AT187" s="152" t="s">
        <v>190</v>
      </c>
      <c r="AU187" s="152" t="s">
        <v>85</v>
      </c>
      <c r="AV187" s="12" t="s">
        <v>85</v>
      </c>
      <c r="AW187" s="12" t="s">
        <v>32</v>
      </c>
      <c r="AX187" s="12" t="s">
        <v>76</v>
      </c>
      <c r="AY187" s="152" t="s">
        <v>181</v>
      </c>
    </row>
    <row r="188" spans="2:65" s="12" customFormat="1" x14ac:dyDescent="0.2">
      <c r="B188" s="150"/>
      <c r="D188" s="151" t="s">
        <v>190</v>
      </c>
      <c r="E188" s="152" t="s">
        <v>1</v>
      </c>
      <c r="F188" s="153" t="s">
        <v>1833</v>
      </c>
      <c r="H188" s="154">
        <v>112.16</v>
      </c>
      <c r="I188" s="155"/>
      <c r="L188" s="150"/>
      <c r="M188" s="156"/>
      <c r="T188" s="157"/>
      <c r="AT188" s="152" t="s">
        <v>190</v>
      </c>
      <c r="AU188" s="152" t="s">
        <v>85</v>
      </c>
      <c r="AV188" s="12" t="s">
        <v>85</v>
      </c>
      <c r="AW188" s="12" t="s">
        <v>32</v>
      </c>
      <c r="AX188" s="12" t="s">
        <v>76</v>
      </c>
      <c r="AY188" s="152" t="s">
        <v>181</v>
      </c>
    </row>
    <row r="189" spans="2:65" s="14" customFormat="1" x14ac:dyDescent="0.2">
      <c r="B189" s="164"/>
      <c r="D189" s="151" t="s">
        <v>190</v>
      </c>
      <c r="E189" s="165" t="s">
        <v>1</v>
      </c>
      <c r="F189" s="166" t="s">
        <v>193</v>
      </c>
      <c r="H189" s="167">
        <v>230</v>
      </c>
      <c r="I189" s="168"/>
      <c r="L189" s="164"/>
      <c r="M189" s="169"/>
      <c r="T189" s="170"/>
      <c r="AT189" s="165" t="s">
        <v>190</v>
      </c>
      <c r="AU189" s="165" t="s">
        <v>85</v>
      </c>
      <c r="AV189" s="14" t="s">
        <v>188</v>
      </c>
      <c r="AW189" s="14" t="s">
        <v>32</v>
      </c>
      <c r="AX189" s="14" t="s">
        <v>83</v>
      </c>
      <c r="AY189" s="165" t="s">
        <v>181</v>
      </c>
    </row>
    <row r="190" spans="2:65" s="1" customFormat="1" ht="16.5" customHeight="1" x14ac:dyDescent="0.2">
      <c r="B190" s="136"/>
      <c r="C190" s="137" t="s">
        <v>282</v>
      </c>
      <c r="D190" s="137" t="s">
        <v>183</v>
      </c>
      <c r="E190" s="138" t="s">
        <v>305</v>
      </c>
      <c r="F190" s="139" t="s">
        <v>306</v>
      </c>
      <c r="G190" s="140" t="s">
        <v>186</v>
      </c>
      <c r="H190" s="141">
        <v>345.23</v>
      </c>
      <c r="I190" s="142"/>
      <c r="J190" s="143">
        <f>ROUND(I190*H190,2)</f>
        <v>0</v>
      </c>
      <c r="K190" s="139" t="s">
        <v>187</v>
      </c>
      <c r="L190" s="32"/>
      <c r="M190" s="144" t="s">
        <v>1</v>
      </c>
      <c r="N190" s="145" t="s">
        <v>41</v>
      </c>
      <c r="P190" s="146">
        <f>O190*H190</f>
        <v>0</v>
      </c>
      <c r="Q190" s="146">
        <v>4.0000000000000003E-5</v>
      </c>
      <c r="R190" s="146">
        <f>Q190*H190</f>
        <v>1.3809200000000002E-2</v>
      </c>
      <c r="S190" s="146">
        <v>0</v>
      </c>
      <c r="T190" s="147">
        <f>S190*H190</f>
        <v>0</v>
      </c>
      <c r="AR190" s="148" t="s">
        <v>188</v>
      </c>
      <c r="AT190" s="148" t="s">
        <v>183</v>
      </c>
      <c r="AU190" s="148" t="s">
        <v>85</v>
      </c>
      <c r="AY190" s="17" t="s">
        <v>181</v>
      </c>
      <c r="BE190" s="149">
        <f>IF(N190="základní",J190,0)</f>
        <v>0</v>
      </c>
      <c r="BF190" s="149">
        <f>IF(N190="snížená",J190,0)</f>
        <v>0</v>
      </c>
      <c r="BG190" s="149">
        <f>IF(N190="zákl. přenesená",J190,0)</f>
        <v>0</v>
      </c>
      <c r="BH190" s="149">
        <f>IF(N190="sníž. přenesená",J190,0)</f>
        <v>0</v>
      </c>
      <c r="BI190" s="149">
        <f>IF(N190="nulová",J190,0)</f>
        <v>0</v>
      </c>
      <c r="BJ190" s="17" t="s">
        <v>83</v>
      </c>
      <c r="BK190" s="149">
        <f>ROUND(I190*H190,2)</f>
        <v>0</v>
      </c>
      <c r="BL190" s="17" t="s">
        <v>188</v>
      </c>
      <c r="BM190" s="148" t="s">
        <v>1834</v>
      </c>
    </row>
    <row r="191" spans="2:65" s="12" customFormat="1" x14ac:dyDescent="0.2">
      <c r="B191" s="150"/>
      <c r="D191" s="151" t="s">
        <v>190</v>
      </c>
      <c r="E191" s="152" t="s">
        <v>1</v>
      </c>
      <c r="F191" s="153" t="s">
        <v>1835</v>
      </c>
      <c r="H191" s="154">
        <v>345.23</v>
      </c>
      <c r="I191" s="155"/>
      <c r="L191" s="150"/>
      <c r="M191" s="156"/>
      <c r="T191" s="157"/>
      <c r="AT191" s="152" t="s">
        <v>190</v>
      </c>
      <c r="AU191" s="152" t="s">
        <v>85</v>
      </c>
      <c r="AV191" s="12" t="s">
        <v>85</v>
      </c>
      <c r="AW191" s="12" t="s">
        <v>32</v>
      </c>
      <c r="AX191" s="12" t="s">
        <v>76</v>
      </c>
      <c r="AY191" s="152" t="s">
        <v>181</v>
      </c>
    </row>
    <row r="192" spans="2:65" s="14" customFormat="1" x14ac:dyDescent="0.2">
      <c r="B192" s="164"/>
      <c r="D192" s="151" t="s">
        <v>190</v>
      </c>
      <c r="E192" s="165" t="s">
        <v>1</v>
      </c>
      <c r="F192" s="166" t="s">
        <v>193</v>
      </c>
      <c r="H192" s="167">
        <v>345.23</v>
      </c>
      <c r="I192" s="168"/>
      <c r="L192" s="164"/>
      <c r="M192" s="169"/>
      <c r="T192" s="170"/>
      <c r="AT192" s="165" t="s">
        <v>190</v>
      </c>
      <c r="AU192" s="165" t="s">
        <v>85</v>
      </c>
      <c r="AV192" s="14" t="s">
        <v>188</v>
      </c>
      <c r="AW192" s="14" t="s">
        <v>32</v>
      </c>
      <c r="AX192" s="14" t="s">
        <v>83</v>
      </c>
      <c r="AY192" s="165" t="s">
        <v>181</v>
      </c>
    </row>
    <row r="193" spans="2:65" s="1" customFormat="1" ht="16.5" customHeight="1" x14ac:dyDescent="0.2">
      <c r="B193" s="136"/>
      <c r="C193" s="137" t="s">
        <v>7</v>
      </c>
      <c r="D193" s="137" t="s">
        <v>183</v>
      </c>
      <c r="E193" s="138" t="s">
        <v>309</v>
      </c>
      <c r="F193" s="139" t="s">
        <v>310</v>
      </c>
      <c r="G193" s="140" t="s">
        <v>186</v>
      </c>
      <c r="H193" s="141">
        <v>112.16</v>
      </c>
      <c r="I193" s="142"/>
      <c r="J193" s="143">
        <f>ROUND(I193*H193,2)</f>
        <v>0</v>
      </c>
      <c r="K193" s="139" t="s">
        <v>187</v>
      </c>
      <c r="L193" s="32"/>
      <c r="M193" s="144" t="s">
        <v>1</v>
      </c>
      <c r="N193" s="145" t="s">
        <v>41</v>
      </c>
      <c r="P193" s="146">
        <f>O193*H193</f>
        <v>0</v>
      </c>
      <c r="Q193" s="146">
        <v>0</v>
      </c>
      <c r="R193" s="146">
        <f>Q193*H193</f>
        <v>0</v>
      </c>
      <c r="S193" s="146">
        <v>0</v>
      </c>
      <c r="T193" s="147">
        <f>S193*H193</f>
        <v>0</v>
      </c>
      <c r="AR193" s="148" t="s">
        <v>188</v>
      </c>
      <c r="AT193" s="148" t="s">
        <v>183</v>
      </c>
      <c r="AU193" s="148" t="s">
        <v>85</v>
      </c>
      <c r="AY193" s="17" t="s">
        <v>181</v>
      </c>
      <c r="BE193" s="149">
        <f>IF(N193="základní",J193,0)</f>
        <v>0</v>
      </c>
      <c r="BF193" s="149">
        <f>IF(N193="snížená",J193,0)</f>
        <v>0</v>
      </c>
      <c r="BG193" s="149">
        <f>IF(N193="zákl. přenesená",J193,0)</f>
        <v>0</v>
      </c>
      <c r="BH193" s="149">
        <f>IF(N193="sníž. přenesená",J193,0)</f>
        <v>0</v>
      </c>
      <c r="BI193" s="149">
        <f>IF(N193="nulová",J193,0)</f>
        <v>0</v>
      </c>
      <c r="BJ193" s="17" t="s">
        <v>83</v>
      </c>
      <c r="BK193" s="149">
        <f>ROUND(I193*H193,2)</f>
        <v>0</v>
      </c>
      <c r="BL193" s="17" t="s">
        <v>188</v>
      </c>
      <c r="BM193" s="148" t="s">
        <v>1836</v>
      </c>
    </row>
    <row r="194" spans="2:65" s="12" customFormat="1" x14ac:dyDescent="0.2">
      <c r="B194" s="150"/>
      <c r="D194" s="151" t="s">
        <v>190</v>
      </c>
      <c r="E194" s="152" t="s">
        <v>1</v>
      </c>
      <c r="F194" s="153" t="s">
        <v>1822</v>
      </c>
      <c r="H194" s="154">
        <v>112.16</v>
      </c>
      <c r="I194" s="155"/>
      <c r="L194" s="150"/>
      <c r="M194" s="156"/>
      <c r="T194" s="157"/>
      <c r="AT194" s="152" t="s">
        <v>190</v>
      </c>
      <c r="AU194" s="152" t="s">
        <v>85</v>
      </c>
      <c r="AV194" s="12" t="s">
        <v>85</v>
      </c>
      <c r="AW194" s="12" t="s">
        <v>32</v>
      </c>
      <c r="AX194" s="12" t="s">
        <v>76</v>
      </c>
      <c r="AY194" s="152" t="s">
        <v>181</v>
      </c>
    </row>
    <row r="195" spans="2:65" s="14" customFormat="1" x14ac:dyDescent="0.2">
      <c r="B195" s="164"/>
      <c r="D195" s="151" t="s">
        <v>190</v>
      </c>
      <c r="E195" s="165" t="s">
        <v>1</v>
      </c>
      <c r="F195" s="166" t="s">
        <v>193</v>
      </c>
      <c r="H195" s="167">
        <v>112.16</v>
      </c>
      <c r="I195" s="168"/>
      <c r="L195" s="164"/>
      <c r="M195" s="169"/>
      <c r="T195" s="170"/>
      <c r="AT195" s="165" t="s">
        <v>190</v>
      </c>
      <c r="AU195" s="165" t="s">
        <v>85</v>
      </c>
      <c r="AV195" s="14" t="s">
        <v>188</v>
      </c>
      <c r="AW195" s="14" t="s">
        <v>32</v>
      </c>
      <c r="AX195" s="14" t="s">
        <v>83</v>
      </c>
      <c r="AY195" s="165" t="s">
        <v>181</v>
      </c>
    </row>
    <row r="196" spans="2:65" s="1" customFormat="1" ht="16.5" customHeight="1" x14ac:dyDescent="0.2">
      <c r="B196" s="136"/>
      <c r="C196" s="137" t="s">
        <v>291</v>
      </c>
      <c r="D196" s="137" t="s">
        <v>183</v>
      </c>
      <c r="E196" s="138" t="s">
        <v>1837</v>
      </c>
      <c r="F196" s="139" t="s">
        <v>1838</v>
      </c>
      <c r="G196" s="140" t="s">
        <v>186</v>
      </c>
      <c r="H196" s="141">
        <v>157.44</v>
      </c>
      <c r="I196" s="142"/>
      <c r="J196" s="143">
        <f>ROUND(I196*H196,2)</f>
        <v>0</v>
      </c>
      <c r="K196" s="139" t="s">
        <v>187</v>
      </c>
      <c r="L196" s="32"/>
      <c r="M196" s="144" t="s">
        <v>1</v>
      </c>
      <c r="N196" s="145" t="s">
        <v>41</v>
      </c>
      <c r="P196" s="146">
        <f>O196*H196</f>
        <v>0</v>
      </c>
      <c r="Q196" s="146">
        <v>0</v>
      </c>
      <c r="R196" s="146">
        <f>Q196*H196</f>
        <v>0</v>
      </c>
      <c r="S196" s="146">
        <v>0.18099999999999999</v>
      </c>
      <c r="T196" s="147">
        <f>S196*H196</f>
        <v>28.496639999999999</v>
      </c>
      <c r="AR196" s="148" t="s">
        <v>188</v>
      </c>
      <c r="AT196" s="148" t="s">
        <v>183</v>
      </c>
      <c r="AU196" s="148" t="s">
        <v>85</v>
      </c>
      <c r="AY196" s="17" t="s">
        <v>181</v>
      </c>
      <c r="BE196" s="149">
        <f>IF(N196="základní",J196,0)</f>
        <v>0</v>
      </c>
      <c r="BF196" s="149">
        <f>IF(N196="snížená",J196,0)</f>
        <v>0</v>
      </c>
      <c r="BG196" s="149">
        <f>IF(N196="zákl. přenesená",J196,0)</f>
        <v>0</v>
      </c>
      <c r="BH196" s="149">
        <f>IF(N196="sníž. přenesená",J196,0)</f>
        <v>0</v>
      </c>
      <c r="BI196" s="149">
        <f>IF(N196="nulová",J196,0)</f>
        <v>0</v>
      </c>
      <c r="BJ196" s="17" t="s">
        <v>83</v>
      </c>
      <c r="BK196" s="149">
        <f>ROUND(I196*H196,2)</f>
        <v>0</v>
      </c>
      <c r="BL196" s="17" t="s">
        <v>188</v>
      </c>
      <c r="BM196" s="148" t="s">
        <v>1839</v>
      </c>
    </row>
    <row r="197" spans="2:65" s="12" customFormat="1" x14ac:dyDescent="0.2">
      <c r="B197" s="150"/>
      <c r="D197" s="151" t="s">
        <v>190</v>
      </c>
      <c r="E197" s="152" t="s">
        <v>1</v>
      </c>
      <c r="F197" s="153" t="s">
        <v>1840</v>
      </c>
      <c r="H197" s="154">
        <v>157.44</v>
      </c>
      <c r="I197" s="155"/>
      <c r="L197" s="150"/>
      <c r="M197" s="156"/>
      <c r="T197" s="157"/>
      <c r="AT197" s="152" t="s">
        <v>190</v>
      </c>
      <c r="AU197" s="152" t="s">
        <v>85</v>
      </c>
      <c r="AV197" s="12" t="s">
        <v>85</v>
      </c>
      <c r="AW197" s="12" t="s">
        <v>32</v>
      </c>
      <c r="AX197" s="12" t="s">
        <v>76</v>
      </c>
      <c r="AY197" s="152" t="s">
        <v>181</v>
      </c>
    </row>
    <row r="198" spans="2:65" s="14" customFormat="1" x14ac:dyDescent="0.2">
      <c r="B198" s="164"/>
      <c r="D198" s="151" t="s">
        <v>190</v>
      </c>
      <c r="E198" s="165" t="s">
        <v>1</v>
      </c>
      <c r="F198" s="166" t="s">
        <v>193</v>
      </c>
      <c r="H198" s="167">
        <v>157.44</v>
      </c>
      <c r="I198" s="168"/>
      <c r="L198" s="164"/>
      <c r="M198" s="169"/>
      <c r="T198" s="170"/>
      <c r="AT198" s="165" t="s">
        <v>190</v>
      </c>
      <c r="AU198" s="165" t="s">
        <v>85</v>
      </c>
      <c r="AV198" s="14" t="s">
        <v>188</v>
      </c>
      <c r="AW198" s="14" t="s">
        <v>32</v>
      </c>
      <c r="AX198" s="14" t="s">
        <v>83</v>
      </c>
      <c r="AY198" s="165" t="s">
        <v>181</v>
      </c>
    </row>
    <row r="199" spans="2:65" s="1" customFormat="1" ht="16.5" customHeight="1" x14ac:dyDescent="0.2">
      <c r="B199" s="136"/>
      <c r="C199" s="137" t="s">
        <v>304</v>
      </c>
      <c r="D199" s="137" t="s">
        <v>183</v>
      </c>
      <c r="E199" s="138" t="s">
        <v>1841</v>
      </c>
      <c r="F199" s="139" t="s">
        <v>1842</v>
      </c>
      <c r="G199" s="140" t="s">
        <v>186</v>
      </c>
      <c r="H199" s="141">
        <v>81.92</v>
      </c>
      <c r="I199" s="142"/>
      <c r="J199" s="143">
        <f>ROUND(I199*H199,2)</f>
        <v>0</v>
      </c>
      <c r="K199" s="139" t="s">
        <v>187</v>
      </c>
      <c r="L199" s="32"/>
      <c r="M199" s="144" t="s">
        <v>1</v>
      </c>
      <c r="N199" s="145" t="s">
        <v>41</v>
      </c>
      <c r="P199" s="146">
        <f>O199*H199</f>
        <v>0</v>
      </c>
      <c r="Q199" s="146">
        <v>0</v>
      </c>
      <c r="R199" s="146">
        <f>Q199*H199</f>
        <v>0</v>
      </c>
      <c r="S199" s="146">
        <v>0.26100000000000001</v>
      </c>
      <c r="T199" s="147">
        <f>S199*H199</f>
        <v>21.381120000000003</v>
      </c>
      <c r="AR199" s="148" t="s">
        <v>188</v>
      </c>
      <c r="AT199" s="148" t="s">
        <v>183</v>
      </c>
      <c r="AU199" s="148" t="s">
        <v>85</v>
      </c>
      <c r="AY199" s="17" t="s">
        <v>181</v>
      </c>
      <c r="BE199" s="149">
        <f>IF(N199="základní",J199,0)</f>
        <v>0</v>
      </c>
      <c r="BF199" s="149">
        <f>IF(N199="snížená",J199,0)</f>
        <v>0</v>
      </c>
      <c r="BG199" s="149">
        <f>IF(N199="zákl. přenesená",J199,0)</f>
        <v>0</v>
      </c>
      <c r="BH199" s="149">
        <f>IF(N199="sníž. přenesená",J199,0)</f>
        <v>0</v>
      </c>
      <c r="BI199" s="149">
        <f>IF(N199="nulová",J199,0)</f>
        <v>0</v>
      </c>
      <c r="BJ199" s="17" t="s">
        <v>83</v>
      </c>
      <c r="BK199" s="149">
        <f>ROUND(I199*H199,2)</f>
        <v>0</v>
      </c>
      <c r="BL199" s="17" t="s">
        <v>188</v>
      </c>
      <c r="BM199" s="148" t="s">
        <v>1843</v>
      </c>
    </row>
    <row r="200" spans="2:65" s="12" customFormat="1" x14ac:dyDescent="0.2">
      <c r="B200" s="150"/>
      <c r="D200" s="151" t="s">
        <v>190</v>
      </c>
      <c r="E200" s="152" t="s">
        <v>1</v>
      </c>
      <c r="F200" s="153" t="s">
        <v>1844</v>
      </c>
      <c r="H200" s="154">
        <v>81.92</v>
      </c>
      <c r="I200" s="155"/>
      <c r="L200" s="150"/>
      <c r="M200" s="156"/>
      <c r="T200" s="157"/>
      <c r="AT200" s="152" t="s">
        <v>190</v>
      </c>
      <c r="AU200" s="152" t="s">
        <v>85</v>
      </c>
      <c r="AV200" s="12" t="s">
        <v>85</v>
      </c>
      <c r="AW200" s="12" t="s">
        <v>32</v>
      </c>
      <c r="AX200" s="12" t="s">
        <v>76</v>
      </c>
      <c r="AY200" s="152" t="s">
        <v>181</v>
      </c>
    </row>
    <row r="201" spans="2:65" s="14" customFormat="1" x14ac:dyDescent="0.2">
      <c r="B201" s="164"/>
      <c r="D201" s="151" t="s">
        <v>190</v>
      </c>
      <c r="E201" s="165" t="s">
        <v>1</v>
      </c>
      <c r="F201" s="166" t="s">
        <v>193</v>
      </c>
      <c r="H201" s="167">
        <v>81.92</v>
      </c>
      <c r="I201" s="168"/>
      <c r="L201" s="164"/>
      <c r="M201" s="169"/>
      <c r="T201" s="170"/>
      <c r="AT201" s="165" t="s">
        <v>190</v>
      </c>
      <c r="AU201" s="165" t="s">
        <v>85</v>
      </c>
      <c r="AV201" s="14" t="s">
        <v>188</v>
      </c>
      <c r="AW201" s="14" t="s">
        <v>32</v>
      </c>
      <c r="AX201" s="14" t="s">
        <v>83</v>
      </c>
      <c r="AY201" s="165" t="s">
        <v>181</v>
      </c>
    </row>
    <row r="202" spans="2:65" s="1" customFormat="1" ht="21.75" customHeight="1" x14ac:dyDescent="0.2">
      <c r="B202" s="136"/>
      <c r="C202" s="137" t="s">
        <v>308</v>
      </c>
      <c r="D202" s="137" t="s">
        <v>183</v>
      </c>
      <c r="E202" s="138" t="s">
        <v>1845</v>
      </c>
      <c r="F202" s="139" t="s">
        <v>1846</v>
      </c>
      <c r="G202" s="140" t="s">
        <v>212</v>
      </c>
      <c r="H202" s="141">
        <v>11.784000000000001</v>
      </c>
      <c r="I202" s="142"/>
      <c r="J202" s="143">
        <f>ROUND(I202*H202,2)</f>
        <v>0</v>
      </c>
      <c r="K202" s="139" t="s">
        <v>187</v>
      </c>
      <c r="L202" s="32"/>
      <c r="M202" s="144" t="s">
        <v>1</v>
      </c>
      <c r="N202" s="145" t="s">
        <v>41</v>
      </c>
      <c r="P202" s="146">
        <f>O202*H202</f>
        <v>0</v>
      </c>
      <c r="Q202" s="146">
        <v>0</v>
      </c>
      <c r="R202" s="146">
        <f>Q202*H202</f>
        <v>0</v>
      </c>
      <c r="S202" s="146">
        <v>2.2000000000000002</v>
      </c>
      <c r="T202" s="147">
        <f>S202*H202</f>
        <v>25.924800000000005</v>
      </c>
      <c r="AR202" s="148" t="s">
        <v>188</v>
      </c>
      <c r="AT202" s="148" t="s">
        <v>183</v>
      </c>
      <c r="AU202" s="148" t="s">
        <v>85</v>
      </c>
      <c r="AY202" s="17" t="s">
        <v>181</v>
      </c>
      <c r="BE202" s="149">
        <f>IF(N202="základní",J202,0)</f>
        <v>0</v>
      </c>
      <c r="BF202" s="149">
        <f>IF(N202="snížená",J202,0)</f>
        <v>0</v>
      </c>
      <c r="BG202" s="149">
        <f>IF(N202="zákl. přenesená",J202,0)</f>
        <v>0</v>
      </c>
      <c r="BH202" s="149">
        <f>IF(N202="sníž. přenesená",J202,0)</f>
        <v>0</v>
      </c>
      <c r="BI202" s="149">
        <f>IF(N202="nulová",J202,0)</f>
        <v>0</v>
      </c>
      <c r="BJ202" s="17" t="s">
        <v>83</v>
      </c>
      <c r="BK202" s="149">
        <f>ROUND(I202*H202,2)</f>
        <v>0</v>
      </c>
      <c r="BL202" s="17" t="s">
        <v>188</v>
      </c>
      <c r="BM202" s="148" t="s">
        <v>1847</v>
      </c>
    </row>
    <row r="203" spans="2:65" s="12" customFormat="1" x14ac:dyDescent="0.2">
      <c r="B203" s="150"/>
      <c r="D203" s="151" t="s">
        <v>190</v>
      </c>
      <c r="E203" s="152" t="s">
        <v>1</v>
      </c>
      <c r="F203" s="153" t="s">
        <v>1848</v>
      </c>
      <c r="H203" s="154">
        <v>11.784000000000001</v>
      </c>
      <c r="I203" s="155"/>
      <c r="L203" s="150"/>
      <c r="M203" s="156"/>
      <c r="T203" s="157"/>
      <c r="AT203" s="152" t="s">
        <v>190</v>
      </c>
      <c r="AU203" s="152" t="s">
        <v>85</v>
      </c>
      <c r="AV203" s="12" t="s">
        <v>85</v>
      </c>
      <c r="AW203" s="12" t="s">
        <v>32</v>
      </c>
      <c r="AX203" s="12" t="s">
        <v>76</v>
      </c>
      <c r="AY203" s="152" t="s">
        <v>181</v>
      </c>
    </row>
    <row r="204" spans="2:65" s="14" customFormat="1" x14ac:dyDescent="0.2">
      <c r="B204" s="164"/>
      <c r="D204" s="151" t="s">
        <v>190</v>
      </c>
      <c r="E204" s="165" t="s">
        <v>1</v>
      </c>
      <c r="F204" s="166" t="s">
        <v>193</v>
      </c>
      <c r="H204" s="167">
        <v>11.784000000000001</v>
      </c>
      <c r="I204" s="168"/>
      <c r="L204" s="164"/>
      <c r="M204" s="169"/>
      <c r="T204" s="170"/>
      <c r="AT204" s="165" t="s">
        <v>190</v>
      </c>
      <c r="AU204" s="165" t="s">
        <v>85</v>
      </c>
      <c r="AV204" s="14" t="s">
        <v>188</v>
      </c>
      <c r="AW204" s="14" t="s">
        <v>32</v>
      </c>
      <c r="AX204" s="14" t="s">
        <v>83</v>
      </c>
      <c r="AY204" s="165" t="s">
        <v>181</v>
      </c>
    </row>
    <row r="205" spans="2:65" s="1" customFormat="1" ht="16.5" customHeight="1" x14ac:dyDescent="0.2">
      <c r="B205" s="136"/>
      <c r="C205" s="137" t="s">
        <v>312</v>
      </c>
      <c r="D205" s="137" t="s">
        <v>183</v>
      </c>
      <c r="E205" s="138" t="s">
        <v>1849</v>
      </c>
      <c r="F205" s="139" t="s">
        <v>1850</v>
      </c>
      <c r="G205" s="140" t="s">
        <v>212</v>
      </c>
      <c r="H205" s="141">
        <v>11.784000000000001</v>
      </c>
      <c r="I205" s="142"/>
      <c r="J205" s="143">
        <f>ROUND(I205*H205,2)</f>
        <v>0</v>
      </c>
      <c r="K205" s="139" t="s">
        <v>187</v>
      </c>
      <c r="L205" s="32"/>
      <c r="M205" s="144" t="s">
        <v>1</v>
      </c>
      <c r="N205" s="145" t="s">
        <v>41</v>
      </c>
      <c r="P205" s="146">
        <f>O205*H205</f>
        <v>0</v>
      </c>
      <c r="Q205" s="146">
        <v>0</v>
      </c>
      <c r="R205" s="146">
        <f>Q205*H205</f>
        <v>0</v>
      </c>
      <c r="S205" s="146">
        <v>4.3999999999999997E-2</v>
      </c>
      <c r="T205" s="147">
        <f>S205*H205</f>
        <v>0.51849599999999996</v>
      </c>
      <c r="AR205" s="148" t="s">
        <v>188</v>
      </c>
      <c r="AT205" s="148" t="s">
        <v>183</v>
      </c>
      <c r="AU205" s="148" t="s">
        <v>85</v>
      </c>
      <c r="AY205" s="17" t="s">
        <v>181</v>
      </c>
      <c r="BE205" s="149">
        <f>IF(N205="základní",J205,0)</f>
        <v>0</v>
      </c>
      <c r="BF205" s="149">
        <f>IF(N205="snížená",J205,0)</f>
        <v>0</v>
      </c>
      <c r="BG205" s="149">
        <f>IF(N205="zákl. přenesená",J205,0)</f>
        <v>0</v>
      </c>
      <c r="BH205" s="149">
        <f>IF(N205="sníž. přenesená",J205,0)</f>
        <v>0</v>
      </c>
      <c r="BI205" s="149">
        <f>IF(N205="nulová",J205,0)</f>
        <v>0</v>
      </c>
      <c r="BJ205" s="17" t="s">
        <v>83</v>
      </c>
      <c r="BK205" s="149">
        <f>ROUND(I205*H205,2)</f>
        <v>0</v>
      </c>
      <c r="BL205" s="17" t="s">
        <v>188</v>
      </c>
      <c r="BM205" s="148" t="s">
        <v>1851</v>
      </c>
    </row>
    <row r="206" spans="2:65" s="1" customFormat="1" ht="16.5" customHeight="1" x14ac:dyDescent="0.2">
      <c r="B206" s="136"/>
      <c r="C206" s="137" t="s">
        <v>318</v>
      </c>
      <c r="D206" s="137" t="s">
        <v>183</v>
      </c>
      <c r="E206" s="138" t="s">
        <v>319</v>
      </c>
      <c r="F206" s="139" t="s">
        <v>320</v>
      </c>
      <c r="G206" s="140" t="s">
        <v>186</v>
      </c>
      <c r="H206" s="141">
        <v>117.84</v>
      </c>
      <c r="I206" s="142"/>
      <c r="J206" s="143">
        <f>ROUND(I206*H206,2)</f>
        <v>0</v>
      </c>
      <c r="K206" s="139" t="s">
        <v>187</v>
      </c>
      <c r="L206" s="32"/>
      <c r="M206" s="144" t="s">
        <v>1</v>
      </c>
      <c r="N206" s="145" t="s">
        <v>41</v>
      </c>
      <c r="P206" s="146">
        <f>O206*H206</f>
        <v>0</v>
      </c>
      <c r="Q206" s="146">
        <v>0</v>
      </c>
      <c r="R206" s="146">
        <f>Q206*H206</f>
        <v>0</v>
      </c>
      <c r="S206" s="146">
        <v>3.5000000000000003E-2</v>
      </c>
      <c r="T206" s="147">
        <f>S206*H206</f>
        <v>4.1244000000000005</v>
      </c>
      <c r="AR206" s="148" t="s">
        <v>188</v>
      </c>
      <c r="AT206" s="148" t="s">
        <v>183</v>
      </c>
      <c r="AU206" s="148" t="s">
        <v>85</v>
      </c>
      <c r="AY206" s="17" t="s">
        <v>181</v>
      </c>
      <c r="BE206" s="149">
        <f>IF(N206="základní",J206,0)</f>
        <v>0</v>
      </c>
      <c r="BF206" s="149">
        <f>IF(N206="snížená",J206,0)</f>
        <v>0</v>
      </c>
      <c r="BG206" s="149">
        <f>IF(N206="zákl. přenesená",J206,0)</f>
        <v>0</v>
      </c>
      <c r="BH206" s="149">
        <f>IF(N206="sníž. přenesená",J206,0)</f>
        <v>0</v>
      </c>
      <c r="BI206" s="149">
        <f>IF(N206="nulová",J206,0)</f>
        <v>0</v>
      </c>
      <c r="BJ206" s="17" t="s">
        <v>83</v>
      </c>
      <c r="BK206" s="149">
        <f>ROUND(I206*H206,2)</f>
        <v>0</v>
      </c>
      <c r="BL206" s="17" t="s">
        <v>188</v>
      </c>
      <c r="BM206" s="148" t="s">
        <v>1852</v>
      </c>
    </row>
    <row r="207" spans="2:65" s="1" customFormat="1" ht="19.5" x14ac:dyDescent="0.2">
      <c r="B207" s="32"/>
      <c r="D207" s="151" t="s">
        <v>227</v>
      </c>
      <c r="F207" s="181" t="s">
        <v>322</v>
      </c>
      <c r="I207" s="182"/>
      <c r="L207" s="32"/>
      <c r="M207" s="183"/>
      <c r="T207" s="56"/>
      <c r="AT207" s="17" t="s">
        <v>227</v>
      </c>
      <c r="AU207" s="17" t="s">
        <v>85</v>
      </c>
    </row>
    <row r="208" spans="2:65" s="12" customFormat="1" x14ac:dyDescent="0.2">
      <c r="B208" s="150"/>
      <c r="D208" s="151" t="s">
        <v>190</v>
      </c>
      <c r="E208" s="152" t="s">
        <v>1</v>
      </c>
      <c r="F208" s="153" t="s">
        <v>1853</v>
      </c>
      <c r="H208" s="154">
        <v>117.84</v>
      </c>
      <c r="I208" s="155"/>
      <c r="L208" s="150"/>
      <c r="M208" s="156"/>
      <c r="T208" s="157"/>
      <c r="AT208" s="152" t="s">
        <v>190</v>
      </c>
      <c r="AU208" s="152" t="s">
        <v>85</v>
      </c>
      <c r="AV208" s="12" t="s">
        <v>85</v>
      </c>
      <c r="AW208" s="12" t="s">
        <v>32</v>
      </c>
      <c r="AX208" s="12" t="s">
        <v>76</v>
      </c>
      <c r="AY208" s="152" t="s">
        <v>181</v>
      </c>
    </row>
    <row r="209" spans="2:65" s="14" customFormat="1" x14ac:dyDescent="0.2">
      <c r="B209" s="164"/>
      <c r="D209" s="151" t="s">
        <v>190</v>
      </c>
      <c r="E209" s="165" t="s">
        <v>1</v>
      </c>
      <c r="F209" s="166" t="s">
        <v>193</v>
      </c>
      <c r="H209" s="167">
        <v>117.84</v>
      </c>
      <c r="I209" s="168"/>
      <c r="L209" s="164"/>
      <c r="M209" s="169"/>
      <c r="T209" s="170"/>
      <c r="AT209" s="165" t="s">
        <v>190</v>
      </c>
      <c r="AU209" s="165" t="s">
        <v>85</v>
      </c>
      <c r="AV209" s="14" t="s">
        <v>188</v>
      </c>
      <c r="AW209" s="14" t="s">
        <v>32</v>
      </c>
      <c r="AX209" s="14" t="s">
        <v>83</v>
      </c>
      <c r="AY209" s="165" t="s">
        <v>181</v>
      </c>
    </row>
    <row r="210" spans="2:65" s="1" customFormat="1" ht="16.5" customHeight="1" x14ac:dyDescent="0.2">
      <c r="B210" s="136"/>
      <c r="C210" s="137" t="s">
        <v>324</v>
      </c>
      <c r="D210" s="137" t="s">
        <v>183</v>
      </c>
      <c r="E210" s="138" t="s">
        <v>1854</v>
      </c>
      <c r="F210" s="139" t="s">
        <v>1855</v>
      </c>
      <c r="G210" s="140" t="s">
        <v>186</v>
      </c>
      <c r="H210" s="141">
        <v>40</v>
      </c>
      <c r="I210" s="142"/>
      <c r="J210" s="143">
        <f>ROUND(I210*H210,2)</f>
        <v>0</v>
      </c>
      <c r="K210" s="139" t="s">
        <v>187</v>
      </c>
      <c r="L210" s="32"/>
      <c r="M210" s="144" t="s">
        <v>1</v>
      </c>
      <c r="N210" s="145" t="s">
        <v>41</v>
      </c>
      <c r="P210" s="146">
        <f>O210*H210</f>
        <v>0</v>
      </c>
      <c r="Q210" s="146">
        <v>0</v>
      </c>
      <c r="R210" s="146">
        <f>Q210*H210</f>
        <v>0</v>
      </c>
      <c r="S210" s="146">
        <v>7.5999999999999998E-2</v>
      </c>
      <c r="T210" s="147">
        <f>S210*H210</f>
        <v>3.04</v>
      </c>
      <c r="AR210" s="148" t="s">
        <v>188</v>
      </c>
      <c r="AT210" s="148" t="s">
        <v>183</v>
      </c>
      <c r="AU210" s="148" t="s">
        <v>85</v>
      </c>
      <c r="AY210" s="17" t="s">
        <v>181</v>
      </c>
      <c r="BE210" s="149">
        <f>IF(N210="základní",J210,0)</f>
        <v>0</v>
      </c>
      <c r="BF210" s="149">
        <f>IF(N210="snížená",J210,0)</f>
        <v>0</v>
      </c>
      <c r="BG210" s="149">
        <f>IF(N210="zákl. přenesená",J210,0)</f>
        <v>0</v>
      </c>
      <c r="BH210" s="149">
        <f>IF(N210="sníž. přenesená",J210,0)</f>
        <v>0</v>
      </c>
      <c r="BI210" s="149">
        <f>IF(N210="nulová",J210,0)</f>
        <v>0</v>
      </c>
      <c r="BJ210" s="17" t="s">
        <v>83</v>
      </c>
      <c r="BK210" s="149">
        <f>ROUND(I210*H210,2)</f>
        <v>0</v>
      </c>
      <c r="BL210" s="17" t="s">
        <v>188</v>
      </c>
      <c r="BM210" s="148" t="s">
        <v>1856</v>
      </c>
    </row>
    <row r="211" spans="2:65" s="1" customFormat="1" ht="29.25" x14ac:dyDescent="0.2">
      <c r="B211" s="32"/>
      <c r="D211" s="151" t="s">
        <v>227</v>
      </c>
      <c r="F211" s="181" t="s">
        <v>1857</v>
      </c>
      <c r="I211" s="182"/>
      <c r="L211" s="32"/>
      <c r="M211" s="183"/>
      <c r="T211" s="56"/>
      <c r="AT211" s="17" t="s">
        <v>227</v>
      </c>
      <c r="AU211" s="17" t="s">
        <v>85</v>
      </c>
    </row>
    <row r="212" spans="2:65" s="1" customFormat="1" ht="16.5" customHeight="1" x14ac:dyDescent="0.2">
      <c r="B212" s="136"/>
      <c r="C212" s="137" t="s">
        <v>330</v>
      </c>
      <c r="D212" s="137" t="s">
        <v>183</v>
      </c>
      <c r="E212" s="138" t="s">
        <v>1858</v>
      </c>
      <c r="F212" s="139" t="s">
        <v>1859</v>
      </c>
      <c r="G212" s="140" t="s">
        <v>339</v>
      </c>
      <c r="H212" s="141">
        <v>28</v>
      </c>
      <c r="I212" s="142"/>
      <c r="J212" s="143">
        <f>ROUND(I212*H212,2)</f>
        <v>0</v>
      </c>
      <c r="K212" s="139" t="s">
        <v>187</v>
      </c>
      <c r="L212" s="32"/>
      <c r="M212" s="144" t="s">
        <v>1</v>
      </c>
      <c r="N212" s="145" t="s">
        <v>41</v>
      </c>
      <c r="P212" s="146">
        <f>O212*H212</f>
        <v>0</v>
      </c>
      <c r="Q212" s="146">
        <v>0</v>
      </c>
      <c r="R212" s="146">
        <f>Q212*H212</f>
        <v>0</v>
      </c>
      <c r="S212" s="146">
        <v>2.5000000000000001E-2</v>
      </c>
      <c r="T212" s="147">
        <f>S212*H212</f>
        <v>0.70000000000000007</v>
      </c>
      <c r="AR212" s="148" t="s">
        <v>188</v>
      </c>
      <c r="AT212" s="148" t="s">
        <v>183</v>
      </c>
      <c r="AU212" s="148" t="s">
        <v>85</v>
      </c>
      <c r="AY212" s="17" t="s">
        <v>181</v>
      </c>
      <c r="BE212" s="149">
        <f>IF(N212="základní",J212,0)</f>
        <v>0</v>
      </c>
      <c r="BF212" s="149">
        <f>IF(N212="snížená",J212,0)</f>
        <v>0</v>
      </c>
      <c r="BG212" s="149">
        <f>IF(N212="zákl. přenesená",J212,0)</f>
        <v>0</v>
      </c>
      <c r="BH212" s="149">
        <f>IF(N212="sníž. přenesená",J212,0)</f>
        <v>0</v>
      </c>
      <c r="BI212" s="149">
        <f>IF(N212="nulová",J212,0)</f>
        <v>0</v>
      </c>
      <c r="BJ212" s="17" t="s">
        <v>83</v>
      </c>
      <c r="BK212" s="149">
        <f>ROUND(I212*H212,2)</f>
        <v>0</v>
      </c>
      <c r="BL212" s="17" t="s">
        <v>188</v>
      </c>
      <c r="BM212" s="148" t="s">
        <v>1860</v>
      </c>
    </row>
    <row r="213" spans="2:65" s="1" customFormat="1" ht="16.5" customHeight="1" x14ac:dyDescent="0.2">
      <c r="B213" s="136"/>
      <c r="C213" s="137" t="s">
        <v>336</v>
      </c>
      <c r="D213" s="137" t="s">
        <v>183</v>
      </c>
      <c r="E213" s="138" t="s">
        <v>1861</v>
      </c>
      <c r="F213" s="139" t="s">
        <v>1862</v>
      </c>
      <c r="G213" s="140" t="s">
        <v>243</v>
      </c>
      <c r="H213" s="141">
        <v>1</v>
      </c>
      <c r="I213" s="142"/>
      <c r="J213" s="143">
        <f>ROUND(I213*H213,2)</f>
        <v>0</v>
      </c>
      <c r="K213" s="139" t="s">
        <v>187</v>
      </c>
      <c r="L213" s="32"/>
      <c r="M213" s="144" t="s">
        <v>1</v>
      </c>
      <c r="N213" s="145" t="s">
        <v>41</v>
      </c>
      <c r="P213" s="146">
        <f>O213*H213</f>
        <v>0</v>
      </c>
      <c r="Q213" s="146">
        <v>3.16E-3</v>
      </c>
      <c r="R213" s="146">
        <f>Q213*H213</f>
        <v>3.16E-3</v>
      </c>
      <c r="S213" s="146">
        <v>6.9000000000000006E-2</v>
      </c>
      <c r="T213" s="147">
        <f>S213*H213</f>
        <v>6.9000000000000006E-2</v>
      </c>
      <c r="AR213" s="148" t="s">
        <v>188</v>
      </c>
      <c r="AT213" s="148" t="s">
        <v>183</v>
      </c>
      <c r="AU213" s="148" t="s">
        <v>85</v>
      </c>
      <c r="AY213" s="17" t="s">
        <v>181</v>
      </c>
      <c r="BE213" s="149">
        <f>IF(N213="základní",J213,0)</f>
        <v>0</v>
      </c>
      <c r="BF213" s="149">
        <f>IF(N213="snížená",J213,0)</f>
        <v>0</v>
      </c>
      <c r="BG213" s="149">
        <f>IF(N213="zákl. přenesená",J213,0)</f>
        <v>0</v>
      </c>
      <c r="BH213" s="149">
        <f>IF(N213="sníž. přenesená",J213,0)</f>
        <v>0</v>
      </c>
      <c r="BI213" s="149">
        <f>IF(N213="nulová",J213,0)</f>
        <v>0</v>
      </c>
      <c r="BJ213" s="17" t="s">
        <v>83</v>
      </c>
      <c r="BK213" s="149">
        <f>ROUND(I213*H213,2)</f>
        <v>0</v>
      </c>
      <c r="BL213" s="17" t="s">
        <v>188</v>
      </c>
      <c r="BM213" s="148" t="s">
        <v>1863</v>
      </c>
    </row>
    <row r="214" spans="2:65" s="1" customFormat="1" ht="21.75" customHeight="1" x14ac:dyDescent="0.2">
      <c r="B214" s="136"/>
      <c r="C214" s="137" t="s">
        <v>341</v>
      </c>
      <c r="D214" s="137" t="s">
        <v>183</v>
      </c>
      <c r="E214" s="138" t="s">
        <v>1864</v>
      </c>
      <c r="F214" s="139" t="s">
        <v>1865</v>
      </c>
      <c r="G214" s="140" t="s">
        <v>186</v>
      </c>
      <c r="H214" s="141">
        <v>117.84</v>
      </c>
      <c r="I214" s="142"/>
      <c r="J214" s="143">
        <f>ROUND(I214*H214,2)</f>
        <v>0</v>
      </c>
      <c r="K214" s="139" t="s">
        <v>187</v>
      </c>
      <c r="L214" s="32"/>
      <c r="M214" s="144" t="s">
        <v>1</v>
      </c>
      <c r="N214" s="145" t="s">
        <v>41</v>
      </c>
      <c r="P214" s="146">
        <f>O214*H214</f>
        <v>0</v>
      </c>
      <c r="Q214" s="146">
        <v>0</v>
      </c>
      <c r="R214" s="146">
        <f>Q214*H214</f>
        <v>0</v>
      </c>
      <c r="S214" s="146">
        <v>4.0000000000000001E-3</v>
      </c>
      <c r="T214" s="147">
        <f>S214*H214</f>
        <v>0.47136</v>
      </c>
      <c r="AR214" s="148" t="s">
        <v>188</v>
      </c>
      <c r="AT214" s="148" t="s">
        <v>183</v>
      </c>
      <c r="AU214" s="148" t="s">
        <v>85</v>
      </c>
      <c r="AY214" s="17" t="s">
        <v>181</v>
      </c>
      <c r="BE214" s="149">
        <f>IF(N214="základní",J214,0)</f>
        <v>0</v>
      </c>
      <c r="BF214" s="149">
        <f>IF(N214="snížená",J214,0)</f>
        <v>0</v>
      </c>
      <c r="BG214" s="149">
        <f>IF(N214="zákl. přenesená",J214,0)</f>
        <v>0</v>
      </c>
      <c r="BH214" s="149">
        <f>IF(N214="sníž. přenesená",J214,0)</f>
        <v>0</v>
      </c>
      <c r="BI214" s="149">
        <f>IF(N214="nulová",J214,0)</f>
        <v>0</v>
      </c>
      <c r="BJ214" s="17" t="s">
        <v>83</v>
      </c>
      <c r="BK214" s="149">
        <f>ROUND(I214*H214,2)</f>
        <v>0</v>
      </c>
      <c r="BL214" s="17" t="s">
        <v>188</v>
      </c>
      <c r="BM214" s="148" t="s">
        <v>1866</v>
      </c>
    </row>
    <row r="215" spans="2:65" s="12" customFormat="1" x14ac:dyDescent="0.2">
      <c r="B215" s="150"/>
      <c r="D215" s="151" t="s">
        <v>190</v>
      </c>
      <c r="E215" s="152" t="s">
        <v>1</v>
      </c>
      <c r="F215" s="153" t="s">
        <v>1853</v>
      </c>
      <c r="H215" s="154">
        <v>117.84</v>
      </c>
      <c r="I215" s="155"/>
      <c r="L215" s="150"/>
      <c r="M215" s="156"/>
      <c r="T215" s="157"/>
      <c r="AT215" s="152" t="s">
        <v>190</v>
      </c>
      <c r="AU215" s="152" t="s">
        <v>85</v>
      </c>
      <c r="AV215" s="12" t="s">
        <v>85</v>
      </c>
      <c r="AW215" s="12" t="s">
        <v>32</v>
      </c>
      <c r="AX215" s="12" t="s">
        <v>76</v>
      </c>
      <c r="AY215" s="152" t="s">
        <v>181</v>
      </c>
    </row>
    <row r="216" spans="2:65" s="14" customFormat="1" x14ac:dyDescent="0.2">
      <c r="B216" s="164"/>
      <c r="D216" s="151" t="s">
        <v>190</v>
      </c>
      <c r="E216" s="165" t="s">
        <v>1</v>
      </c>
      <c r="F216" s="166" t="s">
        <v>193</v>
      </c>
      <c r="H216" s="167">
        <v>117.84</v>
      </c>
      <c r="I216" s="168"/>
      <c r="L216" s="164"/>
      <c r="M216" s="169"/>
      <c r="T216" s="170"/>
      <c r="AT216" s="165" t="s">
        <v>190</v>
      </c>
      <c r="AU216" s="165" t="s">
        <v>85</v>
      </c>
      <c r="AV216" s="14" t="s">
        <v>188</v>
      </c>
      <c r="AW216" s="14" t="s">
        <v>32</v>
      </c>
      <c r="AX216" s="14" t="s">
        <v>83</v>
      </c>
      <c r="AY216" s="165" t="s">
        <v>181</v>
      </c>
    </row>
    <row r="217" spans="2:65" s="1" customFormat="1" ht="21.75" customHeight="1" x14ac:dyDescent="0.2">
      <c r="B217" s="136"/>
      <c r="C217" s="137" t="s">
        <v>347</v>
      </c>
      <c r="D217" s="137" t="s">
        <v>183</v>
      </c>
      <c r="E217" s="138" t="s">
        <v>1867</v>
      </c>
      <c r="F217" s="139" t="s">
        <v>1868</v>
      </c>
      <c r="G217" s="140" t="s">
        <v>186</v>
      </c>
      <c r="H217" s="141">
        <v>228.27500000000001</v>
      </c>
      <c r="I217" s="142"/>
      <c r="J217" s="143">
        <f>ROUND(I217*H217,2)</f>
        <v>0</v>
      </c>
      <c r="K217" s="139" t="s">
        <v>187</v>
      </c>
      <c r="L217" s="32"/>
      <c r="M217" s="144" t="s">
        <v>1</v>
      </c>
      <c r="N217" s="145" t="s">
        <v>41</v>
      </c>
      <c r="P217" s="146">
        <f>O217*H217</f>
        <v>0</v>
      </c>
      <c r="Q217" s="146">
        <v>0</v>
      </c>
      <c r="R217" s="146">
        <f>Q217*H217</f>
        <v>0</v>
      </c>
      <c r="S217" s="146">
        <v>4.5999999999999999E-2</v>
      </c>
      <c r="T217" s="147">
        <f>S217*H217</f>
        <v>10.50065</v>
      </c>
      <c r="AR217" s="148" t="s">
        <v>188</v>
      </c>
      <c r="AT217" s="148" t="s">
        <v>183</v>
      </c>
      <c r="AU217" s="148" t="s">
        <v>85</v>
      </c>
      <c r="AY217" s="17" t="s">
        <v>181</v>
      </c>
      <c r="BE217" s="149">
        <f>IF(N217="základní",J217,0)</f>
        <v>0</v>
      </c>
      <c r="BF217" s="149">
        <f>IF(N217="snížená",J217,0)</f>
        <v>0</v>
      </c>
      <c r="BG217" s="149">
        <f>IF(N217="zákl. přenesená",J217,0)</f>
        <v>0</v>
      </c>
      <c r="BH217" s="149">
        <f>IF(N217="sníž. přenesená",J217,0)</f>
        <v>0</v>
      </c>
      <c r="BI217" s="149">
        <f>IF(N217="nulová",J217,0)</f>
        <v>0</v>
      </c>
      <c r="BJ217" s="17" t="s">
        <v>83</v>
      </c>
      <c r="BK217" s="149">
        <f>ROUND(I217*H217,2)</f>
        <v>0</v>
      </c>
      <c r="BL217" s="17" t="s">
        <v>188</v>
      </c>
      <c r="BM217" s="148" t="s">
        <v>1869</v>
      </c>
    </row>
    <row r="218" spans="2:65" s="12" customFormat="1" x14ac:dyDescent="0.2">
      <c r="B218" s="150"/>
      <c r="D218" s="151" t="s">
        <v>190</v>
      </c>
      <c r="E218" s="152" t="s">
        <v>1</v>
      </c>
      <c r="F218" s="153" t="s">
        <v>1792</v>
      </c>
      <c r="H218" s="154">
        <v>228.27500000000001</v>
      </c>
      <c r="I218" s="155"/>
      <c r="L218" s="150"/>
      <c r="M218" s="156"/>
      <c r="T218" s="157"/>
      <c r="AT218" s="152" t="s">
        <v>190</v>
      </c>
      <c r="AU218" s="152" t="s">
        <v>85</v>
      </c>
      <c r="AV218" s="12" t="s">
        <v>85</v>
      </c>
      <c r="AW218" s="12" t="s">
        <v>32</v>
      </c>
      <c r="AX218" s="12" t="s">
        <v>76</v>
      </c>
      <c r="AY218" s="152" t="s">
        <v>181</v>
      </c>
    </row>
    <row r="219" spans="2:65" s="14" customFormat="1" x14ac:dyDescent="0.2">
      <c r="B219" s="164"/>
      <c r="D219" s="151" t="s">
        <v>190</v>
      </c>
      <c r="E219" s="165" t="s">
        <v>1</v>
      </c>
      <c r="F219" s="166" t="s">
        <v>193</v>
      </c>
      <c r="H219" s="167">
        <v>228.27500000000001</v>
      </c>
      <c r="I219" s="168"/>
      <c r="L219" s="164"/>
      <c r="M219" s="169"/>
      <c r="T219" s="170"/>
      <c r="AT219" s="165" t="s">
        <v>190</v>
      </c>
      <c r="AU219" s="165" t="s">
        <v>85</v>
      </c>
      <c r="AV219" s="14" t="s">
        <v>188</v>
      </c>
      <c r="AW219" s="14" t="s">
        <v>32</v>
      </c>
      <c r="AX219" s="14" t="s">
        <v>83</v>
      </c>
      <c r="AY219" s="165" t="s">
        <v>181</v>
      </c>
    </row>
    <row r="220" spans="2:65" s="1" customFormat="1" ht="16.5" customHeight="1" x14ac:dyDescent="0.2">
      <c r="B220" s="136"/>
      <c r="C220" s="137" t="s">
        <v>352</v>
      </c>
      <c r="D220" s="137" t="s">
        <v>183</v>
      </c>
      <c r="E220" s="138" t="s">
        <v>1870</v>
      </c>
      <c r="F220" s="139" t="s">
        <v>1871</v>
      </c>
      <c r="G220" s="140" t="s">
        <v>186</v>
      </c>
      <c r="H220" s="141">
        <v>397.05</v>
      </c>
      <c r="I220" s="142"/>
      <c r="J220" s="143">
        <f>ROUND(I220*H220,2)</f>
        <v>0</v>
      </c>
      <c r="K220" s="139" t="s">
        <v>187</v>
      </c>
      <c r="L220" s="32"/>
      <c r="M220" s="144" t="s">
        <v>1</v>
      </c>
      <c r="N220" s="145" t="s">
        <v>41</v>
      </c>
      <c r="P220" s="146">
        <f>O220*H220</f>
        <v>0</v>
      </c>
      <c r="Q220" s="146">
        <v>0</v>
      </c>
      <c r="R220" s="146">
        <f>Q220*H220</f>
        <v>0</v>
      </c>
      <c r="S220" s="146">
        <v>6.8000000000000005E-2</v>
      </c>
      <c r="T220" s="147">
        <f>S220*H220</f>
        <v>26.999400000000001</v>
      </c>
      <c r="AR220" s="148" t="s">
        <v>188</v>
      </c>
      <c r="AT220" s="148" t="s">
        <v>183</v>
      </c>
      <c r="AU220" s="148" t="s">
        <v>85</v>
      </c>
      <c r="AY220" s="17" t="s">
        <v>181</v>
      </c>
      <c r="BE220" s="149">
        <f>IF(N220="základní",J220,0)</f>
        <v>0</v>
      </c>
      <c r="BF220" s="149">
        <f>IF(N220="snížená",J220,0)</f>
        <v>0</v>
      </c>
      <c r="BG220" s="149">
        <f>IF(N220="zákl. přenesená",J220,0)</f>
        <v>0</v>
      </c>
      <c r="BH220" s="149">
        <f>IF(N220="sníž. přenesená",J220,0)</f>
        <v>0</v>
      </c>
      <c r="BI220" s="149">
        <f>IF(N220="nulová",J220,0)</f>
        <v>0</v>
      </c>
      <c r="BJ220" s="17" t="s">
        <v>83</v>
      </c>
      <c r="BK220" s="149">
        <f>ROUND(I220*H220,2)</f>
        <v>0</v>
      </c>
      <c r="BL220" s="17" t="s">
        <v>188</v>
      </c>
      <c r="BM220" s="148" t="s">
        <v>1872</v>
      </c>
    </row>
    <row r="221" spans="2:65" s="12" customFormat="1" x14ac:dyDescent="0.2">
      <c r="B221" s="150"/>
      <c r="D221" s="151" t="s">
        <v>190</v>
      </c>
      <c r="E221" s="152" t="s">
        <v>1</v>
      </c>
      <c r="F221" s="153" t="s">
        <v>1873</v>
      </c>
      <c r="H221" s="154">
        <v>228.04499999999999</v>
      </c>
      <c r="I221" s="155"/>
      <c r="L221" s="150"/>
      <c r="M221" s="156"/>
      <c r="T221" s="157"/>
      <c r="AT221" s="152" t="s">
        <v>190</v>
      </c>
      <c r="AU221" s="152" t="s">
        <v>85</v>
      </c>
      <c r="AV221" s="12" t="s">
        <v>85</v>
      </c>
      <c r="AW221" s="12" t="s">
        <v>32</v>
      </c>
      <c r="AX221" s="12" t="s">
        <v>76</v>
      </c>
      <c r="AY221" s="152" t="s">
        <v>181</v>
      </c>
    </row>
    <row r="222" spans="2:65" s="12" customFormat="1" x14ac:dyDescent="0.2">
      <c r="B222" s="150"/>
      <c r="D222" s="151" t="s">
        <v>190</v>
      </c>
      <c r="E222" s="152" t="s">
        <v>1</v>
      </c>
      <c r="F222" s="153" t="s">
        <v>1874</v>
      </c>
      <c r="H222" s="154">
        <v>169.005</v>
      </c>
      <c r="I222" s="155"/>
      <c r="L222" s="150"/>
      <c r="M222" s="156"/>
      <c r="T222" s="157"/>
      <c r="AT222" s="152" t="s">
        <v>190</v>
      </c>
      <c r="AU222" s="152" t="s">
        <v>85</v>
      </c>
      <c r="AV222" s="12" t="s">
        <v>85</v>
      </c>
      <c r="AW222" s="12" t="s">
        <v>32</v>
      </c>
      <c r="AX222" s="12" t="s">
        <v>76</v>
      </c>
      <c r="AY222" s="152" t="s">
        <v>181</v>
      </c>
    </row>
    <row r="223" spans="2:65" s="14" customFormat="1" x14ac:dyDescent="0.2">
      <c r="B223" s="164"/>
      <c r="D223" s="151" t="s">
        <v>190</v>
      </c>
      <c r="E223" s="165" t="s">
        <v>1</v>
      </c>
      <c r="F223" s="166" t="s">
        <v>193</v>
      </c>
      <c r="H223" s="167">
        <v>397.04999999999995</v>
      </c>
      <c r="I223" s="168"/>
      <c r="L223" s="164"/>
      <c r="M223" s="169"/>
      <c r="T223" s="170"/>
      <c r="AT223" s="165" t="s">
        <v>190</v>
      </c>
      <c r="AU223" s="165" t="s">
        <v>85</v>
      </c>
      <c r="AV223" s="14" t="s">
        <v>188</v>
      </c>
      <c r="AW223" s="14" t="s">
        <v>32</v>
      </c>
      <c r="AX223" s="14" t="s">
        <v>83</v>
      </c>
      <c r="AY223" s="165" t="s">
        <v>181</v>
      </c>
    </row>
    <row r="224" spans="2:65" s="11" customFormat="1" ht="20.85" customHeight="1" x14ac:dyDescent="0.2">
      <c r="B224" s="124"/>
      <c r="D224" s="125" t="s">
        <v>75</v>
      </c>
      <c r="E224" s="134" t="s">
        <v>345</v>
      </c>
      <c r="F224" s="134" t="s">
        <v>346</v>
      </c>
      <c r="I224" s="127"/>
      <c r="J224" s="135">
        <f>BK224</f>
        <v>0</v>
      </c>
      <c r="L224" s="124"/>
      <c r="M224" s="129"/>
      <c r="P224" s="130">
        <f>SUM(P225:P226)</f>
        <v>0</v>
      </c>
      <c r="R224" s="130">
        <f>SUM(R225:R226)</f>
        <v>0</v>
      </c>
      <c r="T224" s="131">
        <f>SUM(T225:T226)</f>
        <v>0</v>
      </c>
      <c r="AR224" s="125" t="s">
        <v>83</v>
      </c>
      <c r="AT224" s="132" t="s">
        <v>75</v>
      </c>
      <c r="AU224" s="132" t="s">
        <v>85</v>
      </c>
      <c r="AY224" s="125" t="s">
        <v>181</v>
      </c>
      <c r="BK224" s="133">
        <f>SUM(BK225:BK226)</f>
        <v>0</v>
      </c>
    </row>
    <row r="225" spans="2:65" s="1" customFormat="1" ht="16.5" customHeight="1" x14ac:dyDescent="0.2">
      <c r="B225" s="136"/>
      <c r="C225" s="137" t="s">
        <v>359</v>
      </c>
      <c r="D225" s="137" t="s">
        <v>183</v>
      </c>
      <c r="E225" s="138" t="s">
        <v>353</v>
      </c>
      <c r="F225" s="139" t="s">
        <v>1875</v>
      </c>
      <c r="G225" s="140" t="s">
        <v>339</v>
      </c>
      <c r="H225" s="141">
        <v>1</v>
      </c>
      <c r="I225" s="142"/>
      <c r="J225" s="143">
        <f>ROUND(I225*H225,2)</f>
        <v>0</v>
      </c>
      <c r="K225" s="139" t="s">
        <v>201</v>
      </c>
      <c r="L225" s="32"/>
      <c r="M225" s="144" t="s">
        <v>1</v>
      </c>
      <c r="N225" s="145" t="s">
        <v>41</v>
      </c>
      <c r="P225" s="146">
        <f>O225*H225</f>
        <v>0</v>
      </c>
      <c r="Q225" s="146">
        <v>0</v>
      </c>
      <c r="R225" s="146">
        <f>Q225*H225</f>
        <v>0</v>
      </c>
      <c r="S225" s="146">
        <v>0</v>
      </c>
      <c r="T225" s="147">
        <f>S225*H225</f>
        <v>0</v>
      </c>
      <c r="AR225" s="148" t="s">
        <v>188</v>
      </c>
      <c r="AT225" s="148" t="s">
        <v>183</v>
      </c>
      <c r="AU225" s="148" t="s">
        <v>99</v>
      </c>
      <c r="AY225" s="17" t="s">
        <v>181</v>
      </c>
      <c r="BE225" s="149">
        <f>IF(N225="základní",J225,0)</f>
        <v>0</v>
      </c>
      <c r="BF225" s="149">
        <f>IF(N225="snížená",J225,0)</f>
        <v>0</v>
      </c>
      <c r="BG225" s="149">
        <f>IF(N225="zákl. přenesená",J225,0)</f>
        <v>0</v>
      </c>
      <c r="BH225" s="149">
        <f>IF(N225="sníž. přenesená",J225,0)</f>
        <v>0</v>
      </c>
      <c r="BI225" s="149">
        <f>IF(N225="nulová",J225,0)</f>
        <v>0</v>
      </c>
      <c r="BJ225" s="17" t="s">
        <v>83</v>
      </c>
      <c r="BK225" s="149">
        <f>ROUND(I225*H225,2)</f>
        <v>0</v>
      </c>
      <c r="BL225" s="17" t="s">
        <v>188</v>
      </c>
      <c r="BM225" s="148" t="s">
        <v>1876</v>
      </c>
    </row>
    <row r="226" spans="2:65" s="1" customFormat="1" ht="29.25" x14ac:dyDescent="0.2">
      <c r="B226" s="32"/>
      <c r="D226" s="151" t="s">
        <v>227</v>
      </c>
      <c r="F226" s="181" t="s">
        <v>1877</v>
      </c>
      <c r="I226" s="182"/>
      <c r="L226" s="32"/>
      <c r="M226" s="183"/>
      <c r="T226" s="56"/>
      <c r="AT226" s="17" t="s">
        <v>227</v>
      </c>
      <c r="AU226" s="17" t="s">
        <v>99</v>
      </c>
    </row>
    <row r="227" spans="2:65" s="11" customFormat="1" ht="22.9" customHeight="1" x14ac:dyDescent="0.2">
      <c r="B227" s="124"/>
      <c r="D227" s="125" t="s">
        <v>75</v>
      </c>
      <c r="E227" s="134" t="s">
        <v>368</v>
      </c>
      <c r="F227" s="134" t="s">
        <v>369</v>
      </c>
      <c r="I227" s="127"/>
      <c r="J227" s="135">
        <f>BK227</f>
        <v>0</v>
      </c>
      <c r="L227" s="124"/>
      <c r="M227" s="129"/>
      <c r="P227" s="130">
        <f>SUM(P228:P237)</f>
        <v>0</v>
      </c>
      <c r="R227" s="130">
        <f>SUM(R228:R237)</f>
        <v>0</v>
      </c>
      <c r="T227" s="131">
        <f>SUM(T228:T237)</f>
        <v>0</v>
      </c>
      <c r="AR227" s="125" t="s">
        <v>83</v>
      </c>
      <c r="AT227" s="132" t="s">
        <v>75</v>
      </c>
      <c r="AU227" s="132" t="s">
        <v>83</v>
      </c>
      <c r="AY227" s="125" t="s">
        <v>181</v>
      </c>
      <c r="BK227" s="133">
        <f>SUM(BK228:BK237)</f>
        <v>0</v>
      </c>
    </row>
    <row r="228" spans="2:65" s="1" customFormat="1" ht="21.75" customHeight="1" x14ac:dyDescent="0.2">
      <c r="B228" s="136"/>
      <c r="C228" s="137" t="s">
        <v>363</v>
      </c>
      <c r="D228" s="137" t="s">
        <v>183</v>
      </c>
      <c r="E228" s="138" t="s">
        <v>371</v>
      </c>
      <c r="F228" s="139" t="s">
        <v>372</v>
      </c>
      <c r="G228" s="140" t="s">
        <v>373</v>
      </c>
      <c r="H228" s="141">
        <v>36.703000000000003</v>
      </c>
      <c r="I228" s="142"/>
      <c r="J228" s="143">
        <f>ROUND(I228*H228,2)</f>
        <v>0</v>
      </c>
      <c r="K228" s="139" t="s">
        <v>187</v>
      </c>
      <c r="L228" s="32"/>
      <c r="M228" s="144" t="s">
        <v>1</v>
      </c>
      <c r="N228" s="145" t="s">
        <v>41</v>
      </c>
      <c r="P228" s="146">
        <f>O228*H228</f>
        <v>0</v>
      </c>
      <c r="Q228" s="146">
        <v>0</v>
      </c>
      <c r="R228" s="146">
        <f>Q228*H228</f>
        <v>0</v>
      </c>
      <c r="S228" s="146">
        <v>0</v>
      </c>
      <c r="T228" s="147">
        <f>S228*H228</f>
        <v>0</v>
      </c>
      <c r="AR228" s="148" t="s">
        <v>188</v>
      </c>
      <c r="AT228" s="148" t="s">
        <v>183</v>
      </c>
      <c r="AU228" s="148" t="s">
        <v>85</v>
      </c>
      <c r="AY228" s="17" t="s">
        <v>181</v>
      </c>
      <c r="BE228" s="149">
        <f>IF(N228="základní",J228,0)</f>
        <v>0</v>
      </c>
      <c r="BF228" s="149">
        <f>IF(N228="snížená",J228,0)</f>
        <v>0</v>
      </c>
      <c r="BG228" s="149">
        <f>IF(N228="zákl. přenesená",J228,0)</f>
        <v>0</v>
      </c>
      <c r="BH228" s="149">
        <f>IF(N228="sníž. přenesená",J228,0)</f>
        <v>0</v>
      </c>
      <c r="BI228" s="149">
        <f>IF(N228="nulová",J228,0)</f>
        <v>0</v>
      </c>
      <c r="BJ228" s="17" t="s">
        <v>83</v>
      </c>
      <c r="BK228" s="149">
        <f>ROUND(I228*H228,2)</f>
        <v>0</v>
      </c>
      <c r="BL228" s="17" t="s">
        <v>188</v>
      </c>
      <c r="BM228" s="148" t="s">
        <v>1878</v>
      </c>
    </row>
    <row r="229" spans="2:65" s="12" customFormat="1" x14ac:dyDescent="0.2">
      <c r="B229" s="150"/>
      <c r="D229" s="151" t="s">
        <v>190</v>
      </c>
      <c r="F229" s="153" t="s">
        <v>1879</v>
      </c>
      <c r="H229" s="154">
        <v>36.703000000000003</v>
      </c>
      <c r="I229" s="155"/>
      <c r="L229" s="150"/>
      <c r="M229" s="156"/>
      <c r="T229" s="157"/>
      <c r="AT229" s="152" t="s">
        <v>190</v>
      </c>
      <c r="AU229" s="152" t="s">
        <v>85</v>
      </c>
      <c r="AV229" s="12" t="s">
        <v>85</v>
      </c>
      <c r="AW229" s="12" t="s">
        <v>3</v>
      </c>
      <c r="AX229" s="12" t="s">
        <v>83</v>
      </c>
      <c r="AY229" s="152" t="s">
        <v>181</v>
      </c>
    </row>
    <row r="230" spans="2:65" s="1" customFormat="1" ht="16.5" customHeight="1" x14ac:dyDescent="0.2">
      <c r="B230" s="136"/>
      <c r="C230" s="137" t="s">
        <v>370</v>
      </c>
      <c r="D230" s="137" t="s">
        <v>183</v>
      </c>
      <c r="E230" s="138" t="s">
        <v>377</v>
      </c>
      <c r="F230" s="139" t="s">
        <v>378</v>
      </c>
      <c r="G230" s="140" t="s">
        <v>373</v>
      </c>
      <c r="H230" s="141">
        <v>85.641000000000005</v>
      </c>
      <c r="I230" s="142"/>
      <c r="J230" s="143">
        <f>ROUND(I230*H230,2)</f>
        <v>0</v>
      </c>
      <c r="K230" s="139" t="s">
        <v>187</v>
      </c>
      <c r="L230" s="32"/>
      <c r="M230" s="144" t="s">
        <v>1</v>
      </c>
      <c r="N230" s="145" t="s">
        <v>41</v>
      </c>
      <c r="P230" s="146">
        <f>O230*H230</f>
        <v>0</v>
      </c>
      <c r="Q230" s="146">
        <v>0</v>
      </c>
      <c r="R230" s="146">
        <f>Q230*H230</f>
        <v>0</v>
      </c>
      <c r="S230" s="146">
        <v>0</v>
      </c>
      <c r="T230" s="147">
        <f>S230*H230</f>
        <v>0</v>
      </c>
      <c r="AR230" s="148" t="s">
        <v>188</v>
      </c>
      <c r="AT230" s="148" t="s">
        <v>183</v>
      </c>
      <c r="AU230" s="148" t="s">
        <v>85</v>
      </c>
      <c r="AY230" s="17" t="s">
        <v>181</v>
      </c>
      <c r="BE230" s="149">
        <f>IF(N230="základní",J230,0)</f>
        <v>0</v>
      </c>
      <c r="BF230" s="149">
        <f>IF(N230="snížená",J230,0)</f>
        <v>0</v>
      </c>
      <c r="BG230" s="149">
        <f>IF(N230="zákl. přenesená",J230,0)</f>
        <v>0</v>
      </c>
      <c r="BH230" s="149">
        <f>IF(N230="sníž. přenesená",J230,0)</f>
        <v>0</v>
      </c>
      <c r="BI230" s="149">
        <f>IF(N230="nulová",J230,0)</f>
        <v>0</v>
      </c>
      <c r="BJ230" s="17" t="s">
        <v>83</v>
      </c>
      <c r="BK230" s="149">
        <f>ROUND(I230*H230,2)</f>
        <v>0</v>
      </c>
      <c r="BL230" s="17" t="s">
        <v>188</v>
      </c>
      <c r="BM230" s="148" t="s">
        <v>1880</v>
      </c>
    </row>
    <row r="231" spans="2:65" s="12" customFormat="1" x14ac:dyDescent="0.2">
      <c r="B231" s="150"/>
      <c r="D231" s="151" t="s">
        <v>190</v>
      </c>
      <c r="F231" s="153" t="s">
        <v>1881</v>
      </c>
      <c r="H231" s="154">
        <v>85.641000000000005</v>
      </c>
      <c r="I231" s="155"/>
      <c r="L231" s="150"/>
      <c r="M231" s="156"/>
      <c r="T231" s="157"/>
      <c r="AT231" s="152" t="s">
        <v>190</v>
      </c>
      <c r="AU231" s="152" t="s">
        <v>85</v>
      </c>
      <c r="AV231" s="12" t="s">
        <v>85</v>
      </c>
      <c r="AW231" s="12" t="s">
        <v>3</v>
      </c>
      <c r="AX231" s="12" t="s">
        <v>83</v>
      </c>
      <c r="AY231" s="152" t="s">
        <v>181</v>
      </c>
    </row>
    <row r="232" spans="2:65" s="1" customFormat="1" ht="16.5" customHeight="1" x14ac:dyDescent="0.2">
      <c r="B232" s="136"/>
      <c r="C232" s="137" t="s">
        <v>376</v>
      </c>
      <c r="D232" s="137" t="s">
        <v>183</v>
      </c>
      <c r="E232" s="138" t="s">
        <v>396</v>
      </c>
      <c r="F232" s="139" t="s">
        <v>397</v>
      </c>
      <c r="G232" s="140" t="s">
        <v>373</v>
      </c>
      <c r="H232" s="141">
        <v>122.34399999999999</v>
      </c>
      <c r="I232" s="142"/>
      <c r="J232" s="143">
        <f>ROUND(I232*H232,2)</f>
        <v>0</v>
      </c>
      <c r="K232" s="139" t="s">
        <v>201</v>
      </c>
      <c r="L232" s="32"/>
      <c r="M232" s="144" t="s">
        <v>1</v>
      </c>
      <c r="N232" s="145" t="s">
        <v>41</v>
      </c>
      <c r="P232" s="146">
        <f>O232*H232</f>
        <v>0</v>
      </c>
      <c r="Q232" s="146">
        <v>0</v>
      </c>
      <c r="R232" s="146">
        <f>Q232*H232</f>
        <v>0</v>
      </c>
      <c r="S232" s="146">
        <v>0</v>
      </c>
      <c r="T232" s="147">
        <f>S232*H232</f>
        <v>0</v>
      </c>
      <c r="AR232" s="148" t="s">
        <v>188</v>
      </c>
      <c r="AT232" s="148" t="s">
        <v>183</v>
      </c>
      <c r="AU232" s="148" t="s">
        <v>85</v>
      </c>
      <c r="AY232" s="17" t="s">
        <v>181</v>
      </c>
      <c r="BE232" s="149">
        <f>IF(N232="základní",J232,0)</f>
        <v>0</v>
      </c>
      <c r="BF232" s="149">
        <f>IF(N232="snížená",J232,0)</f>
        <v>0</v>
      </c>
      <c r="BG232" s="149">
        <f>IF(N232="zákl. přenesená",J232,0)</f>
        <v>0</v>
      </c>
      <c r="BH232" s="149">
        <f>IF(N232="sníž. přenesená",J232,0)</f>
        <v>0</v>
      </c>
      <c r="BI232" s="149">
        <f>IF(N232="nulová",J232,0)</f>
        <v>0</v>
      </c>
      <c r="BJ232" s="17" t="s">
        <v>83</v>
      </c>
      <c r="BK232" s="149">
        <f>ROUND(I232*H232,2)</f>
        <v>0</v>
      </c>
      <c r="BL232" s="17" t="s">
        <v>188</v>
      </c>
      <c r="BM232" s="148" t="s">
        <v>1882</v>
      </c>
    </row>
    <row r="233" spans="2:65" s="1" customFormat="1" ht="29.25" x14ac:dyDescent="0.2">
      <c r="B233" s="32"/>
      <c r="D233" s="151" t="s">
        <v>227</v>
      </c>
      <c r="F233" s="181" t="s">
        <v>399</v>
      </c>
      <c r="I233" s="182"/>
      <c r="L233" s="32"/>
      <c r="M233" s="183"/>
      <c r="T233" s="56"/>
      <c r="AT233" s="17" t="s">
        <v>227</v>
      </c>
      <c r="AU233" s="17" t="s">
        <v>85</v>
      </c>
    </row>
    <row r="234" spans="2:65" s="1" customFormat="1" ht="16.5" customHeight="1" x14ac:dyDescent="0.2">
      <c r="B234" s="136"/>
      <c r="C234" s="137" t="s">
        <v>381</v>
      </c>
      <c r="D234" s="137" t="s">
        <v>183</v>
      </c>
      <c r="E234" s="138" t="s">
        <v>401</v>
      </c>
      <c r="F234" s="139" t="s">
        <v>402</v>
      </c>
      <c r="G234" s="140" t="s">
        <v>373</v>
      </c>
      <c r="H234" s="141">
        <v>122.34399999999999</v>
      </c>
      <c r="I234" s="142"/>
      <c r="J234" s="143">
        <f>ROUND(I234*H234,2)</f>
        <v>0</v>
      </c>
      <c r="K234" s="139" t="s">
        <v>187</v>
      </c>
      <c r="L234" s="32"/>
      <c r="M234" s="144" t="s">
        <v>1</v>
      </c>
      <c r="N234" s="145" t="s">
        <v>41</v>
      </c>
      <c r="P234" s="146">
        <f>O234*H234</f>
        <v>0</v>
      </c>
      <c r="Q234" s="146">
        <v>0</v>
      </c>
      <c r="R234" s="146">
        <f>Q234*H234</f>
        <v>0</v>
      </c>
      <c r="S234" s="146">
        <v>0</v>
      </c>
      <c r="T234" s="147">
        <f>S234*H234</f>
        <v>0</v>
      </c>
      <c r="AR234" s="148" t="s">
        <v>188</v>
      </c>
      <c r="AT234" s="148" t="s">
        <v>183</v>
      </c>
      <c r="AU234" s="148" t="s">
        <v>85</v>
      </c>
      <c r="AY234" s="17" t="s">
        <v>181</v>
      </c>
      <c r="BE234" s="149">
        <f>IF(N234="základní",J234,0)</f>
        <v>0</v>
      </c>
      <c r="BF234" s="149">
        <f>IF(N234="snížená",J234,0)</f>
        <v>0</v>
      </c>
      <c r="BG234" s="149">
        <f>IF(N234="zákl. přenesená",J234,0)</f>
        <v>0</v>
      </c>
      <c r="BH234" s="149">
        <f>IF(N234="sníž. přenesená",J234,0)</f>
        <v>0</v>
      </c>
      <c r="BI234" s="149">
        <f>IF(N234="nulová",J234,0)</f>
        <v>0</v>
      </c>
      <c r="BJ234" s="17" t="s">
        <v>83</v>
      </c>
      <c r="BK234" s="149">
        <f>ROUND(I234*H234,2)</f>
        <v>0</v>
      </c>
      <c r="BL234" s="17" t="s">
        <v>188</v>
      </c>
      <c r="BM234" s="148" t="s">
        <v>1883</v>
      </c>
    </row>
    <row r="235" spans="2:65" s="1" customFormat="1" ht="16.5" customHeight="1" x14ac:dyDescent="0.2">
      <c r="B235" s="136"/>
      <c r="C235" s="137" t="s">
        <v>386</v>
      </c>
      <c r="D235" s="137" t="s">
        <v>183</v>
      </c>
      <c r="E235" s="138" t="s">
        <v>405</v>
      </c>
      <c r="F235" s="139" t="s">
        <v>406</v>
      </c>
      <c r="G235" s="140" t="s">
        <v>373</v>
      </c>
      <c r="H235" s="141">
        <v>2446.88</v>
      </c>
      <c r="I235" s="142"/>
      <c r="J235" s="143">
        <f>ROUND(I235*H235,2)</f>
        <v>0</v>
      </c>
      <c r="K235" s="139" t="s">
        <v>187</v>
      </c>
      <c r="L235" s="32"/>
      <c r="M235" s="144" t="s">
        <v>1</v>
      </c>
      <c r="N235" s="145" t="s">
        <v>41</v>
      </c>
      <c r="P235" s="146">
        <f>O235*H235</f>
        <v>0</v>
      </c>
      <c r="Q235" s="146">
        <v>0</v>
      </c>
      <c r="R235" s="146">
        <f>Q235*H235</f>
        <v>0</v>
      </c>
      <c r="S235" s="146">
        <v>0</v>
      </c>
      <c r="T235" s="147">
        <f>S235*H235</f>
        <v>0</v>
      </c>
      <c r="AR235" s="148" t="s">
        <v>188</v>
      </c>
      <c r="AT235" s="148" t="s">
        <v>183</v>
      </c>
      <c r="AU235" s="148" t="s">
        <v>85</v>
      </c>
      <c r="AY235" s="17" t="s">
        <v>181</v>
      </c>
      <c r="BE235" s="149">
        <f>IF(N235="základní",J235,0)</f>
        <v>0</v>
      </c>
      <c r="BF235" s="149">
        <f>IF(N235="snížená",J235,0)</f>
        <v>0</v>
      </c>
      <c r="BG235" s="149">
        <f>IF(N235="zákl. přenesená",J235,0)</f>
        <v>0</v>
      </c>
      <c r="BH235" s="149">
        <f>IF(N235="sníž. přenesená",J235,0)</f>
        <v>0</v>
      </c>
      <c r="BI235" s="149">
        <f>IF(N235="nulová",J235,0)</f>
        <v>0</v>
      </c>
      <c r="BJ235" s="17" t="s">
        <v>83</v>
      </c>
      <c r="BK235" s="149">
        <f>ROUND(I235*H235,2)</f>
        <v>0</v>
      </c>
      <c r="BL235" s="17" t="s">
        <v>188</v>
      </c>
      <c r="BM235" s="148" t="s">
        <v>1884</v>
      </c>
    </row>
    <row r="236" spans="2:65" s="12" customFormat="1" x14ac:dyDescent="0.2">
      <c r="B236" s="150"/>
      <c r="D236" s="151" t="s">
        <v>190</v>
      </c>
      <c r="F236" s="153" t="s">
        <v>1885</v>
      </c>
      <c r="H236" s="154">
        <v>2446.88</v>
      </c>
      <c r="I236" s="155"/>
      <c r="L236" s="150"/>
      <c r="M236" s="156"/>
      <c r="T236" s="157"/>
      <c r="AT236" s="152" t="s">
        <v>190</v>
      </c>
      <c r="AU236" s="152" t="s">
        <v>85</v>
      </c>
      <c r="AV236" s="12" t="s">
        <v>85</v>
      </c>
      <c r="AW236" s="12" t="s">
        <v>3</v>
      </c>
      <c r="AX236" s="12" t="s">
        <v>83</v>
      </c>
      <c r="AY236" s="152" t="s">
        <v>181</v>
      </c>
    </row>
    <row r="237" spans="2:65" s="1" customFormat="1" ht="16.5" customHeight="1" x14ac:dyDescent="0.2">
      <c r="B237" s="136"/>
      <c r="C237" s="137" t="s">
        <v>390</v>
      </c>
      <c r="D237" s="137" t="s">
        <v>183</v>
      </c>
      <c r="E237" s="138" t="s">
        <v>410</v>
      </c>
      <c r="F237" s="139" t="s">
        <v>411</v>
      </c>
      <c r="G237" s="140" t="s">
        <v>373</v>
      </c>
      <c r="H237" s="141">
        <v>122.34399999999999</v>
      </c>
      <c r="I237" s="142"/>
      <c r="J237" s="143">
        <f>ROUND(I237*H237,2)</f>
        <v>0</v>
      </c>
      <c r="K237" s="139" t="s">
        <v>187</v>
      </c>
      <c r="L237" s="32"/>
      <c r="M237" s="144" t="s">
        <v>1</v>
      </c>
      <c r="N237" s="145" t="s">
        <v>41</v>
      </c>
      <c r="P237" s="146">
        <f>O237*H237</f>
        <v>0</v>
      </c>
      <c r="Q237" s="146">
        <v>0</v>
      </c>
      <c r="R237" s="146">
        <f>Q237*H237</f>
        <v>0</v>
      </c>
      <c r="S237" s="146">
        <v>0</v>
      </c>
      <c r="T237" s="147">
        <f>S237*H237</f>
        <v>0</v>
      </c>
      <c r="AR237" s="148" t="s">
        <v>188</v>
      </c>
      <c r="AT237" s="148" t="s">
        <v>183</v>
      </c>
      <c r="AU237" s="148" t="s">
        <v>85</v>
      </c>
      <c r="AY237" s="17" t="s">
        <v>181</v>
      </c>
      <c r="BE237" s="149">
        <f>IF(N237="základní",J237,0)</f>
        <v>0</v>
      </c>
      <c r="BF237" s="149">
        <f>IF(N237="snížená",J237,0)</f>
        <v>0</v>
      </c>
      <c r="BG237" s="149">
        <f>IF(N237="zákl. přenesená",J237,0)</f>
        <v>0</v>
      </c>
      <c r="BH237" s="149">
        <f>IF(N237="sníž. přenesená",J237,0)</f>
        <v>0</v>
      </c>
      <c r="BI237" s="149">
        <f>IF(N237="nulová",J237,0)</f>
        <v>0</v>
      </c>
      <c r="BJ237" s="17" t="s">
        <v>83</v>
      </c>
      <c r="BK237" s="149">
        <f>ROUND(I237*H237,2)</f>
        <v>0</v>
      </c>
      <c r="BL237" s="17" t="s">
        <v>188</v>
      </c>
      <c r="BM237" s="148" t="s">
        <v>1886</v>
      </c>
    </row>
    <row r="238" spans="2:65" s="11" customFormat="1" ht="22.9" customHeight="1" x14ac:dyDescent="0.2">
      <c r="B238" s="124"/>
      <c r="D238" s="125" t="s">
        <v>75</v>
      </c>
      <c r="E238" s="134" t="s">
        <v>413</v>
      </c>
      <c r="F238" s="134" t="s">
        <v>414</v>
      </c>
      <c r="I238" s="127"/>
      <c r="J238" s="135">
        <f>BK238</f>
        <v>0</v>
      </c>
      <c r="L238" s="124"/>
      <c r="M238" s="129"/>
      <c r="P238" s="130">
        <f>SUM(P239:P242)</f>
        <v>0</v>
      </c>
      <c r="R238" s="130">
        <f>SUM(R239:R242)</f>
        <v>0</v>
      </c>
      <c r="T238" s="131">
        <f>SUM(T239:T242)</f>
        <v>0</v>
      </c>
      <c r="AR238" s="125" t="s">
        <v>83</v>
      </c>
      <c r="AT238" s="132" t="s">
        <v>75</v>
      </c>
      <c r="AU238" s="132" t="s">
        <v>83</v>
      </c>
      <c r="AY238" s="125" t="s">
        <v>181</v>
      </c>
      <c r="BK238" s="133">
        <f>SUM(BK239:BK242)</f>
        <v>0</v>
      </c>
    </row>
    <row r="239" spans="2:65" s="1" customFormat="1" ht="16.5" customHeight="1" x14ac:dyDescent="0.2">
      <c r="B239" s="136"/>
      <c r="C239" s="137" t="s">
        <v>395</v>
      </c>
      <c r="D239" s="137" t="s">
        <v>183</v>
      </c>
      <c r="E239" s="138" t="s">
        <v>416</v>
      </c>
      <c r="F239" s="139" t="s">
        <v>417</v>
      </c>
      <c r="G239" s="140" t="s">
        <v>373</v>
      </c>
      <c r="H239" s="141">
        <v>13.015000000000001</v>
      </c>
      <c r="I239" s="142"/>
      <c r="J239" s="143">
        <f>ROUND(I239*H239,2)</f>
        <v>0</v>
      </c>
      <c r="K239" s="139" t="s">
        <v>187</v>
      </c>
      <c r="L239" s="32"/>
      <c r="M239" s="144" t="s">
        <v>1</v>
      </c>
      <c r="N239" s="145" t="s">
        <v>41</v>
      </c>
      <c r="P239" s="146">
        <f>O239*H239</f>
        <v>0</v>
      </c>
      <c r="Q239" s="146">
        <v>0</v>
      </c>
      <c r="R239" s="146">
        <f>Q239*H239</f>
        <v>0</v>
      </c>
      <c r="S239" s="146">
        <v>0</v>
      </c>
      <c r="T239" s="147">
        <f>S239*H239</f>
        <v>0</v>
      </c>
      <c r="AR239" s="148" t="s">
        <v>188</v>
      </c>
      <c r="AT239" s="148" t="s">
        <v>183</v>
      </c>
      <c r="AU239" s="148" t="s">
        <v>85</v>
      </c>
      <c r="AY239" s="17" t="s">
        <v>181</v>
      </c>
      <c r="BE239" s="149">
        <f>IF(N239="základní",J239,0)</f>
        <v>0</v>
      </c>
      <c r="BF239" s="149">
        <f>IF(N239="snížená",J239,0)</f>
        <v>0</v>
      </c>
      <c r="BG239" s="149">
        <f>IF(N239="zákl. přenesená",J239,0)</f>
        <v>0</v>
      </c>
      <c r="BH239" s="149">
        <f>IF(N239="sníž. přenesená",J239,0)</f>
        <v>0</v>
      </c>
      <c r="BI239" s="149">
        <f>IF(N239="nulová",J239,0)</f>
        <v>0</v>
      </c>
      <c r="BJ239" s="17" t="s">
        <v>83</v>
      </c>
      <c r="BK239" s="149">
        <f>ROUND(I239*H239,2)</f>
        <v>0</v>
      </c>
      <c r="BL239" s="17" t="s">
        <v>188</v>
      </c>
      <c r="BM239" s="148" t="s">
        <v>1887</v>
      </c>
    </row>
    <row r="240" spans="2:65" s="12" customFormat="1" x14ac:dyDescent="0.2">
      <c r="B240" s="150"/>
      <c r="D240" s="151" t="s">
        <v>190</v>
      </c>
      <c r="F240" s="153" t="s">
        <v>1888</v>
      </c>
      <c r="H240" s="154">
        <v>13.015000000000001</v>
      </c>
      <c r="I240" s="155"/>
      <c r="L240" s="150"/>
      <c r="M240" s="156"/>
      <c r="T240" s="157"/>
      <c r="AT240" s="152" t="s">
        <v>190</v>
      </c>
      <c r="AU240" s="152" t="s">
        <v>85</v>
      </c>
      <c r="AV240" s="12" t="s">
        <v>85</v>
      </c>
      <c r="AW240" s="12" t="s">
        <v>3</v>
      </c>
      <c r="AX240" s="12" t="s">
        <v>83</v>
      </c>
      <c r="AY240" s="152" t="s">
        <v>181</v>
      </c>
    </row>
    <row r="241" spans="2:65" s="1" customFormat="1" ht="16.5" customHeight="1" x14ac:dyDescent="0.2">
      <c r="B241" s="136"/>
      <c r="C241" s="137" t="s">
        <v>400</v>
      </c>
      <c r="D241" s="137" t="s">
        <v>183</v>
      </c>
      <c r="E241" s="138" t="s">
        <v>421</v>
      </c>
      <c r="F241" s="139" t="s">
        <v>422</v>
      </c>
      <c r="G241" s="140" t="s">
        <v>373</v>
      </c>
      <c r="H241" s="141">
        <v>30.369</v>
      </c>
      <c r="I241" s="142"/>
      <c r="J241" s="143">
        <f>ROUND(I241*H241,2)</f>
        <v>0</v>
      </c>
      <c r="K241" s="139" t="s">
        <v>187</v>
      </c>
      <c r="L241" s="32"/>
      <c r="M241" s="144" t="s">
        <v>1</v>
      </c>
      <c r="N241" s="145" t="s">
        <v>41</v>
      </c>
      <c r="P241" s="146">
        <f>O241*H241</f>
        <v>0</v>
      </c>
      <c r="Q241" s="146">
        <v>0</v>
      </c>
      <c r="R241" s="146">
        <f>Q241*H241</f>
        <v>0</v>
      </c>
      <c r="S241" s="146">
        <v>0</v>
      </c>
      <c r="T241" s="147">
        <f>S241*H241</f>
        <v>0</v>
      </c>
      <c r="AR241" s="148" t="s">
        <v>188</v>
      </c>
      <c r="AT241" s="148" t="s">
        <v>183</v>
      </c>
      <c r="AU241" s="148" t="s">
        <v>85</v>
      </c>
      <c r="AY241" s="17" t="s">
        <v>181</v>
      </c>
      <c r="BE241" s="149">
        <f>IF(N241="základní",J241,0)</f>
        <v>0</v>
      </c>
      <c r="BF241" s="149">
        <f>IF(N241="snížená",J241,0)</f>
        <v>0</v>
      </c>
      <c r="BG241" s="149">
        <f>IF(N241="zákl. přenesená",J241,0)</f>
        <v>0</v>
      </c>
      <c r="BH241" s="149">
        <f>IF(N241="sníž. přenesená",J241,0)</f>
        <v>0</v>
      </c>
      <c r="BI241" s="149">
        <f>IF(N241="nulová",J241,0)</f>
        <v>0</v>
      </c>
      <c r="BJ241" s="17" t="s">
        <v>83</v>
      </c>
      <c r="BK241" s="149">
        <f>ROUND(I241*H241,2)</f>
        <v>0</v>
      </c>
      <c r="BL241" s="17" t="s">
        <v>188</v>
      </c>
      <c r="BM241" s="148" t="s">
        <v>1889</v>
      </c>
    </row>
    <row r="242" spans="2:65" s="12" customFormat="1" x14ac:dyDescent="0.2">
      <c r="B242" s="150"/>
      <c r="D242" s="151" t="s">
        <v>190</v>
      </c>
      <c r="F242" s="153" t="s">
        <v>1890</v>
      </c>
      <c r="H242" s="154">
        <v>30.369</v>
      </c>
      <c r="I242" s="155"/>
      <c r="L242" s="150"/>
      <c r="M242" s="156"/>
      <c r="T242" s="157"/>
      <c r="AT242" s="152" t="s">
        <v>190</v>
      </c>
      <c r="AU242" s="152" t="s">
        <v>85</v>
      </c>
      <c r="AV242" s="12" t="s">
        <v>85</v>
      </c>
      <c r="AW242" s="12" t="s">
        <v>3</v>
      </c>
      <c r="AX242" s="12" t="s">
        <v>83</v>
      </c>
      <c r="AY242" s="152" t="s">
        <v>181</v>
      </c>
    </row>
    <row r="243" spans="2:65" s="11" customFormat="1" ht="25.9" customHeight="1" x14ac:dyDescent="0.2">
      <c r="B243" s="124"/>
      <c r="D243" s="125" t="s">
        <v>75</v>
      </c>
      <c r="E243" s="126" t="s">
        <v>425</v>
      </c>
      <c r="F243" s="126" t="s">
        <v>426</v>
      </c>
      <c r="I243" s="127"/>
      <c r="J243" s="128">
        <f>BK243</f>
        <v>0</v>
      </c>
      <c r="L243" s="124"/>
      <c r="M243" s="129"/>
      <c r="P243" s="130">
        <f>P244+P255+P260+P289+P297+P335+P342</f>
        <v>0</v>
      </c>
      <c r="R243" s="130">
        <f>R244+R255+R260+R289+R297+R335+R342</f>
        <v>9.81760506</v>
      </c>
      <c r="T243" s="131">
        <f>T244+T255+T260+T289+T297+T335+T342</f>
        <v>0.11840695</v>
      </c>
      <c r="AR243" s="125" t="s">
        <v>85</v>
      </c>
      <c r="AT243" s="132" t="s">
        <v>75</v>
      </c>
      <c r="AU243" s="132" t="s">
        <v>76</v>
      </c>
      <c r="AY243" s="125" t="s">
        <v>181</v>
      </c>
      <c r="BK243" s="133">
        <f>BK244+BK255+BK260+BK289+BK297+BK335+BK342</f>
        <v>0</v>
      </c>
    </row>
    <row r="244" spans="2:65" s="11" customFormat="1" ht="22.9" customHeight="1" x14ac:dyDescent="0.2">
      <c r="B244" s="124"/>
      <c r="D244" s="125" t="s">
        <v>75</v>
      </c>
      <c r="E244" s="134" t="s">
        <v>427</v>
      </c>
      <c r="F244" s="134" t="s">
        <v>428</v>
      </c>
      <c r="I244" s="127"/>
      <c r="J244" s="135">
        <f>BK244</f>
        <v>0</v>
      </c>
      <c r="L244" s="124"/>
      <c r="M244" s="129"/>
      <c r="P244" s="130">
        <f>SUM(P245:P254)</f>
        <v>0</v>
      </c>
      <c r="R244" s="130">
        <f>SUM(R245:R254)</f>
        <v>6.3594720000000007E-2</v>
      </c>
      <c r="T244" s="131">
        <f>SUM(T245:T254)</f>
        <v>0</v>
      </c>
      <c r="AR244" s="125" t="s">
        <v>85</v>
      </c>
      <c r="AT244" s="132" t="s">
        <v>75</v>
      </c>
      <c r="AU244" s="132" t="s">
        <v>83</v>
      </c>
      <c r="AY244" s="125" t="s">
        <v>181</v>
      </c>
      <c r="BK244" s="133">
        <f>SUM(BK245:BK254)</f>
        <v>0</v>
      </c>
    </row>
    <row r="245" spans="2:65" s="1" customFormat="1" ht="16.5" customHeight="1" x14ac:dyDescent="0.2">
      <c r="B245" s="136"/>
      <c r="C245" s="137" t="s">
        <v>404</v>
      </c>
      <c r="D245" s="137" t="s">
        <v>183</v>
      </c>
      <c r="E245" s="138" t="s">
        <v>430</v>
      </c>
      <c r="F245" s="139" t="s">
        <v>431</v>
      </c>
      <c r="G245" s="140" t="s">
        <v>186</v>
      </c>
      <c r="H245" s="141">
        <v>112.16</v>
      </c>
      <c r="I245" s="142"/>
      <c r="J245" s="143">
        <f>ROUND(I245*H245,2)</f>
        <v>0</v>
      </c>
      <c r="K245" s="139" t="s">
        <v>187</v>
      </c>
      <c r="L245" s="32"/>
      <c r="M245" s="144" t="s">
        <v>1</v>
      </c>
      <c r="N245" s="145" t="s">
        <v>41</v>
      </c>
      <c r="P245" s="146">
        <f>O245*H245</f>
        <v>0</v>
      </c>
      <c r="Q245" s="146">
        <v>0</v>
      </c>
      <c r="R245" s="146">
        <f>Q245*H245</f>
        <v>0</v>
      </c>
      <c r="S245" s="146">
        <v>0</v>
      </c>
      <c r="T245" s="147">
        <f>S245*H245</f>
        <v>0</v>
      </c>
      <c r="AR245" s="148" t="s">
        <v>262</v>
      </c>
      <c r="AT245" s="148" t="s">
        <v>183</v>
      </c>
      <c r="AU245" s="148" t="s">
        <v>85</v>
      </c>
      <c r="AY245" s="17" t="s">
        <v>181</v>
      </c>
      <c r="BE245" s="149">
        <f>IF(N245="základní",J245,0)</f>
        <v>0</v>
      </c>
      <c r="BF245" s="149">
        <f>IF(N245="snížená",J245,0)</f>
        <v>0</v>
      </c>
      <c r="BG245" s="149">
        <f>IF(N245="zákl. přenesená",J245,0)</f>
        <v>0</v>
      </c>
      <c r="BH245" s="149">
        <f>IF(N245="sníž. přenesená",J245,0)</f>
        <v>0</v>
      </c>
      <c r="BI245" s="149">
        <f>IF(N245="nulová",J245,0)</f>
        <v>0</v>
      </c>
      <c r="BJ245" s="17" t="s">
        <v>83</v>
      </c>
      <c r="BK245" s="149">
        <f>ROUND(I245*H245,2)</f>
        <v>0</v>
      </c>
      <c r="BL245" s="17" t="s">
        <v>262</v>
      </c>
      <c r="BM245" s="148" t="s">
        <v>1891</v>
      </c>
    </row>
    <row r="246" spans="2:65" s="12" customFormat="1" x14ac:dyDescent="0.2">
      <c r="B246" s="150"/>
      <c r="D246" s="151" t="s">
        <v>190</v>
      </c>
      <c r="E246" s="152" t="s">
        <v>1</v>
      </c>
      <c r="F246" s="153" t="s">
        <v>1822</v>
      </c>
      <c r="H246" s="154">
        <v>112.16</v>
      </c>
      <c r="I246" s="155"/>
      <c r="L246" s="150"/>
      <c r="M246" s="156"/>
      <c r="T246" s="157"/>
      <c r="AT246" s="152" t="s">
        <v>190</v>
      </c>
      <c r="AU246" s="152" t="s">
        <v>85</v>
      </c>
      <c r="AV246" s="12" t="s">
        <v>85</v>
      </c>
      <c r="AW246" s="12" t="s">
        <v>32</v>
      </c>
      <c r="AX246" s="12" t="s">
        <v>76</v>
      </c>
      <c r="AY246" s="152" t="s">
        <v>181</v>
      </c>
    </row>
    <row r="247" spans="2:65" s="14" customFormat="1" x14ac:dyDescent="0.2">
      <c r="B247" s="164"/>
      <c r="D247" s="151" t="s">
        <v>190</v>
      </c>
      <c r="E247" s="165" t="s">
        <v>1</v>
      </c>
      <c r="F247" s="166" t="s">
        <v>193</v>
      </c>
      <c r="H247" s="167">
        <v>112.16</v>
      </c>
      <c r="I247" s="168"/>
      <c r="L247" s="164"/>
      <c r="M247" s="169"/>
      <c r="T247" s="170"/>
      <c r="AT247" s="165" t="s">
        <v>190</v>
      </c>
      <c r="AU247" s="165" t="s">
        <v>85</v>
      </c>
      <c r="AV247" s="14" t="s">
        <v>188</v>
      </c>
      <c r="AW247" s="14" t="s">
        <v>32</v>
      </c>
      <c r="AX247" s="14" t="s">
        <v>83</v>
      </c>
      <c r="AY247" s="165" t="s">
        <v>181</v>
      </c>
    </row>
    <row r="248" spans="2:65" s="1" customFormat="1" ht="16.5" customHeight="1" x14ac:dyDescent="0.2">
      <c r="B248" s="136"/>
      <c r="C248" s="171" t="s">
        <v>409</v>
      </c>
      <c r="D248" s="171" t="s">
        <v>198</v>
      </c>
      <c r="E248" s="172" t="s">
        <v>434</v>
      </c>
      <c r="F248" s="173" t="s">
        <v>435</v>
      </c>
      <c r="G248" s="174" t="s">
        <v>186</v>
      </c>
      <c r="H248" s="175">
        <v>123.376</v>
      </c>
      <c r="I248" s="176"/>
      <c r="J248" s="177">
        <f>ROUND(I248*H248,2)</f>
        <v>0</v>
      </c>
      <c r="K248" s="173" t="s">
        <v>201</v>
      </c>
      <c r="L248" s="178"/>
      <c r="M248" s="179" t="s">
        <v>1</v>
      </c>
      <c r="N248" s="180" t="s">
        <v>41</v>
      </c>
      <c r="P248" s="146">
        <f>O248*H248</f>
        <v>0</v>
      </c>
      <c r="Q248" s="146">
        <v>3.8999999999999999E-4</v>
      </c>
      <c r="R248" s="146">
        <f>Q248*H248</f>
        <v>4.8116640000000002E-2</v>
      </c>
      <c r="S248" s="146">
        <v>0</v>
      </c>
      <c r="T248" s="147">
        <f>S248*H248</f>
        <v>0</v>
      </c>
      <c r="AR248" s="148" t="s">
        <v>352</v>
      </c>
      <c r="AT248" s="148" t="s">
        <v>198</v>
      </c>
      <c r="AU248" s="148" t="s">
        <v>85</v>
      </c>
      <c r="AY248" s="17" t="s">
        <v>181</v>
      </c>
      <c r="BE248" s="149">
        <f>IF(N248="základní",J248,0)</f>
        <v>0</v>
      </c>
      <c r="BF248" s="149">
        <f>IF(N248="snížená",J248,0)</f>
        <v>0</v>
      </c>
      <c r="BG248" s="149">
        <f>IF(N248="zákl. přenesená",J248,0)</f>
        <v>0</v>
      </c>
      <c r="BH248" s="149">
        <f>IF(N248="sníž. přenesená",J248,0)</f>
        <v>0</v>
      </c>
      <c r="BI248" s="149">
        <f>IF(N248="nulová",J248,0)</f>
        <v>0</v>
      </c>
      <c r="BJ248" s="17" t="s">
        <v>83</v>
      </c>
      <c r="BK248" s="149">
        <f>ROUND(I248*H248,2)</f>
        <v>0</v>
      </c>
      <c r="BL248" s="17" t="s">
        <v>262</v>
      </c>
      <c r="BM248" s="148" t="s">
        <v>1892</v>
      </c>
    </row>
    <row r="249" spans="2:65" s="12" customFormat="1" x14ac:dyDescent="0.2">
      <c r="B249" s="150"/>
      <c r="D249" s="151" t="s">
        <v>190</v>
      </c>
      <c r="F249" s="153" t="s">
        <v>1893</v>
      </c>
      <c r="H249" s="154">
        <v>123.376</v>
      </c>
      <c r="I249" s="155"/>
      <c r="L249" s="150"/>
      <c r="M249" s="156"/>
      <c r="T249" s="157"/>
      <c r="AT249" s="152" t="s">
        <v>190</v>
      </c>
      <c r="AU249" s="152" t="s">
        <v>85</v>
      </c>
      <c r="AV249" s="12" t="s">
        <v>85</v>
      </c>
      <c r="AW249" s="12" t="s">
        <v>3</v>
      </c>
      <c r="AX249" s="12" t="s">
        <v>83</v>
      </c>
      <c r="AY249" s="152" t="s">
        <v>181</v>
      </c>
    </row>
    <row r="250" spans="2:65" s="1" customFormat="1" ht="24.2" customHeight="1" x14ac:dyDescent="0.2">
      <c r="B250" s="136"/>
      <c r="C250" s="137" t="s">
        <v>415</v>
      </c>
      <c r="D250" s="137" t="s">
        <v>183</v>
      </c>
      <c r="E250" s="138" t="s">
        <v>439</v>
      </c>
      <c r="F250" s="139" t="s">
        <v>440</v>
      </c>
      <c r="G250" s="140" t="s">
        <v>186</v>
      </c>
      <c r="H250" s="141">
        <v>128.98400000000001</v>
      </c>
      <c r="I250" s="142"/>
      <c r="J250" s="143">
        <f>ROUND(I250*H250,2)</f>
        <v>0</v>
      </c>
      <c r="K250" s="139" t="s">
        <v>201</v>
      </c>
      <c r="L250" s="32"/>
      <c r="M250" s="144" t="s">
        <v>1</v>
      </c>
      <c r="N250" s="145" t="s">
        <v>41</v>
      </c>
      <c r="P250" s="146">
        <f>O250*H250</f>
        <v>0</v>
      </c>
      <c r="Q250" s="146">
        <v>1.2E-4</v>
      </c>
      <c r="R250" s="146">
        <f>Q250*H250</f>
        <v>1.5478080000000002E-2</v>
      </c>
      <c r="S250" s="146">
        <v>0</v>
      </c>
      <c r="T250" s="147">
        <f>S250*H250</f>
        <v>0</v>
      </c>
      <c r="AR250" s="148" t="s">
        <v>262</v>
      </c>
      <c r="AT250" s="148" t="s">
        <v>183</v>
      </c>
      <c r="AU250" s="148" t="s">
        <v>85</v>
      </c>
      <c r="AY250" s="17" t="s">
        <v>181</v>
      </c>
      <c r="BE250" s="149">
        <f>IF(N250="základní",J250,0)</f>
        <v>0</v>
      </c>
      <c r="BF250" s="149">
        <f>IF(N250="snížená",J250,0)</f>
        <v>0</v>
      </c>
      <c r="BG250" s="149">
        <f>IF(N250="zákl. přenesená",J250,0)</f>
        <v>0</v>
      </c>
      <c r="BH250" s="149">
        <f>IF(N250="sníž. přenesená",J250,0)</f>
        <v>0</v>
      </c>
      <c r="BI250" s="149">
        <f>IF(N250="nulová",J250,0)</f>
        <v>0</v>
      </c>
      <c r="BJ250" s="17" t="s">
        <v>83</v>
      </c>
      <c r="BK250" s="149">
        <f>ROUND(I250*H250,2)</f>
        <v>0</v>
      </c>
      <c r="BL250" s="17" t="s">
        <v>262</v>
      </c>
      <c r="BM250" s="148" t="s">
        <v>1894</v>
      </c>
    </row>
    <row r="251" spans="2:65" s="1" customFormat="1" ht="68.25" x14ac:dyDescent="0.2">
      <c r="B251" s="32"/>
      <c r="D251" s="151" t="s">
        <v>227</v>
      </c>
      <c r="F251" s="181" t="s">
        <v>442</v>
      </c>
      <c r="I251" s="182"/>
      <c r="L251" s="32"/>
      <c r="M251" s="183"/>
      <c r="T251" s="56"/>
      <c r="AT251" s="17" t="s">
        <v>227</v>
      </c>
      <c r="AU251" s="17" t="s">
        <v>85</v>
      </c>
    </row>
    <row r="252" spans="2:65" s="12" customFormat="1" x14ac:dyDescent="0.2">
      <c r="B252" s="150"/>
      <c r="D252" s="151" t="s">
        <v>190</v>
      </c>
      <c r="E252" s="152" t="s">
        <v>1</v>
      </c>
      <c r="F252" s="153" t="s">
        <v>1895</v>
      </c>
      <c r="H252" s="154">
        <v>128.98400000000001</v>
      </c>
      <c r="I252" s="155"/>
      <c r="L252" s="150"/>
      <c r="M252" s="156"/>
      <c r="T252" s="157"/>
      <c r="AT252" s="152" t="s">
        <v>190</v>
      </c>
      <c r="AU252" s="152" t="s">
        <v>85</v>
      </c>
      <c r="AV252" s="12" t="s">
        <v>85</v>
      </c>
      <c r="AW252" s="12" t="s">
        <v>32</v>
      </c>
      <c r="AX252" s="12" t="s">
        <v>76</v>
      </c>
      <c r="AY252" s="152" t="s">
        <v>181</v>
      </c>
    </row>
    <row r="253" spans="2:65" s="14" customFormat="1" x14ac:dyDescent="0.2">
      <c r="B253" s="164"/>
      <c r="D253" s="151" t="s">
        <v>190</v>
      </c>
      <c r="E253" s="165" t="s">
        <v>1</v>
      </c>
      <c r="F253" s="166" t="s">
        <v>193</v>
      </c>
      <c r="H253" s="167">
        <v>128.98400000000001</v>
      </c>
      <c r="I253" s="168"/>
      <c r="L253" s="164"/>
      <c r="M253" s="169"/>
      <c r="T253" s="170"/>
      <c r="AT253" s="165" t="s">
        <v>190</v>
      </c>
      <c r="AU253" s="165" t="s">
        <v>85</v>
      </c>
      <c r="AV253" s="14" t="s">
        <v>188</v>
      </c>
      <c r="AW253" s="14" t="s">
        <v>32</v>
      </c>
      <c r="AX253" s="14" t="s">
        <v>83</v>
      </c>
      <c r="AY253" s="165" t="s">
        <v>181</v>
      </c>
    </row>
    <row r="254" spans="2:65" s="1" customFormat="1" ht="16.5" customHeight="1" x14ac:dyDescent="0.2">
      <c r="B254" s="136"/>
      <c r="C254" s="137" t="s">
        <v>420</v>
      </c>
      <c r="D254" s="137" t="s">
        <v>183</v>
      </c>
      <c r="E254" s="138" t="s">
        <v>445</v>
      </c>
      <c r="F254" s="139" t="s">
        <v>446</v>
      </c>
      <c r="G254" s="140" t="s">
        <v>373</v>
      </c>
      <c r="H254" s="141">
        <v>6.4000000000000001E-2</v>
      </c>
      <c r="I254" s="142"/>
      <c r="J254" s="143">
        <f>ROUND(I254*H254,2)</f>
        <v>0</v>
      </c>
      <c r="K254" s="139" t="s">
        <v>187</v>
      </c>
      <c r="L254" s="32"/>
      <c r="M254" s="144" t="s">
        <v>1</v>
      </c>
      <c r="N254" s="145" t="s">
        <v>41</v>
      </c>
      <c r="P254" s="146">
        <f>O254*H254</f>
        <v>0</v>
      </c>
      <c r="Q254" s="146">
        <v>0</v>
      </c>
      <c r="R254" s="146">
        <f>Q254*H254</f>
        <v>0</v>
      </c>
      <c r="S254" s="146">
        <v>0</v>
      </c>
      <c r="T254" s="147">
        <f>S254*H254</f>
        <v>0</v>
      </c>
      <c r="AR254" s="148" t="s">
        <v>262</v>
      </c>
      <c r="AT254" s="148" t="s">
        <v>183</v>
      </c>
      <c r="AU254" s="148" t="s">
        <v>85</v>
      </c>
      <c r="AY254" s="17" t="s">
        <v>181</v>
      </c>
      <c r="BE254" s="149">
        <f>IF(N254="základní",J254,0)</f>
        <v>0</v>
      </c>
      <c r="BF254" s="149">
        <f>IF(N254="snížená",J254,0)</f>
        <v>0</v>
      </c>
      <c r="BG254" s="149">
        <f>IF(N254="zákl. přenesená",J254,0)</f>
        <v>0</v>
      </c>
      <c r="BH254" s="149">
        <f>IF(N254="sníž. přenesená",J254,0)</f>
        <v>0</v>
      </c>
      <c r="BI254" s="149">
        <f>IF(N254="nulová",J254,0)</f>
        <v>0</v>
      </c>
      <c r="BJ254" s="17" t="s">
        <v>83</v>
      </c>
      <c r="BK254" s="149">
        <f>ROUND(I254*H254,2)</f>
        <v>0</v>
      </c>
      <c r="BL254" s="17" t="s">
        <v>262</v>
      </c>
      <c r="BM254" s="148" t="s">
        <v>1896</v>
      </c>
    </row>
    <row r="255" spans="2:65" s="11" customFormat="1" ht="22.9" customHeight="1" x14ac:dyDescent="0.2">
      <c r="B255" s="124"/>
      <c r="D255" s="125" t="s">
        <v>75</v>
      </c>
      <c r="E255" s="134" t="s">
        <v>1897</v>
      </c>
      <c r="F255" s="134" t="s">
        <v>1898</v>
      </c>
      <c r="I255" s="127"/>
      <c r="J255" s="135">
        <f>BK255</f>
        <v>0</v>
      </c>
      <c r="L255" s="124"/>
      <c r="M255" s="129"/>
      <c r="P255" s="130">
        <f>SUM(P256:P259)</f>
        <v>0</v>
      </c>
      <c r="R255" s="130">
        <f>SUM(R256:R259)</f>
        <v>1.5599999999999999E-2</v>
      </c>
      <c r="T255" s="131">
        <f>SUM(T256:T259)</f>
        <v>0</v>
      </c>
      <c r="AR255" s="125" t="s">
        <v>85</v>
      </c>
      <c r="AT255" s="132" t="s">
        <v>75</v>
      </c>
      <c r="AU255" s="132" t="s">
        <v>83</v>
      </c>
      <c r="AY255" s="125" t="s">
        <v>181</v>
      </c>
      <c r="BK255" s="133">
        <f>SUM(BK256:BK259)</f>
        <v>0</v>
      </c>
    </row>
    <row r="256" spans="2:65" s="1" customFormat="1" ht="16.5" customHeight="1" x14ac:dyDescent="0.2">
      <c r="B256" s="136"/>
      <c r="C256" s="137" t="s">
        <v>429</v>
      </c>
      <c r="D256" s="137" t="s">
        <v>183</v>
      </c>
      <c r="E256" s="138" t="s">
        <v>1899</v>
      </c>
      <c r="F256" s="139" t="s">
        <v>1900</v>
      </c>
      <c r="G256" s="140" t="s">
        <v>339</v>
      </c>
      <c r="H256" s="141">
        <v>4</v>
      </c>
      <c r="I256" s="142"/>
      <c r="J256" s="143">
        <f>ROUND(I256*H256,2)</f>
        <v>0</v>
      </c>
      <c r="K256" s="139" t="s">
        <v>201</v>
      </c>
      <c r="L256" s="32"/>
      <c r="M256" s="144" t="s">
        <v>1</v>
      </c>
      <c r="N256" s="145" t="s">
        <v>41</v>
      </c>
      <c r="P256" s="146">
        <f>O256*H256</f>
        <v>0</v>
      </c>
      <c r="Q256" s="146">
        <v>3.8999999999999998E-3</v>
      </c>
      <c r="R256" s="146">
        <f>Q256*H256</f>
        <v>1.5599999999999999E-2</v>
      </c>
      <c r="S256" s="146">
        <v>0</v>
      </c>
      <c r="T256" s="147">
        <f>S256*H256</f>
        <v>0</v>
      </c>
      <c r="AR256" s="148" t="s">
        <v>262</v>
      </c>
      <c r="AT256" s="148" t="s">
        <v>183</v>
      </c>
      <c r="AU256" s="148" t="s">
        <v>85</v>
      </c>
      <c r="AY256" s="17" t="s">
        <v>181</v>
      </c>
      <c r="BE256" s="149">
        <f>IF(N256="základní",J256,0)</f>
        <v>0</v>
      </c>
      <c r="BF256" s="149">
        <f>IF(N256="snížená",J256,0)</f>
        <v>0</v>
      </c>
      <c r="BG256" s="149">
        <f>IF(N256="zákl. přenesená",J256,0)</f>
        <v>0</v>
      </c>
      <c r="BH256" s="149">
        <f>IF(N256="sníž. přenesená",J256,0)</f>
        <v>0</v>
      </c>
      <c r="BI256" s="149">
        <f>IF(N256="nulová",J256,0)</f>
        <v>0</v>
      </c>
      <c r="BJ256" s="17" t="s">
        <v>83</v>
      </c>
      <c r="BK256" s="149">
        <f>ROUND(I256*H256,2)</f>
        <v>0</v>
      </c>
      <c r="BL256" s="17" t="s">
        <v>262</v>
      </c>
      <c r="BM256" s="148" t="s">
        <v>1901</v>
      </c>
    </row>
    <row r="257" spans="2:65" s="1" customFormat="1" ht="29.25" x14ac:dyDescent="0.2">
      <c r="B257" s="32"/>
      <c r="D257" s="151" t="s">
        <v>227</v>
      </c>
      <c r="F257" s="181" t="s">
        <v>1877</v>
      </c>
      <c r="I257" s="182"/>
      <c r="L257" s="32"/>
      <c r="M257" s="183"/>
      <c r="T257" s="56"/>
      <c r="AT257" s="17" t="s">
        <v>227</v>
      </c>
      <c r="AU257" s="17" t="s">
        <v>85</v>
      </c>
    </row>
    <row r="258" spans="2:65" s="12" customFormat="1" x14ac:dyDescent="0.2">
      <c r="B258" s="150"/>
      <c r="D258" s="151" t="s">
        <v>190</v>
      </c>
      <c r="E258" s="152" t="s">
        <v>1</v>
      </c>
      <c r="F258" s="153" t="s">
        <v>1902</v>
      </c>
      <c r="H258" s="154">
        <v>4</v>
      </c>
      <c r="I258" s="155"/>
      <c r="L258" s="150"/>
      <c r="M258" s="156"/>
      <c r="T258" s="157"/>
      <c r="AT258" s="152" t="s">
        <v>190</v>
      </c>
      <c r="AU258" s="152" t="s">
        <v>85</v>
      </c>
      <c r="AV258" s="12" t="s">
        <v>85</v>
      </c>
      <c r="AW258" s="12" t="s">
        <v>32</v>
      </c>
      <c r="AX258" s="12" t="s">
        <v>76</v>
      </c>
      <c r="AY258" s="152" t="s">
        <v>181</v>
      </c>
    </row>
    <row r="259" spans="2:65" s="14" customFormat="1" x14ac:dyDescent="0.2">
      <c r="B259" s="164"/>
      <c r="D259" s="151" t="s">
        <v>190</v>
      </c>
      <c r="E259" s="165" t="s">
        <v>1</v>
      </c>
      <c r="F259" s="166" t="s">
        <v>193</v>
      </c>
      <c r="H259" s="167">
        <v>4</v>
      </c>
      <c r="I259" s="168"/>
      <c r="L259" s="164"/>
      <c r="M259" s="169"/>
      <c r="T259" s="170"/>
      <c r="AT259" s="165" t="s">
        <v>190</v>
      </c>
      <c r="AU259" s="165" t="s">
        <v>85</v>
      </c>
      <c r="AV259" s="14" t="s">
        <v>188</v>
      </c>
      <c r="AW259" s="14" t="s">
        <v>32</v>
      </c>
      <c r="AX259" s="14" t="s">
        <v>83</v>
      </c>
      <c r="AY259" s="165" t="s">
        <v>181</v>
      </c>
    </row>
    <row r="260" spans="2:65" s="11" customFormat="1" ht="22.9" customHeight="1" x14ac:dyDescent="0.2">
      <c r="B260" s="124"/>
      <c r="D260" s="125" t="s">
        <v>75</v>
      </c>
      <c r="E260" s="134" t="s">
        <v>459</v>
      </c>
      <c r="F260" s="134" t="s">
        <v>460</v>
      </c>
      <c r="I260" s="127"/>
      <c r="J260" s="135">
        <f>BK260</f>
        <v>0</v>
      </c>
      <c r="L260" s="124"/>
      <c r="M260" s="129"/>
      <c r="P260" s="130">
        <f>SUM(P261:P288)</f>
        <v>0</v>
      </c>
      <c r="R260" s="130">
        <f>SUM(R261:R288)</f>
        <v>6.4227191999999995</v>
      </c>
      <c r="T260" s="131">
        <f>SUM(T261:T288)</f>
        <v>0</v>
      </c>
      <c r="AR260" s="125" t="s">
        <v>85</v>
      </c>
      <c r="AT260" s="132" t="s">
        <v>75</v>
      </c>
      <c r="AU260" s="132" t="s">
        <v>83</v>
      </c>
      <c r="AY260" s="125" t="s">
        <v>181</v>
      </c>
      <c r="BK260" s="133">
        <f>SUM(BK261:BK288)</f>
        <v>0</v>
      </c>
    </row>
    <row r="261" spans="2:65" s="1" customFormat="1" ht="16.5" customHeight="1" x14ac:dyDescent="0.2">
      <c r="B261" s="136"/>
      <c r="C261" s="137" t="s">
        <v>433</v>
      </c>
      <c r="D261" s="137" t="s">
        <v>183</v>
      </c>
      <c r="E261" s="138" t="s">
        <v>1903</v>
      </c>
      <c r="F261" s="139" t="s">
        <v>1904</v>
      </c>
      <c r="G261" s="140" t="s">
        <v>186</v>
      </c>
      <c r="H261" s="141">
        <v>82.56</v>
      </c>
      <c r="I261" s="142"/>
      <c r="J261" s="143">
        <f>ROUND(I261*H261,2)</f>
        <v>0</v>
      </c>
      <c r="K261" s="139" t="s">
        <v>187</v>
      </c>
      <c r="L261" s="32"/>
      <c r="M261" s="144" t="s">
        <v>1</v>
      </c>
      <c r="N261" s="145" t="s">
        <v>41</v>
      </c>
      <c r="P261" s="146">
        <f>O261*H261</f>
        <v>0</v>
      </c>
      <c r="Q261" s="146">
        <v>1.6240000000000001E-2</v>
      </c>
      <c r="R261" s="146">
        <f>Q261*H261</f>
        <v>1.3407744000000001</v>
      </c>
      <c r="S261" s="146">
        <v>0</v>
      </c>
      <c r="T261" s="147">
        <f>S261*H261</f>
        <v>0</v>
      </c>
      <c r="AR261" s="148" t="s">
        <v>262</v>
      </c>
      <c r="AT261" s="148" t="s">
        <v>183</v>
      </c>
      <c r="AU261" s="148" t="s">
        <v>85</v>
      </c>
      <c r="AY261" s="17" t="s">
        <v>181</v>
      </c>
      <c r="BE261" s="149">
        <f>IF(N261="základní",J261,0)</f>
        <v>0</v>
      </c>
      <c r="BF261" s="149">
        <f>IF(N261="snížená",J261,0)</f>
        <v>0</v>
      </c>
      <c r="BG261" s="149">
        <f>IF(N261="zákl. přenesená",J261,0)</f>
        <v>0</v>
      </c>
      <c r="BH261" s="149">
        <f>IF(N261="sníž. přenesená",J261,0)</f>
        <v>0</v>
      </c>
      <c r="BI261" s="149">
        <f>IF(N261="nulová",J261,0)</f>
        <v>0</v>
      </c>
      <c r="BJ261" s="17" t="s">
        <v>83</v>
      </c>
      <c r="BK261" s="149">
        <f>ROUND(I261*H261,2)</f>
        <v>0</v>
      </c>
      <c r="BL261" s="17" t="s">
        <v>262</v>
      </c>
      <c r="BM261" s="148" t="s">
        <v>1905</v>
      </c>
    </row>
    <row r="262" spans="2:65" s="12" customFormat="1" x14ac:dyDescent="0.2">
      <c r="B262" s="150"/>
      <c r="D262" s="151" t="s">
        <v>190</v>
      </c>
      <c r="E262" s="152" t="s">
        <v>1</v>
      </c>
      <c r="F262" s="153" t="s">
        <v>1906</v>
      </c>
      <c r="H262" s="154">
        <v>82.56</v>
      </c>
      <c r="I262" s="155"/>
      <c r="L262" s="150"/>
      <c r="M262" s="156"/>
      <c r="T262" s="157"/>
      <c r="AT262" s="152" t="s">
        <v>190</v>
      </c>
      <c r="AU262" s="152" t="s">
        <v>85</v>
      </c>
      <c r="AV262" s="12" t="s">
        <v>85</v>
      </c>
      <c r="AW262" s="12" t="s">
        <v>32</v>
      </c>
      <c r="AX262" s="12" t="s">
        <v>76</v>
      </c>
      <c r="AY262" s="152" t="s">
        <v>181</v>
      </c>
    </row>
    <row r="263" spans="2:65" s="14" customFormat="1" x14ac:dyDescent="0.2">
      <c r="B263" s="164"/>
      <c r="D263" s="151" t="s">
        <v>190</v>
      </c>
      <c r="E263" s="165" t="s">
        <v>1</v>
      </c>
      <c r="F263" s="166" t="s">
        <v>193</v>
      </c>
      <c r="H263" s="167">
        <v>82.56</v>
      </c>
      <c r="I263" s="168"/>
      <c r="L263" s="164"/>
      <c r="M263" s="169"/>
      <c r="T263" s="170"/>
      <c r="AT263" s="165" t="s">
        <v>190</v>
      </c>
      <c r="AU263" s="165" t="s">
        <v>85</v>
      </c>
      <c r="AV263" s="14" t="s">
        <v>188</v>
      </c>
      <c r="AW263" s="14" t="s">
        <v>32</v>
      </c>
      <c r="AX263" s="14" t="s">
        <v>83</v>
      </c>
      <c r="AY263" s="165" t="s">
        <v>181</v>
      </c>
    </row>
    <row r="264" spans="2:65" s="1" customFormat="1" ht="16.5" customHeight="1" x14ac:dyDescent="0.2">
      <c r="B264" s="136"/>
      <c r="C264" s="137" t="s">
        <v>438</v>
      </c>
      <c r="D264" s="137" t="s">
        <v>183</v>
      </c>
      <c r="E264" s="138" t="s">
        <v>1907</v>
      </c>
      <c r="F264" s="139" t="s">
        <v>1908</v>
      </c>
      <c r="G264" s="140" t="s">
        <v>186</v>
      </c>
      <c r="H264" s="141">
        <v>94.72</v>
      </c>
      <c r="I264" s="142"/>
      <c r="J264" s="143">
        <f>ROUND(I264*H264,2)</f>
        <v>0</v>
      </c>
      <c r="K264" s="139" t="s">
        <v>187</v>
      </c>
      <c r="L264" s="32"/>
      <c r="M264" s="144" t="s">
        <v>1</v>
      </c>
      <c r="N264" s="145" t="s">
        <v>41</v>
      </c>
      <c r="P264" s="146">
        <f>O264*H264</f>
        <v>0</v>
      </c>
      <c r="Q264" s="146">
        <v>2.8549999999999999E-2</v>
      </c>
      <c r="R264" s="146">
        <f>Q264*H264</f>
        <v>2.704256</v>
      </c>
      <c r="S264" s="146">
        <v>0</v>
      </c>
      <c r="T264" s="147">
        <f>S264*H264</f>
        <v>0</v>
      </c>
      <c r="AR264" s="148" t="s">
        <v>262</v>
      </c>
      <c r="AT264" s="148" t="s">
        <v>183</v>
      </c>
      <c r="AU264" s="148" t="s">
        <v>85</v>
      </c>
      <c r="AY264" s="17" t="s">
        <v>181</v>
      </c>
      <c r="BE264" s="149">
        <f>IF(N264="základní",J264,0)</f>
        <v>0</v>
      </c>
      <c r="BF264" s="149">
        <f>IF(N264="snížená",J264,0)</f>
        <v>0</v>
      </c>
      <c r="BG264" s="149">
        <f>IF(N264="zákl. přenesená",J264,0)</f>
        <v>0</v>
      </c>
      <c r="BH264" s="149">
        <f>IF(N264="sníž. přenesená",J264,0)</f>
        <v>0</v>
      </c>
      <c r="BI264" s="149">
        <f>IF(N264="nulová",J264,0)</f>
        <v>0</v>
      </c>
      <c r="BJ264" s="17" t="s">
        <v>83</v>
      </c>
      <c r="BK264" s="149">
        <f>ROUND(I264*H264,2)</f>
        <v>0</v>
      </c>
      <c r="BL264" s="17" t="s">
        <v>262</v>
      </c>
      <c r="BM264" s="148" t="s">
        <v>1909</v>
      </c>
    </row>
    <row r="265" spans="2:65" s="12" customFormat="1" x14ac:dyDescent="0.2">
      <c r="B265" s="150"/>
      <c r="D265" s="151" t="s">
        <v>190</v>
      </c>
      <c r="E265" s="152" t="s">
        <v>1</v>
      </c>
      <c r="F265" s="153" t="s">
        <v>1910</v>
      </c>
      <c r="H265" s="154">
        <v>94.72</v>
      </c>
      <c r="I265" s="155"/>
      <c r="L265" s="150"/>
      <c r="M265" s="156"/>
      <c r="T265" s="157"/>
      <c r="AT265" s="152" t="s">
        <v>190</v>
      </c>
      <c r="AU265" s="152" t="s">
        <v>85</v>
      </c>
      <c r="AV265" s="12" t="s">
        <v>85</v>
      </c>
      <c r="AW265" s="12" t="s">
        <v>32</v>
      </c>
      <c r="AX265" s="12" t="s">
        <v>76</v>
      </c>
      <c r="AY265" s="152" t="s">
        <v>181</v>
      </c>
    </row>
    <row r="266" spans="2:65" s="14" customFormat="1" x14ac:dyDescent="0.2">
      <c r="B266" s="164"/>
      <c r="D266" s="151" t="s">
        <v>190</v>
      </c>
      <c r="E266" s="165" t="s">
        <v>1</v>
      </c>
      <c r="F266" s="166" t="s">
        <v>193</v>
      </c>
      <c r="H266" s="167">
        <v>94.72</v>
      </c>
      <c r="I266" s="168"/>
      <c r="L266" s="164"/>
      <c r="M266" s="169"/>
      <c r="T266" s="170"/>
      <c r="AT266" s="165" t="s">
        <v>190</v>
      </c>
      <c r="AU266" s="165" t="s">
        <v>85</v>
      </c>
      <c r="AV266" s="14" t="s">
        <v>188</v>
      </c>
      <c r="AW266" s="14" t="s">
        <v>32</v>
      </c>
      <c r="AX266" s="14" t="s">
        <v>83</v>
      </c>
      <c r="AY266" s="165" t="s">
        <v>181</v>
      </c>
    </row>
    <row r="267" spans="2:65" s="1" customFormat="1" ht="21.75" customHeight="1" x14ac:dyDescent="0.2">
      <c r="B267" s="136"/>
      <c r="C267" s="137" t="s">
        <v>444</v>
      </c>
      <c r="D267" s="137" t="s">
        <v>183</v>
      </c>
      <c r="E267" s="138" t="s">
        <v>1911</v>
      </c>
      <c r="F267" s="139" t="s">
        <v>1912</v>
      </c>
      <c r="G267" s="140" t="s">
        <v>186</v>
      </c>
      <c r="H267" s="141">
        <v>34.56</v>
      </c>
      <c r="I267" s="142"/>
      <c r="J267" s="143">
        <f>ROUND(I267*H267,2)</f>
        <v>0</v>
      </c>
      <c r="K267" s="139" t="s">
        <v>187</v>
      </c>
      <c r="L267" s="32"/>
      <c r="M267" s="144" t="s">
        <v>1</v>
      </c>
      <c r="N267" s="145" t="s">
        <v>41</v>
      </c>
      <c r="P267" s="146">
        <f>O267*H267</f>
        <v>0</v>
      </c>
      <c r="Q267" s="146">
        <v>2.963E-2</v>
      </c>
      <c r="R267" s="146">
        <f>Q267*H267</f>
        <v>1.0240128000000002</v>
      </c>
      <c r="S267" s="146">
        <v>0</v>
      </c>
      <c r="T267" s="147">
        <f>S267*H267</f>
        <v>0</v>
      </c>
      <c r="AR267" s="148" t="s">
        <v>262</v>
      </c>
      <c r="AT267" s="148" t="s">
        <v>183</v>
      </c>
      <c r="AU267" s="148" t="s">
        <v>85</v>
      </c>
      <c r="AY267" s="17" t="s">
        <v>181</v>
      </c>
      <c r="BE267" s="149">
        <f>IF(N267="základní",J267,0)</f>
        <v>0</v>
      </c>
      <c r="BF267" s="149">
        <f>IF(N267="snížená",J267,0)</f>
        <v>0</v>
      </c>
      <c r="BG267" s="149">
        <f>IF(N267="zákl. přenesená",J267,0)</f>
        <v>0</v>
      </c>
      <c r="BH267" s="149">
        <f>IF(N267="sníž. přenesená",J267,0)</f>
        <v>0</v>
      </c>
      <c r="BI267" s="149">
        <f>IF(N267="nulová",J267,0)</f>
        <v>0</v>
      </c>
      <c r="BJ267" s="17" t="s">
        <v>83</v>
      </c>
      <c r="BK267" s="149">
        <f>ROUND(I267*H267,2)</f>
        <v>0</v>
      </c>
      <c r="BL267" s="17" t="s">
        <v>262</v>
      </c>
      <c r="BM267" s="148" t="s">
        <v>1913</v>
      </c>
    </row>
    <row r="268" spans="2:65" s="12" customFormat="1" x14ac:dyDescent="0.2">
      <c r="B268" s="150"/>
      <c r="D268" s="151" t="s">
        <v>190</v>
      </c>
      <c r="E268" s="152" t="s">
        <v>1</v>
      </c>
      <c r="F268" s="153" t="s">
        <v>1914</v>
      </c>
      <c r="H268" s="154">
        <v>34.56</v>
      </c>
      <c r="I268" s="155"/>
      <c r="L268" s="150"/>
      <c r="M268" s="156"/>
      <c r="T268" s="157"/>
      <c r="AT268" s="152" t="s">
        <v>190</v>
      </c>
      <c r="AU268" s="152" t="s">
        <v>85</v>
      </c>
      <c r="AV268" s="12" t="s">
        <v>85</v>
      </c>
      <c r="AW268" s="12" t="s">
        <v>32</v>
      </c>
      <c r="AX268" s="12" t="s">
        <v>76</v>
      </c>
      <c r="AY268" s="152" t="s">
        <v>181</v>
      </c>
    </row>
    <row r="269" spans="2:65" s="14" customFormat="1" x14ac:dyDescent="0.2">
      <c r="B269" s="164"/>
      <c r="D269" s="151" t="s">
        <v>190</v>
      </c>
      <c r="E269" s="165" t="s">
        <v>1</v>
      </c>
      <c r="F269" s="166" t="s">
        <v>193</v>
      </c>
      <c r="H269" s="167">
        <v>34.56</v>
      </c>
      <c r="I269" s="168"/>
      <c r="L269" s="164"/>
      <c r="M269" s="169"/>
      <c r="T269" s="170"/>
      <c r="AT269" s="165" t="s">
        <v>190</v>
      </c>
      <c r="AU269" s="165" t="s">
        <v>85</v>
      </c>
      <c r="AV269" s="14" t="s">
        <v>188</v>
      </c>
      <c r="AW269" s="14" t="s">
        <v>32</v>
      </c>
      <c r="AX269" s="14" t="s">
        <v>83</v>
      </c>
      <c r="AY269" s="165" t="s">
        <v>181</v>
      </c>
    </row>
    <row r="270" spans="2:65" s="1" customFormat="1" ht="16.5" customHeight="1" x14ac:dyDescent="0.2">
      <c r="B270" s="136"/>
      <c r="C270" s="137" t="s">
        <v>448</v>
      </c>
      <c r="D270" s="137" t="s">
        <v>183</v>
      </c>
      <c r="E270" s="138" t="s">
        <v>1915</v>
      </c>
      <c r="F270" s="139" t="s">
        <v>1916</v>
      </c>
      <c r="G270" s="140" t="s">
        <v>186</v>
      </c>
      <c r="H270" s="141">
        <v>211.84</v>
      </c>
      <c r="I270" s="142"/>
      <c r="J270" s="143">
        <f>ROUND(I270*H270,2)</f>
        <v>0</v>
      </c>
      <c r="K270" s="139" t="s">
        <v>187</v>
      </c>
      <c r="L270" s="32"/>
      <c r="M270" s="144" t="s">
        <v>1</v>
      </c>
      <c r="N270" s="145" t="s">
        <v>41</v>
      </c>
      <c r="P270" s="146">
        <f>O270*H270</f>
        <v>0</v>
      </c>
      <c r="Q270" s="146">
        <v>1E-4</v>
      </c>
      <c r="R270" s="146">
        <f>Q270*H270</f>
        <v>2.1184000000000001E-2</v>
      </c>
      <c r="S270" s="146">
        <v>0</v>
      </c>
      <c r="T270" s="147">
        <f>S270*H270</f>
        <v>0</v>
      </c>
      <c r="AR270" s="148" t="s">
        <v>262</v>
      </c>
      <c r="AT270" s="148" t="s">
        <v>183</v>
      </c>
      <c r="AU270" s="148" t="s">
        <v>85</v>
      </c>
      <c r="AY270" s="17" t="s">
        <v>181</v>
      </c>
      <c r="BE270" s="149">
        <f>IF(N270="základní",J270,0)</f>
        <v>0</v>
      </c>
      <c r="BF270" s="149">
        <f>IF(N270="snížená",J270,0)</f>
        <v>0</v>
      </c>
      <c r="BG270" s="149">
        <f>IF(N270="zákl. přenesená",J270,0)</f>
        <v>0</v>
      </c>
      <c r="BH270" s="149">
        <f>IF(N270="sníž. přenesená",J270,0)</f>
        <v>0</v>
      </c>
      <c r="BI270" s="149">
        <f>IF(N270="nulová",J270,0)</f>
        <v>0</v>
      </c>
      <c r="BJ270" s="17" t="s">
        <v>83</v>
      </c>
      <c r="BK270" s="149">
        <f>ROUND(I270*H270,2)</f>
        <v>0</v>
      </c>
      <c r="BL270" s="17" t="s">
        <v>262</v>
      </c>
      <c r="BM270" s="148" t="s">
        <v>1917</v>
      </c>
    </row>
    <row r="271" spans="2:65" s="12" customFormat="1" x14ac:dyDescent="0.2">
      <c r="B271" s="150"/>
      <c r="D271" s="151" t="s">
        <v>190</v>
      </c>
      <c r="E271" s="152" t="s">
        <v>1</v>
      </c>
      <c r="F271" s="153" t="s">
        <v>1918</v>
      </c>
      <c r="H271" s="154">
        <v>211.84</v>
      </c>
      <c r="I271" s="155"/>
      <c r="L271" s="150"/>
      <c r="M271" s="156"/>
      <c r="T271" s="157"/>
      <c r="AT271" s="152" t="s">
        <v>190</v>
      </c>
      <c r="AU271" s="152" t="s">
        <v>85</v>
      </c>
      <c r="AV271" s="12" t="s">
        <v>85</v>
      </c>
      <c r="AW271" s="12" t="s">
        <v>32</v>
      </c>
      <c r="AX271" s="12" t="s">
        <v>76</v>
      </c>
      <c r="AY271" s="152" t="s">
        <v>181</v>
      </c>
    </row>
    <row r="272" spans="2:65" s="14" customFormat="1" x14ac:dyDescent="0.2">
      <c r="B272" s="164"/>
      <c r="D272" s="151" t="s">
        <v>190</v>
      </c>
      <c r="E272" s="165" t="s">
        <v>1</v>
      </c>
      <c r="F272" s="166" t="s">
        <v>193</v>
      </c>
      <c r="H272" s="167">
        <v>211.84</v>
      </c>
      <c r="I272" s="168"/>
      <c r="L272" s="164"/>
      <c r="M272" s="169"/>
      <c r="T272" s="170"/>
      <c r="AT272" s="165" t="s">
        <v>190</v>
      </c>
      <c r="AU272" s="165" t="s">
        <v>85</v>
      </c>
      <c r="AV272" s="14" t="s">
        <v>188</v>
      </c>
      <c r="AW272" s="14" t="s">
        <v>32</v>
      </c>
      <c r="AX272" s="14" t="s">
        <v>83</v>
      </c>
      <c r="AY272" s="165" t="s">
        <v>181</v>
      </c>
    </row>
    <row r="273" spans="2:65" s="1" customFormat="1" ht="16.5" customHeight="1" x14ac:dyDescent="0.2">
      <c r="B273" s="136"/>
      <c r="C273" s="137" t="s">
        <v>454</v>
      </c>
      <c r="D273" s="137" t="s">
        <v>183</v>
      </c>
      <c r="E273" s="138" t="s">
        <v>1919</v>
      </c>
      <c r="F273" s="139" t="s">
        <v>1920</v>
      </c>
      <c r="G273" s="140" t="s">
        <v>186</v>
      </c>
      <c r="H273" s="141">
        <v>82.72</v>
      </c>
      <c r="I273" s="142"/>
      <c r="J273" s="143">
        <f>ROUND(I273*H273,2)</f>
        <v>0</v>
      </c>
      <c r="K273" s="139" t="s">
        <v>187</v>
      </c>
      <c r="L273" s="32"/>
      <c r="M273" s="144" t="s">
        <v>1</v>
      </c>
      <c r="N273" s="145" t="s">
        <v>41</v>
      </c>
      <c r="P273" s="146">
        <f>O273*H273</f>
        <v>0</v>
      </c>
      <c r="Q273" s="146">
        <v>1.18E-2</v>
      </c>
      <c r="R273" s="146">
        <f>Q273*H273</f>
        <v>0.97609599999999996</v>
      </c>
      <c r="S273" s="146">
        <v>0</v>
      </c>
      <c r="T273" s="147">
        <f>S273*H273</f>
        <v>0</v>
      </c>
      <c r="AR273" s="148" t="s">
        <v>262</v>
      </c>
      <c r="AT273" s="148" t="s">
        <v>183</v>
      </c>
      <c r="AU273" s="148" t="s">
        <v>85</v>
      </c>
      <c r="AY273" s="17" t="s">
        <v>181</v>
      </c>
      <c r="BE273" s="149">
        <f>IF(N273="základní",J273,0)</f>
        <v>0</v>
      </c>
      <c r="BF273" s="149">
        <f>IF(N273="snížená",J273,0)</f>
        <v>0</v>
      </c>
      <c r="BG273" s="149">
        <f>IF(N273="zákl. přenesená",J273,0)</f>
        <v>0</v>
      </c>
      <c r="BH273" s="149">
        <f>IF(N273="sníž. přenesená",J273,0)</f>
        <v>0</v>
      </c>
      <c r="BI273" s="149">
        <f>IF(N273="nulová",J273,0)</f>
        <v>0</v>
      </c>
      <c r="BJ273" s="17" t="s">
        <v>83</v>
      </c>
      <c r="BK273" s="149">
        <f>ROUND(I273*H273,2)</f>
        <v>0</v>
      </c>
      <c r="BL273" s="17" t="s">
        <v>262</v>
      </c>
      <c r="BM273" s="148" t="s">
        <v>1921</v>
      </c>
    </row>
    <row r="274" spans="2:65" s="12" customFormat="1" x14ac:dyDescent="0.2">
      <c r="B274" s="150"/>
      <c r="D274" s="151" t="s">
        <v>190</v>
      </c>
      <c r="E274" s="152" t="s">
        <v>1</v>
      </c>
      <c r="F274" s="153" t="s">
        <v>1922</v>
      </c>
      <c r="H274" s="154">
        <v>82.72</v>
      </c>
      <c r="I274" s="155"/>
      <c r="L274" s="150"/>
      <c r="M274" s="156"/>
      <c r="T274" s="157"/>
      <c r="AT274" s="152" t="s">
        <v>190</v>
      </c>
      <c r="AU274" s="152" t="s">
        <v>85</v>
      </c>
      <c r="AV274" s="12" t="s">
        <v>85</v>
      </c>
      <c r="AW274" s="12" t="s">
        <v>32</v>
      </c>
      <c r="AX274" s="12" t="s">
        <v>76</v>
      </c>
      <c r="AY274" s="152" t="s">
        <v>181</v>
      </c>
    </row>
    <row r="275" spans="2:65" s="14" customFormat="1" x14ac:dyDescent="0.2">
      <c r="B275" s="164"/>
      <c r="D275" s="151" t="s">
        <v>190</v>
      </c>
      <c r="E275" s="165" t="s">
        <v>1</v>
      </c>
      <c r="F275" s="166" t="s">
        <v>193</v>
      </c>
      <c r="H275" s="167">
        <v>82.72</v>
      </c>
      <c r="I275" s="168"/>
      <c r="L275" s="164"/>
      <c r="M275" s="169"/>
      <c r="T275" s="170"/>
      <c r="AT275" s="165" t="s">
        <v>190</v>
      </c>
      <c r="AU275" s="165" t="s">
        <v>85</v>
      </c>
      <c r="AV275" s="14" t="s">
        <v>188</v>
      </c>
      <c r="AW275" s="14" t="s">
        <v>32</v>
      </c>
      <c r="AX275" s="14" t="s">
        <v>83</v>
      </c>
      <c r="AY275" s="165" t="s">
        <v>181</v>
      </c>
    </row>
    <row r="276" spans="2:65" s="1" customFormat="1" ht="16.5" customHeight="1" x14ac:dyDescent="0.2">
      <c r="B276" s="136"/>
      <c r="C276" s="137" t="s">
        <v>461</v>
      </c>
      <c r="D276" s="137" t="s">
        <v>183</v>
      </c>
      <c r="E276" s="138" t="s">
        <v>515</v>
      </c>
      <c r="F276" s="139" t="s">
        <v>516</v>
      </c>
      <c r="G276" s="140" t="s">
        <v>186</v>
      </c>
      <c r="H276" s="141">
        <v>82.72</v>
      </c>
      <c r="I276" s="142"/>
      <c r="J276" s="143">
        <f>ROUND(I276*H276,2)</f>
        <v>0</v>
      </c>
      <c r="K276" s="139" t="s">
        <v>187</v>
      </c>
      <c r="L276" s="32"/>
      <c r="M276" s="144" t="s">
        <v>1</v>
      </c>
      <c r="N276" s="145" t="s">
        <v>41</v>
      </c>
      <c r="P276" s="146">
        <f>O276*H276</f>
        <v>0</v>
      </c>
      <c r="Q276" s="146">
        <v>1E-4</v>
      </c>
      <c r="R276" s="146">
        <f>Q276*H276</f>
        <v>8.2719999999999998E-3</v>
      </c>
      <c r="S276" s="146">
        <v>0</v>
      </c>
      <c r="T276" s="147">
        <f>S276*H276</f>
        <v>0</v>
      </c>
      <c r="AR276" s="148" t="s">
        <v>262</v>
      </c>
      <c r="AT276" s="148" t="s">
        <v>183</v>
      </c>
      <c r="AU276" s="148" t="s">
        <v>85</v>
      </c>
      <c r="AY276" s="17" t="s">
        <v>181</v>
      </c>
      <c r="BE276" s="149">
        <f>IF(N276="základní",J276,0)</f>
        <v>0</v>
      </c>
      <c r="BF276" s="149">
        <f>IF(N276="snížená",J276,0)</f>
        <v>0</v>
      </c>
      <c r="BG276" s="149">
        <f>IF(N276="zákl. přenesená",J276,0)</f>
        <v>0</v>
      </c>
      <c r="BH276" s="149">
        <f>IF(N276="sníž. přenesená",J276,0)</f>
        <v>0</v>
      </c>
      <c r="BI276" s="149">
        <f>IF(N276="nulová",J276,0)</f>
        <v>0</v>
      </c>
      <c r="BJ276" s="17" t="s">
        <v>83</v>
      </c>
      <c r="BK276" s="149">
        <f>ROUND(I276*H276,2)</f>
        <v>0</v>
      </c>
      <c r="BL276" s="17" t="s">
        <v>262</v>
      </c>
      <c r="BM276" s="148" t="s">
        <v>1923</v>
      </c>
    </row>
    <row r="277" spans="2:65" s="1" customFormat="1" ht="16.5" customHeight="1" x14ac:dyDescent="0.2">
      <c r="B277" s="136"/>
      <c r="C277" s="137" t="s">
        <v>466</v>
      </c>
      <c r="D277" s="137" t="s">
        <v>183</v>
      </c>
      <c r="E277" s="138" t="s">
        <v>1924</v>
      </c>
      <c r="F277" s="139" t="s">
        <v>1925</v>
      </c>
      <c r="G277" s="140" t="s">
        <v>243</v>
      </c>
      <c r="H277" s="141">
        <v>17.8</v>
      </c>
      <c r="I277" s="142"/>
      <c r="J277" s="143">
        <f>ROUND(I277*H277,2)</f>
        <v>0</v>
      </c>
      <c r="K277" s="139" t="s">
        <v>187</v>
      </c>
      <c r="L277" s="32"/>
      <c r="M277" s="144" t="s">
        <v>1</v>
      </c>
      <c r="N277" s="145" t="s">
        <v>41</v>
      </c>
      <c r="P277" s="146">
        <f>O277*H277</f>
        <v>0</v>
      </c>
      <c r="Q277" s="146">
        <v>4.3800000000000002E-3</v>
      </c>
      <c r="R277" s="146">
        <f>Q277*H277</f>
        <v>7.7964000000000006E-2</v>
      </c>
      <c r="S277" s="146">
        <v>0</v>
      </c>
      <c r="T277" s="147">
        <f>S277*H277</f>
        <v>0</v>
      </c>
      <c r="AR277" s="148" t="s">
        <v>262</v>
      </c>
      <c r="AT277" s="148" t="s">
        <v>183</v>
      </c>
      <c r="AU277" s="148" t="s">
        <v>85</v>
      </c>
      <c r="AY277" s="17" t="s">
        <v>181</v>
      </c>
      <c r="BE277" s="149">
        <f>IF(N277="základní",J277,0)</f>
        <v>0</v>
      </c>
      <c r="BF277" s="149">
        <f>IF(N277="snížená",J277,0)</f>
        <v>0</v>
      </c>
      <c r="BG277" s="149">
        <f>IF(N277="zákl. přenesená",J277,0)</f>
        <v>0</v>
      </c>
      <c r="BH277" s="149">
        <f>IF(N277="sníž. přenesená",J277,0)</f>
        <v>0</v>
      </c>
      <c r="BI277" s="149">
        <f>IF(N277="nulová",J277,0)</f>
        <v>0</v>
      </c>
      <c r="BJ277" s="17" t="s">
        <v>83</v>
      </c>
      <c r="BK277" s="149">
        <f>ROUND(I277*H277,2)</f>
        <v>0</v>
      </c>
      <c r="BL277" s="17" t="s">
        <v>262</v>
      </c>
      <c r="BM277" s="148" t="s">
        <v>1926</v>
      </c>
    </row>
    <row r="278" spans="2:65" s="1" customFormat="1" ht="16.5" customHeight="1" x14ac:dyDescent="0.2">
      <c r="B278" s="136"/>
      <c r="C278" s="137" t="s">
        <v>470</v>
      </c>
      <c r="D278" s="137" t="s">
        <v>183</v>
      </c>
      <c r="E278" s="138" t="s">
        <v>519</v>
      </c>
      <c r="F278" s="139" t="s">
        <v>520</v>
      </c>
      <c r="G278" s="140" t="s">
        <v>186</v>
      </c>
      <c r="H278" s="141">
        <v>82.72</v>
      </c>
      <c r="I278" s="142"/>
      <c r="J278" s="143">
        <f>ROUND(I278*H278,2)</f>
        <v>0</v>
      </c>
      <c r="K278" s="139" t="s">
        <v>187</v>
      </c>
      <c r="L278" s="32"/>
      <c r="M278" s="144" t="s">
        <v>1</v>
      </c>
      <c r="N278" s="145" t="s">
        <v>41</v>
      </c>
      <c r="P278" s="146">
        <f>O278*H278</f>
        <v>0</v>
      </c>
      <c r="Q278" s="146">
        <v>6.9999999999999999E-4</v>
      </c>
      <c r="R278" s="146">
        <f>Q278*H278</f>
        <v>5.7903999999999997E-2</v>
      </c>
      <c r="S278" s="146">
        <v>0</v>
      </c>
      <c r="T278" s="147">
        <f>S278*H278</f>
        <v>0</v>
      </c>
      <c r="AR278" s="148" t="s">
        <v>262</v>
      </c>
      <c r="AT278" s="148" t="s">
        <v>183</v>
      </c>
      <c r="AU278" s="148" t="s">
        <v>85</v>
      </c>
      <c r="AY278" s="17" t="s">
        <v>181</v>
      </c>
      <c r="BE278" s="149">
        <f>IF(N278="základní",J278,0)</f>
        <v>0</v>
      </c>
      <c r="BF278" s="149">
        <f>IF(N278="snížená",J278,0)</f>
        <v>0</v>
      </c>
      <c r="BG278" s="149">
        <f>IF(N278="zákl. přenesená",J278,0)</f>
        <v>0</v>
      </c>
      <c r="BH278" s="149">
        <f>IF(N278="sníž. přenesená",J278,0)</f>
        <v>0</v>
      </c>
      <c r="BI278" s="149">
        <f>IF(N278="nulová",J278,0)</f>
        <v>0</v>
      </c>
      <c r="BJ278" s="17" t="s">
        <v>83</v>
      </c>
      <c r="BK278" s="149">
        <f>ROUND(I278*H278,2)</f>
        <v>0</v>
      </c>
      <c r="BL278" s="17" t="s">
        <v>262</v>
      </c>
      <c r="BM278" s="148" t="s">
        <v>1927</v>
      </c>
    </row>
    <row r="279" spans="2:65" s="1" customFormat="1" ht="16.5" customHeight="1" x14ac:dyDescent="0.2">
      <c r="B279" s="136"/>
      <c r="C279" s="137" t="s">
        <v>474</v>
      </c>
      <c r="D279" s="137" t="s">
        <v>183</v>
      </c>
      <c r="E279" s="138" t="s">
        <v>1928</v>
      </c>
      <c r="F279" s="139" t="s">
        <v>1929</v>
      </c>
      <c r="G279" s="140" t="s">
        <v>186</v>
      </c>
      <c r="H279" s="141">
        <v>21.12</v>
      </c>
      <c r="I279" s="142"/>
      <c r="J279" s="143">
        <f>ROUND(I279*H279,2)</f>
        <v>0</v>
      </c>
      <c r="K279" s="139" t="s">
        <v>187</v>
      </c>
      <c r="L279" s="32"/>
      <c r="M279" s="144" t="s">
        <v>1</v>
      </c>
      <c r="N279" s="145" t="s">
        <v>41</v>
      </c>
      <c r="P279" s="146">
        <f>O279*H279</f>
        <v>0</v>
      </c>
      <c r="Q279" s="146">
        <v>1.25E-3</v>
      </c>
      <c r="R279" s="146">
        <f>Q279*H279</f>
        <v>2.6400000000000003E-2</v>
      </c>
      <c r="S279" s="146">
        <v>0</v>
      </c>
      <c r="T279" s="147">
        <f>S279*H279</f>
        <v>0</v>
      </c>
      <c r="AR279" s="148" t="s">
        <v>262</v>
      </c>
      <c r="AT279" s="148" t="s">
        <v>183</v>
      </c>
      <c r="AU279" s="148" t="s">
        <v>85</v>
      </c>
      <c r="AY279" s="17" t="s">
        <v>181</v>
      </c>
      <c r="BE279" s="149">
        <f>IF(N279="základní",J279,0)</f>
        <v>0</v>
      </c>
      <c r="BF279" s="149">
        <f>IF(N279="snížená",J279,0)</f>
        <v>0</v>
      </c>
      <c r="BG279" s="149">
        <f>IF(N279="zákl. přenesená",J279,0)</f>
        <v>0</v>
      </c>
      <c r="BH279" s="149">
        <f>IF(N279="sníž. přenesená",J279,0)</f>
        <v>0</v>
      </c>
      <c r="BI279" s="149">
        <f>IF(N279="nulová",J279,0)</f>
        <v>0</v>
      </c>
      <c r="BJ279" s="17" t="s">
        <v>83</v>
      </c>
      <c r="BK279" s="149">
        <f>ROUND(I279*H279,2)</f>
        <v>0</v>
      </c>
      <c r="BL279" s="17" t="s">
        <v>262</v>
      </c>
      <c r="BM279" s="148" t="s">
        <v>1930</v>
      </c>
    </row>
    <row r="280" spans="2:65" s="12" customFormat="1" x14ac:dyDescent="0.2">
      <c r="B280" s="150"/>
      <c r="D280" s="151" t="s">
        <v>190</v>
      </c>
      <c r="E280" s="152" t="s">
        <v>1</v>
      </c>
      <c r="F280" s="153" t="s">
        <v>1931</v>
      </c>
      <c r="H280" s="154">
        <v>21.12</v>
      </c>
      <c r="I280" s="155"/>
      <c r="L280" s="150"/>
      <c r="M280" s="156"/>
      <c r="T280" s="157"/>
      <c r="AT280" s="152" t="s">
        <v>190</v>
      </c>
      <c r="AU280" s="152" t="s">
        <v>85</v>
      </c>
      <c r="AV280" s="12" t="s">
        <v>85</v>
      </c>
      <c r="AW280" s="12" t="s">
        <v>32</v>
      </c>
      <c r="AX280" s="12" t="s">
        <v>76</v>
      </c>
      <c r="AY280" s="152" t="s">
        <v>181</v>
      </c>
    </row>
    <row r="281" spans="2:65" s="14" customFormat="1" x14ac:dyDescent="0.2">
      <c r="B281" s="164"/>
      <c r="D281" s="151" t="s">
        <v>190</v>
      </c>
      <c r="E281" s="165" t="s">
        <v>1</v>
      </c>
      <c r="F281" s="166" t="s">
        <v>193</v>
      </c>
      <c r="H281" s="167">
        <v>21.12</v>
      </c>
      <c r="I281" s="168"/>
      <c r="L281" s="164"/>
      <c r="M281" s="169"/>
      <c r="T281" s="170"/>
      <c r="AT281" s="165" t="s">
        <v>190</v>
      </c>
      <c r="AU281" s="165" t="s">
        <v>85</v>
      </c>
      <c r="AV281" s="14" t="s">
        <v>188</v>
      </c>
      <c r="AW281" s="14" t="s">
        <v>32</v>
      </c>
      <c r="AX281" s="14" t="s">
        <v>83</v>
      </c>
      <c r="AY281" s="165" t="s">
        <v>181</v>
      </c>
    </row>
    <row r="282" spans="2:65" s="1" customFormat="1" ht="16.5" customHeight="1" x14ac:dyDescent="0.2">
      <c r="B282" s="136"/>
      <c r="C282" s="171" t="s">
        <v>479</v>
      </c>
      <c r="D282" s="171" t="s">
        <v>198</v>
      </c>
      <c r="E282" s="172" t="s">
        <v>1932</v>
      </c>
      <c r="F282" s="173" t="s">
        <v>1933</v>
      </c>
      <c r="G282" s="174" t="s">
        <v>186</v>
      </c>
      <c r="H282" s="175">
        <v>23.231999999999999</v>
      </c>
      <c r="I282" s="176"/>
      <c r="J282" s="177">
        <f>ROUND(I282*H282,2)</f>
        <v>0</v>
      </c>
      <c r="K282" s="173" t="s">
        <v>201</v>
      </c>
      <c r="L282" s="178"/>
      <c r="M282" s="179" t="s">
        <v>1</v>
      </c>
      <c r="N282" s="180" t="s">
        <v>41</v>
      </c>
      <c r="P282" s="146">
        <f>O282*H282</f>
        <v>0</v>
      </c>
      <c r="Q282" s="146">
        <v>8.0000000000000002E-3</v>
      </c>
      <c r="R282" s="146">
        <f>Q282*H282</f>
        <v>0.18585599999999999</v>
      </c>
      <c r="S282" s="146">
        <v>0</v>
      </c>
      <c r="T282" s="147">
        <f>S282*H282</f>
        <v>0</v>
      </c>
      <c r="AR282" s="148" t="s">
        <v>352</v>
      </c>
      <c r="AT282" s="148" t="s">
        <v>198</v>
      </c>
      <c r="AU282" s="148" t="s">
        <v>85</v>
      </c>
      <c r="AY282" s="17" t="s">
        <v>181</v>
      </c>
      <c r="BE282" s="149">
        <f>IF(N282="základní",J282,0)</f>
        <v>0</v>
      </c>
      <c r="BF282" s="149">
        <f>IF(N282="snížená",J282,0)</f>
        <v>0</v>
      </c>
      <c r="BG282" s="149">
        <f>IF(N282="zákl. přenesená",J282,0)</f>
        <v>0</v>
      </c>
      <c r="BH282" s="149">
        <f>IF(N282="sníž. přenesená",J282,0)</f>
        <v>0</v>
      </c>
      <c r="BI282" s="149">
        <f>IF(N282="nulová",J282,0)</f>
        <v>0</v>
      </c>
      <c r="BJ282" s="17" t="s">
        <v>83</v>
      </c>
      <c r="BK282" s="149">
        <f>ROUND(I282*H282,2)</f>
        <v>0</v>
      </c>
      <c r="BL282" s="17" t="s">
        <v>262</v>
      </c>
      <c r="BM282" s="148" t="s">
        <v>1934</v>
      </c>
    </row>
    <row r="283" spans="2:65" s="12" customFormat="1" x14ac:dyDescent="0.2">
      <c r="B283" s="150"/>
      <c r="D283" s="151" t="s">
        <v>190</v>
      </c>
      <c r="F283" s="153" t="s">
        <v>1935</v>
      </c>
      <c r="H283" s="154">
        <v>23.231999999999999</v>
      </c>
      <c r="I283" s="155"/>
      <c r="L283" s="150"/>
      <c r="M283" s="156"/>
      <c r="T283" s="157"/>
      <c r="AT283" s="152" t="s">
        <v>190</v>
      </c>
      <c r="AU283" s="152" t="s">
        <v>85</v>
      </c>
      <c r="AV283" s="12" t="s">
        <v>85</v>
      </c>
      <c r="AW283" s="12" t="s">
        <v>3</v>
      </c>
      <c r="AX283" s="12" t="s">
        <v>83</v>
      </c>
      <c r="AY283" s="152" t="s">
        <v>181</v>
      </c>
    </row>
    <row r="284" spans="2:65" s="1" customFormat="1" ht="16.5" customHeight="1" x14ac:dyDescent="0.2">
      <c r="B284" s="136"/>
      <c r="C284" s="137" t="s">
        <v>483</v>
      </c>
      <c r="D284" s="137" t="s">
        <v>183</v>
      </c>
      <c r="E284" s="138" t="s">
        <v>523</v>
      </c>
      <c r="F284" s="139" t="s">
        <v>524</v>
      </c>
      <c r="G284" s="140" t="s">
        <v>186</v>
      </c>
      <c r="H284" s="141">
        <v>294.56</v>
      </c>
      <c r="I284" s="142"/>
      <c r="J284" s="143">
        <f>ROUND(I284*H284,2)</f>
        <v>0</v>
      </c>
      <c r="K284" s="139" t="s">
        <v>201</v>
      </c>
      <c r="L284" s="32"/>
      <c r="M284" s="144" t="s">
        <v>1</v>
      </c>
      <c r="N284" s="145" t="s">
        <v>41</v>
      </c>
      <c r="P284" s="146">
        <f>O284*H284</f>
        <v>0</v>
      </c>
      <c r="Q284" s="146">
        <v>0</v>
      </c>
      <c r="R284" s="146">
        <f>Q284*H284</f>
        <v>0</v>
      </c>
      <c r="S284" s="146">
        <v>0</v>
      </c>
      <c r="T284" s="147">
        <f>S284*H284</f>
        <v>0</v>
      </c>
      <c r="AR284" s="148" t="s">
        <v>262</v>
      </c>
      <c r="AT284" s="148" t="s">
        <v>183</v>
      </c>
      <c r="AU284" s="148" t="s">
        <v>85</v>
      </c>
      <c r="AY284" s="17" t="s">
        <v>181</v>
      </c>
      <c r="BE284" s="149">
        <f>IF(N284="základní",J284,0)</f>
        <v>0</v>
      </c>
      <c r="BF284" s="149">
        <f>IF(N284="snížená",J284,0)</f>
        <v>0</v>
      </c>
      <c r="BG284" s="149">
        <f>IF(N284="zákl. přenesená",J284,0)</f>
        <v>0</v>
      </c>
      <c r="BH284" s="149">
        <f>IF(N284="sníž. přenesená",J284,0)</f>
        <v>0</v>
      </c>
      <c r="BI284" s="149">
        <f>IF(N284="nulová",J284,0)</f>
        <v>0</v>
      </c>
      <c r="BJ284" s="17" t="s">
        <v>83</v>
      </c>
      <c r="BK284" s="149">
        <f>ROUND(I284*H284,2)</f>
        <v>0</v>
      </c>
      <c r="BL284" s="17" t="s">
        <v>262</v>
      </c>
      <c r="BM284" s="148" t="s">
        <v>1936</v>
      </c>
    </row>
    <row r="285" spans="2:65" s="1" customFormat="1" ht="97.5" x14ac:dyDescent="0.2">
      <c r="B285" s="32"/>
      <c r="D285" s="151" t="s">
        <v>227</v>
      </c>
      <c r="F285" s="181" t="s">
        <v>1937</v>
      </c>
      <c r="I285" s="182"/>
      <c r="L285" s="32"/>
      <c r="M285" s="183"/>
      <c r="T285" s="56"/>
      <c r="AT285" s="17" t="s">
        <v>227</v>
      </c>
      <c r="AU285" s="17" t="s">
        <v>85</v>
      </c>
    </row>
    <row r="286" spans="2:65" s="12" customFormat="1" x14ac:dyDescent="0.2">
      <c r="B286" s="150"/>
      <c r="D286" s="151" t="s">
        <v>190</v>
      </c>
      <c r="E286" s="152" t="s">
        <v>1</v>
      </c>
      <c r="F286" s="153" t="s">
        <v>1938</v>
      </c>
      <c r="H286" s="154">
        <v>294.56</v>
      </c>
      <c r="I286" s="155"/>
      <c r="L286" s="150"/>
      <c r="M286" s="156"/>
      <c r="T286" s="157"/>
      <c r="AT286" s="152" t="s">
        <v>190</v>
      </c>
      <c r="AU286" s="152" t="s">
        <v>85</v>
      </c>
      <c r="AV286" s="12" t="s">
        <v>85</v>
      </c>
      <c r="AW286" s="12" t="s">
        <v>32</v>
      </c>
      <c r="AX286" s="12" t="s">
        <v>76</v>
      </c>
      <c r="AY286" s="152" t="s">
        <v>181</v>
      </c>
    </row>
    <row r="287" spans="2:65" s="14" customFormat="1" x14ac:dyDescent="0.2">
      <c r="B287" s="164"/>
      <c r="D287" s="151" t="s">
        <v>190</v>
      </c>
      <c r="E287" s="165" t="s">
        <v>1</v>
      </c>
      <c r="F287" s="166" t="s">
        <v>193</v>
      </c>
      <c r="H287" s="167">
        <v>294.56</v>
      </c>
      <c r="I287" s="168"/>
      <c r="L287" s="164"/>
      <c r="M287" s="169"/>
      <c r="T287" s="170"/>
      <c r="AT287" s="165" t="s">
        <v>190</v>
      </c>
      <c r="AU287" s="165" t="s">
        <v>85</v>
      </c>
      <c r="AV287" s="14" t="s">
        <v>188</v>
      </c>
      <c r="AW287" s="14" t="s">
        <v>32</v>
      </c>
      <c r="AX287" s="14" t="s">
        <v>83</v>
      </c>
      <c r="AY287" s="165" t="s">
        <v>181</v>
      </c>
    </row>
    <row r="288" spans="2:65" s="1" customFormat="1" ht="16.5" customHeight="1" x14ac:dyDescent="0.2">
      <c r="B288" s="136"/>
      <c r="C288" s="137" t="s">
        <v>488</v>
      </c>
      <c r="D288" s="137" t="s">
        <v>183</v>
      </c>
      <c r="E288" s="138" t="s">
        <v>529</v>
      </c>
      <c r="F288" s="139" t="s">
        <v>530</v>
      </c>
      <c r="G288" s="140" t="s">
        <v>373</v>
      </c>
      <c r="H288" s="141">
        <v>6.423</v>
      </c>
      <c r="I288" s="142"/>
      <c r="J288" s="143">
        <f>ROUND(I288*H288,2)</f>
        <v>0</v>
      </c>
      <c r="K288" s="139" t="s">
        <v>187</v>
      </c>
      <c r="L288" s="32"/>
      <c r="M288" s="144" t="s">
        <v>1</v>
      </c>
      <c r="N288" s="145" t="s">
        <v>41</v>
      </c>
      <c r="P288" s="146">
        <f>O288*H288</f>
        <v>0</v>
      </c>
      <c r="Q288" s="146">
        <v>0</v>
      </c>
      <c r="R288" s="146">
        <f>Q288*H288</f>
        <v>0</v>
      </c>
      <c r="S288" s="146">
        <v>0</v>
      </c>
      <c r="T288" s="147">
        <f>S288*H288</f>
        <v>0</v>
      </c>
      <c r="AR288" s="148" t="s">
        <v>262</v>
      </c>
      <c r="AT288" s="148" t="s">
        <v>183</v>
      </c>
      <c r="AU288" s="148" t="s">
        <v>85</v>
      </c>
      <c r="AY288" s="17" t="s">
        <v>181</v>
      </c>
      <c r="BE288" s="149">
        <f>IF(N288="základní",J288,0)</f>
        <v>0</v>
      </c>
      <c r="BF288" s="149">
        <f>IF(N288="snížená",J288,0)</f>
        <v>0</v>
      </c>
      <c r="BG288" s="149">
        <f>IF(N288="zákl. přenesená",J288,0)</f>
        <v>0</v>
      </c>
      <c r="BH288" s="149">
        <f>IF(N288="sníž. přenesená",J288,0)</f>
        <v>0</v>
      </c>
      <c r="BI288" s="149">
        <f>IF(N288="nulová",J288,0)</f>
        <v>0</v>
      </c>
      <c r="BJ288" s="17" t="s">
        <v>83</v>
      </c>
      <c r="BK288" s="149">
        <f>ROUND(I288*H288,2)</f>
        <v>0</v>
      </c>
      <c r="BL288" s="17" t="s">
        <v>262</v>
      </c>
      <c r="BM288" s="148" t="s">
        <v>1939</v>
      </c>
    </row>
    <row r="289" spans="2:65" s="11" customFormat="1" ht="22.9" customHeight="1" x14ac:dyDescent="0.2">
      <c r="B289" s="124"/>
      <c r="D289" s="125" t="s">
        <v>75</v>
      </c>
      <c r="E289" s="134" t="s">
        <v>536</v>
      </c>
      <c r="F289" s="134" t="s">
        <v>537</v>
      </c>
      <c r="I289" s="127"/>
      <c r="J289" s="135">
        <f>BK289</f>
        <v>0</v>
      </c>
      <c r="L289" s="124"/>
      <c r="M289" s="129"/>
      <c r="P289" s="130">
        <f>SUM(P290:P296)</f>
        <v>0</v>
      </c>
      <c r="R289" s="130">
        <f>SUM(R290:R296)</f>
        <v>6.2039999999999998E-2</v>
      </c>
      <c r="T289" s="131">
        <f>SUM(T290:T296)</f>
        <v>4.7E-2</v>
      </c>
      <c r="AR289" s="125" t="s">
        <v>85</v>
      </c>
      <c r="AT289" s="132" t="s">
        <v>75</v>
      </c>
      <c r="AU289" s="132" t="s">
        <v>83</v>
      </c>
      <c r="AY289" s="125" t="s">
        <v>181</v>
      </c>
      <c r="BK289" s="133">
        <f>SUM(BK290:BK296)</f>
        <v>0</v>
      </c>
    </row>
    <row r="290" spans="2:65" s="1" customFormat="1" ht="16.5" customHeight="1" x14ac:dyDescent="0.2">
      <c r="B290" s="136"/>
      <c r="C290" s="137" t="s">
        <v>492</v>
      </c>
      <c r="D290" s="137" t="s">
        <v>183</v>
      </c>
      <c r="E290" s="138" t="s">
        <v>1940</v>
      </c>
      <c r="F290" s="139" t="s">
        <v>1941</v>
      </c>
      <c r="G290" s="140" t="s">
        <v>541</v>
      </c>
      <c r="H290" s="141">
        <v>8</v>
      </c>
      <c r="I290" s="142"/>
      <c r="J290" s="143">
        <f>ROUND(I290*H290,2)</f>
        <v>0</v>
      </c>
      <c r="K290" s="139" t="s">
        <v>201</v>
      </c>
      <c r="L290" s="32"/>
      <c r="M290" s="144" t="s">
        <v>1</v>
      </c>
      <c r="N290" s="145" t="s">
        <v>41</v>
      </c>
      <c r="P290" s="146">
        <f>O290*H290</f>
        <v>0</v>
      </c>
      <c r="Q290" s="146">
        <v>0</v>
      </c>
      <c r="R290" s="146">
        <f>Q290*H290</f>
        <v>0</v>
      </c>
      <c r="S290" s="146">
        <v>0</v>
      </c>
      <c r="T290" s="147">
        <f>S290*H290</f>
        <v>0</v>
      </c>
      <c r="AR290" s="148" t="s">
        <v>262</v>
      </c>
      <c r="AT290" s="148" t="s">
        <v>183</v>
      </c>
      <c r="AU290" s="148" t="s">
        <v>85</v>
      </c>
      <c r="AY290" s="17" t="s">
        <v>181</v>
      </c>
      <c r="BE290" s="149">
        <f>IF(N290="základní",J290,0)</f>
        <v>0</v>
      </c>
      <c r="BF290" s="149">
        <f>IF(N290="snížená",J290,0)</f>
        <v>0</v>
      </c>
      <c r="BG290" s="149">
        <f>IF(N290="zákl. přenesená",J290,0)</f>
        <v>0</v>
      </c>
      <c r="BH290" s="149">
        <f>IF(N290="sníž. přenesená",J290,0)</f>
        <v>0</v>
      </c>
      <c r="BI290" s="149">
        <f>IF(N290="nulová",J290,0)</f>
        <v>0</v>
      </c>
      <c r="BJ290" s="17" t="s">
        <v>83</v>
      </c>
      <c r="BK290" s="149">
        <f>ROUND(I290*H290,2)</f>
        <v>0</v>
      </c>
      <c r="BL290" s="17" t="s">
        <v>262</v>
      </c>
      <c r="BM290" s="148" t="s">
        <v>1942</v>
      </c>
    </row>
    <row r="291" spans="2:65" s="1" customFormat="1" ht="39" x14ac:dyDescent="0.2">
      <c r="B291" s="32"/>
      <c r="D291" s="151" t="s">
        <v>227</v>
      </c>
      <c r="F291" s="181" t="s">
        <v>1943</v>
      </c>
      <c r="I291" s="182"/>
      <c r="L291" s="32"/>
      <c r="M291" s="183"/>
      <c r="T291" s="56"/>
      <c r="AT291" s="17" t="s">
        <v>227</v>
      </c>
      <c r="AU291" s="17" t="s">
        <v>85</v>
      </c>
    </row>
    <row r="292" spans="2:65" s="1" customFormat="1" ht="16.5" customHeight="1" x14ac:dyDescent="0.2">
      <c r="B292" s="136"/>
      <c r="C292" s="137" t="s">
        <v>497</v>
      </c>
      <c r="D292" s="137" t="s">
        <v>183</v>
      </c>
      <c r="E292" s="138" t="s">
        <v>1944</v>
      </c>
      <c r="F292" s="139" t="s">
        <v>1945</v>
      </c>
      <c r="G292" s="140" t="s">
        <v>243</v>
      </c>
      <c r="H292" s="141">
        <v>9.4</v>
      </c>
      <c r="I292" s="142"/>
      <c r="J292" s="143">
        <f>ROUND(I292*H292,2)</f>
        <v>0</v>
      </c>
      <c r="K292" s="139" t="s">
        <v>187</v>
      </c>
      <c r="L292" s="32"/>
      <c r="M292" s="144" t="s">
        <v>1</v>
      </c>
      <c r="N292" s="145" t="s">
        <v>41</v>
      </c>
      <c r="P292" s="146">
        <f>O292*H292</f>
        <v>0</v>
      </c>
      <c r="Q292" s="146">
        <v>0</v>
      </c>
      <c r="R292" s="146">
        <f>Q292*H292</f>
        <v>0</v>
      </c>
      <c r="S292" s="146">
        <v>5.0000000000000001E-3</v>
      </c>
      <c r="T292" s="147">
        <f>S292*H292</f>
        <v>4.7E-2</v>
      </c>
      <c r="AR292" s="148" t="s">
        <v>262</v>
      </c>
      <c r="AT292" s="148" t="s">
        <v>183</v>
      </c>
      <c r="AU292" s="148" t="s">
        <v>85</v>
      </c>
      <c r="AY292" s="17" t="s">
        <v>181</v>
      </c>
      <c r="BE292" s="149">
        <f>IF(N292="základní",J292,0)</f>
        <v>0</v>
      </c>
      <c r="BF292" s="149">
        <f>IF(N292="snížená",J292,0)</f>
        <v>0</v>
      </c>
      <c r="BG292" s="149">
        <f>IF(N292="zákl. přenesená",J292,0)</f>
        <v>0</v>
      </c>
      <c r="BH292" s="149">
        <f>IF(N292="sníž. přenesená",J292,0)</f>
        <v>0</v>
      </c>
      <c r="BI292" s="149">
        <f>IF(N292="nulová",J292,0)</f>
        <v>0</v>
      </c>
      <c r="BJ292" s="17" t="s">
        <v>83</v>
      </c>
      <c r="BK292" s="149">
        <f>ROUND(I292*H292,2)</f>
        <v>0</v>
      </c>
      <c r="BL292" s="17" t="s">
        <v>262</v>
      </c>
      <c r="BM292" s="148" t="s">
        <v>1946</v>
      </c>
    </row>
    <row r="293" spans="2:65" s="1" customFormat="1" ht="16.5" customHeight="1" x14ac:dyDescent="0.2">
      <c r="B293" s="136"/>
      <c r="C293" s="137" t="s">
        <v>503</v>
      </c>
      <c r="D293" s="137" t="s">
        <v>183</v>
      </c>
      <c r="E293" s="138" t="s">
        <v>1947</v>
      </c>
      <c r="F293" s="139" t="s">
        <v>1948</v>
      </c>
      <c r="G293" s="140" t="s">
        <v>243</v>
      </c>
      <c r="H293" s="141">
        <v>9.4</v>
      </c>
      <c r="I293" s="142"/>
      <c r="J293" s="143">
        <f>ROUND(I293*H293,2)</f>
        <v>0</v>
      </c>
      <c r="K293" s="139" t="s">
        <v>187</v>
      </c>
      <c r="L293" s="32"/>
      <c r="M293" s="144" t="s">
        <v>1</v>
      </c>
      <c r="N293" s="145" t="s">
        <v>41</v>
      </c>
      <c r="P293" s="146">
        <f>O293*H293</f>
        <v>0</v>
      </c>
      <c r="Q293" s="146">
        <v>0</v>
      </c>
      <c r="R293" s="146">
        <f>Q293*H293</f>
        <v>0</v>
      </c>
      <c r="S293" s="146">
        <v>0</v>
      </c>
      <c r="T293" s="147">
        <f>S293*H293</f>
        <v>0</v>
      </c>
      <c r="AR293" s="148" t="s">
        <v>262</v>
      </c>
      <c r="AT293" s="148" t="s">
        <v>183</v>
      </c>
      <c r="AU293" s="148" t="s">
        <v>85</v>
      </c>
      <c r="AY293" s="17" t="s">
        <v>181</v>
      </c>
      <c r="BE293" s="149">
        <f>IF(N293="základní",J293,0)</f>
        <v>0</v>
      </c>
      <c r="BF293" s="149">
        <f>IF(N293="snížená",J293,0)</f>
        <v>0</v>
      </c>
      <c r="BG293" s="149">
        <f>IF(N293="zákl. přenesená",J293,0)</f>
        <v>0</v>
      </c>
      <c r="BH293" s="149">
        <f>IF(N293="sníž. přenesená",J293,0)</f>
        <v>0</v>
      </c>
      <c r="BI293" s="149">
        <f>IF(N293="nulová",J293,0)</f>
        <v>0</v>
      </c>
      <c r="BJ293" s="17" t="s">
        <v>83</v>
      </c>
      <c r="BK293" s="149">
        <f>ROUND(I293*H293,2)</f>
        <v>0</v>
      </c>
      <c r="BL293" s="17" t="s">
        <v>262</v>
      </c>
      <c r="BM293" s="148" t="s">
        <v>1949</v>
      </c>
    </row>
    <row r="294" spans="2:65" s="1" customFormat="1" ht="16.5" customHeight="1" x14ac:dyDescent="0.2">
      <c r="B294" s="136"/>
      <c r="C294" s="171" t="s">
        <v>509</v>
      </c>
      <c r="D294" s="171" t="s">
        <v>198</v>
      </c>
      <c r="E294" s="172" t="s">
        <v>1950</v>
      </c>
      <c r="F294" s="173" t="s">
        <v>1951</v>
      </c>
      <c r="G294" s="174" t="s">
        <v>243</v>
      </c>
      <c r="H294" s="175">
        <v>10.34</v>
      </c>
      <c r="I294" s="176"/>
      <c r="J294" s="177">
        <f>ROUND(I294*H294,2)</f>
        <v>0</v>
      </c>
      <c r="K294" s="173" t="s">
        <v>201</v>
      </c>
      <c r="L294" s="178"/>
      <c r="M294" s="179" t="s">
        <v>1</v>
      </c>
      <c r="N294" s="180" t="s">
        <v>41</v>
      </c>
      <c r="P294" s="146">
        <f>O294*H294</f>
        <v>0</v>
      </c>
      <c r="Q294" s="146">
        <v>6.0000000000000001E-3</v>
      </c>
      <c r="R294" s="146">
        <f>Q294*H294</f>
        <v>6.2039999999999998E-2</v>
      </c>
      <c r="S294" s="146">
        <v>0</v>
      </c>
      <c r="T294" s="147">
        <f>S294*H294</f>
        <v>0</v>
      </c>
      <c r="AR294" s="148" t="s">
        <v>352</v>
      </c>
      <c r="AT294" s="148" t="s">
        <v>198</v>
      </c>
      <c r="AU294" s="148" t="s">
        <v>85</v>
      </c>
      <c r="AY294" s="17" t="s">
        <v>181</v>
      </c>
      <c r="BE294" s="149">
        <f>IF(N294="základní",J294,0)</f>
        <v>0</v>
      </c>
      <c r="BF294" s="149">
        <f>IF(N294="snížená",J294,0)</f>
        <v>0</v>
      </c>
      <c r="BG294" s="149">
        <f>IF(N294="zákl. přenesená",J294,0)</f>
        <v>0</v>
      </c>
      <c r="BH294" s="149">
        <f>IF(N294="sníž. přenesená",J294,0)</f>
        <v>0</v>
      </c>
      <c r="BI294" s="149">
        <f>IF(N294="nulová",J294,0)</f>
        <v>0</v>
      </c>
      <c r="BJ294" s="17" t="s">
        <v>83</v>
      </c>
      <c r="BK294" s="149">
        <f>ROUND(I294*H294,2)</f>
        <v>0</v>
      </c>
      <c r="BL294" s="17" t="s">
        <v>262</v>
      </c>
      <c r="BM294" s="148" t="s">
        <v>1952</v>
      </c>
    </row>
    <row r="295" spans="2:65" s="12" customFormat="1" x14ac:dyDescent="0.2">
      <c r="B295" s="150"/>
      <c r="D295" s="151" t="s">
        <v>190</v>
      </c>
      <c r="F295" s="153" t="s">
        <v>1953</v>
      </c>
      <c r="H295" s="154">
        <v>10.34</v>
      </c>
      <c r="I295" s="155"/>
      <c r="L295" s="150"/>
      <c r="M295" s="156"/>
      <c r="T295" s="157"/>
      <c r="AT295" s="152" t="s">
        <v>190</v>
      </c>
      <c r="AU295" s="152" t="s">
        <v>85</v>
      </c>
      <c r="AV295" s="12" t="s">
        <v>85</v>
      </c>
      <c r="AW295" s="12" t="s">
        <v>3</v>
      </c>
      <c r="AX295" s="12" t="s">
        <v>83</v>
      </c>
      <c r="AY295" s="152" t="s">
        <v>181</v>
      </c>
    </row>
    <row r="296" spans="2:65" s="1" customFormat="1" ht="16.5" customHeight="1" x14ac:dyDescent="0.2">
      <c r="B296" s="136"/>
      <c r="C296" s="137" t="s">
        <v>514</v>
      </c>
      <c r="D296" s="137" t="s">
        <v>183</v>
      </c>
      <c r="E296" s="138" t="s">
        <v>640</v>
      </c>
      <c r="F296" s="139" t="s">
        <v>641</v>
      </c>
      <c r="G296" s="140" t="s">
        <v>642</v>
      </c>
      <c r="H296" s="191"/>
      <c r="I296" s="142"/>
      <c r="J296" s="143">
        <f>ROUND(I296*H296,2)</f>
        <v>0</v>
      </c>
      <c r="K296" s="139" t="s">
        <v>187</v>
      </c>
      <c r="L296" s="32"/>
      <c r="M296" s="144" t="s">
        <v>1</v>
      </c>
      <c r="N296" s="145" t="s">
        <v>41</v>
      </c>
      <c r="P296" s="146">
        <f>O296*H296</f>
        <v>0</v>
      </c>
      <c r="Q296" s="146">
        <v>0</v>
      </c>
      <c r="R296" s="146">
        <f>Q296*H296</f>
        <v>0</v>
      </c>
      <c r="S296" s="146">
        <v>0</v>
      </c>
      <c r="T296" s="147">
        <f>S296*H296</f>
        <v>0</v>
      </c>
      <c r="AR296" s="148" t="s">
        <v>262</v>
      </c>
      <c r="AT296" s="148" t="s">
        <v>183</v>
      </c>
      <c r="AU296" s="148" t="s">
        <v>85</v>
      </c>
      <c r="AY296" s="17" t="s">
        <v>181</v>
      </c>
      <c r="BE296" s="149">
        <f>IF(N296="základní",J296,0)</f>
        <v>0</v>
      </c>
      <c r="BF296" s="149">
        <f>IF(N296="snížená",J296,0)</f>
        <v>0</v>
      </c>
      <c r="BG296" s="149">
        <f>IF(N296="zákl. přenesená",J296,0)</f>
        <v>0</v>
      </c>
      <c r="BH296" s="149">
        <f>IF(N296="sníž. přenesená",J296,0)</f>
        <v>0</v>
      </c>
      <c r="BI296" s="149">
        <f>IF(N296="nulová",J296,0)</f>
        <v>0</v>
      </c>
      <c r="BJ296" s="17" t="s">
        <v>83</v>
      </c>
      <c r="BK296" s="149">
        <f>ROUND(I296*H296,2)</f>
        <v>0</v>
      </c>
      <c r="BL296" s="17" t="s">
        <v>262</v>
      </c>
      <c r="BM296" s="148" t="s">
        <v>1954</v>
      </c>
    </row>
    <row r="297" spans="2:65" s="11" customFormat="1" ht="22.9" customHeight="1" x14ac:dyDescent="0.2">
      <c r="B297" s="124"/>
      <c r="D297" s="125" t="s">
        <v>75</v>
      </c>
      <c r="E297" s="134" t="s">
        <v>728</v>
      </c>
      <c r="F297" s="134" t="s">
        <v>729</v>
      </c>
      <c r="I297" s="127"/>
      <c r="J297" s="135">
        <f>BK297</f>
        <v>0</v>
      </c>
      <c r="L297" s="124"/>
      <c r="M297" s="129"/>
      <c r="P297" s="130">
        <f>SUM(P298:P334)</f>
        <v>0</v>
      </c>
      <c r="R297" s="130">
        <f>SUM(R298:R334)</f>
        <v>2.8652131399999998</v>
      </c>
      <c r="T297" s="131">
        <f>SUM(T298:T334)</f>
        <v>0</v>
      </c>
      <c r="AR297" s="125" t="s">
        <v>85</v>
      </c>
      <c r="AT297" s="132" t="s">
        <v>75</v>
      </c>
      <c r="AU297" s="132" t="s">
        <v>83</v>
      </c>
      <c r="AY297" s="125" t="s">
        <v>181</v>
      </c>
      <c r="BK297" s="133">
        <f>SUM(BK298:BK334)</f>
        <v>0</v>
      </c>
    </row>
    <row r="298" spans="2:65" s="1" customFormat="1" ht="16.5" customHeight="1" x14ac:dyDescent="0.2">
      <c r="B298" s="136"/>
      <c r="C298" s="137" t="s">
        <v>518</v>
      </c>
      <c r="D298" s="137" t="s">
        <v>183</v>
      </c>
      <c r="E298" s="138" t="s">
        <v>1955</v>
      </c>
      <c r="F298" s="139" t="s">
        <v>1956</v>
      </c>
      <c r="G298" s="140" t="s">
        <v>186</v>
      </c>
      <c r="H298" s="141">
        <v>354.06599999999997</v>
      </c>
      <c r="I298" s="142"/>
      <c r="J298" s="143">
        <f>ROUND(I298*H298,2)</f>
        <v>0</v>
      </c>
      <c r="K298" s="139" t="s">
        <v>187</v>
      </c>
      <c r="L298" s="32"/>
      <c r="M298" s="144" t="s">
        <v>1</v>
      </c>
      <c r="N298" s="145" t="s">
        <v>41</v>
      </c>
      <c r="P298" s="146">
        <f>O298*H298</f>
        <v>0</v>
      </c>
      <c r="Q298" s="146">
        <v>0</v>
      </c>
      <c r="R298" s="146">
        <f>Q298*H298</f>
        <v>0</v>
      </c>
      <c r="S298" s="146">
        <v>0</v>
      </c>
      <c r="T298" s="147">
        <f>S298*H298</f>
        <v>0</v>
      </c>
      <c r="AR298" s="148" t="s">
        <v>262</v>
      </c>
      <c r="AT298" s="148" t="s">
        <v>183</v>
      </c>
      <c r="AU298" s="148" t="s">
        <v>85</v>
      </c>
      <c r="AY298" s="17" t="s">
        <v>181</v>
      </c>
      <c r="BE298" s="149">
        <f>IF(N298="základní",J298,0)</f>
        <v>0</v>
      </c>
      <c r="BF298" s="149">
        <f>IF(N298="snížená",J298,0)</f>
        <v>0</v>
      </c>
      <c r="BG298" s="149">
        <f>IF(N298="zákl. přenesená",J298,0)</f>
        <v>0</v>
      </c>
      <c r="BH298" s="149">
        <f>IF(N298="sníž. přenesená",J298,0)</f>
        <v>0</v>
      </c>
      <c r="BI298" s="149">
        <f>IF(N298="nulová",J298,0)</f>
        <v>0</v>
      </c>
      <c r="BJ298" s="17" t="s">
        <v>83</v>
      </c>
      <c r="BK298" s="149">
        <f>ROUND(I298*H298,2)</f>
        <v>0</v>
      </c>
      <c r="BL298" s="17" t="s">
        <v>262</v>
      </c>
      <c r="BM298" s="148" t="s">
        <v>1957</v>
      </c>
    </row>
    <row r="299" spans="2:65" s="12" customFormat="1" x14ac:dyDescent="0.2">
      <c r="B299" s="150"/>
      <c r="D299" s="151" t="s">
        <v>190</v>
      </c>
      <c r="E299" s="152" t="s">
        <v>1</v>
      </c>
      <c r="F299" s="153" t="s">
        <v>1958</v>
      </c>
      <c r="H299" s="154">
        <v>354.06599999999997</v>
      </c>
      <c r="I299" s="155"/>
      <c r="L299" s="150"/>
      <c r="M299" s="156"/>
      <c r="T299" s="157"/>
      <c r="AT299" s="152" t="s">
        <v>190</v>
      </c>
      <c r="AU299" s="152" t="s">
        <v>85</v>
      </c>
      <c r="AV299" s="12" t="s">
        <v>85</v>
      </c>
      <c r="AW299" s="12" t="s">
        <v>32</v>
      </c>
      <c r="AX299" s="12" t="s">
        <v>76</v>
      </c>
      <c r="AY299" s="152" t="s">
        <v>181</v>
      </c>
    </row>
    <row r="300" spans="2:65" s="14" customFormat="1" x14ac:dyDescent="0.2">
      <c r="B300" s="164"/>
      <c r="D300" s="151" t="s">
        <v>190</v>
      </c>
      <c r="E300" s="165" t="s">
        <v>1</v>
      </c>
      <c r="F300" s="166" t="s">
        <v>193</v>
      </c>
      <c r="H300" s="167">
        <v>354.06599999999997</v>
      </c>
      <c r="I300" s="168"/>
      <c r="L300" s="164"/>
      <c r="M300" s="169"/>
      <c r="T300" s="170"/>
      <c r="AT300" s="165" t="s">
        <v>190</v>
      </c>
      <c r="AU300" s="165" t="s">
        <v>85</v>
      </c>
      <c r="AV300" s="14" t="s">
        <v>188</v>
      </c>
      <c r="AW300" s="14" t="s">
        <v>32</v>
      </c>
      <c r="AX300" s="14" t="s">
        <v>83</v>
      </c>
      <c r="AY300" s="165" t="s">
        <v>181</v>
      </c>
    </row>
    <row r="301" spans="2:65" s="1" customFormat="1" ht="16.5" customHeight="1" x14ac:dyDescent="0.2">
      <c r="B301" s="136"/>
      <c r="C301" s="137" t="s">
        <v>522</v>
      </c>
      <c r="D301" s="137" t="s">
        <v>183</v>
      </c>
      <c r="E301" s="138" t="s">
        <v>731</v>
      </c>
      <c r="F301" s="139" t="s">
        <v>732</v>
      </c>
      <c r="G301" s="140" t="s">
        <v>186</v>
      </c>
      <c r="H301" s="141">
        <v>112.16</v>
      </c>
      <c r="I301" s="142"/>
      <c r="J301" s="143">
        <f>ROUND(I301*H301,2)</f>
        <v>0</v>
      </c>
      <c r="K301" s="139" t="s">
        <v>187</v>
      </c>
      <c r="L301" s="32"/>
      <c r="M301" s="144" t="s">
        <v>1</v>
      </c>
      <c r="N301" s="145" t="s">
        <v>41</v>
      </c>
      <c r="P301" s="146">
        <f>O301*H301</f>
        <v>0</v>
      </c>
      <c r="Q301" s="146">
        <v>0</v>
      </c>
      <c r="R301" s="146">
        <f>Q301*H301</f>
        <v>0</v>
      </c>
      <c r="S301" s="146">
        <v>0</v>
      </c>
      <c r="T301" s="147">
        <f>S301*H301</f>
        <v>0</v>
      </c>
      <c r="AR301" s="148" t="s">
        <v>262</v>
      </c>
      <c r="AT301" s="148" t="s">
        <v>183</v>
      </c>
      <c r="AU301" s="148" t="s">
        <v>85</v>
      </c>
      <c r="AY301" s="17" t="s">
        <v>181</v>
      </c>
      <c r="BE301" s="149">
        <f>IF(N301="základní",J301,0)</f>
        <v>0</v>
      </c>
      <c r="BF301" s="149">
        <f>IF(N301="snížená",J301,0)</f>
        <v>0</v>
      </c>
      <c r="BG301" s="149">
        <f>IF(N301="zákl. přenesená",J301,0)</f>
        <v>0</v>
      </c>
      <c r="BH301" s="149">
        <f>IF(N301="sníž. přenesená",J301,0)</f>
        <v>0</v>
      </c>
      <c r="BI301" s="149">
        <f>IF(N301="nulová",J301,0)</f>
        <v>0</v>
      </c>
      <c r="BJ301" s="17" t="s">
        <v>83</v>
      </c>
      <c r="BK301" s="149">
        <f>ROUND(I301*H301,2)</f>
        <v>0</v>
      </c>
      <c r="BL301" s="17" t="s">
        <v>262</v>
      </c>
      <c r="BM301" s="148" t="s">
        <v>1959</v>
      </c>
    </row>
    <row r="302" spans="2:65" s="12" customFormat="1" x14ac:dyDescent="0.2">
      <c r="B302" s="150"/>
      <c r="D302" s="151" t="s">
        <v>190</v>
      </c>
      <c r="E302" s="152" t="s">
        <v>1</v>
      </c>
      <c r="F302" s="153" t="s">
        <v>1822</v>
      </c>
      <c r="H302" s="154">
        <v>112.16</v>
      </c>
      <c r="I302" s="155"/>
      <c r="L302" s="150"/>
      <c r="M302" s="156"/>
      <c r="T302" s="157"/>
      <c r="AT302" s="152" t="s">
        <v>190</v>
      </c>
      <c r="AU302" s="152" t="s">
        <v>85</v>
      </c>
      <c r="AV302" s="12" t="s">
        <v>85</v>
      </c>
      <c r="AW302" s="12" t="s">
        <v>32</v>
      </c>
      <c r="AX302" s="12" t="s">
        <v>76</v>
      </c>
      <c r="AY302" s="152" t="s">
        <v>181</v>
      </c>
    </row>
    <row r="303" spans="2:65" s="14" customFormat="1" x14ac:dyDescent="0.2">
      <c r="B303" s="164"/>
      <c r="D303" s="151" t="s">
        <v>190</v>
      </c>
      <c r="E303" s="165" t="s">
        <v>1</v>
      </c>
      <c r="F303" s="166" t="s">
        <v>193</v>
      </c>
      <c r="H303" s="167">
        <v>112.16</v>
      </c>
      <c r="I303" s="168"/>
      <c r="L303" s="164"/>
      <c r="M303" s="169"/>
      <c r="T303" s="170"/>
      <c r="AT303" s="165" t="s">
        <v>190</v>
      </c>
      <c r="AU303" s="165" t="s">
        <v>85</v>
      </c>
      <c r="AV303" s="14" t="s">
        <v>188</v>
      </c>
      <c r="AW303" s="14" t="s">
        <v>32</v>
      </c>
      <c r="AX303" s="14" t="s">
        <v>83</v>
      </c>
      <c r="AY303" s="165" t="s">
        <v>181</v>
      </c>
    </row>
    <row r="304" spans="2:65" s="1" customFormat="1" ht="16.5" customHeight="1" x14ac:dyDescent="0.2">
      <c r="B304" s="136"/>
      <c r="C304" s="137" t="s">
        <v>528</v>
      </c>
      <c r="D304" s="137" t="s">
        <v>183</v>
      </c>
      <c r="E304" s="138" t="s">
        <v>735</v>
      </c>
      <c r="F304" s="139" t="s">
        <v>736</v>
      </c>
      <c r="G304" s="140" t="s">
        <v>186</v>
      </c>
      <c r="H304" s="141">
        <v>112.16</v>
      </c>
      <c r="I304" s="142"/>
      <c r="J304" s="143">
        <f>ROUND(I304*H304,2)</f>
        <v>0</v>
      </c>
      <c r="K304" s="139" t="s">
        <v>187</v>
      </c>
      <c r="L304" s="32"/>
      <c r="M304" s="144" t="s">
        <v>1</v>
      </c>
      <c r="N304" s="145" t="s">
        <v>41</v>
      </c>
      <c r="P304" s="146">
        <f>O304*H304</f>
        <v>0</v>
      </c>
      <c r="Q304" s="146">
        <v>3.0000000000000001E-5</v>
      </c>
      <c r="R304" s="146">
        <f>Q304*H304</f>
        <v>3.3647999999999998E-3</v>
      </c>
      <c r="S304" s="146">
        <v>0</v>
      </c>
      <c r="T304" s="147">
        <f>S304*H304</f>
        <v>0</v>
      </c>
      <c r="AR304" s="148" t="s">
        <v>262</v>
      </c>
      <c r="AT304" s="148" t="s">
        <v>183</v>
      </c>
      <c r="AU304" s="148" t="s">
        <v>85</v>
      </c>
      <c r="AY304" s="17" t="s">
        <v>181</v>
      </c>
      <c r="BE304" s="149">
        <f>IF(N304="základní",J304,0)</f>
        <v>0</v>
      </c>
      <c r="BF304" s="149">
        <f>IF(N304="snížená",J304,0)</f>
        <v>0</v>
      </c>
      <c r="BG304" s="149">
        <f>IF(N304="zákl. přenesená",J304,0)</f>
        <v>0</v>
      </c>
      <c r="BH304" s="149">
        <f>IF(N304="sníž. přenesená",J304,0)</f>
        <v>0</v>
      </c>
      <c r="BI304" s="149">
        <f>IF(N304="nulová",J304,0)</f>
        <v>0</v>
      </c>
      <c r="BJ304" s="17" t="s">
        <v>83</v>
      </c>
      <c r="BK304" s="149">
        <f>ROUND(I304*H304,2)</f>
        <v>0</v>
      </c>
      <c r="BL304" s="17" t="s">
        <v>262</v>
      </c>
      <c r="BM304" s="148" t="s">
        <v>1960</v>
      </c>
    </row>
    <row r="305" spans="2:65" s="12" customFormat="1" x14ac:dyDescent="0.2">
      <c r="B305" s="150"/>
      <c r="D305" s="151" t="s">
        <v>190</v>
      </c>
      <c r="E305" s="152" t="s">
        <v>1</v>
      </c>
      <c r="F305" s="153" t="s">
        <v>1822</v>
      </c>
      <c r="H305" s="154">
        <v>112.16</v>
      </c>
      <c r="I305" s="155"/>
      <c r="L305" s="150"/>
      <c r="M305" s="156"/>
      <c r="T305" s="157"/>
      <c r="AT305" s="152" t="s">
        <v>190</v>
      </c>
      <c r="AU305" s="152" t="s">
        <v>85</v>
      </c>
      <c r="AV305" s="12" t="s">
        <v>85</v>
      </c>
      <c r="AW305" s="12" t="s">
        <v>32</v>
      </c>
      <c r="AX305" s="12" t="s">
        <v>76</v>
      </c>
      <c r="AY305" s="152" t="s">
        <v>181</v>
      </c>
    </row>
    <row r="306" spans="2:65" s="14" customFormat="1" x14ac:dyDescent="0.2">
      <c r="B306" s="164"/>
      <c r="D306" s="151" t="s">
        <v>190</v>
      </c>
      <c r="E306" s="165" t="s">
        <v>1</v>
      </c>
      <c r="F306" s="166" t="s">
        <v>193</v>
      </c>
      <c r="H306" s="167">
        <v>112.16</v>
      </c>
      <c r="I306" s="168"/>
      <c r="L306" s="164"/>
      <c r="M306" s="169"/>
      <c r="T306" s="170"/>
      <c r="AT306" s="165" t="s">
        <v>190</v>
      </c>
      <c r="AU306" s="165" t="s">
        <v>85</v>
      </c>
      <c r="AV306" s="14" t="s">
        <v>188</v>
      </c>
      <c r="AW306" s="14" t="s">
        <v>32</v>
      </c>
      <c r="AX306" s="14" t="s">
        <v>83</v>
      </c>
      <c r="AY306" s="165" t="s">
        <v>181</v>
      </c>
    </row>
    <row r="307" spans="2:65" s="1" customFormat="1" ht="16.5" customHeight="1" x14ac:dyDescent="0.2">
      <c r="B307" s="136"/>
      <c r="C307" s="137" t="s">
        <v>532</v>
      </c>
      <c r="D307" s="137" t="s">
        <v>183</v>
      </c>
      <c r="E307" s="138" t="s">
        <v>1961</v>
      </c>
      <c r="F307" s="139" t="s">
        <v>1962</v>
      </c>
      <c r="G307" s="140" t="s">
        <v>186</v>
      </c>
      <c r="H307" s="141">
        <v>354.06599999999997</v>
      </c>
      <c r="I307" s="142"/>
      <c r="J307" s="143">
        <f>ROUND(I307*H307,2)</f>
        <v>0</v>
      </c>
      <c r="K307" s="139" t="s">
        <v>187</v>
      </c>
      <c r="L307" s="32"/>
      <c r="M307" s="144" t="s">
        <v>1</v>
      </c>
      <c r="N307" s="145" t="s">
        <v>41</v>
      </c>
      <c r="P307" s="146">
        <f>O307*H307</f>
        <v>0</v>
      </c>
      <c r="Q307" s="146">
        <v>3.0000000000000001E-5</v>
      </c>
      <c r="R307" s="146">
        <f>Q307*H307</f>
        <v>1.062198E-2</v>
      </c>
      <c r="S307" s="146">
        <v>0</v>
      </c>
      <c r="T307" s="147">
        <f>S307*H307</f>
        <v>0</v>
      </c>
      <c r="AR307" s="148" t="s">
        <v>262</v>
      </c>
      <c r="AT307" s="148" t="s">
        <v>183</v>
      </c>
      <c r="AU307" s="148" t="s">
        <v>85</v>
      </c>
      <c r="AY307" s="17" t="s">
        <v>181</v>
      </c>
      <c r="BE307" s="149">
        <f>IF(N307="základní",J307,0)</f>
        <v>0</v>
      </c>
      <c r="BF307" s="149">
        <f>IF(N307="snížená",J307,0)</f>
        <v>0</v>
      </c>
      <c r="BG307" s="149">
        <f>IF(N307="zákl. přenesená",J307,0)</f>
        <v>0</v>
      </c>
      <c r="BH307" s="149">
        <f>IF(N307="sníž. přenesená",J307,0)</f>
        <v>0</v>
      </c>
      <c r="BI307" s="149">
        <f>IF(N307="nulová",J307,0)</f>
        <v>0</v>
      </c>
      <c r="BJ307" s="17" t="s">
        <v>83</v>
      </c>
      <c r="BK307" s="149">
        <f>ROUND(I307*H307,2)</f>
        <v>0</v>
      </c>
      <c r="BL307" s="17" t="s">
        <v>262</v>
      </c>
      <c r="BM307" s="148" t="s">
        <v>1963</v>
      </c>
    </row>
    <row r="308" spans="2:65" s="12" customFormat="1" x14ac:dyDescent="0.2">
      <c r="B308" s="150"/>
      <c r="D308" s="151" t="s">
        <v>190</v>
      </c>
      <c r="E308" s="152" t="s">
        <v>1</v>
      </c>
      <c r="F308" s="153" t="s">
        <v>1958</v>
      </c>
      <c r="H308" s="154">
        <v>354.06599999999997</v>
      </c>
      <c r="I308" s="155"/>
      <c r="L308" s="150"/>
      <c r="M308" s="156"/>
      <c r="T308" s="157"/>
      <c r="AT308" s="152" t="s">
        <v>190</v>
      </c>
      <c r="AU308" s="152" t="s">
        <v>85</v>
      </c>
      <c r="AV308" s="12" t="s">
        <v>85</v>
      </c>
      <c r="AW308" s="12" t="s">
        <v>32</v>
      </c>
      <c r="AX308" s="12" t="s">
        <v>76</v>
      </c>
      <c r="AY308" s="152" t="s">
        <v>181</v>
      </c>
    </row>
    <row r="309" spans="2:65" s="14" customFormat="1" x14ac:dyDescent="0.2">
      <c r="B309" s="164"/>
      <c r="D309" s="151" t="s">
        <v>190</v>
      </c>
      <c r="E309" s="165" t="s">
        <v>1</v>
      </c>
      <c r="F309" s="166" t="s">
        <v>193</v>
      </c>
      <c r="H309" s="167">
        <v>354.06599999999997</v>
      </c>
      <c r="I309" s="168"/>
      <c r="L309" s="164"/>
      <c r="M309" s="169"/>
      <c r="T309" s="170"/>
      <c r="AT309" s="165" t="s">
        <v>190</v>
      </c>
      <c r="AU309" s="165" t="s">
        <v>85</v>
      </c>
      <c r="AV309" s="14" t="s">
        <v>188</v>
      </c>
      <c r="AW309" s="14" t="s">
        <v>32</v>
      </c>
      <c r="AX309" s="14" t="s">
        <v>83</v>
      </c>
      <c r="AY309" s="165" t="s">
        <v>181</v>
      </c>
    </row>
    <row r="310" spans="2:65" s="1" customFormat="1" ht="21.75" customHeight="1" x14ac:dyDescent="0.2">
      <c r="B310" s="136"/>
      <c r="C310" s="137" t="s">
        <v>538</v>
      </c>
      <c r="D310" s="137" t="s">
        <v>183</v>
      </c>
      <c r="E310" s="138" t="s">
        <v>739</v>
      </c>
      <c r="F310" s="139" t="s">
        <v>740</v>
      </c>
      <c r="G310" s="140" t="s">
        <v>186</v>
      </c>
      <c r="H310" s="141">
        <v>112.16</v>
      </c>
      <c r="I310" s="142"/>
      <c r="J310" s="143">
        <f>ROUND(I310*H310,2)</f>
        <v>0</v>
      </c>
      <c r="K310" s="139" t="s">
        <v>187</v>
      </c>
      <c r="L310" s="32"/>
      <c r="M310" s="144" t="s">
        <v>1</v>
      </c>
      <c r="N310" s="145" t="s">
        <v>41</v>
      </c>
      <c r="P310" s="146">
        <f>O310*H310</f>
        <v>0</v>
      </c>
      <c r="Q310" s="146">
        <v>4.4999999999999997E-3</v>
      </c>
      <c r="R310" s="146">
        <f>Q310*H310</f>
        <v>0.50471999999999995</v>
      </c>
      <c r="S310" s="146">
        <v>0</v>
      </c>
      <c r="T310" s="147">
        <f>S310*H310</f>
        <v>0</v>
      </c>
      <c r="AR310" s="148" t="s">
        <v>262</v>
      </c>
      <c r="AT310" s="148" t="s">
        <v>183</v>
      </c>
      <c r="AU310" s="148" t="s">
        <v>85</v>
      </c>
      <c r="AY310" s="17" t="s">
        <v>181</v>
      </c>
      <c r="BE310" s="149">
        <f>IF(N310="základní",J310,0)</f>
        <v>0</v>
      </c>
      <c r="BF310" s="149">
        <f>IF(N310="snížená",J310,0)</f>
        <v>0</v>
      </c>
      <c r="BG310" s="149">
        <f>IF(N310="zákl. přenesená",J310,0)</f>
        <v>0</v>
      </c>
      <c r="BH310" s="149">
        <f>IF(N310="sníž. přenesená",J310,0)</f>
        <v>0</v>
      </c>
      <c r="BI310" s="149">
        <f>IF(N310="nulová",J310,0)</f>
        <v>0</v>
      </c>
      <c r="BJ310" s="17" t="s">
        <v>83</v>
      </c>
      <c r="BK310" s="149">
        <f>ROUND(I310*H310,2)</f>
        <v>0</v>
      </c>
      <c r="BL310" s="17" t="s">
        <v>262</v>
      </c>
      <c r="BM310" s="148" t="s">
        <v>1964</v>
      </c>
    </row>
    <row r="311" spans="2:65" s="12" customFormat="1" x14ac:dyDescent="0.2">
      <c r="B311" s="150"/>
      <c r="D311" s="151" t="s">
        <v>190</v>
      </c>
      <c r="E311" s="152" t="s">
        <v>1</v>
      </c>
      <c r="F311" s="153" t="s">
        <v>1822</v>
      </c>
      <c r="H311" s="154">
        <v>112.16</v>
      </c>
      <c r="I311" s="155"/>
      <c r="L311" s="150"/>
      <c r="M311" s="156"/>
      <c r="T311" s="157"/>
      <c r="AT311" s="152" t="s">
        <v>190</v>
      </c>
      <c r="AU311" s="152" t="s">
        <v>85</v>
      </c>
      <c r="AV311" s="12" t="s">
        <v>85</v>
      </c>
      <c r="AW311" s="12" t="s">
        <v>32</v>
      </c>
      <c r="AX311" s="12" t="s">
        <v>76</v>
      </c>
      <c r="AY311" s="152" t="s">
        <v>181</v>
      </c>
    </row>
    <row r="312" spans="2:65" s="14" customFormat="1" x14ac:dyDescent="0.2">
      <c r="B312" s="164"/>
      <c r="D312" s="151" t="s">
        <v>190</v>
      </c>
      <c r="E312" s="165" t="s">
        <v>1</v>
      </c>
      <c r="F312" s="166" t="s">
        <v>193</v>
      </c>
      <c r="H312" s="167">
        <v>112.16</v>
      </c>
      <c r="I312" s="168"/>
      <c r="L312" s="164"/>
      <c r="M312" s="169"/>
      <c r="T312" s="170"/>
      <c r="AT312" s="165" t="s">
        <v>190</v>
      </c>
      <c r="AU312" s="165" t="s">
        <v>85</v>
      </c>
      <c r="AV312" s="14" t="s">
        <v>188</v>
      </c>
      <c r="AW312" s="14" t="s">
        <v>32</v>
      </c>
      <c r="AX312" s="14" t="s">
        <v>83</v>
      </c>
      <c r="AY312" s="165" t="s">
        <v>181</v>
      </c>
    </row>
    <row r="313" spans="2:65" s="1" customFormat="1" ht="16.5" customHeight="1" x14ac:dyDescent="0.2">
      <c r="B313" s="136"/>
      <c r="C313" s="137" t="s">
        <v>544</v>
      </c>
      <c r="D313" s="137" t="s">
        <v>183</v>
      </c>
      <c r="E313" s="138" t="s">
        <v>1965</v>
      </c>
      <c r="F313" s="139" t="s">
        <v>1966</v>
      </c>
      <c r="G313" s="140" t="s">
        <v>186</v>
      </c>
      <c r="H313" s="141">
        <v>112.16</v>
      </c>
      <c r="I313" s="142"/>
      <c r="J313" s="143">
        <f>ROUND(I313*H313,2)</f>
        <v>0</v>
      </c>
      <c r="K313" s="139" t="s">
        <v>187</v>
      </c>
      <c r="L313" s="32"/>
      <c r="M313" s="144" t="s">
        <v>1</v>
      </c>
      <c r="N313" s="145" t="s">
        <v>41</v>
      </c>
      <c r="P313" s="146">
        <f>O313*H313</f>
        <v>0</v>
      </c>
      <c r="Q313" s="146">
        <v>6.9999999999999999E-4</v>
      </c>
      <c r="R313" s="146">
        <f>Q313*H313</f>
        <v>7.8511999999999998E-2</v>
      </c>
      <c r="S313" s="146">
        <v>0</v>
      </c>
      <c r="T313" s="147">
        <f>S313*H313</f>
        <v>0</v>
      </c>
      <c r="AR313" s="148" t="s">
        <v>262</v>
      </c>
      <c r="AT313" s="148" t="s">
        <v>183</v>
      </c>
      <c r="AU313" s="148" t="s">
        <v>85</v>
      </c>
      <c r="AY313" s="17" t="s">
        <v>181</v>
      </c>
      <c r="BE313" s="149">
        <f>IF(N313="základní",J313,0)</f>
        <v>0</v>
      </c>
      <c r="BF313" s="149">
        <f>IF(N313="snížená",J313,0)</f>
        <v>0</v>
      </c>
      <c r="BG313" s="149">
        <f>IF(N313="zákl. přenesená",J313,0)</f>
        <v>0</v>
      </c>
      <c r="BH313" s="149">
        <f>IF(N313="sníž. přenesená",J313,0)</f>
        <v>0</v>
      </c>
      <c r="BI313" s="149">
        <f>IF(N313="nulová",J313,0)</f>
        <v>0</v>
      </c>
      <c r="BJ313" s="17" t="s">
        <v>83</v>
      </c>
      <c r="BK313" s="149">
        <f>ROUND(I313*H313,2)</f>
        <v>0</v>
      </c>
      <c r="BL313" s="17" t="s">
        <v>262</v>
      </c>
      <c r="BM313" s="148" t="s">
        <v>1967</v>
      </c>
    </row>
    <row r="314" spans="2:65" s="1" customFormat="1" ht="29.25" x14ac:dyDescent="0.2">
      <c r="B314" s="32"/>
      <c r="D314" s="151" t="s">
        <v>227</v>
      </c>
      <c r="F314" s="181" t="s">
        <v>1968</v>
      </c>
      <c r="I314" s="182"/>
      <c r="L314" s="32"/>
      <c r="M314" s="183"/>
      <c r="T314" s="56"/>
      <c r="AT314" s="17" t="s">
        <v>227</v>
      </c>
      <c r="AU314" s="17" t="s">
        <v>85</v>
      </c>
    </row>
    <row r="315" spans="2:65" s="12" customFormat="1" x14ac:dyDescent="0.2">
      <c r="B315" s="150"/>
      <c r="D315" s="151" t="s">
        <v>190</v>
      </c>
      <c r="E315" s="152" t="s">
        <v>1</v>
      </c>
      <c r="F315" s="153" t="s">
        <v>1822</v>
      </c>
      <c r="H315" s="154">
        <v>112.16</v>
      </c>
      <c r="I315" s="155"/>
      <c r="L315" s="150"/>
      <c r="M315" s="156"/>
      <c r="T315" s="157"/>
      <c r="AT315" s="152" t="s">
        <v>190</v>
      </c>
      <c r="AU315" s="152" t="s">
        <v>85</v>
      </c>
      <c r="AV315" s="12" t="s">
        <v>85</v>
      </c>
      <c r="AW315" s="12" t="s">
        <v>32</v>
      </c>
      <c r="AX315" s="12" t="s">
        <v>76</v>
      </c>
      <c r="AY315" s="152" t="s">
        <v>181</v>
      </c>
    </row>
    <row r="316" spans="2:65" s="14" customFormat="1" x14ac:dyDescent="0.2">
      <c r="B316" s="164"/>
      <c r="D316" s="151" t="s">
        <v>190</v>
      </c>
      <c r="E316" s="165" t="s">
        <v>1</v>
      </c>
      <c r="F316" s="166" t="s">
        <v>193</v>
      </c>
      <c r="H316" s="167">
        <v>112.16</v>
      </c>
      <c r="I316" s="168"/>
      <c r="L316" s="164"/>
      <c r="M316" s="169"/>
      <c r="T316" s="170"/>
      <c r="AT316" s="165" t="s">
        <v>190</v>
      </c>
      <c r="AU316" s="165" t="s">
        <v>85</v>
      </c>
      <c r="AV316" s="14" t="s">
        <v>188</v>
      </c>
      <c r="AW316" s="14" t="s">
        <v>32</v>
      </c>
      <c r="AX316" s="14" t="s">
        <v>83</v>
      </c>
      <c r="AY316" s="165" t="s">
        <v>181</v>
      </c>
    </row>
    <row r="317" spans="2:65" s="1" customFormat="1" ht="16.5" customHeight="1" x14ac:dyDescent="0.2">
      <c r="B317" s="136"/>
      <c r="C317" s="171" t="s">
        <v>548</v>
      </c>
      <c r="D317" s="171" t="s">
        <v>198</v>
      </c>
      <c r="E317" s="172" t="s">
        <v>1969</v>
      </c>
      <c r="F317" s="173" t="s">
        <v>1970</v>
      </c>
      <c r="G317" s="174" t="s">
        <v>186</v>
      </c>
      <c r="H317" s="175">
        <v>123.376</v>
      </c>
      <c r="I317" s="176"/>
      <c r="J317" s="177">
        <f>ROUND(I317*H317,2)</f>
        <v>0</v>
      </c>
      <c r="K317" s="173" t="s">
        <v>201</v>
      </c>
      <c r="L317" s="178"/>
      <c r="M317" s="179" t="s">
        <v>1</v>
      </c>
      <c r="N317" s="180" t="s">
        <v>41</v>
      </c>
      <c r="P317" s="146">
        <f>O317*H317</f>
        <v>0</v>
      </c>
      <c r="Q317" s="146">
        <v>2.8700000000000002E-3</v>
      </c>
      <c r="R317" s="146">
        <f>Q317*H317</f>
        <v>0.35408912000000003</v>
      </c>
      <c r="S317" s="146">
        <v>0</v>
      </c>
      <c r="T317" s="147">
        <f>S317*H317</f>
        <v>0</v>
      </c>
      <c r="AR317" s="148" t="s">
        <v>352</v>
      </c>
      <c r="AT317" s="148" t="s">
        <v>198</v>
      </c>
      <c r="AU317" s="148" t="s">
        <v>85</v>
      </c>
      <c r="AY317" s="17" t="s">
        <v>181</v>
      </c>
      <c r="BE317" s="149">
        <f>IF(N317="základní",J317,0)</f>
        <v>0</v>
      </c>
      <c r="BF317" s="149">
        <f>IF(N317="snížená",J317,0)</f>
        <v>0</v>
      </c>
      <c r="BG317" s="149">
        <f>IF(N317="zákl. přenesená",J317,0)</f>
        <v>0</v>
      </c>
      <c r="BH317" s="149">
        <f>IF(N317="sníž. přenesená",J317,0)</f>
        <v>0</v>
      </c>
      <c r="BI317" s="149">
        <f>IF(N317="nulová",J317,0)</f>
        <v>0</v>
      </c>
      <c r="BJ317" s="17" t="s">
        <v>83</v>
      </c>
      <c r="BK317" s="149">
        <f>ROUND(I317*H317,2)</f>
        <v>0</v>
      </c>
      <c r="BL317" s="17" t="s">
        <v>262</v>
      </c>
      <c r="BM317" s="148" t="s">
        <v>1971</v>
      </c>
    </row>
    <row r="318" spans="2:65" s="1" customFormat="1" ht="78" x14ac:dyDescent="0.2">
      <c r="B318" s="32"/>
      <c r="D318" s="151" t="s">
        <v>227</v>
      </c>
      <c r="F318" s="181" t="s">
        <v>1972</v>
      </c>
      <c r="I318" s="182"/>
      <c r="L318" s="32"/>
      <c r="M318" s="183"/>
      <c r="T318" s="56"/>
      <c r="AT318" s="17" t="s">
        <v>227</v>
      </c>
      <c r="AU318" s="17" t="s">
        <v>85</v>
      </c>
    </row>
    <row r="319" spans="2:65" s="12" customFormat="1" x14ac:dyDescent="0.2">
      <c r="B319" s="150"/>
      <c r="D319" s="151" t="s">
        <v>190</v>
      </c>
      <c r="F319" s="153" t="s">
        <v>1893</v>
      </c>
      <c r="H319" s="154">
        <v>123.376</v>
      </c>
      <c r="I319" s="155"/>
      <c r="L319" s="150"/>
      <c r="M319" s="156"/>
      <c r="T319" s="157"/>
      <c r="AT319" s="152" t="s">
        <v>190</v>
      </c>
      <c r="AU319" s="152" t="s">
        <v>85</v>
      </c>
      <c r="AV319" s="12" t="s">
        <v>85</v>
      </c>
      <c r="AW319" s="12" t="s">
        <v>3</v>
      </c>
      <c r="AX319" s="12" t="s">
        <v>83</v>
      </c>
      <c r="AY319" s="152" t="s">
        <v>181</v>
      </c>
    </row>
    <row r="320" spans="2:65" s="1" customFormat="1" ht="16.5" customHeight="1" x14ac:dyDescent="0.2">
      <c r="B320" s="136"/>
      <c r="C320" s="137" t="s">
        <v>552</v>
      </c>
      <c r="D320" s="137" t="s">
        <v>183</v>
      </c>
      <c r="E320" s="138" t="s">
        <v>1973</v>
      </c>
      <c r="F320" s="139" t="s">
        <v>1974</v>
      </c>
      <c r="G320" s="140" t="s">
        <v>186</v>
      </c>
      <c r="H320" s="141">
        <v>354.06599999999997</v>
      </c>
      <c r="I320" s="142"/>
      <c r="J320" s="143">
        <f>ROUND(I320*H320,2)</f>
        <v>0</v>
      </c>
      <c r="K320" s="139" t="s">
        <v>187</v>
      </c>
      <c r="L320" s="32"/>
      <c r="M320" s="144" t="s">
        <v>1</v>
      </c>
      <c r="N320" s="145" t="s">
        <v>41</v>
      </c>
      <c r="P320" s="146">
        <f>O320*H320</f>
        <v>0</v>
      </c>
      <c r="Q320" s="146">
        <v>5.0000000000000001E-4</v>
      </c>
      <c r="R320" s="146">
        <f>Q320*H320</f>
        <v>0.177033</v>
      </c>
      <c r="S320" s="146">
        <v>0</v>
      </c>
      <c r="T320" s="147">
        <f>S320*H320</f>
        <v>0</v>
      </c>
      <c r="AR320" s="148" t="s">
        <v>262</v>
      </c>
      <c r="AT320" s="148" t="s">
        <v>183</v>
      </c>
      <c r="AU320" s="148" t="s">
        <v>85</v>
      </c>
      <c r="AY320" s="17" t="s">
        <v>181</v>
      </c>
      <c r="BE320" s="149">
        <f>IF(N320="základní",J320,0)</f>
        <v>0</v>
      </c>
      <c r="BF320" s="149">
        <f>IF(N320="snížená",J320,0)</f>
        <v>0</v>
      </c>
      <c r="BG320" s="149">
        <f>IF(N320="zákl. přenesená",J320,0)</f>
        <v>0</v>
      </c>
      <c r="BH320" s="149">
        <f>IF(N320="sníž. přenesená",J320,0)</f>
        <v>0</v>
      </c>
      <c r="BI320" s="149">
        <f>IF(N320="nulová",J320,0)</f>
        <v>0</v>
      </c>
      <c r="BJ320" s="17" t="s">
        <v>83</v>
      </c>
      <c r="BK320" s="149">
        <f>ROUND(I320*H320,2)</f>
        <v>0</v>
      </c>
      <c r="BL320" s="17" t="s">
        <v>262</v>
      </c>
      <c r="BM320" s="148" t="s">
        <v>1975</v>
      </c>
    </row>
    <row r="321" spans="2:65" s="1" customFormat="1" ht="29.25" x14ac:dyDescent="0.2">
      <c r="B321" s="32"/>
      <c r="D321" s="151" t="s">
        <v>227</v>
      </c>
      <c r="F321" s="181" t="s">
        <v>1976</v>
      </c>
      <c r="I321" s="182"/>
      <c r="L321" s="32"/>
      <c r="M321" s="183"/>
      <c r="T321" s="56"/>
      <c r="AT321" s="17" t="s">
        <v>227</v>
      </c>
      <c r="AU321" s="17" t="s">
        <v>85</v>
      </c>
    </row>
    <row r="322" spans="2:65" s="12" customFormat="1" x14ac:dyDescent="0.2">
      <c r="B322" s="150"/>
      <c r="D322" s="151" t="s">
        <v>190</v>
      </c>
      <c r="E322" s="152" t="s">
        <v>1</v>
      </c>
      <c r="F322" s="153" t="s">
        <v>1958</v>
      </c>
      <c r="H322" s="154">
        <v>354.06599999999997</v>
      </c>
      <c r="I322" s="155"/>
      <c r="L322" s="150"/>
      <c r="M322" s="156"/>
      <c r="T322" s="157"/>
      <c r="AT322" s="152" t="s">
        <v>190</v>
      </c>
      <c r="AU322" s="152" t="s">
        <v>85</v>
      </c>
      <c r="AV322" s="12" t="s">
        <v>85</v>
      </c>
      <c r="AW322" s="12" t="s">
        <v>32</v>
      </c>
      <c r="AX322" s="12" t="s">
        <v>76</v>
      </c>
      <c r="AY322" s="152" t="s">
        <v>181</v>
      </c>
    </row>
    <row r="323" spans="2:65" s="14" customFormat="1" x14ac:dyDescent="0.2">
      <c r="B323" s="164"/>
      <c r="D323" s="151" t="s">
        <v>190</v>
      </c>
      <c r="E323" s="165" t="s">
        <v>1</v>
      </c>
      <c r="F323" s="166" t="s">
        <v>193</v>
      </c>
      <c r="H323" s="167">
        <v>354.06599999999997</v>
      </c>
      <c r="I323" s="168"/>
      <c r="L323" s="164"/>
      <c r="M323" s="169"/>
      <c r="T323" s="170"/>
      <c r="AT323" s="165" t="s">
        <v>190</v>
      </c>
      <c r="AU323" s="165" t="s">
        <v>85</v>
      </c>
      <c r="AV323" s="14" t="s">
        <v>188</v>
      </c>
      <c r="AW323" s="14" t="s">
        <v>32</v>
      </c>
      <c r="AX323" s="14" t="s">
        <v>83</v>
      </c>
      <c r="AY323" s="165" t="s">
        <v>181</v>
      </c>
    </row>
    <row r="324" spans="2:65" s="1" customFormat="1" ht="16.5" customHeight="1" x14ac:dyDescent="0.2">
      <c r="B324" s="136"/>
      <c r="C324" s="171" t="s">
        <v>556</v>
      </c>
      <c r="D324" s="171" t="s">
        <v>198</v>
      </c>
      <c r="E324" s="172" t="s">
        <v>1977</v>
      </c>
      <c r="F324" s="173" t="s">
        <v>1978</v>
      </c>
      <c r="G324" s="174" t="s">
        <v>186</v>
      </c>
      <c r="H324" s="175">
        <v>389.47300000000001</v>
      </c>
      <c r="I324" s="176"/>
      <c r="J324" s="177">
        <f>ROUND(I324*H324,2)</f>
        <v>0</v>
      </c>
      <c r="K324" s="173" t="s">
        <v>201</v>
      </c>
      <c r="L324" s="178"/>
      <c r="M324" s="179" t="s">
        <v>1</v>
      </c>
      <c r="N324" s="180" t="s">
        <v>41</v>
      </c>
      <c r="P324" s="146">
        <f>O324*H324</f>
        <v>0</v>
      </c>
      <c r="Q324" s="146">
        <v>2.64E-3</v>
      </c>
      <c r="R324" s="146">
        <f>Q324*H324</f>
        <v>1.0282087200000001</v>
      </c>
      <c r="S324" s="146">
        <v>0</v>
      </c>
      <c r="T324" s="147">
        <f>S324*H324</f>
        <v>0</v>
      </c>
      <c r="AR324" s="148" t="s">
        <v>352</v>
      </c>
      <c r="AT324" s="148" t="s">
        <v>198</v>
      </c>
      <c r="AU324" s="148" t="s">
        <v>85</v>
      </c>
      <c r="AY324" s="17" t="s">
        <v>181</v>
      </c>
      <c r="BE324" s="149">
        <f>IF(N324="základní",J324,0)</f>
        <v>0</v>
      </c>
      <c r="BF324" s="149">
        <f>IF(N324="snížená",J324,0)</f>
        <v>0</v>
      </c>
      <c r="BG324" s="149">
        <f>IF(N324="zákl. přenesená",J324,0)</f>
        <v>0</v>
      </c>
      <c r="BH324" s="149">
        <f>IF(N324="sníž. přenesená",J324,0)</f>
        <v>0</v>
      </c>
      <c r="BI324" s="149">
        <f>IF(N324="nulová",J324,0)</f>
        <v>0</v>
      </c>
      <c r="BJ324" s="17" t="s">
        <v>83</v>
      </c>
      <c r="BK324" s="149">
        <f>ROUND(I324*H324,2)</f>
        <v>0</v>
      </c>
      <c r="BL324" s="17" t="s">
        <v>262</v>
      </c>
      <c r="BM324" s="148" t="s">
        <v>1979</v>
      </c>
    </row>
    <row r="325" spans="2:65" s="1" customFormat="1" ht="58.5" x14ac:dyDescent="0.2">
      <c r="B325" s="32"/>
      <c r="D325" s="151" t="s">
        <v>227</v>
      </c>
      <c r="F325" s="181" t="s">
        <v>1980</v>
      </c>
      <c r="I325" s="182"/>
      <c r="L325" s="32"/>
      <c r="M325" s="183"/>
      <c r="T325" s="56"/>
      <c r="AT325" s="17" t="s">
        <v>227</v>
      </c>
      <c r="AU325" s="17" t="s">
        <v>85</v>
      </c>
    </row>
    <row r="326" spans="2:65" s="12" customFormat="1" x14ac:dyDescent="0.2">
      <c r="B326" s="150"/>
      <c r="D326" s="151" t="s">
        <v>190</v>
      </c>
      <c r="F326" s="153" t="s">
        <v>1981</v>
      </c>
      <c r="H326" s="154">
        <v>389.47300000000001</v>
      </c>
      <c r="I326" s="155"/>
      <c r="L326" s="150"/>
      <c r="M326" s="156"/>
      <c r="T326" s="157"/>
      <c r="AT326" s="152" t="s">
        <v>190</v>
      </c>
      <c r="AU326" s="152" t="s">
        <v>85</v>
      </c>
      <c r="AV326" s="12" t="s">
        <v>85</v>
      </c>
      <c r="AW326" s="12" t="s">
        <v>3</v>
      </c>
      <c r="AX326" s="12" t="s">
        <v>83</v>
      </c>
      <c r="AY326" s="152" t="s">
        <v>181</v>
      </c>
    </row>
    <row r="327" spans="2:65" s="1" customFormat="1" ht="16.5" customHeight="1" x14ac:dyDescent="0.2">
      <c r="B327" s="136"/>
      <c r="C327" s="137" t="s">
        <v>560</v>
      </c>
      <c r="D327" s="137" t="s">
        <v>183</v>
      </c>
      <c r="E327" s="138" t="s">
        <v>753</v>
      </c>
      <c r="F327" s="139" t="s">
        <v>754</v>
      </c>
      <c r="G327" s="140" t="s">
        <v>186</v>
      </c>
      <c r="H327" s="141">
        <v>466.226</v>
      </c>
      <c r="I327" s="142"/>
      <c r="J327" s="143">
        <f>ROUND(I327*H327,2)</f>
        <v>0</v>
      </c>
      <c r="K327" s="139" t="s">
        <v>201</v>
      </c>
      <c r="L327" s="32"/>
      <c r="M327" s="144" t="s">
        <v>1</v>
      </c>
      <c r="N327" s="145" t="s">
        <v>41</v>
      </c>
      <c r="P327" s="146">
        <f>O327*H327</f>
        <v>0</v>
      </c>
      <c r="Q327" s="146">
        <v>2.0000000000000002E-5</v>
      </c>
      <c r="R327" s="146">
        <f>Q327*H327</f>
        <v>9.3245200000000011E-3</v>
      </c>
      <c r="S327" s="146">
        <v>0</v>
      </c>
      <c r="T327" s="147">
        <f>S327*H327</f>
        <v>0</v>
      </c>
      <c r="AR327" s="148" t="s">
        <v>262</v>
      </c>
      <c r="AT327" s="148" t="s">
        <v>183</v>
      </c>
      <c r="AU327" s="148" t="s">
        <v>85</v>
      </c>
      <c r="AY327" s="17" t="s">
        <v>181</v>
      </c>
      <c r="BE327" s="149">
        <f>IF(N327="základní",J327,0)</f>
        <v>0</v>
      </c>
      <c r="BF327" s="149">
        <f>IF(N327="snížená",J327,0)</f>
        <v>0</v>
      </c>
      <c r="BG327" s="149">
        <f>IF(N327="zákl. přenesená",J327,0)</f>
        <v>0</v>
      </c>
      <c r="BH327" s="149">
        <f>IF(N327="sníž. přenesená",J327,0)</f>
        <v>0</v>
      </c>
      <c r="BI327" s="149">
        <f>IF(N327="nulová",J327,0)</f>
        <v>0</v>
      </c>
      <c r="BJ327" s="17" t="s">
        <v>83</v>
      </c>
      <c r="BK327" s="149">
        <f>ROUND(I327*H327,2)</f>
        <v>0</v>
      </c>
      <c r="BL327" s="17" t="s">
        <v>262</v>
      </c>
      <c r="BM327" s="148" t="s">
        <v>1982</v>
      </c>
    </row>
    <row r="328" spans="2:65" s="1" customFormat="1" ht="48.75" x14ac:dyDescent="0.2">
      <c r="B328" s="32"/>
      <c r="D328" s="151" t="s">
        <v>227</v>
      </c>
      <c r="F328" s="181" t="s">
        <v>756</v>
      </c>
      <c r="I328" s="182"/>
      <c r="L328" s="32"/>
      <c r="M328" s="183"/>
      <c r="T328" s="56"/>
      <c r="AT328" s="17" t="s">
        <v>227</v>
      </c>
      <c r="AU328" s="17" t="s">
        <v>85</v>
      </c>
    </row>
    <row r="329" spans="2:65" s="13" customFormat="1" x14ac:dyDescent="0.2">
      <c r="B329" s="158"/>
      <c r="D329" s="151" t="s">
        <v>190</v>
      </c>
      <c r="E329" s="159" t="s">
        <v>1</v>
      </c>
      <c r="F329" s="160" t="s">
        <v>1983</v>
      </c>
      <c r="H329" s="159" t="s">
        <v>1</v>
      </c>
      <c r="I329" s="161"/>
      <c r="L329" s="158"/>
      <c r="M329" s="162"/>
      <c r="T329" s="163"/>
      <c r="AT329" s="159" t="s">
        <v>190</v>
      </c>
      <c r="AU329" s="159" t="s">
        <v>85</v>
      </c>
      <c r="AV329" s="13" t="s">
        <v>83</v>
      </c>
      <c r="AW329" s="13" t="s">
        <v>32</v>
      </c>
      <c r="AX329" s="13" t="s">
        <v>76</v>
      </c>
      <c r="AY329" s="159" t="s">
        <v>181</v>
      </c>
    </row>
    <row r="330" spans="2:65" s="12" customFormat="1" x14ac:dyDescent="0.2">
      <c r="B330" s="150"/>
      <c r="D330" s="151" t="s">
        <v>190</v>
      </c>
      <c r="E330" s="152" t="s">
        <v>1</v>
      </c>
      <c r="F330" s="153" t="s">
        <v>1984</v>
      </c>
      <c r="H330" s="154">
        <v>466.226</v>
      </c>
      <c r="I330" s="155"/>
      <c r="L330" s="150"/>
      <c r="M330" s="156"/>
      <c r="T330" s="157"/>
      <c r="AT330" s="152" t="s">
        <v>190</v>
      </c>
      <c r="AU330" s="152" t="s">
        <v>85</v>
      </c>
      <c r="AV330" s="12" t="s">
        <v>85</v>
      </c>
      <c r="AW330" s="12" t="s">
        <v>32</v>
      </c>
      <c r="AX330" s="12" t="s">
        <v>76</v>
      </c>
      <c r="AY330" s="152" t="s">
        <v>181</v>
      </c>
    </row>
    <row r="331" spans="2:65" s="14" customFormat="1" x14ac:dyDescent="0.2">
      <c r="B331" s="164"/>
      <c r="D331" s="151" t="s">
        <v>190</v>
      </c>
      <c r="E331" s="165" t="s">
        <v>1</v>
      </c>
      <c r="F331" s="166" t="s">
        <v>193</v>
      </c>
      <c r="H331" s="167">
        <v>466.226</v>
      </c>
      <c r="I331" s="168"/>
      <c r="L331" s="164"/>
      <c r="M331" s="169"/>
      <c r="T331" s="170"/>
      <c r="AT331" s="165" t="s">
        <v>190</v>
      </c>
      <c r="AU331" s="165" t="s">
        <v>85</v>
      </c>
      <c r="AV331" s="14" t="s">
        <v>188</v>
      </c>
      <c r="AW331" s="14" t="s">
        <v>32</v>
      </c>
      <c r="AX331" s="14" t="s">
        <v>83</v>
      </c>
      <c r="AY331" s="165" t="s">
        <v>181</v>
      </c>
    </row>
    <row r="332" spans="2:65" s="1" customFormat="1" ht="16.5" customHeight="1" x14ac:dyDescent="0.2">
      <c r="B332" s="136"/>
      <c r="C332" s="137" t="s">
        <v>564</v>
      </c>
      <c r="D332" s="137" t="s">
        <v>183</v>
      </c>
      <c r="E332" s="138" t="s">
        <v>1985</v>
      </c>
      <c r="F332" s="139" t="s">
        <v>1986</v>
      </c>
      <c r="G332" s="140" t="s">
        <v>186</v>
      </c>
      <c r="H332" s="141">
        <v>466.226</v>
      </c>
      <c r="I332" s="142"/>
      <c r="J332" s="143">
        <f>ROUND(I332*H332,2)</f>
        <v>0</v>
      </c>
      <c r="K332" s="139" t="s">
        <v>201</v>
      </c>
      <c r="L332" s="32"/>
      <c r="M332" s="144" t="s">
        <v>1</v>
      </c>
      <c r="N332" s="145" t="s">
        <v>41</v>
      </c>
      <c r="P332" s="146">
        <f>O332*H332</f>
        <v>0</v>
      </c>
      <c r="Q332" s="146">
        <v>1.5E-3</v>
      </c>
      <c r="R332" s="146">
        <f>Q332*H332</f>
        <v>0.69933900000000004</v>
      </c>
      <c r="S332" s="146">
        <v>0</v>
      </c>
      <c r="T332" s="147">
        <f>S332*H332</f>
        <v>0</v>
      </c>
      <c r="AR332" s="148" t="s">
        <v>262</v>
      </c>
      <c r="AT332" s="148" t="s">
        <v>183</v>
      </c>
      <c r="AU332" s="148" t="s">
        <v>85</v>
      </c>
      <c r="AY332" s="17" t="s">
        <v>181</v>
      </c>
      <c r="BE332" s="149">
        <f>IF(N332="základní",J332,0)</f>
        <v>0</v>
      </c>
      <c r="BF332" s="149">
        <f>IF(N332="snížená",J332,0)</f>
        <v>0</v>
      </c>
      <c r="BG332" s="149">
        <f>IF(N332="zákl. přenesená",J332,0)</f>
        <v>0</v>
      </c>
      <c r="BH332" s="149">
        <f>IF(N332="sníž. přenesená",J332,0)</f>
        <v>0</v>
      </c>
      <c r="BI332" s="149">
        <f>IF(N332="nulová",J332,0)</f>
        <v>0</v>
      </c>
      <c r="BJ332" s="17" t="s">
        <v>83</v>
      </c>
      <c r="BK332" s="149">
        <f>ROUND(I332*H332,2)</f>
        <v>0</v>
      </c>
      <c r="BL332" s="17" t="s">
        <v>262</v>
      </c>
      <c r="BM332" s="148" t="s">
        <v>1987</v>
      </c>
    </row>
    <row r="333" spans="2:65" s="1" customFormat="1" ht="39" x14ac:dyDescent="0.2">
      <c r="B333" s="32"/>
      <c r="D333" s="151" t="s">
        <v>227</v>
      </c>
      <c r="F333" s="181" t="s">
        <v>1988</v>
      </c>
      <c r="I333" s="182"/>
      <c r="L333" s="32"/>
      <c r="M333" s="183"/>
      <c r="T333" s="56"/>
      <c r="AT333" s="17" t="s">
        <v>227</v>
      </c>
      <c r="AU333" s="17" t="s">
        <v>85</v>
      </c>
    </row>
    <row r="334" spans="2:65" s="1" customFormat="1" ht="16.5" customHeight="1" x14ac:dyDescent="0.2">
      <c r="B334" s="136"/>
      <c r="C334" s="137" t="s">
        <v>568</v>
      </c>
      <c r="D334" s="137" t="s">
        <v>183</v>
      </c>
      <c r="E334" s="138" t="s">
        <v>759</v>
      </c>
      <c r="F334" s="139" t="s">
        <v>760</v>
      </c>
      <c r="G334" s="140" t="s">
        <v>373</v>
      </c>
      <c r="H334" s="141">
        <v>2.8650000000000002</v>
      </c>
      <c r="I334" s="142"/>
      <c r="J334" s="143">
        <f>ROUND(I334*H334,2)</f>
        <v>0</v>
      </c>
      <c r="K334" s="139" t="s">
        <v>187</v>
      </c>
      <c r="L334" s="32"/>
      <c r="M334" s="144" t="s">
        <v>1</v>
      </c>
      <c r="N334" s="145" t="s">
        <v>41</v>
      </c>
      <c r="P334" s="146">
        <f>O334*H334</f>
        <v>0</v>
      </c>
      <c r="Q334" s="146">
        <v>0</v>
      </c>
      <c r="R334" s="146">
        <f>Q334*H334</f>
        <v>0</v>
      </c>
      <c r="S334" s="146">
        <v>0</v>
      </c>
      <c r="T334" s="147">
        <f>S334*H334</f>
        <v>0</v>
      </c>
      <c r="AR334" s="148" t="s">
        <v>262</v>
      </c>
      <c r="AT334" s="148" t="s">
        <v>183</v>
      </c>
      <c r="AU334" s="148" t="s">
        <v>85</v>
      </c>
      <c r="AY334" s="17" t="s">
        <v>181</v>
      </c>
      <c r="BE334" s="149">
        <f>IF(N334="základní",J334,0)</f>
        <v>0</v>
      </c>
      <c r="BF334" s="149">
        <f>IF(N334="snížená",J334,0)</f>
        <v>0</v>
      </c>
      <c r="BG334" s="149">
        <f>IF(N334="zákl. přenesená",J334,0)</f>
        <v>0</v>
      </c>
      <c r="BH334" s="149">
        <f>IF(N334="sníž. přenesená",J334,0)</f>
        <v>0</v>
      </c>
      <c r="BI334" s="149">
        <f>IF(N334="nulová",J334,0)</f>
        <v>0</v>
      </c>
      <c r="BJ334" s="17" t="s">
        <v>83</v>
      </c>
      <c r="BK334" s="149">
        <f>ROUND(I334*H334,2)</f>
        <v>0</v>
      </c>
      <c r="BL334" s="17" t="s">
        <v>262</v>
      </c>
      <c r="BM334" s="148" t="s">
        <v>1989</v>
      </c>
    </row>
    <row r="335" spans="2:65" s="11" customFormat="1" ht="22.9" customHeight="1" x14ac:dyDescent="0.2">
      <c r="B335" s="124"/>
      <c r="D335" s="125" t="s">
        <v>75</v>
      </c>
      <c r="E335" s="134" t="s">
        <v>766</v>
      </c>
      <c r="F335" s="134" t="s">
        <v>767</v>
      </c>
      <c r="I335" s="127"/>
      <c r="J335" s="135">
        <f>BK335</f>
        <v>0</v>
      </c>
      <c r="L335" s="124"/>
      <c r="M335" s="129"/>
      <c r="P335" s="130">
        <f>SUM(P336:P341)</f>
        <v>0</v>
      </c>
      <c r="R335" s="130">
        <f>SUM(R336:R341)</f>
        <v>7.5147199999999997E-2</v>
      </c>
      <c r="T335" s="131">
        <f>SUM(T336:T341)</f>
        <v>0</v>
      </c>
      <c r="AR335" s="125" t="s">
        <v>85</v>
      </c>
      <c r="AT335" s="132" t="s">
        <v>75</v>
      </c>
      <c r="AU335" s="132" t="s">
        <v>83</v>
      </c>
      <c r="AY335" s="125" t="s">
        <v>181</v>
      </c>
      <c r="BK335" s="133">
        <f>SUM(BK336:BK341)</f>
        <v>0</v>
      </c>
    </row>
    <row r="336" spans="2:65" s="1" customFormat="1" ht="16.5" customHeight="1" x14ac:dyDescent="0.2">
      <c r="B336" s="136"/>
      <c r="C336" s="137" t="s">
        <v>572</v>
      </c>
      <c r="D336" s="137" t="s">
        <v>183</v>
      </c>
      <c r="E336" s="138" t="s">
        <v>795</v>
      </c>
      <c r="F336" s="139" t="s">
        <v>796</v>
      </c>
      <c r="G336" s="140" t="s">
        <v>186</v>
      </c>
      <c r="H336" s="141">
        <v>224.32</v>
      </c>
      <c r="I336" s="142"/>
      <c r="J336" s="143">
        <f>ROUND(I336*H336,2)</f>
        <v>0</v>
      </c>
      <c r="K336" s="139" t="s">
        <v>187</v>
      </c>
      <c r="L336" s="32"/>
      <c r="M336" s="144" t="s">
        <v>1</v>
      </c>
      <c r="N336" s="145" t="s">
        <v>41</v>
      </c>
      <c r="P336" s="146">
        <f>O336*H336</f>
        <v>0</v>
      </c>
      <c r="Q336" s="146">
        <v>2.1000000000000001E-4</v>
      </c>
      <c r="R336" s="146">
        <f>Q336*H336</f>
        <v>4.7107200000000002E-2</v>
      </c>
      <c r="S336" s="146">
        <v>0</v>
      </c>
      <c r="T336" s="147">
        <f>S336*H336</f>
        <v>0</v>
      </c>
      <c r="AR336" s="148" t="s">
        <v>262</v>
      </c>
      <c r="AT336" s="148" t="s">
        <v>183</v>
      </c>
      <c r="AU336" s="148" t="s">
        <v>85</v>
      </c>
      <c r="AY336" s="17" t="s">
        <v>181</v>
      </c>
      <c r="BE336" s="149">
        <f>IF(N336="základní",J336,0)</f>
        <v>0</v>
      </c>
      <c r="BF336" s="149">
        <f>IF(N336="snížená",J336,0)</f>
        <v>0</v>
      </c>
      <c r="BG336" s="149">
        <f>IF(N336="zákl. přenesená",J336,0)</f>
        <v>0</v>
      </c>
      <c r="BH336" s="149">
        <f>IF(N336="sníž. přenesená",J336,0)</f>
        <v>0</v>
      </c>
      <c r="BI336" s="149">
        <f>IF(N336="nulová",J336,0)</f>
        <v>0</v>
      </c>
      <c r="BJ336" s="17" t="s">
        <v>83</v>
      </c>
      <c r="BK336" s="149">
        <f>ROUND(I336*H336,2)</f>
        <v>0</v>
      </c>
      <c r="BL336" s="17" t="s">
        <v>262</v>
      </c>
      <c r="BM336" s="148" t="s">
        <v>1990</v>
      </c>
    </row>
    <row r="337" spans="2:65" s="12" customFormat="1" x14ac:dyDescent="0.2">
      <c r="B337" s="150"/>
      <c r="D337" s="151" t="s">
        <v>190</v>
      </c>
      <c r="E337" s="152" t="s">
        <v>1</v>
      </c>
      <c r="F337" s="153" t="s">
        <v>1991</v>
      </c>
      <c r="H337" s="154">
        <v>224.32</v>
      </c>
      <c r="I337" s="155"/>
      <c r="L337" s="150"/>
      <c r="M337" s="156"/>
      <c r="T337" s="157"/>
      <c r="AT337" s="152" t="s">
        <v>190</v>
      </c>
      <c r="AU337" s="152" t="s">
        <v>85</v>
      </c>
      <c r="AV337" s="12" t="s">
        <v>85</v>
      </c>
      <c r="AW337" s="12" t="s">
        <v>32</v>
      </c>
      <c r="AX337" s="12" t="s">
        <v>76</v>
      </c>
      <c r="AY337" s="152" t="s">
        <v>181</v>
      </c>
    </row>
    <row r="338" spans="2:65" s="14" customFormat="1" x14ac:dyDescent="0.2">
      <c r="B338" s="164"/>
      <c r="D338" s="151" t="s">
        <v>190</v>
      </c>
      <c r="E338" s="165" t="s">
        <v>1</v>
      </c>
      <c r="F338" s="166" t="s">
        <v>193</v>
      </c>
      <c r="H338" s="167">
        <v>224.32</v>
      </c>
      <c r="I338" s="168"/>
      <c r="L338" s="164"/>
      <c r="M338" s="169"/>
      <c r="T338" s="170"/>
      <c r="AT338" s="165" t="s">
        <v>190</v>
      </c>
      <c r="AU338" s="165" t="s">
        <v>85</v>
      </c>
      <c r="AV338" s="14" t="s">
        <v>188</v>
      </c>
      <c r="AW338" s="14" t="s">
        <v>32</v>
      </c>
      <c r="AX338" s="14" t="s">
        <v>83</v>
      </c>
      <c r="AY338" s="165" t="s">
        <v>181</v>
      </c>
    </row>
    <row r="339" spans="2:65" s="1" customFormat="1" ht="16.5" customHeight="1" x14ac:dyDescent="0.2">
      <c r="B339" s="136"/>
      <c r="C339" s="137" t="s">
        <v>576</v>
      </c>
      <c r="D339" s="137" t="s">
        <v>183</v>
      </c>
      <c r="E339" s="138" t="s">
        <v>799</v>
      </c>
      <c r="F339" s="139" t="s">
        <v>800</v>
      </c>
      <c r="G339" s="140" t="s">
        <v>186</v>
      </c>
      <c r="H339" s="141">
        <v>112.16</v>
      </c>
      <c r="I339" s="142"/>
      <c r="J339" s="143">
        <f>ROUND(I339*H339,2)</f>
        <v>0</v>
      </c>
      <c r="K339" s="139" t="s">
        <v>187</v>
      </c>
      <c r="L339" s="32"/>
      <c r="M339" s="144" t="s">
        <v>1</v>
      </c>
      <c r="N339" s="145" t="s">
        <v>41</v>
      </c>
      <c r="P339" s="146">
        <f>O339*H339</f>
        <v>0</v>
      </c>
      <c r="Q339" s="146">
        <v>2.5000000000000001E-4</v>
      </c>
      <c r="R339" s="146">
        <f>Q339*H339</f>
        <v>2.8039999999999999E-2</v>
      </c>
      <c r="S339" s="146">
        <v>0</v>
      </c>
      <c r="T339" s="147">
        <f>S339*H339</f>
        <v>0</v>
      </c>
      <c r="AR339" s="148" t="s">
        <v>262</v>
      </c>
      <c r="AT339" s="148" t="s">
        <v>183</v>
      </c>
      <c r="AU339" s="148" t="s">
        <v>85</v>
      </c>
      <c r="AY339" s="17" t="s">
        <v>181</v>
      </c>
      <c r="BE339" s="149">
        <f>IF(N339="základní",J339,0)</f>
        <v>0</v>
      </c>
      <c r="BF339" s="149">
        <f>IF(N339="snížená",J339,0)</f>
        <v>0</v>
      </c>
      <c r="BG339" s="149">
        <f>IF(N339="zákl. přenesená",J339,0)</f>
        <v>0</v>
      </c>
      <c r="BH339" s="149">
        <f>IF(N339="sníž. přenesená",J339,0)</f>
        <v>0</v>
      </c>
      <c r="BI339" s="149">
        <f>IF(N339="nulová",J339,0)</f>
        <v>0</v>
      </c>
      <c r="BJ339" s="17" t="s">
        <v>83</v>
      </c>
      <c r="BK339" s="149">
        <f>ROUND(I339*H339,2)</f>
        <v>0</v>
      </c>
      <c r="BL339" s="17" t="s">
        <v>262</v>
      </c>
      <c r="BM339" s="148" t="s">
        <v>1992</v>
      </c>
    </row>
    <row r="340" spans="2:65" s="12" customFormat="1" x14ac:dyDescent="0.2">
      <c r="B340" s="150"/>
      <c r="D340" s="151" t="s">
        <v>190</v>
      </c>
      <c r="E340" s="152" t="s">
        <v>1</v>
      </c>
      <c r="F340" s="153" t="s">
        <v>1822</v>
      </c>
      <c r="H340" s="154">
        <v>112.16</v>
      </c>
      <c r="I340" s="155"/>
      <c r="L340" s="150"/>
      <c r="M340" s="156"/>
      <c r="T340" s="157"/>
      <c r="AT340" s="152" t="s">
        <v>190</v>
      </c>
      <c r="AU340" s="152" t="s">
        <v>85</v>
      </c>
      <c r="AV340" s="12" t="s">
        <v>85</v>
      </c>
      <c r="AW340" s="12" t="s">
        <v>32</v>
      </c>
      <c r="AX340" s="12" t="s">
        <v>76</v>
      </c>
      <c r="AY340" s="152" t="s">
        <v>181</v>
      </c>
    </row>
    <row r="341" spans="2:65" s="14" customFormat="1" x14ac:dyDescent="0.2">
      <c r="B341" s="164"/>
      <c r="D341" s="151" t="s">
        <v>190</v>
      </c>
      <c r="E341" s="165" t="s">
        <v>1</v>
      </c>
      <c r="F341" s="166" t="s">
        <v>193</v>
      </c>
      <c r="H341" s="167">
        <v>112.16</v>
      </c>
      <c r="I341" s="168"/>
      <c r="L341" s="164"/>
      <c r="M341" s="169"/>
      <c r="T341" s="170"/>
      <c r="AT341" s="165" t="s">
        <v>190</v>
      </c>
      <c r="AU341" s="165" t="s">
        <v>85</v>
      </c>
      <c r="AV341" s="14" t="s">
        <v>188</v>
      </c>
      <c r="AW341" s="14" t="s">
        <v>32</v>
      </c>
      <c r="AX341" s="14" t="s">
        <v>83</v>
      </c>
      <c r="AY341" s="165" t="s">
        <v>181</v>
      </c>
    </row>
    <row r="342" spans="2:65" s="11" customFormat="1" ht="22.9" customHeight="1" x14ac:dyDescent="0.2">
      <c r="B342" s="124"/>
      <c r="D342" s="125" t="s">
        <v>75</v>
      </c>
      <c r="E342" s="134" t="s">
        <v>802</v>
      </c>
      <c r="F342" s="134" t="s">
        <v>803</v>
      </c>
      <c r="I342" s="127"/>
      <c r="J342" s="135">
        <f>BK342</f>
        <v>0</v>
      </c>
      <c r="L342" s="124"/>
      <c r="M342" s="129"/>
      <c r="P342" s="130">
        <f>SUM(P343:P345)</f>
        <v>0</v>
      </c>
      <c r="R342" s="130">
        <f>SUM(R343:R345)</f>
        <v>0.31329079999999998</v>
      </c>
      <c r="T342" s="131">
        <f>SUM(T343:T345)</f>
        <v>7.1406949999999997E-2</v>
      </c>
      <c r="AR342" s="125" t="s">
        <v>85</v>
      </c>
      <c r="AT342" s="132" t="s">
        <v>75</v>
      </c>
      <c r="AU342" s="132" t="s">
        <v>83</v>
      </c>
      <c r="AY342" s="125" t="s">
        <v>181</v>
      </c>
      <c r="BK342" s="133">
        <f>SUM(BK343:BK345)</f>
        <v>0</v>
      </c>
    </row>
    <row r="343" spans="2:65" s="1" customFormat="1" ht="16.5" customHeight="1" x14ac:dyDescent="0.2">
      <c r="B343" s="136"/>
      <c r="C343" s="137" t="s">
        <v>580</v>
      </c>
      <c r="D343" s="137" t="s">
        <v>183</v>
      </c>
      <c r="E343" s="138" t="s">
        <v>805</v>
      </c>
      <c r="F343" s="139" t="s">
        <v>806</v>
      </c>
      <c r="G343" s="140" t="s">
        <v>186</v>
      </c>
      <c r="H343" s="141">
        <v>230.345</v>
      </c>
      <c r="I343" s="142"/>
      <c r="J343" s="143">
        <f>ROUND(I343*H343,2)</f>
        <v>0</v>
      </c>
      <c r="K343" s="139" t="s">
        <v>187</v>
      </c>
      <c r="L343" s="32"/>
      <c r="M343" s="144" t="s">
        <v>1</v>
      </c>
      <c r="N343" s="145" t="s">
        <v>41</v>
      </c>
      <c r="P343" s="146">
        <f>O343*H343</f>
        <v>0</v>
      </c>
      <c r="Q343" s="146">
        <v>1E-3</v>
      </c>
      <c r="R343" s="146">
        <f>Q343*H343</f>
        <v>0.23034499999999999</v>
      </c>
      <c r="S343" s="146">
        <v>3.1E-4</v>
      </c>
      <c r="T343" s="147">
        <f>S343*H343</f>
        <v>7.1406949999999997E-2</v>
      </c>
      <c r="AR343" s="148" t="s">
        <v>262</v>
      </c>
      <c r="AT343" s="148" t="s">
        <v>183</v>
      </c>
      <c r="AU343" s="148" t="s">
        <v>85</v>
      </c>
      <c r="AY343" s="17" t="s">
        <v>181</v>
      </c>
      <c r="BE343" s="149">
        <f>IF(N343="základní",J343,0)</f>
        <v>0</v>
      </c>
      <c r="BF343" s="149">
        <f>IF(N343="snížená",J343,0)</f>
        <v>0</v>
      </c>
      <c r="BG343" s="149">
        <f>IF(N343="zákl. přenesená",J343,0)</f>
        <v>0</v>
      </c>
      <c r="BH343" s="149">
        <f>IF(N343="sníž. přenesená",J343,0)</f>
        <v>0</v>
      </c>
      <c r="BI343" s="149">
        <f>IF(N343="nulová",J343,0)</f>
        <v>0</v>
      </c>
      <c r="BJ343" s="17" t="s">
        <v>83</v>
      </c>
      <c r="BK343" s="149">
        <f>ROUND(I343*H343,2)</f>
        <v>0</v>
      </c>
      <c r="BL343" s="17" t="s">
        <v>262</v>
      </c>
      <c r="BM343" s="148" t="s">
        <v>1993</v>
      </c>
    </row>
    <row r="344" spans="2:65" s="1" customFormat="1" ht="16.5" customHeight="1" x14ac:dyDescent="0.2">
      <c r="B344" s="136"/>
      <c r="C344" s="137" t="s">
        <v>584</v>
      </c>
      <c r="D344" s="137" t="s">
        <v>183</v>
      </c>
      <c r="E344" s="138" t="s">
        <v>811</v>
      </c>
      <c r="F344" s="139" t="s">
        <v>812</v>
      </c>
      <c r="G344" s="140" t="s">
        <v>186</v>
      </c>
      <c r="H344" s="141">
        <v>230.405</v>
      </c>
      <c r="I344" s="142"/>
      <c r="J344" s="143">
        <f>ROUND(I344*H344,2)</f>
        <v>0</v>
      </c>
      <c r="K344" s="139" t="s">
        <v>187</v>
      </c>
      <c r="L344" s="32"/>
      <c r="M344" s="144" t="s">
        <v>1</v>
      </c>
      <c r="N344" s="145" t="s">
        <v>41</v>
      </c>
      <c r="P344" s="146">
        <f>O344*H344</f>
        <v>0</v>
      </c>
      <c r="Q344" s="146">
        <v>1E-4</v>
      </c>
      <c r="R344" s="146">
        <f>Q344*H344</f>
        <v>2.3040500000000002E-2</v>
      </c>
      <c r="S344" s="146">
        <v>0</v>
      </c>
      <c r="T344" s="147">
        <f>S344*H344</f>
        <v>0</v>
      </c>
      <c r="AR344" s="148" t="s">
        <v>262</v>
      </c>
      <c r="AT344" s="148" t="s">
        <v>183</v>
      </c>
      <c r="AU344" s="148" t="s">
        <v>85</v>
      </c>
      <c r="AY344" s="17" t="s">
        <v>181</v>
      </c>
      <c r="BE344" s="149">
        <f>IF(N344="základní",J344,0)</f>
        <v>0</v>
      </c>
      <c r="BF344" s="149">
        <f>IF(N344="snížená",J344,0)</f>
        <v>0</v>
      </c>
      <c r="BG344" s="149">
        <f>IF(N344="zákl. přenesená",J344,0)</f>
        <v>0</v>
      </c>
      <c r="BH344" s="149">
        <f>IF(N344="sníž. přenesená",J344,0)</f>
        <v>0</v>
      </c>
      <c r="BI344" s="149">
        <f>IF(N344="nulová",J344,0)</f>
        <v>0</v>
      </c>
      <c r="BJ344" s="17" t="s">
        <v>83</v>
      </c>
      <c r="BK344" s="149">
        <f>ROUND(I344*H344,2)</f>
        <v>0</v>
      </c>
      <c r="BL344" s="17" t="s">
        <v>262</v>
      </c>
      <c r="BM344" s="148" t="s">
        <v>1994</v>
      </c>
    </row>
    <row r="345" spans="2:65" s="1" customFormat="1" ht="16.5" customHeight="1" x14ac:dyDescent="0.2">
      <c r="B345" s="136"/>
      <c r="C345" s="137" t="s">
        <v>588</v>
      </c>
      <c r="D345" s="137" t="s">
        <v>183</v>
      </c>
      <c r="E345" s="138" t="s">
        <v>816</v>
      </c>
      <c r="F345" s="139" t="s">
        <v>817</v>
      </c>
      <c r="G345" s="140" t="s">
        <v>186</v>
      </c>
      <c r="H345" s="141">
        <v>230.405</v>
      </c>
      <c r="I345" s="142"/>
      <c r="J345" s="143">
        <f>ROUND(I345*H345,2)</f>
        <v>0</v>
      </c>
      <c r="K345" s="139" t="s">
        <v>187</v>
      </c>
      <c r="L345" s="32"/>
      <c r="M345" s="144" t="s">
        <v>1</v>
      </c>
      <c r="N345" s="145" t="s">
        <v>41</v>
      </c>
      <c r="P345" s="146">
        <f>O345*H345</f>
        <v>0</v>
      </c>
      <c r="Q345" s="146">
        <v>2.5999999999999998E-4</v>
      </c>
      <c r="R345" s="146">
        <f>Q345*H345</f>
        <v>5.9905299999999995E-2</v>
      </c>
      <c r="S345" s="146">
        <v>0</v>
      </c>
      <c r="T345" s="147">
        <f>S345*H345</f>
        <v>0</v>
      </c>
      <c r="AR345" s="148" t="s">
        <v>262</v>
      </c>
      <c r="AT345" s="148" t="s">
        <v>183</v>
      </c>
      <c r="AU345" s="148" t="s">
        <v>85</v>
      </c>
      <c r="AY345" s="17" t="s">
        <v>181</v>
      </c>
      <c r="BE345" s="149">
        <f>IF(N345="základní",J345,0)</f>
        <v>0</v>
      </c>
      <c r="BF345" s="149">
        <f>IF(N345="snížená",J345,0)</f>
        <v>0</v>
      </c>
      <c r="BG345" s="149">
        <f>IF(N345="zákl. přenesená",J345,0)</f>
        <v>0</v>
      </c>
      <c r="BH345" s="149">
        <f>IF(N345="sníž. přenesená",J345,0)</f>
        <v>0</v>
      </c>
      <c r="BI345" s="149">
        <f>IF(N345="nulová",J345,0)</f>
        <v>0</v>
      </c>
      <c r="BJ345" s="17" t="s">
        <v>83</v>
      </c>
      <c r="BK345" s="149">
        <f>ROUND(I345*H345,2)</f>
        <v>0</v>
      </c>
      <c r="BL345" s="17" t="s">
        <v>262</v>
      </c>
      <c r="BM345" s="148" t="s">
        <v>1995</v>
      </c>
    </row>
    <row r="346" spans="2:65" s="11" customFormat="1" ht="25.9" customHeight="1" x14ac:dyDescent="0.2">
      <c r="B346" s="124"/>
      <c r="D346" s="125" t="s">
        <v>75</v>
      </c>
      <c r="E346" s="126" t="s">
        <v>198</v>
      </c>
      <c r="F346" s="126" t="s">
        <v>198</v>
      </c>
      <c r="I346" s="127"/>
      <c r="J346" s="128">
        <f>BK346</f>
        <v>0</v>
      </c>
      <c r="L346" s="124"/>
      <c r="M346" s="129"/>
      <c r="P346" s="130">
        <f>P347</f>
        <v>0</v>
      </c>
      <c r="R346" s="130">
        <f>R347</f>
        <v>0</v>
      </c>
      <c r="T346" s="131">
        <f>T347</f>
        <v>0</v>
      </c>
      <c r="AR346" s="125" t="s">
        <v>99</v>
      </c>
      <c r="AT346" s="132" t="s">
        <v>75</v>
      </c>
      <c r="AU346" s="132" t="s">
        <v>76</v>
      </c>
      <c r="AY346" s="125" t="s">
        <v>181</v>
      </c>
      <c r="BK346" s="133">
        <f>BK347</f>
        <v>0</v>
      </c>
    </row>
    <row r="347" spans="2:65" s="11" customFormat="1" ht="22.9" customHeight="1" x14ac:dyDescent="0.2">
      <c r="B347" s="124"/>
      <c r="D347" s="125" t="s">
        <v>75</v>
      </c>
      <c r="E347" s="134" t="s">
        <v>819</v>
      </c>
      <c r="F347" s="134" t="s">
        <v>820</v>
      </c>
      <c r="I347" s="127"/>
      <c r="J347" s="135">
        <f>BK347</f>
        <v>0</v>
      </c>
      <c r="L347" s="124"/>
      <c r="M347" s="129"/>
      <c r="P347" s="130">
        <f>SUM(P348:P393)</f>
        <v>0</v>
      </c>
      <c r="R347" s="130">
        <f>SUM(R348:R393)</f>
        <v>0</v>
      </c>
      <c r="T347" s="131">
        <f>SUM(T348:T393)</f>
        <v>0</v>
      </c>
      <c r="AR347" s="125" t="s">
        <v>99</v>
      </c>
      <c r="AT347" s="132" t="s">
        <v>75</v>
      </c>
      <c r="AU347" s="132" t="s">
        <v>83</v>
      </c>
      <c r="AY347" s="125" t="s">
        <v>181</v>
      </c>
      <c r="BK347" s="133">
        <f>SUM(BK348:BK393)</f>
        <v>0</v>
      </c>
    </row>
    <row r="348" spans="2:65" s="1" customFormat="1" ht="16.5" customHeight="1" x14ac:dyDescent="0.2">
      <c r="B348" s="136"/>
      <c r="C348" s="137" t="s">
        <v>592</v>
      </c>
      <c r="D348" s="137" t="s">
        <v>183</v>
      </c>
      <c r="E348" s="138" t="s">
        <v>1996</v>
      </c>
      <c r="F348" s="139" t="s">
        <v>1997</v>
      </c>
      <c r="G348" s="140" t="s">
        <v>243</v>
      </c>
      <c r="H348" s="141">
        <v>3.2</v>
      </c>
      <c r="I348" s="142"/>
      <c r="J348" s="143">
        <f>ROUND(I348*H348,2)</f>
        <v>0</v>
      </c>
      <c r="K348" s="139" t="s">
        <v>201</v>
      </c>
      <c r="L348" s="32"/>
      <c r="M348" s="144" t="s">
        <v>1</v>
      </c>
      <c r="N348" s="145" t="s">
        <v>41</v>
      </c>
      <c r="P348" s="146">
        <f>O348*H348</f>
        <v>0</v>
      </c>
      <c r="Q348" s="146">
        <v>0</v>
      </c>
      <c r="R348" s="146">
        <f>Q348*H348</f>
        <v>0</v>
      </c>
      <c r="S348" s="146">
        <v>0</v>
      </c>
      <c r="T348" s="147">
        <f>S348*H348</f>
        <v>0</v>
      </c>
      <c r="AR348" s="148" t="s">
        <v>518</v>
      </c>
      <c r="AT348" s="148" t="s">
        <v>183</v>
      </c>
      <c r="AU348" s="148" t="s">
        <v>85</v>
      </c>
      <c r="AY348" s="17" t="s">
        <v>181</v>
      </c>
      <c r="BE348" s="149">
        <f>IF(N348="základní",J348,0)</f>
        <v>0</v>
      </c>
      <c r="BF348" s="149">
        <f>IF(N348="snížená",J348,0)</f>
        <v>0</v>
      </c>
      <c r="BG348" s="149">
        <f>IF(N348="zákl. přenesená",J348,0)</f>
        <v>0</v>
      </c>
      <c r="BH348" s="149">
        <f>IF(N348="sníž. přenesená",J348,0)</f>
        <v>0</v>
      </c>
      <c r="BI348" s="149">
        <f>IF(N348="nulová",J348,0)</f>
        <v>0</v>
      </c>
      <c r="BJ348" s="17" t="s">
        <v>83</v>
      </c>
      <c r="BK348" s="149">
        <f>ROUND(I348*H348,2)</f>
        <v>0</v>
      </c>
      <c r="BL348" s="17" t="s">
        <v>518</v>
      </c>
      <c r="BM348" s="148" t="s">
        <v>1998</v>
      </c>
    </row>
    <row r="349" spans="2:65" s="1" customFormat="1" ht="39" x14ac:dyDescent="0.2">
      <c r="B349" s="32"/>
      <c r="D349" s="151" t="s">
        <v>227</v>
      </c>
      <c r="F349" s="181" t="s">
        <v>1999</v>
      </c>
      <c r="I349" s="182"/>
      <c r="L349" s="32"/>
      <c r="M349" s="183"/>
      <c r="T349" s="56"/>
      <c r="AT349" s="17" t="s">
        <v>227</v>
      </c>
      <c r="AU349" s="17" t="s">
        <v>85</v>
      </c>
    </row>
    <row r="350" spans="2:65" s="1" customFormat="1" ht="21.75" customHeight="1" x14ac:dyDescent="0.2">
      <c r="B350" s="136"/>
      <c r="C350" s="137" t="s">
        <v>596</v>
      </c>
      <c r="D350" s="137" t="s">
        <v>183</v>
      </c>
      <c r="E350" s="138" t="s">
        <v>2000</v>
      </c>
      <c r="F350" s="139" t="s">
        <v>2001</v>
      </c>
      <c r="G350" s="140" t="s">
        <v>339</v>
      </c>
      <c r="H350" s="141">
        <v>1</v>
      </c>
      <c r="I350" s="142"/>
      <c r="J350" s="143">
        <f>ROUND(I350*H350,2)</f>
        <v>0</v>
      </c>
      <c r="K350" s="139" t="s">
        <v>201</v>
      </c>
      <c r="L350" s="32"/>
      <c r="M350" s="144" t="s">
        <v>1</v>
      </c>
      <c r="N350" s="145" t="s">
        <v>41</v>
      </c>
      <c r="P350" s="146">
        <f>O350*H350</f>
        <v>0</v>
      </c>
      <c r="Q350" s="146">
        <v>0</v>
      </c>
      <c r="R350" s="146">
        <f>Q350*H350</f>
        <v>0</v>
      </c>
      <c r="S350" s="146">
        <v>0</v>
      </c>
      <c r="T350" s="147">
        <f>S350*H350</f>
        <v>0</v>
      </c>
      <c r="AR350" s="148" t="s">
        <v>518</v>
      </c>
      <c r="AT350" s="148" t="s">
        <v>183</v>
      </c>
      <c r="AU350" s="148" t="s">
        <v>85</v>
      </c>
      <c r="AY350" s="17" t="s">
        <v>181</v>
      </c>
      <c r="BE350" s="149">
        <f>IF(N350="základní",J350,0)</f>
        <v>0</v>
      </c>
      <c r="BF350" s="149">
        <f>IF(N350="snížená",J350,0)</f>
        <v>0</v>
      </c>
      <c r="BG350" s="149">
        <f>IF(N350="zákl. přenesená",J350,0)</f>
        <v>0</v>
      </c>
      <c r="BH350" s="149">
        <f>IF(N350="sníž. přenesená",J350,0)</f>
        <v>0</v>
      </c>
      <c r="BI350" s="149">
        <f>IF(N350="nulová",J350,0)</f>
        <v>0</v>
      </c>
      <c r="BJ350" s="17" t="s">
        <v>83</v>
      </c>
      <c r="BK350" s="149">
        <f>ROUND(I350*H350,2)</f>
        <v>0</v>
      </c>
      <c r="BL350" s="17" t="s">
        <v>518</v>
      </c>
      <c r="BM350" s="148" t="s">
        <v>2002</v>
      </c>
    </row>
    <row r="351" spans="2:65" s="1" customFormat="1" ht="39" x14ac:dyDescent="0.2">
      <c r="B351" s="32"/>
      <c r="D351" s="151" t="s">
        <v>227</v>
      </c>
      <c r="F351" s="181" t="s">
        <v>1999</v>
      </c>
      <c r="I351" s="182"/>
      <c r="L351" s="32"/>
      <c r="M351" s="183"/>
      <c r="T351" s="56"/>
      <c r="AT351" s="17" t="s">
        <v>227</v>
      </c>
      <c r="AU351" s="17" t="s">
        <v>85</v>
      </c>
    </row>
    <row r="352" spans="2:65" s="1" customFormat="1" ht="16.5" customHeight="1" x14ac:dyDescent="0.2">
      <c r="B352" s="136"/>
      <c r="C352" s="137" t="s">
        <v>600</v>
      </c>
      <c r="D352" s="137" t="s">
        <v>183</v>
      </c>
      <c r="E352" s="138" t="s">
        <v>2003</v>
      </c>
      <c r="F352" s="139" t="s">
        <v>2004</v>
      </c>
      <c r="G352" s="140" t="s">
        <v>339</v>
      </c>
      <c r="H352" s="141">
        <v>4</v>
      </c>
      <c r="I352" s="142"/>
      <c r="J352" s="143">
        <f>ROUND(I352*H352,2)</f>
        <v>0</v>
      </c>
      <c r="K352" s="139" t="s">
        <v>201</v>
      </c>
      <c r="L352" s="32"/>
      <c r="M352" s="144" t="s">
        <v>1</v>
      </c>
      <c r="N352" s="145" t="s">
        <v>41</v>
      </c>
      <c r="P352" s="146">
        <f>O352*H352</f>
        <v>0</v>
      </c>
      <c r="Q352" s="146">
        <v>0</v>
      </c>
      <c r="R352" s="146">
        <f>Q352*H352</f>
        <v>0</v>
      </c>
      <c r="S352" s="146">
        <v>0</v>
      </c>
      <c r="T352" s="147">
        <f>S352*H352</f>
        <v>0</v>
      </c>
      <c r="AR352" s="148" t="s">
        <v>518</v>
      </c>
      <c r="AT352" s="148" t="s">
        <v>183</v>
      </c>
      <c r="AU352" s="148" t="s">
        <v>85</v>
      </c>
      <c r="AY352" s="17" t="s">
        <v>181</v>
      </c>
      <c r="BE352" s="149">
        <f>IF(N352="základní",J352,0)</f>
        <v>0</v>
      </c>
      <c r="BF352" s="149">
        <f>IF(N352="snížená",J352,0)</f>
        <v>0</v>
      </c>
      <c r="BG352" s="149">
        <f>IF(N352="zákl. přenesená",J352,0)</f>
        <v>0</v>
      </c>
      <c r="BH352" s="149">
        <f>IF(N352="sníž. přenesená",J352,0)</f>
        <v>0</v>
      </c>
      <c r="BI352" s="149">
        <f>IF(N352="nulová",J352,0)</f>
        <v>0</v>
      </c>
      <c r="BJ352" s="17" t="s">
        <v>83</v>
      </c>
      <c r="BK352" s="149">
        <f>ROUND(I352*H352,2)</f>
        <v>0</v>
      </c>
      <c r="BL352" s="17" t="s">
        <v>518</v>
      </c>
      <c r="BM352" s="148" t="s">
        <v>2005</v>
      </c>
    </row>
    <row r="353" spans="2:65" s="1" customFormat="1" ht="39" x14ac:dyDescent="0.2">
      <c r="B353" s="32"/>
      <c r="D353" s="151" t="s">
        <v>227</v>
      </c>
      <c r="F353" s="181" t="s">
        <v>1999</v>
      </c>
      <c r="I353" s="182"/>
      <c r="L353" s="32"/>
      <c r="M353" s="183"/>
      <c r="T353" s="56"/>
      <c r="AT353" s="17" t="s">
        <v>227</v>
      </c>
      <c r="AU353" s="17" t="s">
        <v>85</v>
      </c>
    </row>
    <row r="354" spans="2:65" s="1" customFormat="1" ht="16.5" customHeight="1" x14ac:dyDescent="0.2">
      <c r="B354" s="136"/>
      <c r="C354" s="137" t="s">
        <v>604</v>
      </c>
      <c r="D354" s="137" t="s">
        <v>183</v>
      </c>
      <c r="E354" s="138" t="s">
        <v>2006</v>
      </c>
      <c r="F354" s="139" t="s">
        <v>2007</v>
      </c>
      <c r="G354" s="140" t="s">
        <v>339</v>
      </c>
      <c r="H354" s="141">
        <v>4</v>
      </c>
      <c r="I354" s="142"/>
      <c r="J354" s="143">
        <f>ROUND(I354*H354,2)</f>
        <v>0</v>
      </c>
      <c r="K354" s="139" t="s">
        <v>201</v>
      </c>
      <c r="L354" s="32"/>
      <c r="M354" s="144" t="s">
        <v>1</v>
      </c>
      <c r="N354" s="145" t="s">
        <v>41</v>
      </c>
      <c r="P354" s="146">
        <f>O354*H354</f>
        <v>0</v>
      </c>
      <c r="Q354" s="146">
        <v>0</v>
      </c>
      <c r="R354" s="146">
        <f>Q354*H354</f>
        <v>0</v>
      </c>
      <c r="S354" s="146">
        <v>0</v>
      </c>
      <c r="T354" s="147">
        <f>S354*H354</f>
        <v>0</v>
      </c>
      <c r="AR354" s="148" t="s">
        <v>518</v>
      </c>
      <c r="AT354" s="148" t="s">
        <v>183</v>
      </c>
      <c r="AU354" s="148" t="s">
        <v>85</v>
      </c>
      <c r="AY354" s="17" t="s">
        <v>181</v>
      </c>
      <c r="BE354" s="149">
        <f>IF(N354="základní",J354,0)</f>
        <v>0</v>
      </c>
      <c r="BF354" s="149">
        <f>IF(N354="snížená",J354,0)</f>
        <v>0</v>
      </c>
      <c r="BG354" s="149">
        <f>IF(N354="zákl. přenesená",J354,0)</f>
        <v>0</v>
      </c>
      <c r="BH354" s="149">
        <f>IF(N354="sníž. přenesená",J354,0)</f>
        <v>0</v>
      </c>
      <c r="BI354" s="149">
        <f>IF(N354="nulová",J354,0)</f>
        <v>0</v>
      </c>
      <c r="BJ354" s="17" t="s">
        <v>83</v>
      </c>
      <c r="BK354" s="149">
        <f>ROUND(I354*H354,2)</f>
        <v>0</v>
      </c>
      <c r="BL354" s="17" t="s">
        <v>518</v>
      </c>
      <c r="BM354" s="148" t="s">
        <v>2008</v>
      </c>
    </row>
    <row r="355" spans="2:65" s="1" customFormat="1" ht="39" x14ac:dyDescent="0.2">
      <c r="B355" s="32"/>
      <c r="D355" s="151" t="s">
        <v>227</v>
      </c>
      <c r="F355" s="181" t="s">
        <v>1999</v>
      </c>
      <c r="I355" s="182"/>
      <c r="L355" s="32"/>
      <c r="M355" s="183"/>
      <c r="T355" s="56"/>
      <c r="AT355" s="17" t="s">
        <v>227</v>
      </c>
      <c r="AU355" s="17" t="s">
        <v>85</v>
      </c>
    </row>
    <row r="356" spans="2:65" s="1" customFormat="1" ht="16.5" customHeight="1" x14ac:dyDescent="0.2">
      <c r="B356" s="136"/>
      <c r="C356" s="137" t="s">
        <v>608</v>
      </c>
      <c r="D356" s="137" t="s">
        <v>183</v>
      </c>
      <c r="E356" s="138" t="s">
        <v>2009</v>
      </c>
      <c r="F356" s="139" t="s">
        <v>2010</v>
      </c>
      <c r="G356" s="140" t="s">
        <v>339</v>
      </c>
      <c r="H356" s="141">
        <v>12</v>
      </c>
      <c r="I356" s="142"/>
      <c r="J356" s="143">
        <f>ROUND(I356*H356,2)</f>
        <v>0</v>
      </c>
      <c r="K356" s="139" t="s">
        <v>201</v>
      </c>
      <c r="L356" s="32"/>
      <c r="M356" s="144" t="s">
        <v>1</v>
      </c>
      <c r="N356" s="145" t="s">
        <v>41</v>
      </c>
      <c r="P356" s="146">
        <f>O356*H356</f>
        <v>0</v>
      </c>
      <c r="Q356" s="146">
        <v>0</v>
      </c>
      <c r="R356" s="146">
        <f>Q356*H356</f>
        <v>0</v>
      </c>
      <c r="S356" s="146">
        <v>0</v>
      </c>
      <c r="T356" s="147">
        <f>S356*H356</f>
        <v>0</v>
      </c>
      <c r="AR356" s="148" t="s">
        <v>518</v>
      </c>
      <c r="AT356" s="148" t="s">
        <v>183</v>
      </c>
      <c r="AU356" s="148" t="s">
        <v>85</v>
      </c>
      <c r="AY356" s="17" t="s">
        <v>181</v>
      </c>
      <c r="BE356" s="149">
        <f>IF(N356="základní",J356,0)</f>
        <v>0</v>
      </c>
      <c r="BF356" s="149">
        <f>IF(N356="snížená",J356,0)</f>
        <v>0</v>
      </c>
      <c r="BG356" s="149">
        <f>IF(N356="zákl. přenesená",J356,0)</f>
        <v>0</v>
      </c>
      <c r="BH356" s="149">
        <f>IF(N356="sníž. přenesená",J356,0)</f>
        <v>0</v>
      </c>
      <c r="BI356" s="149">
        <f>IF(N356="nulová",J356,0)</f>
        <v>0</v>
      </c>
      <c r="BJ356" s="17" t="s">
        <v>83</v>
      </c>
      <c r="BK356" s="149">
        <f>ROUND(I356*H356,2)</f>
        <v>0</v>
      </c>
      <c r="BL356" s="17" t="s">
        <v>518</v>
      </c>
      <c r="BM356" s="148" t="s">
        <v>2011</v>
      </c>
    </row>
    <row r="357" spans="2:65" s="1" customFormat="1" ht="39" x14ac:dyDescent="0.2">
      <c r="B357" s="32"/>
      <c r="D357" s="151" t="s">
        <v>227</v>
      </c>
      <c r="F357" s="181" t="s">
        <v>1999</v>
      </c>
      <c r="I357" s="182"/>
      <c r="L357" s="32"/>
      <c r="M357" s="183"/>
      <c r="T357" s="56"/>
      <c r="AT357" s="17" t="s">
        <v>227</v>
      </c>
      <c r="AU357" s="17" t="s">
        <v>85</v>
      </c>
    </row>
    <row r="358" spans="2:65" s="1" customFormat="1" ht="16.5" customHeight="1" x14ac:dyDescent="0.2">
      <c r="B358" s="136"/>
      <c r="C358" s="137" t="s">
        <v>612</v>
      </c>
      <c r="D358" s="137" t="s">
        <v>183</v>
      </c>
      <c r="E358" s="138" t="s">
        <v>2012</v>
      </c>
      <c r="F358" s="139" t="s">
        <v>2013</v>
      </c>
      <c r="G358" s="140" t="s">
        <v>339</v>
      </c>
      <c r="H358" s="141">
        <v>12</v>
      </c>
      <c r="I358" s="142"/>
      <c r="J358" s="143">
        <f>ROUND(I358*H358,2)</f>
        <v>0</v>
      </c>
      <c r="K358" s="139" t="s">
        <v>201</v>
      </c>
      <c r="L358" s="32"/>
      <c r="M358" s="144" t="s">
        <v>1</v>
      </c>
      <c r="N358" s="145" t="s">
        <v>41</v>
      </c>
      <c r="P358" s="146">
        <f>O358*H358</f>
        <v>0</v>
      </c>
      <c r="Q358" s="146">
        <v>0</v>
      </c>
      <c r="R358" s="146">
        <f>Q358*H358</f>
        <v>0</v>
      </c>
      <c r="S358" s="146">
        <v>0</v>
      </c>
      <c r="T358" s="147">
        <f>S358*H358</f>
        <v>0</v>
      </c>
      <c r="AR358" s="148" t="s">
        <v>518</v>
      </c>
      <c r="AT358" s="148" t="s">
        <v>183</v>
      </c>
      <c r="AU358" s="148" t="s">
        <v>85</v>
      </c>
      <c r="AY358" s="17" t="s">
        <v>181</v>
      </c>
      <c r="BE358" s="149">
        <f>IF(N358="základní",J358,0)</f>
        <v>0</v>
      </c>
      <c r="BF358" s="149">
        <f>IF(N358="snížená",J358,0)</f>
        <v>0</v>
      </c>
      <c r="BG358" s="149">
        <f>IF(N358="zákl. přenesená",J358,0)</f>
        <v>0</v>
      </c>
      <c r="BH358" s="149">
        <f>IF(N358="sníž. přenesená",J358,0)</f>
        <v>0</v>
      </c>
      <c r="BI358" s="149">
        <f>IF(N358="nulová",J358,0)</f>
        <v>0</v>
      </c>
      <c r="BJ358" s="17" t="s">
        <v>83</v>
      </c>
      <c r="BK358" s="149">
        <f>ROUND(I358*H358,2)</f>
        <v>0</v>
      </c>
      <c r="BL358" s="17" t="s">
        <v>518</v>
      </c>
      <c r="BM358" s="148" t="s">
        <v>2014</v>
      </c>
    </row>
    <row r="359" spans="2:65" s="1" customFormat="1" ht="39" x14ac:dyDescent="0.2">
      <c r="B359" s="32"/>
      <c r="D359" s="151" t="s">
        <v>227</v>
      </c>
      <c r="F359" s="181" t="s">
        <v>1999</v>
      </c>
      <c r="I359" s="182"/>
      <c r="L359" s="32"/>
      <c r="M359" s="183"/>
      <c r="T359" s="56"/>
      <c r="AT359" s="17" t="s">
        <v>227</v>
      </c>
      <c r="AU359" s="17" t="s">
        <v>85</v>
      </c>
    </row>
    <row r="360" spans="2:65" s="1" customFormat="1" ht="16.5" customHeight="1" x14ac:dyDescent="0.2">
      <c r="B360" s="136"/>
      <c r="C360" s="137" t="s">
        <v>613</v>
      </c>
      <c r="D360" s="137" t="s">
        <v>183</v>
      </c>
      <c r="E360" s="138" t="s">
        <v>2015</v>
      </c>
      <c r="F360" s="139" t="s">
        <v>2016</v>
      </c>
      <c r="G360" s="140" t="s">
        <v>339</v>
      </c>
      <c r="H360" s="141">
        <v>12</v>
      </c>
      <c r="I360" s="142"/>
      <c r="J360" s="143">
        <f>ROUND(I360*H360,2)</f>
        <v>0</v>
      </c>
      <c r="K360" s="139" t="s">
        <v>201</v>
      </c>
      <c r="L360" s="32"/>
      <c r="M360" s="144" t="s">
        <v>1</v>
      </c>
      <c r="N360" s="145" t="s">
        <v>41</v>
      </c>
      <c r="P360" s="146">
        <f>O360*H360</f>
        <v>0</v>
      </c>
      <c r="Q360" s="146">
        <v>0</v>
      </c>
      <c r="R360" s="146">
        <f>Q360*H360</f>
        <v>0</v>
      </c>
      <c r="S360" s="146">
        <v>0</v>
      </c>
      <c r="T360" s="147">
        <f>S360*H360</f>
        <v>0</v>
      </c>
      <c r="AR360" s="148" t="s">
        <v>518</v>
      </c>
      <c r="AT360" s="148" t="s">
        <v>183</v>
      </c>
      <c r="AU360" s="148" t="s">
        <v>85</v>
      </c>
      <c r="AY360" s="17" t="s">
        <v>181</v>
      </c>
      <c r="BE360" s="149">
        <f>IF(N360="základní",J360,0)</f>
        <v>0</v>
      </c>
      <c r="BF360" s="149">
        <f>IF(N360="snížená",J360,0)</f>
        <v>0</v>
      </c>
      <c r="BG360" s="149">
        <f>IF(N360="zákl. přenesená",J360,0)</f>
        <v>0</v>
      </c>
      <c r="BH360" s="149">
        <f>IF(N360="sníž. přenesená",J360,0)</f>
        <v>0</v>
      </c>
      <c r="BI360" s="149">
        <f>IF(N360="nulová",J360,0)</f>
        <v>0</v>
      </c>
      <c r="BJ360" s="17" t="s">
        <v>83</v>
      </c>
      <c r="BK360" s="149">
        <f>ROUND(I360*H360,2)</f>
        <v>0</v>
      </c>
      <c r="BL360" s="17" t="s">
        <v>518</v>
      </c>
      <c r="BM360" s="148" t="s">
        <v>2017</v>
      </c>
    </row>
    <row r="361" spans="2:65" s="1" customFormat="1" ht="39" x14ac:dyDescent="0.2">
      <c r="B361" s="32"/>
      <c r="D361" s="151" t="s">
        <v>227</v>
      </c>
      <c r="F361" s="181" t="s">
        <v>1999</v>
      </c>
      <c r="I361" s="182"/>
      <c r="L361" s="32"/>
      <c r="M361" s="183"/>
      <c r="T361" s="56"/>
      <c r="AT361" s="17" t="s">
        <v>227</v>
      </c>
      <c r="AU361" s="17" t="s">
        <v>85</v>
      </c>
    </row>
    <row r="362" spans="2:65" s="1" customFormat="1" ht="16.5" customHeight="1" x14ac:dyDescent="0.2">
      <c r="B362" s="136"/>
      <c r="C362" s="137" t="s">
        <v>617</v>
      </c>
      <c r="D362" s="137" t="s">
        <v>183</v>
      </c>
      <c r="E362" s="138" t="s">
        <v>2018</v>
      </c>
      <c r="F362" s="139" t="s">
        <v>2019</v>
      </c>
      <c r="G362" s="140" t="s">
        <v>339</v>
      </c>
      <c r="H362" s="141">
        <v>8</v>
      </c>
      <c r="I362" s="142"/>
      <c r="J362" s="143">
        <f>ROUND(I362*H362,2)</f>
        <v>0</v>
      </c>
      <c r="K362" s="139" t="s">
        <v>201</v>
      </c>
      <c r="L362" s="32"/>
      <c r="M362" s="144" t="s">
        <v>1</v>
      </c>
      <c r="N362" s="145" t="s">
        <v>41</v>
      </c>
      <c r="P362" s="146">
        <f>O362*H362</f>
        <v>0</v>
      </c>
      <c r="Q362" s="146">
        <v>0</v>
      </c>
      <c r="R362" s="146">
        <f>Q362*H362</f>
        <v>0</v>
      </c>
      <c r="S362" s="146">
        <v>0</v>
      </c>
      <c r="T362" s="147">
        <f>S362*H362</f>
        <v>0</v>
      </c>
      <c r="AR362" s="148" t="s">
        <v>518</v>
      </c>
      <c r="AT362" s="148" t="s">
        <v>183</v>
      </c>
      <c r="AU362" s="148" t="s">
        <v>85</v>
      </c>
      <c r="AY362" s="17" t="s">
        <v>181</v>
      </c>
      <c r="BE362" s="149">
        <f>IF(N362="základní",J362,0)</f>
        <v>0</v>
      </c>
      <c r="BF362" s="149">
        <f>IF(N362="snížená",J362,0)</f>
        <v>0</v>
      </c>
      <c r="BG362" s="149">
        <f>IF(N362="zákl. přenesená",J362,0)</f>
        <v>0</v>
      </c>
      <c r="BH362" s="149">
        <f>IF(N362="sníž. přenesená",J362,0)</f>
        <v>0</v>
      </c>
      <c r="BI362" s="149">
        <f>IF(N362="nulová",J362,0)</f>
        <v>0</v>
      </c>
      <c r="BJ362" s="17" t="s">
        <v>83</v>
      </c>
      <c r="BK362" s="149">
        <f>ROUND(I362*H362,2)</f>
        <v>0</v>
      </c>
      <c r="BL362" s="17" t="s">
        <v>518</v>
      </c>
      <c r="BM362" s="148" t="s">
        <v>2020</v>
      </c>
    </row>
    <row r="363" spans="2:65" s="1" customFormat="1" ht="39" x14ac:dyDescent="0.2">
      <c r="B363" s="32"/>
      <c r="D363" s="151" t="s">
        <v>227</v>
      </c>
      <c r="F363" s="181" t="s">
        <v>1999</v>
      </c>
      <c r="I363" s="182"/>
      <c r="L363" s="32"/>
      <c r="M363" s="183"/>
      <c r="T363" s="56"/>
      <c r="AT363" s="17" t="s">
        <v>227</v>
      </c>
      <c r="AU363" s="17" t="s">
        <v>85</v>
      </c>
    </row>
    <row r="364" spans="2:65" s="1" customFormat="1" ht="16.5" customHeight="1" x14ac:dyDescent="0.2">
      <c r="B364" s="136"/>
      <c r="C364" s="137" t="s">
        <v>621</v>
      </c>
      <c r="D364" s="137" t="s">
        <v>183</v>
      </c>
      <c r="E364" s="138" t="s">
        <v>2021</v>
      </c>
      <c r="F364" s="139" t="s">
        <v>2022</v>
      </c>
      <c r="G364" s="140" t="s">
        <v>339</v>
      </c>
      <c r="H364" s="141">
        <v>4</v>
      </c>
      <c r="I364" s="142"/>
      <c r="J364" s="143">
        <f>ROUND(I364*H364,2)</f>
        <v>0</v>
      </c>
      <c r="K364" s="139" t="s">
        <v>201</v>
      </c>
      <c r="L364" s="32"/>
      <c r="M364" s="144" t="s">
        <v>1</v>
      </c>
      <c r="N364" s="145" t="s">
        <v>41</v>
      </c>
      <c r="P364" s="146">
        <f>O364*H364</f>
        <v>0</v>
      </c>
      <c r="Q364" s="146">
        <v>0</v>
      </c>
      <c r="R364" s="146">
        <f>Q364*H364</f>
        <v>0</v>
      </c>
      <c r="S364" s="146">
        <v>0</v>
      </c>
      <c r="T364" s="147">
        <f>S364*H364</f>
        <v>0</v>
      </c>
      <c r="AR364" s="148" t="s">
        <v>518</v>
      </c>
      <c r="AT364" s="148" t="s">
        <v>183</v>
      </c>
      <c r="AU364" s="148" t="s">
        <v>85</v>
      </c>
      <c r="AY364" s="17" t="s">
        <v>181</v>
      </c>
      <c r="BE364" s="149">
        <f>IF(N364="základní",J364,0)</f>
        <v>0</v>
      </c>
      <c r="BF364" s="149">
        <f>IF(N364="snížená",J364,0)</f>
        <v>0</v>
      </c>
      <c r="BG364" s="149">
        <f>IF(N364="zákl. přenesená",J364,0)</f>
        <v>0</v>
      </c>
      <c r="BH364" s="149">
        <f>IF(N364="sníž. přenesená",J364,0)</f>
        <v>0</v>
      </c>
      <c r="BI364" s="149">
        <f>IF(N364="nulová",J364,0)</f>
        <v>0</v>
      </c>
      <c r="BJ364" s="17" t="s">
        <v>83</v>
      </c>
      <c r="BK364" s="149">
        <f>ROUND(I364*H364,2)</f>
        <v>0</v>
      </c>
      <c r="BL364" s="17" t="s">
        <v>518</v>
      </c>
      <c r="BM364" s="148" t="s">
        <v>2023</v>
      </c>
    </row>
    <row r="365" spans="2:65" s="1" customFormat="1" ht="39" x14ac:dyDescent="0.2">
      <c r="B365" s="32"/>
      <c r="D365" s="151" t="s">
        <v>227</v>
      </c>
      <c r="F365" s="181" t="s">
        <v>1999</v>
      </c>
      <c r="I365" s="182"/>
      <c r="L365" s="32"/>
      <c r="M365" s="183"/>
      <c r="T365" s="56"/>
      <c r="AT365" s="17" t="s">
        <v>227</v>
      </c>
      <c r="AU365" s="17" t="s">
        <v>85</v>
      </c>
    </row>
    <row r="366" spans="2:65" s="1" customFormat="1" ht="16.5" customHeight="1" x14ac:dyDescent="0.2">
      <c r="B366" s="136"/>
      <c r="C366" s="137" t="s">
        <v>625</v>
      </c>
      <c r="D366" s="137" t="s">
        <v>183</v>
      </c>
      <c r="E366" s="138" t="s">
        <v>2024</v>
      </c>
      <c r="F366" s="139" t="s">
        <v>2025</v>
      </c>
      <c r="G366" s="140" t="s">
        <v>339</v>
      </c>
      <c r="H366" s="141">
        <v>12</v>
      </c>
      <c r="I366" s="142"/>
      <c r="J366" s="143">
        <f>ROUND(I366*H366,2)</f>
        <v>0</v>
      </c>
      <c r="K366" s="139" t="s">
        <v>201</v>
      </c>
      <c r="L366" s="32"/>
      <c r="M366" s="144" t="s">
        <v>1</v>
      </c>
      <c r="N366" s="145" t="s">
        <v>41</v>
      </c>
      <c r="P366" s="146">
        <f>O366*H366</f>
        <v>0</v>
      </c>
      <c r="Q366" s="146">
        <v>0</v>
      </c>
      <c r="R366" s="146">
        <f>Q366*H366</f>
        <v>0</v>
      </c>
      <c r="S366" s="146">
        <v>0</v>
      </c>
      <c r="T366" s="147">
        <f>S366*H366</f>
        <v>0</v>
      </c>
      <c r="AR366" s="148" t="s">
        <v>518</v>
      </c>
      <c r="AT366" s="148" t="s">
        <v>183</v>
      </c>
      <c r="AU366" s="148" t="s">
        <v>85</v>
      </c>
      <c r="AY366" s="17" t="s">
        <v>181</v>
      </c>
      <c r="BE366" s="149">
        <f>IF(N366="základní",J366,0)</f>
        <v>0</v>
      </c>
      <c r="BF366" s="149">
        <f>IF(N366="snížená",J366,0)</f>
        <v>0</v>
      </c>
      <c r="BG366" s="149">
        <f>IF(N366="zákl. přenesená",J366,0)</f>
        <v>0</v>
      </c>
      <c r="BH366" s="149">
        <f>IF(N366="sníž. přenesená",J366,0)</f>
        <v>0</v>
      </c>
      <c r="BI366" s="149">
        <f>IF(N366="nulová",J366,0)</f>
        <v>0</v>
      </c>
      <c r="BJ366" s="17" t="s">
        <v>83</v>
      </c>
      <c r="BK366" s="149">
        <f>ROUND(I366*H366,2)</f>
        <v>0</v>
      </c>
      <c r="BL366" s="17" t="s">
        <v>518</v>
      </c>
      <c r="BM366" s="148" t="s">
        <v>2026</v>
      </c>
    </row>
    <row r="367" spans="2:65" s="1" customFormat="1" ht="39" x14ac:dyDescent="0.2">
      <c r="B367" s="32"/>
      <c r="D367" s="151" t="s">
        <v>227</v>
      </c>
      <c r="F367" s="181" t="s">
        <v>1999</v>
      </c>
      <c r="I367" s="182"/>
      <c r="L367" s="32"/>
      <c r="M367" s="183"/>
      <c r="T367" s="56"/>
      <c r="AT367" s="17" t="s">
        <v>227</v>
      </c>
      <c r="AU367" s="17" t="s">
        <v>85</v>
      </c>
    </row>
    <row r="368" spans="2:65" s="1" customFormat="1" ht="16.5" customHeight="1" x14ac:dyDescent="0.2">
      <c r="B368" s="136"/>
      <c r="C368" s="137" t="s">
        <v>629</v>
      </c>
      <c r="D368" s="137" t="s">
        <v>183</v>
      </c>
      <c r="E368" s="138" t="s">
        <v>2027</v>
      </c>
      <c r="F368" s="139" t="s">
        <v>2028</v>
      </c>
      <c r="G368" s="140" t="s">
        <v>339</v>
      </c>
      <c r="H368" s="141">
        <v>16</v>
      </c>
      <c r="I368" s="142"/>
      <c r="J368" s="143">
        <f>ROUND(I368*H368,2)</f>
        <v>0</v>
      </c>
      <c r="K368" s="139" t="s">
        <v>201</v>
      </c>
      <c r="L368" s="32"/>
      <c r="M368" s="144" t="s">
        <v>1</v>
      </c>
      <c r="N368" s="145" t="s">
        <v>41</v>
      </c>
      <c r="P368" s="146">
        <f>O368*H368</f>
        <v>0</v>
      </c>
      <c r="Q368" s="146">
        <v>0</v>
      </c>
      <c r="R368" s="146">
        <f>Q368*H368</f>
        <v>0</v>
      </c>
      <c r="S368" s="146">
        <v>0</v>
      </c>
      <c r="T368" s="147">
        <f>S368*H368</f>
        <v>0</v>
      </c>
      <c r="AR368" s="148" t="s">
        <v>518</v>
      </c>
      <c r="AT368" s="148" t="s">
        <v>183</v>
      </c>
      <c r="AU368" s="148" t="s">
        <v>85</v>
      </c>
      <c r="AY368" s="17" t="s">
        <v>181</v>
      </c>
      <c r="BE368" s="149">
        <f>IF(N368="základní",J368,0)</f>
        <v>0</v>
      </c>
      <c r="BF368" s="149">
        <f>IF(N368="snížená",J368,0)</f>
        <v>0</v>
      </c>
      <c r="BG368" s="149">
        <f>IF(N368="zákl. přenesená",J368,0)</f>
        <v>0</v>
      </c>
      <c r="BH368" s="149">
        <f>IF(N368="sníž. přenesená",J368,0)</f>
        <v>0</v>
      </c>
      <c r="BI368" s="149">
        <f>IF(N368="nulová",J368,0)</f>
        <v>0</v>
      </c>
      <c r="BJ368" s="17" t="s">
        <v>83</v>
      </c>
      <c r="BK368" s="149">
        <f>ROUND(I368*H368,2)</f>
        <v>0</v>
      </c>
      <c r="BL368" s="17" t="s">
        <v>518</v>
      </c>
      <c r="BM368" s="148" t="s">
        <v>2029</v>
      </c>
    </row>
    <row r="369" spans="2:65" s="1" customFormat="1" ht="39" x14ac:dyDescent="0.2">
      <c r="B369" s="32"/>
      <c r="D369" s="151" t="s">
        <v>227</v>
      </c>
      <c r="F369" s="181" t="s">
        <v>1999</v>
      </c>
      <c r="I369" s="182"/>
      <c r="L369" s="32"/>
      <c r="M369" s="183"/>
      <c r="T369" s="56"/>
      <c r="AT369" s="17" t="s">
        <v>227</v>
      </c>
      <c r="AU369" s="17" t="s">
        <v>85</v>
      </c>
    </row>
    <row r="370" spans="2:65" s="1" customFormat="1" ht="16.5" customHeight="1" x14ac:dyDescent="0.2">
      <c r="B370" s="136"/>
      <c r="C370" s="137" t="s">
        <v>635</v>
      </c>
      <c r="D370" s="137" t="s">
        <v>183</v>
      </c>
      <c r="E370" s="138" t="s">
        <v>2030</v>
      </c>
      <c r="F370" s="139" t="s">
        <v>2031</v>
      </c>
      <c r="G370" s="140" t="s">
        <v>339</v>
      </c>
      <c r="H370" s="141">
        <v>12</v>
      </c>
      <c r="I370" s="142"/>
      <c r="J370" s="143">
        <f>ROUND(I370*H370,2)</f>
        <v>0</v>
      </c>
      <c r="K370" s="139" t="s">
        <v>201</v>
      </c>
      <c r="L370" s="32"/>
      <c r="M370" s="144" t="s">
        <v>1</v>
      </c>
      <c r="N370" s="145" t="s">
        <v>41</v>
      </c>
      <c r="P370" s="146">
        <f>O370*H370</f>
        <v>0</v>
      </c>
      <c r="Q370" s="146">
        <v>0</v>
      </c>
      <c r="R370" s="146">
        <f>Q370*H370</f>
        <v>0</v>
      </c>
      <c r="S370" s="146">
        <v>0</v>
      </c>
      <c r="T370" s="147">
        <f>S370*H370</f>
        <v>0</v>
      </c>
      <c r="AR370" s="148" t="s">
        <v>518</v>
      </c>
      <c r="AT370" s="148" t="s">
        <v>183</v>
      </c>
      <c r="AU370" s="148" t="s">
        <v>85</v>
      </c>
      <c r="AY370" s="17" t="s">
        <v>181</v>
      </c>
      <c r="BE370" s="149">
        <f>IF(N370="základní",J370,0)</f>
        <v>0</v>
      </c>
      <c r="BF370" s="149">
        <f>IF(N370="snížená",J370,0)</f>
        <v>0</v>
      </c>
      <c r="BG370" s="149">
        <f>IF(N370="zákl. přenesená",J370,0)</f>
        <v>0</v>
      </c>
      <c r="BH370" s="149">
        <f>IF(N370="sníž. přenesená",J370,0)</f>
        <v>0</v>
      </c>
      <c r="BI370" s="149">
        <f>IF(N370="nulová",J370,0)</f>
        <v>0</v>
      </c>
      <c r="BJ370" s="17" t="s">
        <v>83</v>
      </c>
      <c r="BK370" s="149">
        <f>ROUND(I370*H370,2)</f>
        <v>0</v>
      </c>
      <c r="BL370" s="17" t="s">
        <v>518</v>
      </c>
      <c r="BM370" s="148" t="s">
        <v>2032</v>
      </c>
    </row>
    <row r="371" spans="2:65" s="1" customFormat="1" ht="39" x14ac:dyDescent="0.2">
      <c r="B371" s="32"/>
      <c r="D371" s="151" t="s">
        <v>227</v>
      </c>
      <c r="F371" s="181" t="s">
        <v>1999</v>
      </c>
      <c r="I371" s="182"/>
      <c r="L371" s="32"/>
      <c r="M371" s="183"/>
      <c r="T371" s="56"/>
      <c r="AT371" s="17" t="s">
        <v>227</v>
      </c>
      <c r="AU371" s="17" t="s">
        <v>85</v>
      </c>
    </row>
    <row r="372" spans="2:65" s="1" customFormat="1" ht="16.5" customHeight="1" x14ac:dyDescent="0.2">
      <c r="B372" s="136"/>
      <c r="C372" s="137" t="s">
        <v>639</v>
      </c>
      <c r="D372" s="137" t="s">
        <v>183</v>
      </c>
      <c r="E372" s="138" t="s">
        <v>2033</v>
      </c>
      <c r="F372" s="139" t="s">
        <v>2034</v>
      </c>
      <c r="G372" s="140" t="s">
        <v>339</v>
      </c>
      <c r="H372" s="141">
        <v>4</v>
      </c>
      <c r="I372" s="142"/>
      <c r="J372" s="143">
        <f>ROUND(I372*H372,2)</f>
        <v>0</v>
      </c>
      <c r="K372" s="139" t="s">
        <v>201</v>
      </c>
      <c r="L372" s="32"/>
      <c r="M372" s="144" t="s">
        <v>1</v>
      </c>
      <c r="N372" s="145" t="s">
        <v>41</v>
      </c>
      <c r="P372" s="146">
        <f>O372*H372</f>
        <v>0</v>
      </c>
      <c r="Q372" s="146">
        <v>0</v>
      </c>
      <c r="R372" s="146">
        <f>Q372*H372</f>
        <v>0</v>
      </c>
      <c r="S372" s="146">
        <v>0</v>
      </c>
      <c r="T372" s="147">
        <f>S372*H372</f>
        <v>0</v>
      </c>
      <c r="AR372" s="148" t="s">
        <v>518</v>
      </c>
      <c r="AT372" s="148" t="s">
        <v>183</v>
      </c>
      <c r="AU372" s="148" t="s">
        <v>85</v>
      </c>
      <c r="AY372" s="17" t="s">
        <v>181</v>
      </c>
      <c r="BE372" s="149">
        <f>IF(N372="základní",J372,0)</f>
        <v>0</v>
      </c>
      <c r="BF372" s="149">
        <f>IF(N372="snížená",J372,0)</f>
        <v>0</v>
      </c>
      <c r="BG372" s="149">
        <f>IF(N372="zákl. přenesená",J372,0)</f>
        <v>0</v>
      </c>
      <c r="BH372" s="149">
        <f>IF(N372="sníž. přenesená",J372,0)</f>
        <v>0</v>
      </c>
      <c r="BI372" s="149">
        <f>IF(N372="nulová",J372,0)</f>
        <v>0</v>
      </c>
      <c r="BJ372" s="17" t="s">
        <v>83</v>
      </c>
      <c r="BK372" s="149">
        <f>ROUND(I372*H372,2)</f>
        <v>0</v>
      </c>
      <c r="BL372" s="17" t="s">
        <v>518</v>
      </c>
      <c r="BM372" s="148" t="s">
        <v>2035</v>
      </c>
    </row>
    <row r="373" spans="2:65" s="1" customFormat="1" ht="39" x14ac:dyDescent="0.2">
      <c r="B373" s="32"/>
      <c r="D373" s="151" t="s">
        <v>227</v>
      </c>
      <c r="F373" s="181" t="s">
        <v>1999</v>
      </c>
      <c r="I373" s="182"/>
      <c r="L373" s="32"/>
      <c r="M373" s="183"/>
      <c r="T373" s="56"/>
      <c r="AT373" s="17" t="s">
        <v>227</v>
      </c>
      <c r="AU373" s="17" t="s">
        <v>85</v>
      </c>
    </row>
    <row r="374" spans="2:65" s="1" customFormat="1" ht="16.5" customHeight="1" x14ac:dyDescent="0.2">
      <c r="B374" s="136"/>
      <c r="C374" s="137" t="s">
        <v>644</v>
      </c>
      <c r="D374" s="137" t="s">
        <v>183</v>
      </c>
      <c r="E374" s="138" t="s">
        <v>2036</v>
      </c>
      <c r="F374" s="139" t="s">
        <v>2037</v>
      </c>
      <c r="G374" s="140" t="s">
        <v>339</v>
      </c>
      <c r="H374" s="141">
        <v>8</v>
      </c>
      <c r="I374" s="142"/>
      <c r="J374" s="143">
        <f>ROUND(I374*H374,2)</f>
        <v>0</v>
      </c>
      <c r="K374" s="139" t="s">
        <v>201</v>
      </c>
      <c r="L374" s="32"/>
      <c r="M374" s="144" t="s">
        <v>1</v>
      </c>
      <c r="N374" s="145" t="s">
        <v>41</v>
      </c>
      <c r="P374" s="146">
        <f>O374*H374</f>
        <v>0</v>
      </c>
      <c r="Q374" s="146">
        <v>0</v>
      </c>
      <c r="R374" s="146">
        <f>Q374*H374</f>
        <v>0</v>
      </c>
      <c r="S374" s="146">
        <v>0</v>
      </c>
      <c r="T374" s="147">
        <f>S374*H374</f>
        <v>0</v>
      </c>
      <c r="AR374" s="148" t="s">
        <v>518</v>
      </c>
      <c r="AT374" s="148" t="s">
        <v>183</v>
      </c>
      <c r="AU374" s="148" t="s">
        <v>85</v>
      </c>
      <c r="AY374" s="17" t="s">
        <v>181</v>
      </c>
      <c r="BE374" s="149">
        <f>IF(N374="základní",J374,0)</f>
        <v>0</v>
      </c>
      <c r="BF374" s="149">
        <f>IF(N374="snížená",J374,0)</f>
        <v>0</v>
      </c>
      <c r="BG374" s="149">
        <f>IF(N374="zákl. přenesená",J374,0)</f>
        <v>0</v>
      </c>
      <c r="BH374" s="149">
        <f>IF(N374="sníž. přenesená",J374,0)</f>
        <v>0</v>
      </c>
      <c r="BI374" s="149">
        <f>IF(N374="nulová",J374,0)</f>
        <v>0</v>
      </c>
      <c r="BJ374" s="17" t="s">
        <v>83</v>
      </c>
      <c r="BK374" s="149">
        <f>ROUND(I374*H374,2)</f>
        <v>0</v>
      </c>
      <c r="BL374" s="17" t="s">
        <v>518</v>
      </c>
      <c r="BM374" s="148" t="s">
        <v>2038</v>
      </c>
    </row>
    <row r="375" spans="2:65" s="1" customFormat="1" ht="39" x14ac:dyDescent="0.2">
      <c r="B375" s="32"/>
      <c r="D375" s="151" t="s">
        <v>227</v>
      </c>
      <c r="F375" s="181" t="s">
        <v>1999</v>
      </c>
      <c r="I375" s="182"/>
      <c r="L375" s="32"/>
      <c r="M375" s="183"/>
      <c r="T375" s="56"/>
      <c r="AT375" s="17" t="s">
        <v>227</v>
      </c>
      <c r="AU375" s="17" t="s">
        <v>85</v>
      </c>
    </row>
    <row r="376" spans="2:65" s="1" customFormat="1" ht="16.5" customHeight="1" x14ac:dyDescent="0.2">
      <c r="B376" s="136"/>
      <c r="C376" s="137" t="s">
        <v>345</v>
      </c>
      <c r="D376" s="137" t="s">
        <v>183</v>
      </c>
      <c r="E376" s="138" t="s">
        <v>2039</v>
      </c>
      <c r="F376" s="139" t="s">
        <v>2040</v>
      </c>
      <c r="G376" s="140" t="s">
        <v>339</v>
      </c>
      <c r="H376" s="141">
        <v>8</v>
      </c>
      <c r="I376" s="142"/>
      <c r="J376" s="143">
        <f>ROUND(I376*H376,2)</f>
        <v>0</v>
      </c>
      <c r="K376" s="139" t="s">
        <v>201</v>
      </c>
      <c r="L376" s="32"/>
      <c r="M376" s="144" t="s">
        <v>1</v>
      </c>
      <c r="N376" s="145" t="s">
        <v>41</v>
      </c>
      <c r="P376" s="146">
        <f>O376*H376</f>
        <v>0</v>
      </c>
      <c r="Q376" s="146">
        <v>0</v>
      </c>
      <c r="R376" s="146">
        <f>Q376*H376</f>
        <v>0</v>
      </c>
      <c r="S376" s="146">
        <v>0</v>
      </c>
      <c r="T376" s="147">
        <f>S376*H376</f>
        <v>0</v>
      </c>
      <c r="AR376" s="148" t="s">
        <v>518</v>
      </c>
      <c r="AT376" s="148" t="s">
        <v>183</v>
      </c>
      <c r="AU376" s="148" t="s">
        <v>85</v>
      </c>
      <c r="AY376" s="17" t="s">
        <v>181</v>
      </c>
      <c r="BE376" s="149">
        <f>IF(N376="základní",J376,0)</f>
        <v>0</v>
      </c>
      <c r="BF376" s="149">
        <f>IF(N376="snížená",J376,0)</f>
        <v>0</v>
      </c>
      <c r="BG376" s="149">
        <f>IF(N376="zákl. přenesená",J376,0)</f>
        <v>0</v>
      </c>
      <c r="BH376" s="149">
        <f>IF(N376="sníž. přenesená",J376,0)</f>
        <v>0</v>
      </c>
      <c r="BI376" s="149">
        <f>IF(N376="nulová",J376,0)</f>
        <v>0</v>
      </c>
      <c r="BJ376" s="17" t="s">
        <v>83</v>
      </c>
      <c r="BK376" s="149">
        <f>ROUND(I376*H376,2)</f>
        <v>0</v>
      </c>
      <c r="BL376" s="17" t="s">
        <v>518</v>
      </c>
      <c r="BM376" s="148" t="s">
        <v>2041</v>
      </c>
    </row>
    <row r="377" spans="2:65" s="1" customFormat="1" ht="39" x14ac:dyDescent="0.2">
      <c r="B377" s="32"/>
      <c r="D377" s="151" t="s">
        <v>227</v>
      </c>
      <c r="F377" s="181" t="s">
        <v>1999</v>
      </c>
      <c r="I377" s="182"/>
      <c r="L377" s="32"/>
      <c r="M377" s="183"/>
      <c r="T377" s="56"/>
      <c r="AT377" s="17" t="s">
        <v>227</v>
      </c>
      <c r="AU377" s="17" t="s">
        <v>85</v>
      </c>
    </row>
    <row r="378" spans="2:65" s="1" customFormat="1" ht="16.5" customHeight="1" x14ac:dyDescent="0.2">
      <c r="B378" s="136"/>
      <c r="C378" s="137" t="s">
        <v>653</v>
      </c>
      <c r="D378" s="137" t="s">
        <v>183</v>
      </c>
      <c r="E378" s="138" t="s">
        <v>2042</v>
      </c>
      <c r="F378" s="139" t="s">
        <v>2043</v>
      </c>
      <c r="G378" s="140" t="s">
        <v>339</v>
      </c>
      <c r="H378" s="141">
        <v>4</v>
      </c>
      <c r="I378" s="142"/>
      <c r="J378" s="143">
        <f>ROUND(I378*H378,2)</f>
        <v>0</v>
      </c>
      <c r="K378" s="139" t="s">
        <v>201</v>
      </c>
      <c r="L378" s="32"/>
      <c r="M378" s="144" t="s">
        <v>1</v>
      </c>
      <c r="N378" s="145" t="s">
        <v>41</v>
      </c>
      <c r="P378" s="146">
        <f>O378*H378</f>
        <v>0</v>
      </c>
      <c r="Q378" s="146">
        <v>0</v>
      </c>
      <c r="R378" s="146">
        <f>Q378*H378</f>
        <v>0</v>
      </c>
      <c r="S378" s="146">
        <v>0</v>
      </c>
      <c r="T378" s="147">
        <f>S378*H378</f>
        <v>0</v>
      </c>
      <c r="AR378" s="148" t="s">
        <v>518</v>
      </c>
      <c r="AT378" s="148" t="s">
        <v>183</v>
      </c>
      <c r="AU378" s="148" t="s">
        <v>85</v>
      </c>
      <c r="AY378" s="17" t="s">
        <v>181</v>
      </c>
      <c r="BE378" s="149">
        <f>IF(N378="základní",J378,0)</f>
        <v>0</v>
      </c>
      <c r="BF378" s="149">
        <f>IF(N378="snížená",J378,0)</f>
        <v>0</v>
      </c>
      <c r="BG378" s="149">
        <f>IF(N378="zákl. přenesená",J378,0)</f>
        <v>0</v>
      </c>
      <c r="BH378" s="149">
        <f>IF(N378="sníž. přenesená",J378,0)</f>
        <v>0</v>
      </c>
      <c r="BI378" s="149">
        <f>IF(N378="nulová",J378,0)</f>
        <v>0</v>
      </c>
      <c r="BJ378" s="17" t="s">
        <v>83</v>
      </c>
      <c r="BK378" s="149">
        <f>ROUND(I378*H378,2)</f>
        <v>0</v>
      </c>
      <c r="BL378" s="17" t="s">
        <v>518</v>
      </c>
      <c r="BM378" s="148" t="s">
        <v>2044</v>
      </c>
    </row>
    <row r="379" spans="2:65" s="1" customFormat="1" ht="39" x14ac:dyDescent="0.2">
      <c r="B379" s="32"/>
      <c r="D379" s="151" t="s">
        <v>227</v>
      </c>
      <c r="F379" s="181" t="s">
        <v>1999</v>
      </c>
      <c r="I379" s="182"/>
      <c r="L379" s="32"/>
      <c r="M379" s="183"/>
      <c r="T379" s="56"/>
      <c r="AT379" s="17" t="s">
        <v>227</v>
      </c>
      <c r="AU379" s="17" t="s">
        <v>85</v>
      </c>
    </row>
    <row r="380" spans="2:65" s="1" customFormat="1" ht="16.5" customHeight="1" x14ac:dyDescent="0.2">
      <c r="B380" s="136"/>
      <c r="C380" s="137" t="s">
        <v>658</v>
      </c>
      <c r="D380" s="137" t="s">
        <v>183</v>
      </c>
      <c r="E380" s="138" t="s">
        <v>2045</v>
      </c>
      <c r="F380" s="139" t="s">
        <v>2046</v>
      </c>
      <c r="G380" s="140" t="s">
        <v>339</v>
      </c>
      <c r="H380" s="141">
        <v>4</v>
      </c>
      <c r="I380" s="142"/>
      <c r="J380" s="143">
        <f>ROUND(I380*H380,2)</f>
        <v>0</v>
      </c>
      <c r="K380" s="139" t="s">
        <v>201</v>
      </c>
      <c r="L380" s="32"/>
      <c r="M380" s="144" t="s">
        <v>1</v>
      </c>
      <c r="N380" s="145" t="s">
        <v>41</v>
      </c>
      <c r="P380" s="146">
        <f>O380*H380</f>
        <v>0</v>
      </c>
      <c r="Q380" s="146">
        <v>0</v>
      </c>
      <c r="R380" s="146">
        <f>Q380*H380</f>
        <v>0</v>
      </c>
      <c r="S380" s="146">
        <v>0</v>
      </c>
      <c r="T380" s="147">
        <f>S380*H380</f>
        <v>0</v>
      </c>
      <c r="AR380" s="148" t="s">
        <v>518</v>
      </c>
      <c r="AT380" s="148" t="s">
        <v>183</v>
      </c>
      <c r="AU380" s="148" t="s">
        <v>85</v>
      </c>
      <c r="AY380" s="17" t="s">
        <v>181</v>
      </c>
      <c r="BE380" s="149">
        <f>IF(N380="základní",J380,0)</f>
        <v>0</v>
      </c>
      <c r="BF380" s="149">
        <f>IF(N380="snížená",J380,0)</f>
        <v>0</v>
      </c>
      <c r="BG380" s="149">
        <f>IF(N380="zákl. přenesená",J380,0)</f>
        <v>0</v>
      </c>
      <c r="BH380" s="149">
        <f>IF(N380="sníž. přenesená",J380,0)</f>
        <v>0</v>
      </c>
      <c r="BI380" s="149">
        <f>IF(N380="nulová",J380,0)</f>
        <v>0</v>
      </c>
      <c r="BJ380" s="17" t="s">
        <v>83</v>
      </c>
      <c r="BK380" s="149">
        <f>ROUND(I380*H380,2)</f>
        <v>0</v>
      </c>
      <c r="BL380" s="17" t="s">
        <v>518</v>
      </c>
      <c r="BM380" s="148" t="s">
        <v>2047</v>
      </c>
    </row>
    <row r="381" spans="2:65" s="1" customFormat="1" ht="39" x14ac:dyDescent="0.2">
      <c r="B381" s="32"/>
      <c r="D381" s="151" t="s">
        <v>227</v>
      </c>
      <c r="F381" s="181" t="s">
        <v>1999</v>
      </c>
      <c r="I381" s="182"/>
      <c r="L381" s="32"/>
      <c r="M381" s="183"/>
      <c r="T381" s="56"/>
      <c r="AT381" s="17" t="s">
        <v>227</v>
      </c>
      <c r="AU381" s="17" t="s">
        <v>85</v>
      </c>
    </row>
    <row r="382" spans="2:65" s="1" customFormat="1" ht="16.5" customHeight="1" x14ac:dyDescent="0.2">
      <c r="B382" s="136"/>
      <c r="C382" s="137" t="s">
        <v>665</v>
      </c>
      <c r="D382" s="137" t="s">
        <v>183</v>
      </c>
      <c r="E382" s="138" t="s">
        <v>2048</v>
      </c>
      <c r="F382" s="139" t="s">
        <v>2049</v>
      </c>
      <c r="G382" s="140" t="s">
        <v>339</v>
      </c>
      <c r="H382" s="141">
        <v>4</v>
      </c>
      <c r="I382" s="142"/>
      <c r="J382" s="143">
        <f>ROUND(I382*H382,2)</f>
        <v>0</v>
      </c>
      <c r="K382" s="139" t="s">
        <v>201</v>
      </c>
      <c r="L382" s="32"/>
      <c r="M382" s="144" t="s">
        <v>1</v>
      </c>
      <c r="N382" s="145" t="s">
        <v>41</v>
      </c>
      <c r="P382" s="146">
        <f>O382*H382</f>
        <v>0</v>
      </c>
      <c r="Q382" s="146">
        <v>0</v>
      </c>
      <c r="R382" s="146">
        <f>Q382*H382</f>
        <v>0</v>
      </c>
      <c r="S382" s="146">
        <v>0</v>
      </c>
      <c r="T382" s="147">
        <f>S382*H382</f>
        <v>0</v>
      </c>
      <c r="AR382" s="148" t="s">
        <v>518</v>
      </c>
      <c r="AT382" s="148" t="s">
        <v>183</v>
      </c>
      <c r="AU382" s="148" t="s">
        <v>85</v>
      </c>
      <c r="AY382" s="17" t="s">
        <v>181</v>
      </c>
      <c r="BE382" s="149">
        <f>IF(N382="základní",J382,0)</f>
        <v>0</v>
      </c>
      <c r="BF382" s="149">
        <f>IF(N382="snížená",J382,0)</f>
        <v>0</v>
      </c>
      <c r="BG382" s="149">
        <f>IF(N382="zákl. přenesená",J382,0)</f>
        <v>0</v>
      </c>
      <c r="BH382" s="149">
        <f>IF(N382="sníž. přenesená",J382,0)</f>
        <v>0</v>
      </c>
      <c r="BI382" s="149">
        <f>IF(N382="nulová",J382,0)</f>
        <v>0</v>
      </c>
      <c r="BJ382" s="17" t="s">
        <v>83</v>
      </c>
      <c r="BK382" s="149">
        <f>ROUND(I382*H382,2)</f>
        <v>0</v>
      </c>
      <c r="BL382" s="17" t="s">
        <v>518</v>
      </c>
      <c r="BM382" s="148" t="s">
        <v>2050</v>
      </c>
    </row>
    <row r="383" spans="2:65" s="1" customFormat="1" ht="39" x14ac:dyDescent="0.2">
      <c r="B383" s="32"/>
      <c r="D383" s="151" t="s">
        <v>227</v>
      </c>
      <c r="F383" s="181" t="s">
        <v>1999</v>
      </c>
      <c r="I383" s="182"/>
      <c r="L383" s="32"/>
      <c r="M383" s="183"/>
      <c r="T383" s="56"/>
      <c r="AT383" s="17" t="s">
        <v>227</v>
      </c>
      <c r="AU383" s="17" t="s">
        <v>85</v>
      </c>
    </row>
    <row r="384" spans="2:65" s="1" customFormat="1" ht="16.5" customHeight="1" x14ac:dyDescent="0.2">
      <c r="B384" s="136"/>
      <c r="C384" s="137" t="s">
        <v>669</v>
      </c>
      <c r="D384" s="137" t="s">
        <v>183</v>
      </c>
      <c r="E384" s="138" t="s">
        <v>2051</v>
      </c>
      <c r="F384" s="139" t="s">
        <v>2052</v>
      </c>
      <c r="G384" s="140" t="s">
        <v>339</v>
      </c>
      <c r="H384" s="141">
        <v>4</v>
      </c>
      <c r="I384" s="142"/>
      <c r="J384" s="143">
        <f>ROUND(I384*H384,2)</f>
        <v>0</v>
      </c>
      <c r="K384" s="139" t="s">
        <v>201</v>
      </c>
      <c r="L384" s="32"/>
      <c r="M384" s="144" t="s">
        <v>1</v>
      </c>
      <c r="N384" s="145" t="s">
        <v>41</v>
      </c>
      <c r="P384" s="146">
        <f>O384*H384</f>
        <v>0</v>
      </c>
      <c r="Q384" s="146">
        <v>0</v>
      </c>
      <c r="R384" s="146">
        <f>Q384*H384</f>
        <v>0</v>
      </c>
      <c r="S384" s="146">
        <v>0</v>
      </c>
      <c r="T384" s="147">
        <f>S384*H384</f>
        <v>0</v>
      </c>
      <c r="AR384" s="148" t="s">
        <v>518</v>
      </c>
      <c r="AT384" s="148" t="s">
        <v>183</v>
      </c>
      <c r="AU384" s="148" t="s">
        <v>85</v>
      </c>
      <c r="AY384" s="17" t="s">
        <v>181</v>
      </c>
      <c r="BE384" s="149">
        <f>IF(N384="základní",J384,0)</f>
        <v>0</v>
      </c>
      <c r="BF384" s="149">
        <f>IF(N384="snížená",J384,0)</f>
        <v>0</v>
      </c>
      <c r="BG384" s="149">
        <f>IF(N384="zákl. přenesená",J384,0)</f>
        <v>0</v>
      </c>
      <c r="BH384" s="149">
        <f>IF(N384="sníž. přenesená",J384,0)</f>
        <v>0</v>
      </c>
      <c r="BI384" s="149">
        <f>IF(N384="nulová",J384,0)</f>
        <v>0</v>
      </c>
      <c r="BJ384" s="17" t="s">
        <v>83</v>
      </c>
      <c r="BK384" s="149">
        <f>ROUND(I384*H384,2)</f>
        <v>0</v>
      </c>
      <c r="BL384" s="17" t="s">
        <v>518</v>
      </c>
      <c r="BM384" s="148" t="s">
        <v>2053</v>
      </c>
    </row>
    <row r="385" spans="2:65" s="1" customFormat="1" ht="39" x14ac:dyDescent="0.2">
      <c r="B385" s="32"/>
      <c r="D385" s="151" t="s">
        <v>227</v>
      </c>
      <c r="F385" s="181" t="s">
        <v>1999</v>
      </c>
      <c r="I385" s="182"/>
      <c r="L385" s="32"/>
      <c r="M385" s="183"/>
      <c r="T385" s="56"/>
      <c r="AT385" s="17" t="s">
        <v>227</v>
      </c>
      <c r="AU385" s="17" t="s">
        <v>85</v>
      </c>
    </row>
    <row r="386" spans="2:65" s="1" customFormat="1" ht="16.5" customHeight="1" x14ac:dyDescent="0.2">
      <c r="B386" s="136"/>
      <c r="C386" s="137" t="s">
        <v>675</v>
      </c>
      <c r="D386" s="137" t="s">
        <v>183</v>
      </c>
      <c r="E386" s="138" t="s">
        <v>2054</v>
      </c>
      <c r="F386" s="139" t="s">
        <v>2055</v>
      </c>
      <c r="G386" s="140" t="s">
        <v>339</v>
      </c>
      <c r="H386" s="141">
        <v>8</v>
      </c>
      <c r="I386" s="142"/>
      <c r="J386" s="143">
        <f>ROUND(I386*H386,2)</f>
        <v>0</v>
      </c>
      <c r="K386" s="139" t="s">
        <v>201</v>
      </c>
      <c r="L386" s="32"/>
      <c r="M386" s="144" t="s">
        <v>1</v>
      </c>
      <c r="N386" s="145" t="s">
        <v>41</v>
      </c>
      <c r="P386" s="146">
        <f>O386*H386</f>
        <v>0</v>
      </c>
      <c r="Q386" s="146">
        <v>0</v>
      </c>
      <c r="R386" s="146">
        <f>Q386*H386</f>
        <v>0</v>
      </c>
      <c r="S386" s="146">
        <v>0</v>
      </c>
      <c r="T386" s="147">
        <f>S386*H386</f>
        <v>0</v>
      </c>
      <c r="AR386" s="148" t="s">
        <v>518</v>
      </c>
      <c r="AT386" s="148" t="s">
        <v>183</v>
      </c>
      <c r="AU386" s="148" t="s">
        <v>85</v>
      </c>
      <c r="AY386" s="17" t="s">
        <v>181</v>
      </c>
      <c r="BE386" s="149">
        <f>IF(N386="základní",J386,0)</f>
        <v>0</v>
      </c>
      <c r="BF386" s="149">
        <f>IF(N386="snížená",J386,0)</f>
        <v>0</v>
      </c>
      <c r="BG386" s="149">
        <f>IF(N386="zákl. přenesená",J386,0)</f>
        <v>0</v>
      </c>
      <c r="BH386" s="149">
        <f>IF(N386="sníž. přenesená",J386,0)</f>
        <v>0</v>
      </c>
      <c r="BI386" s="149">
        <f>IF(N386="nulová",J386,0)</f>
        <v>0</v>
      </c>
      <c r="BJ386" s="17" t="s">
        <v>83</v>
      </c>
      <c r="BK386" s="149">
        <f>ROUND(I386*H386,2)</f>
        <v>0</v>
      </c>
      <c r="BL386" s="17" t="s">
        <v>518</v>
      </c>
      <c r="BM386" s="148" t="s">
        <v>2056</v>
      </c>
    </row>
    <row r="387" spans="2:65" s="1" customFormat="1" ht="39" x14ac:dyDescent="0.2">
      <c r="B387" s="32"/>
      <c r="D387" s="151" t="s">
        <v>227</v>
      </c>
      <c r="F387" s="181" t="s">
        <v>1999</v>
      </c>
      <c r="I387" s="182"/>
      <c r="L387" s="32"/>
      <c r="M387" s="183"/>
      <c r="T387" s="56"/>
      <c r="AT387" s="17" t="s">
        <v>227</v>
      </c>
      <c r="AU387" s="17" t="s">
        <v>85</v>
      </c>
    </row>
    <row r="388" spans="2:65" s="1" customFormat="1" ht="16.5" customHeight="1" x14ac:dyDescent="0.2">
      <c r="B388" s="136"/>
      <c r="C388" s="137" t="s">
        <v>680</v>
      </c>
      <c r="D388" s="137" t="s">
        <v>183</v>
      </c>
      <c r="E388" s="138" t="s">
        <v>2057</v>
      </c>
      <c r="F388" s="139" t="s">
        <v>2058</v>
      </c>
      <c r="G388" s="140" t="s">
        <v>339</v>
      </c>
      <c r="H388" s="141">
        <v>1</v>
      </c>
      <c r="I388" s="142"/>
      <c r="J388" s="143">
        <f>ROUND(I388*H388,2)</f>
        <v>0</v>
      </c>
      <c r="K388" s="139" t="s">
        <v>201</v>
      </c>
      <c r="L388" s="32"/>
      <c r="M388" s="144" t="s">
        <v>1</v>
      </c>
      <c r="N388" s="145" t="s">
        <v>41</v>
      </c>
      <c r="P388" s="146">
        <f>O388*H388</f>
        <v>0</v>
      </c>
      <c r="Q388" s="146">
        <v>0</v>
      </c>
      <c r="R388" s="146">
        <f>Q388*H388</f>
        <v>0</v>
      </c>
      <c r="S388" s="146">
        <v>0</v>
      </c>
      <c r="T388" s="147">
        <f>S388*H388</f>
        <v>0</v>
      </c>
      <c r="AR388" s="148" t="s">
        <v>518</v>
      </c>
      <c r="AT388" s="148" t="s">
        <v>183</v>
      </c>
      <c r="AU388" s="148" t="s">
        <v>85</v>
      </c>
      <c r="AY388" s="17" t="s">
        <v>181</v>
      </c>
      <c r="BE388" s="149">
        <f>IF(N388="základní",J388,0)</f>
        <v>0</v>
      </c>
      <c r="BF388" s="149">
        <f>IF(N388="snížená",J388,0)</f>
        <v>0</v>
      </c>
      <c r="BG388" s="149">
        <f>IF(N388="zákl. přenesená",J388,0)</f>
        <v>0</v>
      </c>
      <c r="BH388" s="149">
        <f>IF(N388="sníž. přenesená",J388,0)</f>
        <v>0</v>
      </c>
      <c r="BI388" s="149">
        <f>IF(N388="nulová",J388,0)</f>
        <v>0</v>
      </c>
      <c r="BJ388" s="17" t="s">
        <v>83</v>
      </c>
      <c r="BK388" s="149">
        <f>ROUND(I388*H388,2)</f>
        <v>0</v>
      </c>
      <c r="BL388" s="17" t="s">
        <v>518</v>
      </c>
      <c r="BM388" s="148" t="s">
        <v>2059</v>
      </c>
    </row>
    <row r="389" spans="2:65" s="1" customFormat="1" ht="39" x14ac:dyDescent="0.2">
      <c r="B389" s="32"/>
      <c r="D389" s="151" t="s">
        <v>227</v>
      </c>
      <c r="F389" s="181" t="s">
        <v>1999</v>
      </c>
      <c r="I389" s="182"/>
      <c r="L389" s="32"/>
      <c r="M389" s="183"/>
      <c r="T389" s="56"/>
      <c r="AT389" s="17" t="s">
        <v>227</v>
      </c>
      <c r="AU389" s="17" t="s">
        <v>85</v>
      </c>
    </row>
    <row r="390" spans="2:65" s="1" customFormat="1" ht="16.5" customHeight="1" x14ac:dyDescent="0.2">
      <c r="B390" s="136"/>
      <c r="C390" s="137" t="s">
        <v>685</v>
      </c>
      <c r="D390" s="137" t="s">
        <v>183</v>
      </c>
      <c r="E390" s="138" t="s">
        <v>2060</v>
      </c>
      <c r="F390" s="139" t="s">
        <v>2061</v>
      </c>
      <c r="G390" s="140" t="s">
        <v>339</v>
      </c>
      <c r="H390" s="141">
        <v>4</v>
      </c>
      <c r="I390" s="142"/>
      <c r="J390" s="143">
        <f>ROUND(I390*H390,2)</f>
        <v>0</v>
      </c>
      <c r="K390" s="139" t="s">
        <v>201</v>
      </c>
      <c r="L390" s="32"/>
      <c r="M390" s="144" t="s">
        <v>1</v>
      </c>
      <c r="N390" s="145" t="s">
        <v>41</v>
      </c>
      <c r="P390" s="146">
        <f>O390*H390</f>
        <v>0</v>
      </c>
      <c r="Q390" s="146">
        <v>0</v>
      </c>
      <c r="R390" s="146">
        <f>Q390*H390</f>
        <v>0</v>
      </c>
      <c r="S390" s="146">
        <v>0</v>
      </c>
      <c r="T390" s="147">
        <f>S390*H390</f>
        <v>0</v>
      </c>
      <c r="AR390" s="148" t="s">
        <v>518</v>
      </c>
      <c r="AT390" s="148" t="s">
        <v>183</v>
      </c>
      <c r="AU390" s="148" t="s">
        <v>85</v>
      </c>
      <c r="AY390" s="17" t="s">
        <v>181</v>
      </c>
      <c r="BE390" s="149">
        <f>IF(N390="základní",J390,0)</f>
        <v>0</v>
      </c>
      <c r="BF390" s="149">
        <f>IF(N390="snížená",J390,0)</f>
        <v>0</v>
      </c>
      <c r="BG390" s="149">
        <f>IF(N390="zákl. přenesená",J390,0)</f>
        <v>0</v>
      </c>
      <c r="BH390" s="149">
        <f>IF(N390="sníž. přenesená",J390,0)</f>
        <v>0</v>
      </c>
      <c r="BI390" s="149">
        <f>IF(N390="nulová",J390,0)</f>
        <v>0</v>
      </c>
      <c r="BJ390" s="17" t="s">
        <v>83</v>
      </c>
      <c r="BK390" s="149">
        <f>ROUND(I390*H390,2)</f>
        <v>0</v>
      </c>
      <c r="BL390" s="17" t="s">
        <v>518</v>
      </c>
      <c r="BM390" s="148" t="s">
        <v>2062</v>
      </c>
    </row>
    <row r="391" spans="2:65" s="1" customFormat="1" ht="39" x14ac:dyDescent="0.2">
      <c r="B391" s="32"/>
      <c r="D391" s="151" t="s">
        <v>227</v>
      </c>
      <c r="F391" s="181" t="s">
        <v>1999</v>
      </c>
      <c r="I391" s="182"/>
      <c r="L391" s="32"/>
      <c r="M391" s="183"/>
      <c r="T391" s="56"/>
      <c r="AT391" s="17" t="s">
        <v>227</v>
      </c>
      <c r="AU391" s="17" t="s">
        <v>85</v>
      </c>
    </row>
    <row r="392" spans="2:65" s="1" customFormat="1" ht="16.5" customHeight="1" x14ac:dyDescent="0.2">
      <c r="B392" s="136"/>
      <c r="C392" s="137" t="s">
        <v>691</v>
      </c>
      <c r="D392" s="137" t="s">
        <v>183</v>
      </c>
      <c r="E392" s="138" t="s">
        <v>2063</v>
      </c>
      <c r="F392" s="139" t="s">
        <v>2064</v>
      </c>
      <c r="G392" s="140" t="s">
        <v>339</v>
      </c>
      <c r="H392" s="141">
        <v>2</v>
      </c>
      <c r="I392" s="142"/>
      <c r="J392" s="143">
        <f>ROUND(I392*H392,2)</f>
        <v>0</v>
      </c>
      <c r="K392" s="139" t="s">
        <v>201</v>
      </c>
      <c r="L392" s="32"/>
      <c r="M392" s="144" t="s">
        <v>1</v>
      </c>
      <c r="N392" s="145" t="s">
        <v>41</v>
      </c>
      <c r="P392" s="146">
        <f>O392*H392</f>
        <v>0</v>
      </c>
      <c r="Q392" s="146">
        <v>0</v>
      </c>
      <c r="R392" s="146">
        <f>Q392*H392</f>
        <v>0</v>
      </c>
      <c r="S392" s="146">
        <v>0</v>
      </c>
      <c r="T392" s="147">
        <f>S392*H392</f>
        <v>0</v>
      </c>
      <c r="AR392" s="148" t="s">
        <v>518</v>
      </c>
      <c r="AT392" s="148" t="s">
        <v>183</v>
      </c>
      <c r="AU392" s="148" t="s">
        <v>85</v>
      </c>
      <c r="AY392" s="17" t="s">
        <v>181</v>
      </c>
      <c r="BE392" s="149">
        <f>IF(N392="základní",J392,0)</f>
        <v>0</v>
      </c>
      <c r="BF392" s="149">
        <f>IF(N392="snížená",J392,0)</f>
        <v>0</v>
      </c>
      <c r="BG392" s="149">
        <f>IF(N392="zákl. přenesená",J392,0)</f>
        <v>0</v>
      </c>
      <c r="BH392" s="149">
        <f>IF(N392="sníž. přenesená",J392,0)</f>
        <v>0</v>
      </c>
      <c r="BI392" s="149">
        <f>IF(N392="nulová",J392,0)</f>
        <v>0</v>
      </c>
      <c r="BJ392" s="17" t="s">
        <v>83</v>
      </c>
      <c r="BK392" s="149">
        <f>ROUND(I392*H392,2)</f>
        <v>0</v>
      </c>
      <c r="BL392" s="17" t="s">
        <v>518</v>
      </c>
      <c r="BM392" s="148" t="s">
        <v>2065</v>
      </c>
    </row>
    <row r="393" spans="2:65" s="1" customFormat="1" ht="39" x14ac:dyDescent="0.2">
      <c r="B393" s="32"/>
      <c r="D393" s="151" t="s">
        <v>227</v>
      </c>
      <c r="F393" s="181" t="s">
        <v>1999</v>
      </c>
      <c r="I393" s="182"/>
      <c r="L393" s="32"/>
      <c r="M393" s="192"/>
      <c r="N393" s="193"/>
      <c r="O393" s="193"/>
      <c r="P393" s="193"/>
      <c r="Q393" s="193"/>
      <c r="R393" s="193"/>
      <c r="S393" s="193"/>
      <c r="T393" s="194"/>
      <c r="AT393" s="17" t="s">
        <v>227</v>
      </c>
      <c r="AU393" s="17" t="s">
        <v>85</v>
      </c>
    </row>
    <row r="394" spans="2:65" s="1" customFormat="1" ht="6.95" customHeight="1" x14ac:dyDescent="0.2">
      <c r="B394" s="44"/>
      <c r="C394" s="45"/>
      <c r="D394" s="45"/>
      <c r="E394" s="45"/>
      <c r="F394" s="45"/>
      <c r="G394" s="45"/>
      <c r="H394" s="45"/>
      <c r="I394" s="45"/>
      <c r="J394" s="45"/>
      <c r="K394" s="45"/>
      <c r="L394" s="32"/>
    </row>
  </sheetData>
  <autoFilter ref="C136:K393" xr:uid="{00000000-0009-0000-0000-000007000000}"/>
  <mergeCells count="12">
    <mergeCell ref="E129:H129"/>
    <mergeCell ref="L2:V2"/>
    <mergeCell ref="E85:H85"/>
    <mergeCell ref="E87:H87"/>
    <mergeCell ref="E89:H89"/>
    <mergeCell ref="E125:H125"/>
    <mergeCell ref="E127:H127"/>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789"/>
  <sheetViews>
    <sheetView showGridLines="0" workbookViewId="0"/>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214" t="s">
        <v>5</v>
      </c>
      <c r="M2" s="215"/>
      <c r="N2" s="215"/>
      <c r="O2" s="215"/>
      <c r="P2" s="215"/>
      <c r="Q2" s="215"/>
      <c r="R2" s="215"/>
      <c r="S2" s="215"/>
      <c r="T2" s="215"/>
      <c r="U2" s="215"/>
      <c r="V2" s="215"/>
      <c r="AT2" s="17" t="s">
        <v>120</v>
      </c>
    </row>
    <row r="3" spans="2:46" ht="6.95" customHeight="1" x14ac:dyDescent="0.2">
      <c r="B3" s="18"/>
      <c r="C3" s="19"/>
      <c r="D3" s="19"/>
      <c r="E3" s="19"/>
      <c r="F3" s="19"/>
      <c r="G3" s="19"/>
      <c r="H3" s="19"/>
      <c r="I3" s="19"/>
      <c r="J3" s="19"/>
      <c r="K3" s="19"/>
      <c r="L3" s="20"/>
      <c r="AT3" s="17" t="s">
        <v>85</v>
      </c>
    </row>
    <row r="4" spans="2:46" ht="24.95" customHeight="1" x14ac:dyDescent="0.2">
      <c r="B4" s="20"/>
      <c r="D4" s="21" t="s">
        <v>133</v>
      </c>
      <c r="L4" s="20"/>
      <c r="M4" s="93" t="s">
        <v>10</v>
      </c>
      <c r="AT4" s="17" t="s">
        <v>3</v>
      </c>
    </row>
    <row r="5" spans="2:46" ht="6.95" customHeight="1" x14ac:dyDescent="0.2">
      <c r="B5" s="20"/>
      <c r="L5" s="20"/>
    </row>
    <row r="6" spans="2:46" ht="12" customHeight="1" x14ac:dyDescent="0.2">
      <c r="B6" s="20"/>
      <c r="D6" s="27" t="s">
        <v>16</v>
      </c>
      <c r="L6" s="20"/>
    </row>
    <row r="7" spans="2:46" ht="16.5" customHeight="1" x14ac:dyDescent="0.2">
      <c r="B7" s="20"/>
      <c r="E7" s="247" t="str">
        <f>'Rekapitulace stavby'!K6</f>
        <v>Rekonstrukce spojovacích chodeb pavilonu G VŠB-TUO</v>
      </c>
      <c r="F7" s="248"/>
      <c r="G7" s="248"/>
      <c r="H7" s="248"/>
      <c r="L7" s="20"/>
    </row>
    <row r="8" spans="2:46" ht="12.75" x14ac:dyDescent="0.2">
      <c r="B8" s="20"/>
      <c r="D8" s="27" t="s">
        <v>134</v>
      </c>
      <c r="L8" s="20"/>
    </row>
    <row r="9" spans="2:46" ht="16.5" customHeight="1" x14ac:dyDescent="0.2">
      <c r="B9" s="20"/>
      <c r="E9" s="247" t="s">
        <v>1769</v>
      </c>
      <c r="F9" s="215"/>
      <c r="G9" s="215"/>
      <c r="H9" s="215"/>
      <c r="L9" s="20"/>
    </row>
    <row r="10" spans="2:46" ht="12" customHeight="1" x14ac:dyDescent="0.2">
      <c r="B10" s="20"/>
      <c r="D10" s="27" t="s">
        <v>136</v>
      </c>
      <c r="L10" s="20"/>
    </row>
    <row r="11" spans="2:46" s="1" customFormat="1" ht="16.5" customHeight="1" x14ac:dyDescent="0.2">
      <c r="B11" s="32"/>
      <c r="E11" s="208" t="s">
        <v>2066</v>
      </c>
      <c r="F11" s="246"/>
      <c r="G11" s="246"/>
      <c r="H11" s="246"/>
      <c r="L11" s="32"/>
    </row>
    <row r="12" spans="2:46" s="1" customFormat="1" ht="12" customHeight="1" x14ac:dyDescent="0.2">
      <c r="B12" s="32"/>
      <c r="D12" s="27" t="s">
        <v>975</v>
      </c>
      <c r="L12" s="32"/>
    </row>
    <row r="13" spans="2:46" s="1" customFormat="1" ht="16.5" customHeight="1" x14ac:dyDescent="0.2">
      <c r="B13" s="32"/>
      <c r="E13" s="241" t="s">
        <v>2067</v>
      </c>
      <c r="F13" s="246"/>
      <c r="G13" s="246"/>
      <c r="H13" s="246"/>
      <c r="L13" s="32"/>
    </row>
    <row r="14" spans="2:46" s="1" customFormat="1" x14ac:dyDescent="0.2">
      <c r="B14" s="32"/>
      <c r="L14" s="32"/>
    </row>
    <row r="15" spans="2:46" s="1" customFormat="1" ht="12" customHeight="1" x14ac:dyDescent="0.2">
      <c r="B15" s="32"/>
      <c r="D15" s="27" t="s">
        <v>18</v>
      </c>
      <c r="F15" s="25" t="s">
        <v>1</v>
      </c>
      <c r="I15" s="27" t="s">
        <v>19</v>
      </c>
      <c r="J15" s="25" t="s">
        <v>1</v>
      </c>
      <c r="L15" s="32"/>
    </row>
    <row r="16" spans="2:46" s="1" customFormat="1" ht="12" customHeight="1" x14ac:dyDescent="0.2">
      <c r="B16" s="32"/>
      <c r="D16" s="27" t="s">
        <v>20</v>
      </c>
      <c r="F16" s="25" t="s">
        <v>883</v>
      </c>
      <c r="I16" s="27" t="s">
        <v>22</v>
      </c>
      <c r="J16" s="52" t="str">
        <f>'Rekapitulace stavby'!AN8</f>
        <v>24. 2. 2024</v>
      </c>
      <c r="L16" s="32"/>
    </row>
    <row r="17" spans="2:12" s="1" customFormat="1" ht="10.7" customHeight="1" x14ac:dyDescent="0.2">
      <c r="B17" s="32"/>
      <c r="L17" s="32"/>
    </row>
    <row r="18" spans="2:12" s="1" customFormat="1" ht="12" customHeight="1" x14ac:dyDescent="0.2">
      <c r="B18" s="32"/>
      <c r="D18" s="27" t="s">
        <v>24</v>
      </c>
      <c r="I18" s="27" t="s">
        <v>25</v>
      </c>
      <c r="J18" s="25" t="str">
        <f>IF('Rekapitulace stavby'!AN10="","",'Rekapitulace stavby'!AN10)</f>
        <v/>
      </c>
      <c r="L18" s="32"/>
    </row>
    <row r="19" spans="2:12" s="1" customFormat="1" ht="18" customHeight="1" x14ac:dyDescent="0.2">
      <c r="B19" s="32"/>
      <c r="E19" s="25" t="str">
        <f>IF('Rekapitulace stavby'!E11="","",'Rekapitulace stavby'!E11)</f>
        <v>Vysoká škola bánská – Technická univerzita Ostrava</v>
      </c>
      <c r="I19" s="27" t="s">
        <v>27</v>
      </c>
      <c r="J19" s="25" t="str">
        <f>IF('Rekapitulace stavby'!AN11="","",'Rekapitulace stavby'!AN11)</f>
        <v/>
      </c>
      <c r="L19" s="32"/>
    </row>
    <row r="20" spans="2:12" s="1" customFormat="1" ht="6.95" customHeight="1" x14ac:dyDescent="0.2">
      <c r="B20" s="32"/>
      <c r="L20" s="32"/>
    </row>
    <row r="21" spans="2:12" s="1" customFormat="1" ht="12" customHeight="1" x14ac:dyDescent="0.2">
      <c r="B21" s="32"/>
      <c r="D21" s="27" t="s">
        <v>28</v>
      </c>
      <c r="I21" s="27" t="s">
        <v>25</v>
      </c>
      <c r="J21" s="28" t="str">
        <f>'Rekapitulace stavby'!AN13</f>
        <v>Vyplň údaj</v>
      </c>
      <c r="L21" s="32"/>
    </row>
    <row r="22" spans="2:12" s="1" customFormat="1" ht="18" customHeight="1" x14ac:dyDescent="0.2">
      <c r="B22" s="32"/>
      <c r="E22" s="249" t="str">
        <f>'Rekapitulace stavby'!E14</f>
        <v>Vyplň údaj</v>
      </c>
      <c r="F22" s="228"/>
      <c r="G22" s="228"/>
      <c r="H22" s="228"/>
      <c r="I22" s="27" t="s">
        <v>27</v>
      </c>
      <c r="J22" s="28" t="str">
        <f>'Rekapitulace stavby'!AN14</f>
        <v>Vyplň údaj</v>
      </c>
      <c r="L22" s="32"/>
    </row>
    <row r="23" spans="2:12" s="1" customFormat="1" ht="6.95" customHeight="1" x14ac:dyDescent="0.2">
      <c r="B23" s="32"/>
      <c r="L23" s="32"/>
    </row>
    <row r="24" spans="2:12" s="1" customFormat="1" ht="12" customHeight="1" x14ac:dyDescent="0.2">
      <c r="B24" s="32"/>
      <c r="D24" s="27" t="s">
        <v>30</v>
      </c>
      <c r="I24" s="27" t="s">
        <v>25</v>
      </c>
      <c r="J24" s="25" t="s">
        <v>1</v>
      </c>
      <c r="L24" s="32"/>
    </row>
    <row r="25" spans="2:12" s="1" customFormat="1" ht="18" customHeight="1" x14ac:dyDescent="0.2">
      <c r="B25" s="32"/>
      <c r="E25" s="25" t="s">
        <v>884</v>
      </c>
      <c r="I25" s="27" t="s">
        <v>27</v>
      </c>
      <c r="J25" s="25" t="s">
        <v>1</v>
      </c>
      <c r="L25" s="32"/>
    </row>
    <row r="26" spans="2:12" s="1" customFormat="1" ht="6.95" customHeight="1" x14ac:dyDescent="0.2">
      <c r="B26" s="32"/>
      <c r="L26" s="32"/>
    </row>
    <row r="27" spans="2:12" s="1" customFormat="1" ht="12" customHeight="1" x14ac:dyDescent="0.2">
      <c r="B27" s="32"/>
      <c r="D27" s="27" t="s">
        <v>33</v>
      </c>
      <c r="I27" s="27" t="s">
        <v>25</v>
      </c>
      <c r="J27" s="25" t="s">
        <v>1</v>
      </c>
      <c r="L27" s="32"/>
    </row>
    <row r="28" spans="2:12" s="1" customFormat="1" ht="18" customHeight="1" x14ac:dyDescent="0.2">
      <c r="B28" s="32"/>
      <c r="E28" s="25" t="s">
        <v>885</v>
      </c>
      <c r="I28" s="27" t="s">
        <v>27</v>
      </c>
      <c r="J28" s="25" t="s">
        <v>1</v>
      </c>
      <c r="L28" s="32"/>
    </row>
    <row r="29" spans="2:12" s="1" customFormat="1" ht="6.95" customHeight="1" x14ac:dyDescent="0.2">
      <c r="B29" s="32"/>
      <c r="L29" s="32"/>
    </row>
    <row r="30" spans="2:12" s="1" customFormat="1" ht="12" customHeight="1" x14ac:dyDescent="0.2">
      <c r="B30" s="32"/>
      <c r="D30" s="27" t="s">
        <v>34</v>
      </c>
      <c r="L30" s="32"/>
    </row>
    <row r="31" spans="2:12" s="7" customFormat="1" ht="16.5" customHeight="1" x14ac:dyDescent="0.2">
      <c r="B31" s="94"/>
      <c r="E31" s="232" t="s">
        <v>1</v>
      </c>
      <c r="F31" s="232"/>
      <c r="G31" s="232"/>
      <c r="H31" s="232"/>
      <c r="L31" s="94"/>
    </row>
    <row r="32" spans="2:12" s="1" customFormat="1" ht="6.95" customHeight="1" x14ac:dyDescent="0.2">
      <c r="B32" s="32"/>
      <c r="L32" s="32"/>
    </row>
    <row r="33" spans="2:12" s="1" customFormat="1" ht="6.95" customHeight="1" x14ac:dyDescent="0.2">
      <c r="B33" s="32"/>
      <c r="D33" s="53"/>
      <c r="E33" s="53"/>
      <c r="F33" s="53"/>
      <c r="G33" s="53"/>
      <c r="H33" s="53"/>
      <c r="I33" s="53"/>
      <c r="J33" s="53"/>
      <c r="K33" s="53"/>
      <c r="L33" s="32"/>
    </row>
    <row r="34" spans="2:12" s="1" customFormat="1" ht="25.35" customHeight="1" x14ac:dyDescent="0.2">
      <c r="B34" s="32"/>
      <c r="D34" s="95" t="s">
        <v>36</v>
      </c>
      <c r="J34" s="66">
        <f>ROUND(J137, 2)</f>
        <v>0</v>
      </c>
      <c r="L34" s="32"/>
    </row>
    <row r="35" spans="2:12" s="1" customFormat="1" ht="6.95" customHeight="1" x14ac:dyDescent="0.2">
      <c r="B35" s="32"/>
      <c r="D35" s="53"/>
      <c r="E35" s="53"/>
      <c r="F35" s="53"/>
      <c r="G35" s="53"/>
      <c r="H35" s="53"/>
      <c r="I35" s="53"/>
      <c r="J35" s="53"/>
      <c r="K35" s="53"/>
      <c r="L35" s="32"/>
    </row>
    <row r="36" spans="2:12" s="1" customFormat="1" ht="14.45" customHeight="1" x14ac:dyDescent="0.2">
      <c r="B36" s="32"/>
      <c r="F36" s="35" t="s">
        <v>38</v>
      </c>
      <c r="I36" s="35" t="s">
        <v>37</v>
      </c>
      <c r="J36" s="35" t="s">
        <v>39</v>
      </c>
      <c r="L36" s="32"/>
    </row>
    <row r="37" spans="2:12" s="1" customFormat="1" ht="14.45" customHeight="1" x14ac:dyDescent="0.2">
      <c r="B37" s="32"/>
      <c r="D37" s="55" t="s">
        <v>40</v>
      </c>
      <c r="E37" s="27" t="s">
        <v>41</v>
      </c>
      <c r="F37" s="86">
        <f>ROUND((SUM(BE137:BE788)),  2)</f>
        <v>0</v>
      </c>
      <c r="I37" s="96">
        <v>0.21</v>
      </c>
      <c r="J37" s="86">
        <f>ROUND(((SUM(BE137:BE788))*I37),  2)</f>
        <v>0</v>
      </c>
      <c r="L37" s="32"/>
    </row>
    <row r="38" spans="2:12" s="1" customFormat="1" ht="14.45" customHeight="1" x14ac:dyDescent="0.2">
      <c r="B38" s="32"/>
      <c r="E38" s="27" t="s">
        <v>42</v>
      </c>
      <c r="F38" s="86">
        <f>ROUND((SUM(BF137:BF788)),  2)</f>
        <v>0</v>
      </c>
      <c r="I38" s="96">
        <v>0.12</v>
      </c>
      <c r="J38" s="86">
        <f>ROUND(((SUM(BF137:BF788))*I38),  2)</f>
        <v>0</v>
      </c>
      <c r="L38" s="32"/>
    </row>
    <row r="39" spans="2:12" s="1" customFormat="1" ht="14.45" hidden="1" customHeight="1" x14ac:dyDescent="0.2">
      <c r="B39" s="32"/>
      <c r="E39" s="27" t="s">
        <v>43</v>
      </c>
      <c r="F39" s="86">
        <f>ROUND((SUM(BG137:BG788)),  2)</f>
        <v>0</v>
      </c>
      <c r="I39" s="96">
        <v>0.21</v>
      </c>
      <c r="J39" s="86">
        <f>0</f>
        <v>0</v>
      </c>
      <c r="L39" s="32"/>
    </row>
    <row r="40" spans="2:12" s="1" customFormat="1" ht="14.45" hidden="1" customHeight="1" x14ac:dyDescent="0.2">
      <c r="B40" s="32"/>
      <c r="E40" s="27" t="s">
        <v>44</v>
      </c>
      <c r="F40" s="86">
        <f>ROUND((SUM(BH137:BH788)),  2)</f>
        <v>0</v>
      </c>
      <c r="I40" s="96">
        <v>0.12</v>
      </c>
      <c r="J40" s="86">
        <f>0</f>
        <v>0</v>
      </c>
      <c r="L40" s="32"/>
    </row>
    <row r="41" spans="2:12" s="1" customFormat="1" ht="14.45" hidden="1" customHeight="1" x14ac:dyDescent="0.2">
      <c r="B41" s="32"/>
      <c r="E41" s="27" t="s">
        <v>45</v>
      </c>
      <c r="F41" s="86">
        <f>ROUND((SUM(BI137:BI788)),  2)</f>
        <v>0</v>
      </c>
      <c r="I41" s="96">
        <v>0</v>
      </c>
      <c r="J41" s="86">
        <f>0</f>
        <v>0</v>
      </c>
      <c r="L41" s="32"/>
    </row>
    <row r="42" spans="2:12" s="1" customFormat="1" ht="6.95" customHeight="1" x14ac:dyDescent="0.2">
      <c r="B42" s="32"/>
      <c r="L42" s="32"/>
    </row>
    <row r="43" spans="2:12" s="1" customFormat="1" ht="25.35" customHeight="1" x14ac:dyDescent="0.2">
      <c r="B43" s="32"/>
      <c r="C43" s="97"/>
      <c r="D43" s="98" t="s">
        <v>46</v>
      </c>
      <c r="E43" s="57"/>
      <c r="F43" s="57"/>
      <c r="G43" s="99" t="s">
        <v>47</v>
      </c>
      <c r="H43" s="100" t="s">
        <v>48</v>
      </c>
      <c r="I43" s="57"/>
      <c r="J43" s="101">
        <f>SUM(J34:J41)</f>
        <v>0</v>
      </c>
      <c r="K43" s="102"/>
      <c r="L43" s="32"/>
    </row>
    <row r="44" spans="2:12" s="1" customFormat="1" ht="14.45" customHeight="1" x14ac:dyDescent="0.2">
      <c r="B44" s="32"/>
      <c r="L44" s="32"/>
    </row>
    <row r="45" spans="2:12" ht="14.45" customHeight="1" x14ac:dyDescent="0.2">
      <c r="B45" s="20"/>
      <c r="L45" s="20"/>
    </row>
    <row r="46" spans="2:12" ht="14.45" customHeight="1" x14ac:dyDescent="0.2">
      <c r="B46" s="20"/>
      <c r="L46" s="20"/>
    </row>
    <row r="47" spans="2:12" ht="14.45" customHeight="1" x14ac:dyDescent="0.2">
      <c r="B47" s="20"/>
      <c r="L47" s="20"/>
    </row>
    <row r="48" spans="2:12" ht="14.45" customHeight="1" x14ac:dyDescent="0.2">
      <c r="B48" s="20"/>
      <c r="L48" s="20"/>
    </row>
    <row r="49" spans="2:12" ht="14.45" customHeight="1" x14ac:dyDescent="0.2">
      <c r="B49" s="20"/>
      <c r="L49" s="20"/>
    </row>
    <row r="50" spans="2:12" s="1" customFormat="1" ht="14.45" customHeight="1" x14ac:dyDescent="0.2">
      <c r="B50" s="32"/>
      <c r="D50" s="41" t="s">
        <v>49</v>
      </c>
      <c r="E50" s="42"/>
      <c r="F50" s="42"/>
      <c r="G50" s="41" t="s">
        <v>50</v>
      </c>
      <c r="H50" s="42"/>
      <c r="I50" s="42"/>
      <c r="J50" s="42"/>
      <c r="K50" s="42"/>
      <c r="L50" s="32"/>
    </row>
    <row r="51" spans="2:12" x14ac:dyDescent="0.2">
      <c r="B51" s="20"/>
      <c r="L51" s="20"/>
    </row>
    <row r="52" spans="2:12" x14ac:dyDescent="0.2">
      <c r="B52" s="20"/>
      <c r="L52" s="20"/>
    </row>
    <row r="53" spans="2:12" x14ac:dyDescent="0.2">
      <c r="B53" s="20"/>
      <c r="L53" s="20"/>
    </row>
    <row r="54" spans="2:12" x14ac:dyDescent="0.2">
      <c r="B54" s="20"/>
      <c r="L54" s="20"/>
    </row>
    <row r="55" spans="2:12" x14ac:dyDescent="0.2">
      <c r="B55" s="20"/>
      <c r="L55" s="20"/>
    </row>
    <row r="56" spans="2:12" x14ac:dyDescent="0.2">
      <c r="B56" s="20"/>
      <c r="L56" s="20"/>
    </row>
    <row r="57" spans="2:12" x14ac:dyDescent="0.2">
      <c r="B57" s="20"/>
      <c r="L57" s="20"/>
    </row>
    <row r="58" spans="2:12" x14ac:dyDescent="0.2">
      <c r="B58" s="20"/>
      <c r="L58" s="20"/>
    </row>
    <row r="59" spans="2:12" x14ac:dyDescent="0.2">
      <c r="B59" s="20"/>
      <c r="L59" s="20"/>
    </row>
    <row r="60" spans="2:12" x14ac:dyDescent="0.2">
      <c r="B60" s="20"/>
      <c r="L60" s="20"/>
    </row>
    <row r="61" spans="2:12" s="1" customFormat="1" ht="12.75" x14ac:dyDescent="0.2">
      <c r="B61" s="32"/>
      <c r="D61" s="43" t="s">
        <v>51</v>
      </c>
      <c r="E61" s="34"/>
      <c r="F61" s="103" t="s">
        <v>52</v>
      </c>
      <c r="G61" s="43" t="s">
        <v>51</v>
      </c>
      <c r="H61" s="34"/>
      <c r="I61" s="34"/>
      <c r="J61" s="104" t="s">
        <v>52</v>
      </c>
      <c r="K61" s="34"/>
      <c r="L61" s="32"/>
    </row>
    <row r="62" spans="2:12" x14ac:dyDescent="0.2">
      <c r="B62" s="20"/>
      <c r="L62" s="20"/>
    </row>
    <row r="63" spans="2:12" x14ac:dyDescent="0.2">
      <c r="B63" s="20"/>
      <c r="L63" s="20"/>
    </row>
    <row r="64" spans="2:12" x14ac:dyDescent="0.2">
      <c r="B64" s="20"/>
      <c r="L64" s="20"/>
    </row>
    <row r="65" spans="2:12" s="1" customFormat="1" ht="12.75" x14ac:dyDescent="0.2">
      <c r="B65" s="32"/>
      <c r="D65" s="41" t="s">
        <v>53</v>
      </c>
      <c r="E65" s="42"/>
      <c r="F65" s="42"/>
      <c r="G65" s="41" t="s">
        <v>54</v>
      </c>
      <c r="H65" s="42"/>
      <c r="I65" s="42"/>
      <c r="J65" s="42"/>
      <c r="K65" s="42"/>
      <c r="L65" s="32"/>
    </row>
    <row r="66" spans="2:12" x14ac:dyDescent="0.2">
      <c r="B66" s="20"/>
      <c r="L66" s="20"/>
    </row>
    <row r="67" spans="2:12" x14ac:dyDescent="0.2">
      <c r="B67" s="20"/>
      <c r="L67" s="20"/>
    </row>
    <row r="68" spans="2:12" x14ac:dyDescent="0.2">
      <c r="B68" s="20"/>
      <c r="L68" s="20"/>
    </row>
    <row r="69" spans="2:12" x14ac:dyDescent="0.2">
      <c r="B69" s="20"/>
      <c r="L69" s="20"/>
    </row>
    <row r="70" spans="2:12" x14ac:dyDescent="0.2">
      <c r="B70" s="20"/>
      <c r="L70" s="20"/>
    </row>
    <row r="71" spans="2:12" x14ac:dyDescent="0.2">
      <c r="B71" s="20"/>
      <c r="L71" s="20"/>
    </row>
    <row r="72" spans="2:12" x14ac:dyDescent="0.2">
      <c r="B72" s="20"/>
      <c r="L72" s="20"/>
    </row>
    <row r="73" spans="2:12" x14ac:dyDescent="0.2">
      <c r="B73" s="20"/>
      <c r="L73" s="20"/>
    </row>
    <row r="74" spans="2:12" x14ac:dyDescent="0.2">
      <c r="B74" s="20"/>
      <c r="L74" s="20"/>
    </row>
    <row r="75" spans="2:12" x14ac:dyDescent="0.2">
      <c r="B75" s="20"/>
      <c r="L75" s="20"/>
    </row>
    <row r="76" spans="2:12" s="1" customFormat="1" ht="12.75" x14ac:dyDescent="0.2">
      <c r="B76" s="32"/>
      <c r="D76" s="43" t="s">
        <v>51</v>
      </c>
      <c r="E76" s="34"/>
      <c r="F76" s="103" t="s">
        <v>52</v>
      </c>
      <c r="G76" s="43" t="s">
        <v>51</v>
      </c>
      <c r="H76" s="34"/>
      <c r="I76" s="34"/>
      <c r="J76" s="104" t="s">
        <v>52</v>
      </c>
      <c r="K76" s="34"/>
      <c r="L76" s="32"/>
    </row>
    <row r="77" spans="2:12" s="1" customFormat="1" ht="14.45" customHeight="1" x14ac:dyDescent="0.2">
      <c r="B77" s="44"/>
      <c r="C77" s="45"/>
      <c r="D77" s="45"/>
      <c r="E77" s="45"/>
      <c r="F77" s="45"/>
      <c r="G77" s="45"/>
      <c r="H77" s="45"/>
      <c r="I77" s="45"/>
      <c r="J77" s="45"/>
      <c r="K77" s="45"/>
      <c r="L77" s="32"/>
    </row>
    <row r="81" spans="2:12" s="1" customFormat="1" ht="6.95" customHeight="1" x14ac:dyDescent="0.2">
      <c r="B81" s="46"/>
      <c r="C81" s="47"/>
      <c r="D81" s="47"/>
      <c r="E81" s="47"/>
      <c r="F81" s="47"/>
      <c r="G81" s="47"/>
      <c r="H81" s="47"/>
      <c r="I81" s="47"/>
      <c r="J81" s="47"/>
      <c r="K81" s="47"/>
      <c r="L81" s="32"/>
    </row>
    <row r="82" spans="2:12" s="1" customFormat="1" ht="24.95" customHeight="1" x14ac:dyDescent="0.2">
      <c r="B82" s="32"/>
      <c r="C82" s="21" t="s">
        <v>138</v>
      </c>
      <c r="L82" s="32"/>
    </row>
    <row r="83" spans="2:12" s="1" customFormat="1" ht="6.95" customHeight="1" x14ac:dyDescent="0.2">
      <c r="B83" s="32"/>
      <c r="L83" s="32"/>
    </row>
    <row r="84" spans="2:12" s="1" customFormat="1" ht="12" customHeight="1" x14ac:dyDescent="0.2">
      <c r="B84" s="32"/>
      <c r="C84" s="27" t="s">
        <v>16</v>
      </c>
      <c r="L84" s="32"/>
    </row>
    <row r="85" spans="2:12" s="1" customFormat="1" ht="16.5" customHeight="1" x14ac:dyDescent="0.2">
      <c r="B85" s="32"/>
      <c r="E85" s="247" t="str">
        <f>E7</f>
        <v>Rekonstrukce spojovacích chodeb pavilonu G VŠB-TUO</v>
      </c>
      <c r="F85" s="248"/>
      <c r="G85" s="248"/>
      <c r="H85" s="248"/>
      <c r="L85" s="32"/>
    </row>
    <row r="86" spans="2:12" ht="12" customHeight="1" x14ac:dyDescent="0.2">
      <c r="B86" s="20"/>
      <c r="C86" s="27" t="s">
        <v>134</v>
      </c>
      <c r="L86" s="20"/>
    </row>
    <row r="87" spans="2:12" ht="16.5" customHeight="1" x14ac:dyDescent="0.2">
      <c r="B87" s="20"/>
      <c r="E87" s="247" t="s">
        <v>1769</v>
      </c>
      <c r="F87" s="215"/>
      <c r="G87" s="215"/>
      <c r="H87" s="215"/>
      <c r="L87" s="20"/>
    </row>
    <row r="88" spans="2:12" ht="12" customHeight="1" x14ac:dyDescent="0.2">
      <c r="B88" s="20"/>
      <c r="C88" s="27" t="s">
        <v>136</v>
      </c>
      <c r="L88" s="20"/>
    </row>
    <row r="89" spans="2:12" s="1" customFormat="1" ht="16.5" customHeight="1" x14ac:dyDescent="0.2">
      <c r="B89" s="32"/>
      <c r="E89" s="208" t="s">
        <v>2066</v>
      </c>
      <c r="F89" s="246"/>
      <c r="G89" s="246"/>
      <c r="H89" s="246"/>
      <c r="L89" s="32"/>
    </row>
    <row r="90" spans="2:12" s="1" customFormat="1" ht="12" customHeight="1" x14ac:dyDescent="0.2">
      <c r="B90" s="32"/>
      <c r="C90" s="27" t="s">
        <v>975</v>
      </c>
      <c r="L90" s="32"/>
    </row>
    <row r="91" spans="2:12" s="1" customFormat="1" ht="16.5" customHeight="1" x14ac:dyDescent="0.2">
      <c r="B91" s="32"/>
      <c r="E91" s="241" t="str">
        <f>E13</f>
        <v>1 - D1.02.40- Zdravotechnika - Sociální zařízení G</v>
      </c>
      <c r="F91" s="246"/>
      <c r="G91" s="246"/>
      <c r="H91" s="246"/>
      <c r="L91" s="32"/>
    </row>
    <row r="92" spans="2:12" s="1" customFormat="1" ht="6.95" customHeight="1" x14ac:dyDescent="0.2">
      <c r="B92" s="32"/>
      <c r="L92" s="32"/>
    </row>
    <row r="93" spans="2:12" s="1" customFormat="1" ht="12" customHeight="1" x14ac:dyDescent="0.2">
      <c r="B93" s="32"/>
      <c r="C93" s="27" t="s">
        <v>20</v>
      </c>
      <c r="F93" s="25" t="str">
        <f>F16</f>
        <v>Ostrava-Poruba</v>
      </c>
      <c r="I93" s="27" t="s">
        <v>22</v>
      </c>
      <c r="J93" s="52" t="str">
        <f>IF(J16="","",J16)</f>
        <v>24. 2. 2024</v>
      </c>
      <c r="L93" s="32"/>
    </row>
    <row r="94" spans="2:12" s="1" customFormat="1" ht="6.95" customHeight="1" x14ac:dyDescent="0.2">
      <c r="B94" s="32"/>
      <c r="L94" s="32"/>
    </row>
    <row r="95" spans="2:12" s="1" customFormat="1" ht="15.2" customHeight="1" x14ac:dyDescent="0.2">
      <c r="B95" s="32"/>
      <c r="C95" s="27" t="s">
        <v>24</v>
      </c>
      <c r="F95" s="25" t="str">
        <f>E19</f>
        <v>Vysoká škola bánská – Technická univerzita Ostrava</v>
      </c>
      <c r="I95" s="27" t="s">
        <v>30</v>
      </c>
      <c r="J95" s="30" t="str">
        <f>E25</f>
        <v>Ing.Petr Kudlík</v>
      </c>
      <c r="L95" s="32"/>
    </row>
    <row r="96" spans="2:12" s="1" customFormat="1" ht="15.2" customHeight="1" x14ac:dyDescent="0.2">
      <c r="B96" s="32"/>
      <c r="C96" s="27" t="s">
        <v>28</v>
      </c>
      <c r="F96" s="25" t="str">
        <f>IF(E22="","",E22)</f>
        <v>Vyplň údaj</v>
      </c>
      <c r="I96" s="27" t="s">
        <v>33</v>
      </c>
      <c r="J96" s="30" t="str">
        <f>E28</f>
        <v>Lenka Jugová</v>
      </c>
      <c r="L96" s="32"/>
    </row>
    <row r="97" spans="2:47" s="1" customFormat="1" ht="10.35" customHeight="1" x14ac:dyDescent="0.2">
      <c r="B97" s="32"/>
      <c r="L97" s="32"/>
    </row>
    <row r="98" spans="2:47" s="1" customFormat="1" ht="29.25" customHeight="1" x14ac:dyDescent="0.2">
      <c r="B98" s="32"/>
      <c r="C98" s="105" t="s">
        <v>139</v>
      </c>
      <c r="D98" s="97"/>
      <c r="E98" s="97"/>
      <c r="F98" s="97"/>
      <c r="G98" s="97"/>
      <c r="H98" s="97"/>
      <c r="I98" s="97"/>
      <c r="J98" s="106" t="s">
        <v>140</v>
      </c>
      <c r="K98" s="97"/>
      <c r="L98" s="32"/>
    </row>
    <row r="99" spans="2:47" s="1" customFormat="1" ht="10.35" customHeight="1" x14ac:dyDescent="0.2">
      <c r="B99" s="32"/>
      <c r="L99" s="32"/>
    </row>
    <row r="100" spans="2:47" s="1" customFormat="1" ht="22.9" customHeight="1" x14ac:dyDescent="0.2">
      <c r="B100" s="32"/>
      <c r="C100" s="107" t="s">
        <v>141</v>
      </c>
      <c r="J100" s="66">
        <f>J137</f>
        <v>0</v>
      </c>
      <c r="L100" s="32"/>
      <c r="AU100" s="17" t="s">
        <v>142</v>
      </c>
    </row>
    <row r="101" spans="2:47" s="8" customFormat="1" ht="24.95" customHeight="1" x14ac:dyDescent="0.2">
      <c r="B101" s="108"/>
      <c r="D101" s="109" t="s">
        <v>143</v>
      </c>
      <c r="E101" s="110"/>
      <c r="F101" s="110"/>
      <c r="G101" s="110"/>
      <c r="H101" s="110"/>
      <c r="I101" s="110"/>
      <c r="J101" s="111">
        <f>J138</f>
        <v>0</v>
      </c>
      <c r="L101" s="108"/>
    </row>
    <row r="102" spans="2:47" s="9" customFormat="1" ht="19.899999999999999" customHeight="1" x14ac:dyDescent="0.2">
      <c r="B102" s="112"/>
      <c r="D102" s="113" t="s">
        <v>146</v>
      </c>
      <c r="E102" s="114"/>
      <c r="F102" s="114"/>
      <c r="G102" s="114"/>
      <c r="H102" s="114"/>
      <c r="I102" s="114"/>
      <c r="J102" s="115">
        <f>J139</f>
        <v>0</v>
      </c>
      <c r="L102" s="112"/>
    </row>
    <row r="103" spans="2:47" s="8" customFormat="1" ht="24.95" customHeight="1" x14ac:dyDescent="0.2">
      <c r="B103" s="108"/>
      <c r="D103" s="109" t="s">
        <v>153</v>
      </c>
      <c r="E103" s="110"/>
      <c r="F103" s="110"/>
      <c r="G103" s="110"/>
      <c r="H103" s="110"/>
      <c r="I103" s="110"/>
      <c r="J103" s="111">
        <f>J141</f>
        <v>0</v>
      </c>
      <c r="L103" s="108"/>
    </row>
    <row r="104" spans="2:47" s="9" customFormat="1" ht="19.899999999999999" customHeight="1" x14ac:dyDescent="0.2">
      <c r="B104" s="112"/>
      <c r="D104" s="113" t="s">
        <v>154</v>
      </c>
      <c r="E104" s="114"/>
      <c r="F104" s="114"/>
      <c r="G104" s="114"/>
      <c r="H104" s="114"/>
      <c r="I104" s="114"/>
      <c r="J104" s="115">
        <f>J142</f>
        <v>0</v>
      </c>
      <c r="L104" s="112"/>
    </row>
    <row r="105" spans="2:47" s="9" customFormat="1" ht="19.899999999999999" customHeight="1" x14ac:dyDescent="0.2">
      <c r="B105" s="112"/>
      <c r="D105" s="113" t="s">
        <v>1771</v>
      </c>
      <c r="E105" s="114"/>
      <c r="F105" s="114"/>
      <c r="G105" s="114"/>
      <c r="H105" s="114"/>
      <c r="I105" s="114"/>
      <c r="J105" s="115">
        <f>J201</f>
        <v>0</v>
      </c>
      <c r="L105" s="112"/>
    </row>
    <row r="106" spans="2:47" s="9" customFormat="1" ht="19.899999999999999" customHeight="1" x14ac:dyDescent="0.2">
      <c r="B106" s="112"/>
      <c r="D106" s="113" t="s">
        <v>886</v>
      </c>
      <c r="E106" s="114"/>
      <c r="F106" s="114"/>
      <c r="G106" s="114"/>
      <c r="H106" s="114"/>
      <c r="I106" s="114"/>
      <c r="J106" s="115">
        <f>J277</f>
        <v>0</v>
      </c>
      <c r="L106" s="112"/>
    </row>
    <row r="107" spans="2:47" s="9" customFormat="1" ht="19.899999999999999" customHeight="1" x14ac:dyDescent="0.2">
      <c r="B107" s="112"/>
      <c r="D107" s="113" t="s">
        <v>2068</v>
      </c>
      <c r="E107" s="114"/>
      <c r="F107" s="114"/>
      <c r="G107" s="114"/>
      <c r="H107" s="114"/>
      <c r="I107" s="114"/>
      <c r="J107" s="115">
        <f>J508</f>
        <v>0</v>
      </c>
      <c r="L107" s="112"/>
    </row>
    <row r="108" spans="2:47" s="9" customFormat="1" ht="19.899999999999999" customHeight="1" x14ac:dyDescent="0.2">
      <c r="B108" s="112"/>
      <c r="D108" s="113" t="s">
        <v>2069</v>
      </c>
      <c r="E108" s="114"/>
      <c r="F108" s="114"/>
      <c r="G108" s="114"/>
      <c r="H108" s="114"/>
      <c r="I108" s="114"/>
      <c r="J108" s="115">
        <f>J513</f>
        <v>0</v>
      </c>
      <c r="L108" s="112"/>
    </row>
    <row r="109" spans="2:47" s="9" customFormat="1" ht="19.899999999999999" customHeight="1" x14ac:dyDescent="0.2">
      <c r="B109" s="112"/>
      <c r="D109" s="113" t="s">
        <v>2070</v>
      </c>
      <c r="E109" s="114"/>
      <c r="F109" s="114"/>
      <c r="G109" s="114"/>
      <c r="H109" s="114"/>
      <c r="I109" s="114"/>
      <c r="J109" s="115">
        <f>J705</f>
        <v>0</v>
      </c>
      <c r="L109" s="112"/>
    </row>
    <row r="110" spans="2:47" s="9" customFormat="1" ht="19.899999999999999" customHeight="1" x14ac:dyDescent="0.2">
      <c r="B110" s="112"/>
      <c r="D110" s="113" t="s">
        <v>155</v>
      </c>
      <c r="E110" s="114"/>
      <c r="F110" s="114"/>
      <c r="G110" s="114"/>
      <c r="H110" s="114"/>
      <c r="I110" s="114"/>
      <c r="J110" s="115">
        <f>J763</f>
        <v>0</v>
      </c>
      <c r="L110" s="112"/>
    </row>
    <row r="111" spans="2:47" s="8" customFormat="1" ht="24.95" customHeight="1" x14ac:dyDescent="0.2">
      <c r="B111" s="108"/>
      <c r="D111" s="109" t="s">
        <v>887</v>
      </c>
      <c r="E111" s="110"/>
      <c r="F111" s="110"/>
      <c r="G111" s="110"/>
      <c r="H111" s="110"/>
      <c r="I111" s="110"/>
      <c r="J111" s="111">
        <f>J778</f>
        <v>0</v>
      </c>
      <c r="L111" s="108"/>
    </row>
    <row r="112" spans="2:47" s="8" customFormat="1" ht="24.95" customHeight="1" x14ac:dyDescent="0.2">
      <c r="B112" s="108"/>
      <c r="D112" s="109" t="s">
        <v>2071</v>
      </c>
      <c r="E112" s="110"/>
      <c r="F112" s="110"/>
      <c r="G112" s="110"/>
      <c r="H112" s="110"/>
      <c r="I112" s="110"/>
      <c r="J112" s="111">
        <f>J781</f>
        <v>0</v>
      </c>
      <c r="L112" s="108"/>
    </row>
    <row r="113" spans="2:12" s="9" customFormat="1" ht="19.899999999999999" customHeight="1" x14ac:dyDescent="0.2">
      <c r="B113" s="112"/>
      <c r="D113" s="113" t="s">
        <v>2072</v>
      </c>
      <c r="E113" s="114"/>
      <c r="F113" s="114"/>
      <c r="G113" s="114"/>
      <c r="H113" s="114"/>
      <c r="I113" s="114"/>
      <c r="J113" s="115">
        <f>J782</f>
        <v>0</v>
      </c>
      <c r="L113" s="112"/>
    </row>
    <row r="114" spans="2:12" s="1" customFormat="1" ht="21.95" customHeight="1" x14ac:dyDescent="0.2">
      <c r="B114" s="32"/>
      <c r="L114" s="32"/>
    </row>
    <row r="115" spans="2:12" s="1" customFormat="1" ht="6.95" customHeight="1" x14ac:dyDescent="0.2">
      <c r="B115" s="44"/>
      <c r="C115" s="45"/>
      <c r="D115" s="45"/>
      <c r="E115" s="45"/>
      <c r="F115" s="45"/>
      <c r="G115" s="45"/>
      <c r="H115" s="45"/>
      <c r="I115" s="45"/>
      <c r="J115" s="45"/>
      <c r="K115" s="45"/>
      <c r="L115" s="32"/>
    </row>
    <row r="119" spans="2:12" s="1" customFormat="1" ht="6.95" customHeight="1" x14ac:dyDescent="0.2">
      <c r="B119" s="46"/>
      <c r="C119" s="47"/>
      <c r="D119" s="47"/>
      <c r="E119" s="47"/>
      <c r="F119" s="47"/>
      <c r="G119" s="47"/>
      <c r="H119" s="47"/>
      <c r="I119" s="47"/>
      <c r="J119" s="47"/>
      <c r="K119" s="47"/>
      <c r="L119" s="32"/>
    </row>
    <row r="120" spans="2:12" s="1" customFormat="1" ht="24.95" customHeight="1" x14ac:dyDescent="0.2">
      <c r="B120" s="32"/>
      <c r="C120" s="21" t="s">
        <v>166</v>
      </c>
      <c r="L120" s="32"/>
    </row>
    <row r="121" spans="2:12" s="1" customFormat="1" ht="6.95" customHeight="1" x14ac:dyDescent="0.2">
      <c r="B121" s="32"/>
      <c r="L121" s="32"/>
    </row>
    <row r="122" spans="2:12" s="1" customFormat="1" ht="12" customHeight="1" x14ac:dyDescent="0.2">
      <c r="B122" s="32"/>
      <c r="C122" s="27" t="s">
        <v>16</v>
      </c>
      <c r="L122" s="32"/>
    </row>
    <row r="123" spans="2:12" s="1" customFormat="1" ht="16.5" customHeight="1" x14ac:dyDescent="0.2">
      <c r="B123" s="32"/>
      <c r="E123" s="247" t="str">
        <f>E7</f>
        <v>Rekonstrukce spojovacích chodeb pavilonu G VŠB-TUO</v>
      </c>
      <c r="F123" s="248"/>
      <c r="G123" s="248"/>
      <c r="H123" s="248"/>
      <c r="L123" s="32"/>
    </row>
    <row r="124" spans="2:12" ht="12" customHeight="1" x14ac:dyDescent="0.2">
      <c r="B124" s="20"/>
      <c r="C124" s="27" t="s">
        <v>134</v>
      </c>
      <c r="L124" s="20"/>
    </row>
    <row r="125" spans="2:12" ht="16.5" customHeight="1" x14ac:dyDescent="0.2">
      <c r="B125" s="20"/>
      <c r="E125" s="247" t="s">
        <v>1769</v>
      </c>
      <c r="F125" s="215"/>
      <c r="G125" s="215"/>
      <c r="H125" s="215"/>
      <c r="L125" s="20"/>
    </row>
    <row r="126" spans="2:12" ht="12" customHeight="1" x14ac:dyDescent="0.2">
      <c r="B126" s="20"/>
      <c r="C126" s="27" t="s">
        <v>136</v>
      </c>
      <c r="L126" s="20"/>
    </row>
    <row r="127" spans="2:12" s="1" customFormat="1" ht="16.5" customHeight="1" x14ac:dyDescent="0.2">
      <c r="B127" s="32"/>
      <c r="E127" s="208" t="s">
        <v>2066</v>
      </c>
      <c r="F127" s="246"/>
      <c r="G127" s="246"/>
      <c r="H127" s="246"/>
      <c r="L127" s="32"/>
    </row>
    <row r="128" spans="2:12" s="1" customFormat="1" ht="12" customHeight="1" x14ac:dyDescent="0.2">
      <c r="B128" s="32"/>
      <c r="C128" s="27" t="s">
        <v>975</v>
      </c>
      <c r="L128" s="32"/>
    </row>
    <row r="129" spans="2:65" s="1" customFormat="1" ht="16.5" customHeight="1" x14ac:dyDescent="0.2">
      <c r="B129" s="32"/>
      <c r="E129" s="241" t="str">
        <f>E13</f>
        <v>1 - D1.02.40- Zdravotechnika - Sociální zařízení G</v>
      </c>
      <c r="F129" s="246"/>
      <c r="G129" s="246"/>
      <c r="H129" s="246"/>
      <c r="L129" s="32"/>
    </row>
    <row r="130" spans="2:65" s="1" customFormat="1" ht="6.95" customHeight="1" x14ac:dyDescent="0.2">
      <c r="B130" s="32"/>
      <c r="L130" s="32"/>
    </row>
    <row r="131" spans="2:65" s="1" customFormat="1" ht="12" customHeight="1" x14ac:dyDescent="0.2">
      <c r="B131" s="32"/>
      <c r="C131" s="27" t="s">
        <v>20</v>
      </c>
      <c r="F131" s="25" t="str">
        <f>F16</f>
        <v>Ostrava-Poruba</v>
      </c>
      <c r="I131" s="27" t="s">
        <v>22</v>
      </c>
      <c r="J131" s="52" t="str">
        <f>IF(J16="","",J16)</f>
        <v>24. 2. 2024</v>
      </c>
      <c r="L131" s="32"/>
    </row>
    <row r="132" spans="2:65" s="1" customFormat="1" ht="6.95" customHeight="1" x14ac:dyDescent="0.2">
      <c r="B132" s="32"/>
      <c r="L132" s="32"/>
    </row>
    <row r="133" spans="2:65" s="1" customFormat="1" ht="15.2" customHeight="1" x14ac:dyDescent="0.2">
      <c r="B133" s="32"/>
      <c r="C133" s="27" t="s">
        <v>24</v>
      </c>
      <c r="F133" s="25" t="str">
        <f>E19</f>
        <v>Vysoká škola bánská – Technická univerzita Ostrava</v>
      </c>
      <c r="I133" s="27" t="s">
        <v>30</v>
      </c>
      <c r="J133" s="30" t="str">
        <f>E25</f>
        <v>Ing.Petr Kudlík</v>
      </c>
      <c r="L133" s="32"/>
    </row>
    <row r="134" spans="2:65" s="1" customFormat="1" ht="15.2" customHeight="1" x14ac:dyDescent="0.2">
      <c r="B134" s="32"/>
      <c r="C134" s="27" t="s">
        <v>28</v>
      </c>
      <c r="F134" s="25" t="str">
        <f>IF(E22="","",E22)</f>
        <v>Vyplň údaj</v>
      </c>
      <c r="I134" s="27" t="s">
        <v>33</v>
      </c>
      <c r="J134" s="30" t="str">
        <f>E28</f>
        <v>Lenka Jugová</v>
      </c>
      <c r="L134" s="32"/>
    </row>
    <row r="135" spans="2:65" s="1" customFormat="1" ht="10.35" customHeight="1" x14ac:dyDescent="0.2">
      <c r="B135" s="32"/>
      <c r="L135" s="32"/>
    </row>
    <row r="136" spans="2:65" s="10" customFormat="1" ht="29.25" customHeight="1" x14ac:dyDescent="0.2">
      <c r="B136" s="116"/>
      <c r="C136" s="117" t="s">
        <v>167</v>
      </c>
      <c r="D136" s="118" t="s">
        <v>61</v>
      </c>
      <c r="E136" s="118" t="s">
        <v>57</v>
      </c>
      <c r="F136" s="118" t="s">
        <v>58</v>
      </c>
      <c r="G136" s="118" t="s">
        <v>168</v>
      </c>
      <c r="H136" s="118" t="s">
        <v>169</v>
      </c>
      <c r="I136" s="118" t="s">
        <v>170</v>
      </c>
      <c r="J136" s="118" t="s">
        <v>140</v>
      </c>
      <c r="K136" s="119" t="s">
        <v>171</v>
      </c>
      <c r="L136" s="116"/>
      <c r="M136" s="59" t="s">
        <v>1</v>
      </c>
      <c r="N136" s="60" t="s">
        <v>40</v>
      </c>
      <c r="O136" s="60" t="s">
        <v>172</v>
      </c>
      <c r="P136" s="60" t="s">
        <v>173</v>
      </c>
      <c r="Q136" s="60" t="s">
        <v>174</v>
      </c>
      <c r="R136" s="60" t="s">
        <v>175</v>
      </c>
      <c r="S136" s="60" t="s">
        <v>176</v>
      </c>
      <c r="T136" s="61" t="s">
        <v>177</v>
      </c>
    </row>
    <row r="137" spans="2:65" s="1" customFormat="1" ht="22.9" customHeight="1" x14ac:dyDescent="0.25">
      <c r="B137" s="32"/>
      <c r="C137" s="64" t="s">
        <v>178</v>
      </c>
      <c r="J137" s="120">
        <f>BK137</f>
        <v>0</v>
      </c>
      <c r="L137" s="32"/>
      <c r="M137" s="62"/>
      <c r="N137" s="53"/>
      <c r="O137" s="53"/>
      <c r="P137" s="121">
        <f>P138+P141+P778+P781</f>
        <v>0</v>
      </c>
      <c r="Q137" s="53"/>
      <c r="R137" s="121">
        <f>R138+R141+R778+R781</f>
        <v>2.5852923072999996</v>
      </c>
      <c r="S137" s="53"/>
      <c r="T137" s="122">
        <f>T138+T141+T778+T781</f>
        <v>2.5541099999999997</v>
      </c>
      <c r="AT137" s="17" t="s">
        <v>75</v>
      </c>
      <c r="AU137" s="17" t="s">
        <v>142</v>
      </c>
      <c r="BK137" s="123">
        <f>BK138+BK141+BK778+BK781</f>
        <v>0</v>
      </c>
    </row>
    <row r="138" spans="2:65" s="11" customFormat="1" ht="25.9" customHeight="1" x14ac:dyDescent="0.2">
      <c r="B138" s="124"/>
      <c r="D138" s="125" t="s">
        <v>75</v>
      </c>
      <c r="E138" s="126" t="s">
        <v>179</v>
      </c>
      <c r="F138" s="126" t="s">
        <v>180</v>
      </c>
      <c r="I138" s="127"/>
      <c r="J138" s="128">
        <f>BK138</f>
        <v>0</v>
      </c>
      <c r="L138" s="124"/>
      <c r="M138" s="129"/>
      <c r="P138" s="130">
        <f>P139</f>
        <v>0</v>
      </c>
      <c r="R138" s="130">
        <f>R139</f>
        <v>0</v>
      </c>
      <c r="T138" s="131">
        <f>T139</f>
        <v>0</v>
      </c>
      <c r="AR138" s="125" t="s">
        <v>83</v>
      </c>
      <c r="AT138" s="132" t="s">
        <v>75</v>
      </c>
      <c r="AU138" s="132" t="s">
        <v>76</v>
      </c>
      <c r="AY138" s="125" t="s">
        <v>181</v>
      </c>
      <c r="BK138" s="133">
        <f>BK139</f>
        <v>0</v>
      </c>
    </row>
    <row r="139" spans="2:65" s="11" customFormat="1" ht="22.9" customHeight="1" x14ac:dyDescent="0.2">
      <c r="B139" s="124"/>
      <c r="D139" s="125" t="s">
        <v>75</v>
      </c>
      <c r="E139" s="134" t="s">
        <v>99</v>
      </c>
      <c r="F139" s="134" t="s">
        <v>204</v>
      </c>
      <c r="I139" s="127"/>
      <c r="J139" s="135">
        <f>BK139</f>
        <v>0</v>
      </c>
      <c r="L139" s="124"/>
      <c r="M139" s="129"/>
      <c r="P139" s="130">
        <f>P140</f>
        <v>0</v>
      </c>
      <c r="R139" s="130">
        <f>R140</f>
        <v>0</v>
      </c>
      <c r="T139" s="131">
        <f>T140</f>
        <v>0</v>
      </c>
      <c r="AR139" s="125" t="s">
        <v>83</v>
      </c>
      <c r="AT139" s="132" t="s">
        <v>75</v>
      </c>
      <c r="AU139" s="132" t="s">
        <v>83</v>
      </c>
      <c r="AY139" s="125" t="s">
        <v>181</v>
      </c>
      <c r="BK139" s="133">
        <f>BK140</f>
        <v>0</v>
      </c>
    </row>
    <row r="140" spans="2:65" s="1" customFormat="1" ht="16.5" customHeight="1" x14ac:dyDescent="0.2">
      <c r="B140" s="136"/>
      <c r="C140" s="137" t="s">
        <v>83</v>
      </c>
      <c r="D140" s="137" t="s">
        <v>183</v>
      </c>
      <c r="E140" s="138" t="s">
        <v>2073</v>
      </c>
      <c r="F140" s="139" t="s">
        <v>2074</v>
      </c>
      <c r="G140" s="140" t="s">
        <v>243</v>
      </c>
      <c r="H140" s="141">
        <v>50</v>
      </c>
      <c r="I140" s="142"/>
      <c r="J140" s="143">
        <f>ROUND(I140*H140,2)</f>
        <v>0</v>
      </c>
      <c r="K140" s="139" t="s">
        <v>187</v>
      </c>
      <c r="L140" s="32"/>
      <c r="M140" s="144" t="s">
        <v>1</v>
      </c>
      <c r="N140" s="145" t="s">
        <v>41</v>
      </c>
      <c r="P140" s="146">
        <f>O140*H140</f>
        <v>0</v>
      </c>
      <c r="Q140" s="146">
        <v>0</v>
      </c>
      <c r="R140" s="146">
        <f>Q140*H140</f>
        <v>0</v>
      </c>
      <c r="S140" s="146">
        <v>0</v>
      </c>
      <c r="T140" s="147">
        <f>S140*H140</f>
        <v>0</v>
      </c>
      <c r="AR140" s="148" t="s">
        <v>188</v>
      </c>
      <c r="AT140" s="148" t="s">
        <v>183</v>
      </c>
      <c r="AU140" s="148" t="s">
        <v>85</v>
      </c>
      <c r="AY140" s="17" t="s">
        <v>181</v>
      </c>
      <c r="BE140" s="149">
        <f>IF(N140="základní",J140,0)</f>
        <v>0</v>
      </c>
      <c r="BF140" s="149">
        <f>IF(N140="snížená",J140,0)</f>
        <v>0</v>
      </c>
      <c r="BG140" s="149">
        <f>IF(N140="zákl. přenesená",J140,0)</f>
        <v>0</v>
      </c>
      <c r="BH140" s="149">
        <f>IF(N140="sníž. přenesená",J140,0)</f>
        <v>0</v>
      </c>
      <c r="BI140" s="149">
        <f>IF(N140="nulová",J140,0)</f>
        <v>0</v>
      </c>
      <c r="BJ140" s="17" t="s">
        <v>83</v>
      </c>
      <c r="BK140" s="149">
        <f>ROUND(I140*H140,2)</f>
        <v>0</v>
      </c>
      <c r="BL140" s="17" t="s">
        <v>188</v>
      </c>
      <c r="BM140" s="148" t="s">
        <v>2075</v>
      </c>
    </row>
    <row r="141" spans="2:65" s="11" customFormat="1" ht="25.9" customHeight="1" x14ac:dyDescent="0.2">
      <c r="B141" s="124"/>
      <c r="D141" s="125" t="s">
        <v>75</v>
      </c>
      <c r="E141" s="126" t="s">
        <v>425</v>
      </c>
      <c r="F141" s="126" t="s">
        <v>426</v>
      </c>
      <c r="I141" s="127"/>
      <c r="J141" s="128">
        <f>BK141</f>
        <v>0</v>
      </c>
      <c r="L141" s="124"/>
      <c r="M141" s="129"/>
      <c r="P141" s="130">
        <f>P142+P201+P277+P508+P513+P705+P763</f>
        <v>0</v>
      </c>
      <c r="R141" s="130">
        <f>R142+R201+R277+R508+R513+R705+R763</f>
        <v>2.5852923072999996</v>
      </c>
      <c r="T141" s="131">
        <f>T142+T201+T277+T508+T513+T705+T763</f>
        <v>2.5541099999999997</v>
      </c>
      <c r="AR141" s="125" t="s">
        <v>85</v>
      </c>
      <c r="AT141" s="132" t="s">
        <v>75</v>
      </c>
      <c r="AU141" s="132" t="s">
        <v>76</v>
      </c>
      <c r="AY141" s="125" t="s">
        <v>181</v>
      </c>
      <c r="BK141" s="133">
        <f>BK142+BK201+BK277+BK508+BK513+BK705+BK763</f>
        <v>0</v>
      </c>
    </row>
    <row r="142" spans="2:65" s="11" customFormat="1" ht="22.9" customHeight="1" x14ac:dyDescent="0.2">
      <c r="B142" s="124"/>
      <c r="D142" s="125" t="s">
        <v>75</v>
      </c>
      <c r="E142" s="134" t="s">
        <v>427</v>
      </c>
      <c r="F142" s="134" t="s">
        <v>428</v>
      </c>
      <c r="I142" s="127"/>
      <c r="J142" s="135">
        <f>BK142</f>
        <v>0</v>
      </c>
      <c r="L142" s="124"/>
      <c r="M142" s="129"/>
      <c r="P142" s="130">
        <f>SUM(P143:P200)</f>
        <v>0</v>
      </c>
      <c r="R142" s="130">
        <f>SUM(R143:R200)</f>
        <v>4.8125000000000001E-2</v>
      </c>
      <c r="T142" s="131">
        <f>SUM(T143:T200)</f>
        <v>0.18599999999999997</v>
      </c>
      <c r="AR142" s="125" t="s">
        <v>85</v>
      </c>
      <c r="AT142" s="132" t="s">
        <v>75</v>
      </c>
      <c r="AU142" s="132" t="s">
        <v>83</v>
      </c>
      <c r="AY142" s="125" t="s">
        <v>181</v>
      </c>
      <c r="BK142" s="133">
        <f>SUM(BK143:BK200)</f>
        <v>0</v>
      </c>
    </row>
    <row r="143" spans="2:65" s="1" customFormat="1" ht="16.5" customHeight="1" x14ac:dyDescent="0.2">
      <c r="B143" s="136"/>
      <c r="C143" s="137" t="s">
        <v>85</v>
      </c>
      <c r="D143" s="137" t="s">
        <v>183</v>
      </c>
      <c r="E143" s="138" t="s">
        <v>2076</v>
      </c>
      <c r="F143" s="139" t="s">
        <v>2077</v>
      </c>
      <c r="G143" s="140" t="s">
        <v>243</v>
      </c>
      <c r="H143" s="141">
        <v>310</v>
      </c>
      <c r="I143" s="142"/>
      <c r="J143" s="143">
        <f>ROUND(I143*H143,2)</f>
        <v>0</v>
      </c>
      <c r="K143" s="139" t="s">
        <v>187</v>
      </c>
      <c r="L143" s="32"/>
      <c r="M143" s="144" t="s">
        <v>1</v>
      </c>
      <c r="N143" s="145" t="s">
        <v>41</v>
      </c>
      <c r="P143" s="146">
        <f>O143*H143</f>
        <v>0</v>
      </c>
      <c r="Q143" s="146">
        <v>0</v>
      </c>
      <c r="R143" s="146">
        <f>Q143*H143</f>
        <v>0</v>
      </c>
      <c r="S143" s="146">
        <v>5.9999999999999995E-4</v>
      </c>
      <c r="T143" s="147">
        <f>S143*H143</f>
        <v>0.18599999999999997</v>
      </c>
      <c r="AR143" s="148" t="s">
        <v>262</v>
      </c>
      <c r="AT143" s="148" t="s">
        <v>183</v>
      </c>
      <c r="AU143" s="148" t="s">
        <v>85</v>
      </c>
      <c r="AY143" s="17" t="s">
        <v>181</v>
      </c>
      <c r="BE143" s="149">
        <f>IF(N143="základní",J143,0)</f>
        <v>0</v>
      </c>
      <c r="BF143" s="149">
        <f>IF(N143="snížená",J143,0)</f>
        <v>0</v>
      </c>
      <c r="BG143" s="149">
        <f>IF(N143="zákl. přenesená",J143,0)</f>
        <v>0</v>
      </c>
      <c r="BH143" s="149">
        <f>IF(N143="sníž. přenesená",J143,0)</f>
        <v>0</v>
      </c>
      <c r="BI143" s="149">
        <f>IF(N143="nulová",J143,0)</f>
        <v>0</v>
      </c>
      <c r="BJ143" s="17" t="s">
        <v>83</v>
      </c>
      <c r="BK143" s="149">
        <f>ROUND(I143*H143,2)</f>
        <v>0</v>
      </c>
      <c r="BL143" s="17" t="s">
        <v>262</v>
      </c>
      <c r="BM143" s="148" t="s">
        <v>2078</v>
      </c>
    </row>
    <row r="144" spans="2:65" s="1" customFormat="1" ht="16.5" customHeight="1" x14ac:dyDescent="0.2">
      <c r="B144" s="136"/>
      <c r="C144" s="137" t="s">
        <v>99</v>
      </c>
      <c r="D144" s="137" t="s">
        <v>183</v>
      </c>
      <c r="E144" s="138" t="s">
        <v>888</v>
      </c>
      <c r="F144" s="139" t="s">
        <v>889</v>
      </c>
      <c r="G144" s="140" t="s">
        <v>243</v>
      </c>
      <c r="H144" s="141">
        <v>75</v>
      </c>
      <c r="I144" s="142"/>
      <c r="J144" s="143">
        <f>ROUND(I144*H144,2)</f>
        <v>0</v>
      </c>
      <c r="K144" s="139" t="s">
        <v>187</v>
      </c>
      <c r="L144" s="32"/>
      <c r="M144" s="144" t="s">
        <v>1</v>
      </c>
      <c r="N144" s="145" t="s">
        <v>41</v>
      </c>
      <c r="P144" s="146">
        <f>O144*H144</f>
        <v>0</v>
      </c>
      <c r="Q144" s="146">
        <v>0</v>
      </c>
      <c r="R144" s="146">
        <f>Q144*H144</f>
        <v>0</v>
      </c>
      <c r="S144" s="146">
        <v>0</v>
      </c>
      <c r="T144" s="147">
        <f>S144*H144</f>
        <v>0</v>
      </c>
      <c r="AR144" s="148" t="s">
        <v>262</v>
      </c>
      <c r="AT144" s="148" t="s">
        <v>183</v>
      </c>
      <c r="AU144" s="148" t="s">
        <v>85</v>
      </c>
      <c r="AY144" s="17" t="s">
        <v>181</v>
      </c>
      <c r="BE144" s="149">
        <f>IF(N144="základní",J144,0)</f>
        <v>0</v>
      </c>
      <c r="BF144" s="149">
        <f>IF(N144="snížená",J144,0)</f>
        <v>0</v>
      </c>
      <c r="BG144" s="149">
        <f>IF(N144="zákl. přenesená",J144,0)</f>
        <v>0</v>
      </c>
      <c r="BH144" s="149">
        <f>IF(N144="sníž. přenesená",J144,0)</f>
        <v>0</v>
      </c>
      <c r="BI144" s="149">
        <f>IF(N144="nulová",J144,0)</f>
        <v>0</v>
      </c>
      <c r="BJ144" s="17" t="s">
        <v>83</v>
      </c>
      <c r="BK144" s="149">
        <f>ROUND(I144*H144,2)</f>
        <v>0</v>
      </c>
      <c r="BL144" s="17" t="s">
        <v>262</v>
      </c>
      <c r="BM144" s="148" t="s">
        <v>2079</v>
      </c>
    </row>
    <row r="145" spans="2:65" s="12" customFormat="1" x14ac:dyDescent="0.2">
      <c r="B145" s="150"/>
      <c r="D145" s="151" t="s">
        <v>190</v>
      </c>
      <c r="E145" s="152" t="s">
        <v>1</v>
      </c>
      <c r="F145" s="153" t="s">
        <v>568</v>
      </c>
      <c r="H145" s="154">
        <v>75</v>
      </c>
      <c r="I145" s="155"/>
      <c r="L145" s="150"/>
      <c r="M145" s="156"/>
      <c r="T145" s="157"/>
      <c r="AT145" s="152" t="s">
        <v>190</v>
      </c>
      <c r="AU145" s="152" t="s">
        <v>85</v>
      </c>
      <c r="AV145" s="12" t="s">
        <v>85</v>
      </c>
      <c r="AW145" s="12" t="s">
        <v>32</v>
      </c>
      <c r="AX145" s="12" t="s">
        <v>83</v>
      </c>
      <c r="AY145" s="152" t="s">
        <v>181</v>
      </c>
    </row>
    <row r="146" spans="2:65" s="1" customFormat="1" ht="16.5" customHeight="1" x14ac:dyDescent="0.2">
      <c r="B146" s="136"/>
      <c r="C146" s="171" t="s">
        <v>188</v>
      </c>
      <c r="D146" s="171" t="s">
        <v>198</v>
      </c>
      <c r="E146" s="172" t="s">
        <v>892</v>
      </c>
      <c r="F146" s="173" t="s">
        <v>893</v>
      </c>
      <c r="G146" s="174" t="s">
        <v>243</v>
      </c>
      <c r="H146" s="175">
        <v>75</v>
      </c>
      <c r="I146" s="176"/>
      <c r="J146" s="177">
        <f>ROUND(I146*H146,2)</f>
        <v>0</v>
      </c>
      <c r="K146" s="173" t="s">
        <v>187</v>
      </c>
      <c r="L146" s="178"/>
      <c r="M146" s="179" t="s">
        <v>1</v>
      </c>
      <c r="N146" s="180" t="s">
        <v>41</v>
      </c>
      <c r="P146" s="146">
        <f>O146*H146</f>
        <v>0</v>
      </c>
      <c r="Q146" s="146">
        <v>0</v>
      </c>
      <c r="R146" s="146">
        <f>Q146*H146</f>
        <v>0</v>
      </c>
      <c r="S146" s="146">
        <v>0</v>
      </c>
      <c r="T146" s="147">
        <f>S146*H146</f>
        <v>0</v>
      </c>
      <c r="AR146" s="148" t="s">
        <v>352</v>
      </c>
      <c r="AT146" s="148" t="s">
        <v>198</v>
      </c>
      <c r="AU146" s="148" t="s">
        <v>85</v>
      </c>
      <c r="AY146" s="17" t="s">
        <v>181</v>
      </c>
      <c r="BE146" s="149">
        <f>IF(N146="základní",J146,0)</f>
        <v>0</v>
      </c>
      <c r="BF146" s="149">
        <f>IF(N146="snížená",J146,0)</f>
        <v>0</v>
      </c>
      <c r="BG146" s="149">
        <f>IF(N146="zákl. přenesená",J146,0)</f>
        <v>0</v>
      </c>
      <c r="BH146" s="149">
        <f>IF(N146="sníž. přenesená",J146,0)</f>
        <v>0</v>
      </c>
      <c r="BI146" s="149">
        <f>IF(N146="nulová",J146,0)</f>
        <v>0</v>
      </c>
      <c r="BJ146" s="17" t="s">
        <v>83</v>
      </c>
      <c r="BK146" s="149">
        <f>ROUND(I146*H146,2)</f>
        <v>0</v>
      </c>
      <c r="BL146" s="17" t="s">
        <v>262</v>
      </c>
      <c r="BM146" s="148" t="s">
        <v>2080</v>
      </c>
    </row>
    <row r="147" spans="2:65" s="12" customFormat="1" x14ac:dyDescent="0.2">
      <c r="B147" s="150"/>
      <c r="D147" s="151" t="s">
        <v>190</v>
      </c>
      <c r="E147" s="152" t="s">
        <v>1</v>
      </c>
      <c r="F147" s="153" t="s">
        <v>2081</v>
      </c>
      <c r="H147" s="154">
        <v>75</v>
      </c>
      <c r="I147" s="155"/>
      <c r="L147" s="150"/>
      <c r="M147" s="156"/>
      <c r="T147" s="157"/>
      <c r="AT147" s="152" t="s">
        <v>190</v>
      </c>
      <c r="AU147" s="152" t="s">
        <v>85</v>
      </c>
      <c r="AV147" s="12" t="s">
        <v>85</v>
      </c>
      <c r="AW147" s="12" t="s">
        <v>32</v>
      </c>
      <c r="AX147" s="12" t="s">
        <v>83</v>
      </c>
      <c r="AY147" s="152" t="s">
        <v>181</v>
      </c>
    </row>
    <row r="148" spans="2:65" s="1" customFormat="1" ht="16.5" customHeight="1" x14ac:dyDescent="0.2">
      <c r="B148" s="136"/>
      <c r="C148" s="171" t="s">
        <v>209</v>
      </c>
      <c r="D148" s="171" t="s">
        <v>198</v>
      </c>
      <c r="E148" s="172" t="s">
        <v>2082</v>
      </c>
      <c r="F148" s="173" t="s">
        <v>2083</v>
      </c>
      <c r="G148" s="174" t="s">
        <v>243</v>
      </c>
      <c r="H148" s="175">
        <v>19.5</v>
      </c>
      <c r="I148" s="176"/>
      <c r="J148" s="177">
        <f>ROUND(I148*H148,2)</f>
        <v>0</v>
      </c>
      <c r="K148" s="173" t="s">
        <v>187</v>
      </c>
      <c r="L148" s="178"/>
      <c r="M148" s="179" t="s">
        <v>1</v>
      </c>
      <c r="N148" s="180" t="s">
        <v>41</v>
      </c>
      <c r="P148" s="146">
        <f>O148*H148</f>
        <v>0</v>
      </c>
      <c r="Q148" s="146">
        <v>2.9E-4</v>
      </c>
      <c r="R148" s="146">
        <f>Q148*H148</f>
        <v>5.6550000000000003E-3</v>
      </c>
      <c r="S148" s="146">
        <v>0</v>
      </c>
      <c r="T148" s="147">
        <f>S148*H148</f>
        <v>0</v>
      </c>
      <c r="AR148" s="148" t="s">
        <v>352</v>
      </c>
      <c r="AT148" s="148" t="s">
        <v>198</v>
      </c>
      <c r="AU148" s="148" t="s">
        <v>85</v>
      </c>
      <c r="AY148" s="17" t="s">
        <v>181</v>
      </c>
      <c r="BE148" s="149">
        <f>IF(N148="základní",J148,0)</f>
        <v>0</v>
      </c>
      <c r="BF148" s="149">
        <f>IF(N148="snížená",J148,0)</f>
        <v>0</v>
      </c>
      <c r="BG148" s="149">
        <f>IF(N148="zákl. přenesená",J148,0)</f>
        <v>0</v>
      </c>
      <c r="BH148" s="149">
        <f>IF(N148="sníž. přenesená",J148,0)</f>
        <v>0</v>
      </c>
      <c r="BI148" s="149">
        <f>IF(N148="nulová",J148,0)</f>
        <v>0</v>
      </c>
      <c r="BJ148" s="17" t="s">
        <v>83</v>
      </c>
      <c r="BK148" s="149">
        <f>ROUND(I148*H148,2)</f>
        <v>0</v>
      </c>
      <c r="BL148" s="17" t="s">
        <v>262</v>
      </c>
      <c r="BM148" s="148" t="s">
        <v>2084</v>
      </c>
    </row>
    <row r="149" spans="2:65" s="13" customFormat="1" x14ac:dyDescent="0.2">
      <c r="B149" s="158"/>
      <c r="D149" s="151" t="s">
        <v>190</v>
      </c>
      <c r="E149" s="159" t="s">
        <v>1</v>
      </c>
      <c r="F149" s="160" t="s">
        <v>2085</v>
      </c>
      <c r="H149" s="159" t="s">
        <v>1</v>
      </c>
      <c r="I149" s="161"/>
      <c r="L149" s="158"/>
      <c r="M149" s="162"/>
      <c r="T149" s="163"/>
      <c r="AT149" s="159" t="s">
        <v>190</v>
      </c>
      <c r="AU149" s="159" t="s">
        <v>85</v>
      </c>
      <c r="AV149" s="13" t="s">
        <v>83</v>
      </c>
      <c r="AW149" s="13" t="s">
        <v>32</v>
      </c>
      <c r="AX149" s="13" t="s">
        <v>76</v>
      </c>
      <c r="AY149" s="159" t="s">
        <v>181</v>
      </c>
    </row>
    <row r="150" spans="2:65" s="13" customFormat="1" x14ac:dyDescent="0.2">
      <c r="B150" s="158"/>
      <c r="D150" s="151" t="s">
        <v>190</v>
      </c>
      <c r="E150" s="159" t="s">
        <v>1</v>
      </c>
      <c r="F150" s="160" t="s">
        <v>2086</v>
      </c>
      <c r="H150" s="159" t="s">
        <v>1</v>
      </c>
      <c r="I150" s="161"/>
      <c r="L150" s="158"/>
      <c r="M150" s="162"/>
      <c r="T150" s="163"/>
      <c r="AT150" s="159" t="s">
        <v>190</v>
      </c>
      <c r="AU150" s="159" t="s">
        <v>85</v>
      </c>
      <c r="AV150" s="13" t="s">
        <v>83</v>
      </c>
      <c r="AW150" s="13" t="s">
        <v>32</v>
      </c>
      <c r="AX150" s="13" t="s">
        <v>76</v>
      </c>
      <c r="AY150" s="159" t="s">
        <v>181</v>
      </c>
    </row>
    <row r="151" spans="2:65" s="13" customFormat="1" x14ac:dyDescent="0.2">
      <c r="B151" s="158"/>
      <c r="D151" s="151" t="s">
        <v>190</v>
      </c>
      <c r="E151" s="159" t="s">
        <v>1</v>
      </c>
      <c r="F151" s="160" t="s">
        <v>2087</v>
      </c>
      <c r="H151" s="159" t="s">
        <v>1</v>
      </c>
      <c r="I151" s="161"/>
      <c r="L151" s="158"/>
      <c r="M151" s="162"/>
      <c r="T151" s="163"/>
      <c r="AT151" s="159" t="s">
        <v>190</v>
      </c>
      <c r="AU151" s="159" t="s">
        <v>85</v>
      </c>
      <c r="AV151" s="13" t="s">
        <v>83</v>
      </c>
      <c r="AW151" s="13" t="s">
        <v>32</v>
      </c>
      <c r="AX151" s="13" t="s">
        <v>76</v>
      </c>
      <c r="AY151" s="159" t="s">
        <v>181</v>
      </c>
    </row>
    <row r="152" spans="2:65" s="12" customFormat="1" x14ac:dyDescent="0.2">
      <c r="B152" s="150"/>
      <c r="D152" s="151" t="s">
        <v>190</v>
      </c>
      <c r="E152" s="152" t="s">
        <v>1</v>
      </c>
      <c r="F152" s="153" t="s">
        <v>2088</v>
      </c>
      <c r="H152" s="154">
        <v>16</v>
      </c>
      <c r="I152" s="155"/>
      <c r="L152" s="150"/>
      <c r="M152" s="156"/>
      <c r="T152" s="157"/>
      <c r="AT152" s="152" t="s">
        <v>190</v>
      </c>
      <c r="AU152" s="152" t="s">
        <v>85</v>
      </c>
      <c r="AV152" s="12" t="s">
        <v>85</v>
      </c>
      <c r="AW152" s="12" t="s">
        <v>32</v>
      </c>
      <c r="AX152" s="12" t="s">
        <v>76</v>
      </c>
      <c r="AY152" s="152" t="s">
        <v>181</v>
      </c>
    </row>
    <row r="153" spans="2:65" s="14" customFormat="1" x14ac:dyDescent="0.2">
      <c r="B153" s="164"/>
      <c r="D153" s="151" t="s">
        <v>190</v>
      </c>
      <c r="E153" s="165" t="s">
        <v>1</v>
      </c>
      <c r="F153" s="166" t="s">
        <v>193</v>
      </c>
      <c r="H153" s="167">
        <v>16</v>
      </c>
      <c r="I153" s="168"/>
      <c r="L153" s="164"/>
      <c r="M153" s="169"/>
      <c r="T153" s="170"/>
      <c r="AT153" s="165" t="s">
        <v>190</v>
      </c>
      <c r="AU153" s="165" t="s">
        <v>85</v>
      </c>
      <c r="AV153" s="14" t="s">
        <v>188</v>
      </c>
      <c r="AW153" s="14" t="s">
        <v>32</v>
      </c>
      <c r="AX153" s="14" t="s">
        <v>76</v>
      </c>
      <c r="AY153" s="165" t="s">
        <v>181</v>
      </c>
    </row>
    <row r="154" spans="2:65" s="12" customFormat="1" x14ac:dyDescent="0.2">
      <c r="B154" s="150"/>
      <c r="D154" s="151" t="s">
        <v>190</v>
      </c>
      <c r="E154" s="152" t="s">
        <v>1</v>
      </c>
      <c r="F154" s="153" t="s">
        <v>2089</v>
      </c>
      <c r="H154" s="154">
        <v>19.2</v>
      </c>
      <c r="I154" s="155"/>
      <c r="L154" s="150"/>
      <c r="M154" s="156"/>
      <c r="T154" s="157"/>
      <c r="AT154" s="152" t="s">
        <v>190</v>
      </c>
      <c r="AU154" s="152" t="s">
        <v>85</v>
      </c>
      <c r="AV154" s="12" t="s">
        <v>85</v>
      </c>
      <c r="AW154" s="12" t="s">
        <v>32</v>
      </c>
      <c r="AX154" s="12" t="s">
        <v>76</v>
      </c>
      <c r="AY154" s="152" t="s">
        <v>181</v>
      </c>
    </row>
    <row r="155" spans="2:65" s="14" customFormat="1" x14ac:dyDescent="0.2">
      <c r="B155" s="164"/>
      <c r="D155" s="151" t="s">
        <v>190</v>
      </c>
      <c r="E155" s="165" t="s">
        <v>1</v>
      </c>
      <c r="F155" s="166" t="s">
        <v>193</v>
      </c>
      <c r="H155" s="167">
        <v>19.2</v>
      </c>
      <c r="I155" s="168"/>
      <c r="L155" s="164"/>
      <c r="M155" s="169"/>
      <c r="T155" s="170"/>
      <c r="AT155" s="165" t="s">
        <v>190</v>
      </c>
      <c r="AU155" s="165" t="s">
        <v>85</v>
      </c>
      <c r="AV155" s="14" t="s">
        <v>188</v>
      </c>
      <c r="AW155" s="14" t="s">
        <v>32</v>
      </c>
      <c r="AX155" s="14" t="s">
        <v>76</v>
      </c>
      <c r="AY155" s="165" t="s">
        <v>181</v>
      </c>
    </row>
    <row r="156" spans="2:65" s="12" customFormat="1" x14ac:dyDescent="0.2">
      <c r="B156" s="150"/>
      <c r="D156" s="151" t="s">
        <v>190</v>
      </c>
      <c r="E156" s="152" t="s">
        <v>1</v>
      </c>
      <c r="F156" s="153" t="s">
        <v>891</v>
      </c>
      <c r="H156" s="154">
        <v>19.5</v>
      </c>
      <c r="I156" s="155"/>
      <c r="L156" s="150"/>
      <c r="M156" s="156"/>
      <c r="T156" s="157"/>
      <c r="AT156" s="152" t="s">
        <v>190</v>
      </c>
      <c r="AU156" s="152" t="s">
        <v>85</v>
      </c>
      <c r="AV156" s="12" t="s">
        <v>85</v>
      </c>
      <c r="AW156" s="12" t="s">
        <v>32</v>
      </c>
      <c r="AX156" s="12" t="s">
        <v>76</v>
      </c>
      <c r="AY156" s="152" t="s">
        <v>181</v>
      </c>
    </row>
    <row r="157" spans="2:65" s="14" customFormat="1" x14ac:dyDescent="0.2">
      <c r="B157" s="164"/>
      <c r="D157" s="151" t="s">
        <v>190</v>
      </c>
      <c r="E157" s="165" t="s">
        <v>1</v>
      </c>
      <c r="F157" s="166" t="s">
        <v>193</v>
      </c>
      <c r="H157" s="167">
        <v>19.5</v>
      </c>
      <c r="I157" s="168"/>
      <c r="L157" s="164"/>
      <c r="M157" s="169"/>
      <c r="T157" s="170"/>
      <c r="AT157" s="165" t="s">
        <v>190</v>
      </c>
      <c r="AU157" s="165" t="s">
        <v>85</v>
      </c>
      <c r="AV157" s="14" t="s">
        <v>188</v>
      </c>
      <c r="AW157" s="14" t="s">
        <v>32</v>
      </c>
      <c r="AX157" s="14" t="s">
        <v>83</v>
      </c>
      <c r="AY157" s="165" t="s">
        <v>181</v>
      </c>
    </row>
    <row r="158" spans="2:65" s="1" customFormat="1" ht="16.5" customHeight="1" x14ac:dyDescent="0.2">
      <c r="B158" s="136"/>
      <c r="C158" s="171" t="s">
        <v>214</v>
      </c>
      <c r="D158" s="171" t="s">
        <v>198</v>
      </c>
      <c r="E158" s="172" t="s">
        <v>902</v>
      </c>
      <c r="F158" s="173" t="s">
        <v>903</v>
      </c>
      <c r="G158" s="174" t="s">
        <v>243</v>
      </c>
      <c r="H158" s="175">
        <v>2.5</v>
      </c>
      <c r="I158" s="176"/>
      <c r="J158" s="177">
        <f>ROUND(I158*H158,2)</f>
        <v>0</v>
      </c>
      <c r="K158" s="173" t="s">
        <v>187</v>
      </c>
      <c r="L158" s="178"/>
      <c r="M158" s="179" t="s">
        <v>1</v>
      </c>
      <c r="N158" s="180" t="s">
        <v>41</v>
      </c>
      <c r="P158" s="146">
        <f>O158*H158</f>
        <v>0</v>
      </c>
      <c r="Q158" s="146">
        <v>3.2000000000000003E-4</v>
      </c>
      <c r="R158" s="146">
        <f>Q158*H158</f>
        <v>8.0000000000000004E-4</v>
      </c>
      <c r="S158" s="146">
        <v>0</v>
      </c>
      <c r="T158" s="147">
        <f>S158*H158</f>
        <v>0</v>
      </c>
      <c r="AR158" s="148" t="s">
        <v>352</v>
      </c>
      <c r="AT158" s="148" t="s">
        <v>198</v>
      </c>
      <c r="AU158" s="148" t="s">
        <v>85</v>
      </c>
      <c r="AY158" s="17" t="s">
        <v>181</v>
      </c>
      <c r="BE158" s="149">
        <f>IF(N158="základní",J158,0)</f>
        <v>0</v>
      </c>
      <c r="BF158" s="149">
        <f>IF(N158="snížená",J158,0)</f>
        <v>0</v>
      </c>
      <c r="BG158" s="149">
        <f>IF(N158="zákl. přenesená",J158,0)</f>
        <v>0</v>
      </c>
      <c r="BH158" s="149">
        <f>IF(N158="sníž. přenesená",J158,0)</f>
        <v>0</v>
      </c>
      <c r="BI158" s="149">
        <f>IF(N158="nulová",J158,0)</f>
        <v>0</v>
      </c>
      <c r="BJ158" s="17" t="s">
        <v>83</v>
      </c>
      <c r="BK158" s="149">
        <f>ROUND(I158*H158,2)</f>
        <v>0</v>
      </c>
      <c r="BL158" s="17" t="s">
        <v>262</v>
      </c>
      <c r="BM158" s="148" t="s">
        <v>2090</v>
      </c>
    </row>
    <row r="159" spans="2:65" s="13" customFormat="1" x14ac:dyDescent="0.2">
      <c r="B159" s="158"/>
      <c r="D159" s="151" t="s">
        <v>190</v>
      </c>
      <c r="E159" s="159" t="s">
        <v>1</v>
      </c>
      <c r="F159" s="160" t="s">
        <v>2091</v>
      </c>
      <c r="H159" s="159" t="s">
        <v>1</v>
      </c>
      <c r="I159" s="161"/>
      <c r="L159" s="158"/>
      <c r="M159" s="162"/>
      <c r="T159" s="163"/>
      <c r="AT159" s="159" t="s">
        <v>190</v>
      </c>
      <c r="AU159" s="159" t="s">
        <v>85</v>
      </c>
      <c r="AV159" s="13" t="s">
        <v>83</v>
      </c>
      <c r="AW159" s="13" t="s">
        <v>32</v>
      </c>
      <c r="AX159" s="13" t="s">
        <v>76</v>
      </c>
      <c r="AY159" s="159" t="s">
        <v>181</v>
      </c>
    </row>
    <row r="160" spans="2:65" s="13" customFormat="1" x14ac:dyDescent="0.2">
      <c r="B160" s="158"/>
      <c r="D160" s="151" t="s">
        <v>190</v>
      </c>
      <c r="E160" s="159" t="s">
        <v>1</v>
      </c>
      <c r="F160" s="160" t="s">
        <v>2086</v>
      </c>
      <c r="H160" s="159" t="s">
        <v>1</v>
      </c>
      <c r="I160" s="161"/>
      <c r="L160" s="158"/>
      <c r="M160" s="162"/>
      <c r="T160" s="163"/>
      <c r="AT160" s="159" t="s">
        <v>190</v>
      </c>
      <c r="AU160" s="159" t="s">
        <v>85</v>
      </c>
      <c r="AV160" s="13" t="s">
        <v>83</v>
      </c>
      <c r="AW160" s="13" t="s">
        <v>32</v>
      </c>
      <c r="AX160" s="13" t="s">
        <v>76</v>
      </c>
      <c r="AY160" s="159" t="s">
        <v>181</v>
      </c>
    </row>
    <row r="161" spans="2:65" s="12" customFormat="1" x14ac:dyDescent="0.2">
      <c r="B161" s="150"/>
      <c r="D161" s="151" t="s">
        <v>190</v>
      </c>
      <c r="E161" s="152" t="s">
        <v>1</v>
      </c>
      <c r="F161" s="153" t="s">
        <v>2092</v>
      </c>
      <c r="H161" s="154">
        <v>2.4</v>
      </c>
      <c r="I161" s="155"/>
      <c r="L161" s="150"/>
      <c r="M161" s="156"/>
      <c r="T161" s="157"/>
      <c r="AT161" s="152" t="s">
        <v>190</v>
      </c>
      <c r="AU161" s="152" t="s">
        <v>85</v>
      </c>
      <c r="AV161" s="12" t="s">
        <v>85</v>
      </c>
      <c r="AW161" s="12" t="s">
        <v>32</v>
      </c>
      <c r="AX161" s="12" t="s">
        <v>76</v>
      </c>
      <c r="AY161" s="152" t="s">
        <v>181</v>
      </c>
    </row>
    <row r="162" spans="2:65" s="14" customFormat="1" x14ac:dyDescent="0.2">
      <c r="B162" s="164"/>
      <c r="D162" s="151" t="s">
        <v>190</v>
      </c>
      <c r="E162" s="165" t="s">
        <v>1</v>
      </c>
      <c r="F162" s="166" t="s">
        <v>193</v>
      </c>
      <c r="H162" s="167">
        <v>2.4</v>
      </c>
      <c r="I162" s="168"/>
      <c r="L162" s="164"/>
      <c r="M162" s="169"/>
      <c r="T162" s="170"/>
      <c r="AT162" s="165" t="s">
        <v>190</v>
      </c>
      <c r="AU162" s="165" t="s">
        <v>85</v>
      </c>
      <c r="AV162" s="14" t="s">
        <v>188</v>
      </c>
      <c r="AW162" s="14" t="s">
        <v>32</v>
      </c>
      <c r="AX162" s="14" t="s">
        <v>76</v>
      </c>
      <c r="AY162" s="165" t="s">
        <v>181</v>
      </c>
    </row>
    <row r="163" spans="2:65" s="12" customFormat="1" x14ac:dyDescent="0.2">
      <c r="B163" s="150"/>
      <c r="D163" s="151" t="s">
        <v>190</v>
      </c>
      <c r="E163" s="152" t="s">
        <v>1</v>
      </c>
      <c r="F163" s="153" t="s">
        <v>2093</v>
      </c>
      <c r="H163" s="154">
        <v>2.5</v>
      </c>
      <c r="I163" s="155"/>
      <c r="L163" s="150"/>
      <c r="M163" s="156"/>
      <c r="T163" s="157"/>
      <c r="AT163" s="152" t="s">
        <v>190</v>
      </c>
      <c r="AU163" s="152" t="s">
        <v>85</v>
      </c>
      <c r="AV163" s="12" t="s">
        <v>85</v>
      </c>
      <c r="AW163" s="12" t="s">
        <v>32</v>
      </c>
      <c r="AX163" s="12" t="s">
        <v>76</v>
      </c>
      <c r="AY163" s="152" t="s">
        <v>181</v>
      </c>
    </row>
    <row r="164" spans="2:65" s="14" customFormat="1" x14ac:dyDescent="0.2">
      <c r="B164" s="164"/>
      <c r="D164" s="151" t="s">
        <v>190</v>
      </c>
      <c r="E164" s="165" t="s">
        <v>1</v>
      </c>
      <c r="F164" s="166" t="s">
        <v>193</v>
      </c>
      <c r="H164" s="167">
        <v>2.5</v>
      </c>
      <c r="I164" s="168"/>
      <c r="L164" s="164"/>
      <c r="M164" s="169"/>
      <c r="T164" s="170"/>
      <c r="AT164" s="165" t="s">
        <v>190</v>
      </c>
      <c r="AU164" s="165" t="s">
        <v>85</v>
      </c>
      <c r="AV164" s="14" t="s">
        <v>188</v>
      </c>
      <c r="AW164" s="14" t="s">
        <v>32</v>
      </c>
      <c r="AX164" s="14" t="s">
        <v>83</v>
      </c>
      <c r="AY164" s="165" t="s">
        <v>181</v>
      </c>
    </row>
    <row r="165" spans="2:65" s="1" customFormat="1" ht="16.5" customHeight="1" x14ac:dyDescent="0.2">
      <c r="B165" s="136"/>
      <c r="C165" s="171" t="s">
        <v>219</v>
      </c>
      <c r="D165" s="171" t="s">
        <v>198</v>
      </c>
      <c r="E165" s="172" t="s">
        <v>2094</v>
      </c>
      <c r="F165" s="173" t="s">
        <v>2095</v>
      </c>
      <c r="G165" s="174" t="s">
        <v>243</v>
      </c>
      <c r="H165" s="175">
        <v>18</v>
      </c>
      <c r="I165" s="176"/>
      <c r="J165" s="177">
        <f>ROUND(I165*H165,2)</f>
        <v>0</v>
      </c>
      <c r="K165" s="173" t="s">
        <v>187</v>
      </c>
      <c r="L165" s="178"/>
      <c r="M165" s="179" t="s">
        <v>1</v>
      </c>
      <c r="N165" s="180" t="s">
        <v>41</v>
      </c>
      <c r="P165" s="146">
        <f>O165*H165</f>
        <v>0</v>
      </c>
      <c r="Q165" s="146">
        <v>9.2000000000000003E-4</v>
      </c>
      <c r="R165" s="146">
        <f>Q165*H165</f>
        <v>1.6560000000000002E-2</v>
      </c>
      <c r="S165" s="146">
        <v>0</v>
      </c>
      <c r="T165" s="147">
        <f>S165*H165</f>
        <v>0</v>
      </c>
      <c r="AR165" s="148" t="s">
        <v>352</v>
      </c>
      <c r="AT165" s="148" t="s">
        <v>198</v>
      </c>
      <c r="AU165" s="148" t="s">
        <v>85</v>
      </c>
      <c r="AY165" s="17" t="s">
        <v>181</v>
      </c>
      <c r="BE165" s="149">
        <f>IF(N165="základní",J165,0)</f>
        <v>0</v>
      </c>
      <c r="BF165" s="149">
        <f>IF(N165="snížená",J165,0)</f>
        <v>0</v>
      </c>
      <c r="BG165" s="149">
        <f>IF(N165="zákl. přenesená",J165,0)</f>
        <v>0</v>
      </c>
      <c r="BH165" s="149">
        <f>IF(N165="sníž. přenesená",J165,0)</f>
        <v>0</v>
      </c>
      <c r="BI165" s="149">
        <f>IF(N165="nulová",J165,0)</f>
        <v>0</v>
      </c>
      <c r="BJ165" s="17" t="s">
        <v>83</v>
      </c>
      <c r="BK165" s="149">
        <f>ROUND(I165*H165,2)</f>
        <v>0</v>
      </c>
      <c r="BL165" s="17" t="s">
        <v>262</v>
      </c>
      <c r="BM165" s="148" t="s">
        <v>2096</v>
      </c>
    </row>
    <row r="166" spans="2:65" s="13" customFormat="1" x14ac:dyDescent="0.2">
      <c r="B166" s="158"/>
      <c r="D166" s="151" t="s">
        <v>190</v>
      </c>
      <c r="E166" s="159" t="s">
        <v>1</v>
      </c>
      <c r="F166" s="160" t="s">
        <v>2085</v>
      </c>
      <c r="H166" s="159" t="s">
        <v>1</v>
      </c>
      <c r="I166" s="161"/>
      <c r="L166" s="158"/>
      <c r="M166" s="162"/>
      <c r="T166" s="163"/>
      <c r="AT166" s="159" t="s">
        <v>190</v>
      </c>
      <c r="AU166" s="159" t="s">
        <v>85</v>
      </c>
      <c r="AV166" s="13" t="s">
        <v>83</v>
      </c>
      <c r="AW166" s="13" t="s">
        <v>32</v>
      </c>
      <c r="AX166" s="13" t="s">
        <v>76</v>
      </c>
      <c r="AY166" s="159" t="s">
        <v>181</v>
      </c>
    </row>
    <row r="167" spans="2:65" s="13" customFormat="1" x14ac:dyDescent="0.2">
      <c r="B167" s="158"/>
      <c r="D167" s="151" t="s">
        <v>190</v>
      </c>
      <c r="E167" s="159" t="s">
        <v>1</v>
      </c>
      <c r="F167" s="160" t="s">
        <v>2086</v>
      </c>
      <c r="H167" s="159" t="s">
        <v>1</v>
      </c>
      <c r="I167" s="161"/>
      <c r="L167" s="158"/>
      <c r="M167" s="162"/>
      <c r="T167" s="163"/>
      <c r="AT167" s="159" t="s">
        <v>190</v>
      </c>
      <c r="AU167" s="159" t="s">
        <v>85</v>
      </c>
      <c r="AV167" s="13" t="s">
        <v>83</v>
      </c>
      <c r="AW167" s="13" t="s">
        <v>32</v>
      </c>
      <c r="AX167" s="13" t="s">
        <v>76</v>
      </c>
      <c r="AY167" s="159" t="s">
        <v>181</v>
      </c>
    </row>
    <row r="168" spans="2:65" s="13" customFormat="1" x14ac:dyDescent="0.2">
      <c r="B168" s="158"/>
      <c r="D168" s="151" t="s">
        <v>190</v>
      </c>
      <c r="E168" s="159" t="s">
        <v>1</v>
      </c>
      <c r="F168" s="160" t="s">
        <v>2087</v>
      </c>
      <c r="H168" s="159" t="s">
        <v>1</v>
      </c>
      <c r="I168" s="161"/>
      <c r="L168" s="158"/>
      <c r="M168" s="162"/>
      <c r="T168" s="163"/>
      <c r="AT168" s="159" t="s">
        <v>190</v>
      </c>
      <c r="AU168" s="159" t="s">
        <v>85</v>
      </c>
      <c r="AV168" s="13" t="s">
        <v>83</v>
      </c>
      <c r="AW168" s="13" t="s">
        <v>32</v>
      </c>
      <c r="AX168" s="13" t="s">
        <v>76</v>
      </c>
      <c r="AY168" s="159" t="s">
        <v>181</v>
      </c>
    </row>
    <row r="169" spans="2:65" s="12" customFormat="1" x14ac:dyDescent="0.2">
      <c r="B169" s="150"/>
      <c r="D169" s="151" t="s">
        <v>190</v>
      </c>
      <c r="E169" s="152" t="s">
        <v>1</v>
      </c>
      <c r="F169" s="153" t="s">
        <v>2097</v>
      </c>
      <c r="H169" s="154">
        <v>15</v>
      </c>
      <c r="I169" s="155"/>
      <c r="L169" s="150"/>
      <c r="M169" s="156"/>
      <c r="T169" s="157"/>
      <c r="AT169" s="152" t="s">
        <v>190</v>
      </c>
      <c r="AU169" s="152" t="s">
        <v>85</v>
      </c>
      <c r="AV169" s="12" t="s">
        <v>85</v>
      </c>
      <c r="AW169" s="12" t="s">
        <v>32</v>
      </c>
      <c r="AX169" s="12" t="s">
        <v>76</v>
      </c>
      <c r="AY169" s="152" t="s">
        <v>181</v>
      </c>
    </row>
    <row r="170" spans="2:65" s="14" customFormat="1" x14ac:dyDescent="0.2">
      <c r="B170" s="164"/>
      <c r="D170" s="151" t="s">
        <v>190</v>
      </c>
      <c r="E170" s="165" t="s">
        <v>1</v>
      </c>
      <c r="F170" s="166" t="s">
        <v>193</v>
      </c>
      <c r="H170" s="167">
        <v>15</v>
      </c>
      <c r="I170" s="168"/>
      <c r="L170" s="164"/>
      <c r="M170" s="169"/>
      <c r="T170" s="170"/>
      <c r="AT170" s="165" t="s">
        <v>190</v>
      </c>
      <c r="AU170" s="165" t="s">
        <v>85</v>
      </c>
      <c r="AV170" s="14" t="s">
        <v>188</v>
      </c>
      <c r="AW170" s="14" t="s">
        <v>32</v>
      </c>
      <c r="AX170" s="14" t="s">
        <v>76</v>
      </c>
      <c r="AY170" s="165" t="s">
        <v>181</v>
      </c>
    </row>
    <row r="171" spans="2:65" s="12" customFormat="1" x14ac:dyDescent="0.2">
      <c r="B171" s="150"/>
      <c r="D171" s="151" t="s">
        <v>190</v>
      </c>
      <c r="E171" s="152" t="s">
        <v>1</v>
      </c>
      <c r="F171" s="153" t="s">
        <v>2098</v>
      </c>
      <c r="H171" s="154">
        <v>18</v>
      </c>
      <c r="I171" s="155"/>
      <c r="L171" s="150"/>
      <c r="M171" s="156"/>
      <c r="T171" s="157"/>
      <c r="AT171" s="152" t="s">
        <v>190</v>
      </c>
      <c r="AU171" s="152" t="s">
        <v>85</v>
      </c>
      <c r="AV171" s="12" t="s">
        <v>85</v>
      </c>
      <c r="AW171" s="12" t="s">
        <v>32</v>
      </c>
      <c r="AX171" s="12" t="s">
        <v>76</v>
      </c>
      <c r="AY171" s="152" t="s">
        <v>181</v>
      </c>
    </row>
    <row r="172" spans="2:65" s="14" customFormat="1" x14ac:dyDescent="0.2">
      <c r="B172" s="164"/>
      <c r="D172" s="151" t="s">
        <v>190</v>
      </c>
      <c r="E172" s="165" t="s">
        <v>1</v>
      </c>
      <c r="F172" s="166" t="s">
        <v>193</v>
      </c>
      <c r="H172" s="167">
        <v>18</v>
      </c>
      <c r="I172" s="168"/>
      <c r="L172" s="164"/>
      <c r="M172" s="169"/>
      <c r="T172" s="170"/>
      <c r="AT172" s="165" t="s">
        <v>190</v>
      </c>
      <c r="AU172" s="165" t="s">
        <v>85</v>
      </c>
      <c r="AV172" s="14" t="s">
        <v>188</v>
      </c>
      <c r="AW172" s="14" t="s">
        <v>32</v>
      </c>
      <c r="AX172" s="14" t="s">
        <v>83</v>
      </c>
      <c r="AY172" s="165" t="s">
        <v>181</v>
      </c>
    </row>
    <row r="173" spans="2:65" s="1" customFormat="1" ht="16.5" customHeight="1" x14ac:dyDescent="0.2">
      <c r="B173" s="136"/>
      <c r="C173" s="171" t="s">
        <v>202</v>
      </c>
      <c r="D173" s="171" t="s">
        <v>198</v>
      </c>
      <c r="E173" s="172" t="s">
        <v>2099</v>
      </c>
      <c r="F173" s="173" t="s">
        <v>2100</v>
      </c>
      <c r="G173" s="174" t="s">
        <v>243</v>
      </c>
      <c r="H173" s="175">
        <v>2</v>
      </c>
      <c r="I173" s="176"/>
      <c r="J173" s="177">
        <f>ROUND(I173*H173,2)</f>
        <v>0</v>
      </c>
      <c r="K173" s="173" t="s">
        <v>187</v>
      </c>
      <c r="L173" s="178"/>
      <c r="M173" s="179" t="s">
        <v>1</v>
      </c>
      <c r="N173" s="180" t="s">
        <v>41</v>
      </c>
      <c r="P173" s="146">
        <f>O173*H173</f>
        <v>0</v>
      </c>
      <c r="Q173" s="146">
        <v>3.6999999999999999E-4</v>
      </c>
      <c r="R173" s="146">
        <f>Q173*H173</f>
        <v>7.3999999999999999E-4</v>
      </c>
      <c r="S173" s="146">
        <v>0</v>
      </c>
      <c r="T173" s="147">
        <f>S173*H173</f>
        <v>0</v>
      </c>
      <c r="AR173" s="148" t="s">
        <v>352</v>
      </c>
      <c r="AT173" s="148" t="s">
        <v>198</v>
      </c>
      <c r="AU173" s="148" t="s">
        <v>85</v>
      </c>
      <c r="AY173" s="17" t="s">
        <v>181</v>
      </c>
      <c r="BE173" s="149">
        <f>IF(N173="základní",J173,0)</f>
        <v>0</v>
      </c>
      <c r="BF173" s="149">
        <f>IF(N173="snížená",J173,0)</f>
        <v>0</v>
      </c>
      <c r="BG173" s="149">
        <f>IF(N173="zákl. přenesená",J173,0)</f>
        <v>0</v>
      </c>
      <c r="BH173" s="149">
        <f>IF(N173="sníž. přenesená",J173,0)</f>
        <v>0</v>
      </c>
      <c r="BI173" s="149">
        <f>IF(N173="nulová",J173,0)</f>
        <v>0</v>
      </c>
      <c r="BJ173" s="17" t="s">
        <v>83</v>
      </c>
      <c r="BK173" s="149">
        <f>ROUND(I173*H173,2)</f>
        <v>0</v>
      </c>
      <c r="BL173" s="17" t="s">
        <v>262</v>
      </c>
      <c r="BM173" s="148" t="s">
        <v>2101</v>
      </c>
    </row>
    <row r="174" spans="2:65" s="13" customFormat="1" x14ac:dyDescent="0.2">
      <c r="B174" s="158"/>
      <c r="D174" s="151" t="s">
        <v>190</v>
      </c>
      <c r="E174" s="159" t="s">
        <v>1</v>
      </c>
      <c r="F174" s="160" t="s">
        <v>2091</v>
      </c>
      <c r="H174" s="159" t="s">
        <v>1</v>
      </c>
      <c r="I174" s="161"/>
      <c r="L174" s="158"/>
      <c r="M174" s="162"/>
      <c r="T174" s="163"/>
      <c r="AT174" s="159" t="s">
        <v>190</v>
      </c>
      <c r="AU174" s="159" t="s">
        <v>85</v>
      </c>
      <c r="AV174" s="13" t="s">
        <v>83</v>
      </c>
      <c r="AW174" s="13" t="s">
        <v>32</v>
      </c>
      <c r="AX174" s="13" t="s">
        <v>76</v>
      </c>
      <c r="AY174" s="159" t="s">
        <v>181</v>
      </c>
    </row>
    <row r="175" spans="2:65" s="13" customFormat="1" x14ac:dyDescent="0.2">
      <c r="B175" s="158"/>
      <c r="D175" s="151" t="s">
        <v>190</v>
      </c>
      <c r="E175" s="159" t="s">
        <v>1</v>
      </c>
      <c r="F175" s="160" t="s">
        <v>2086</v>
      </c>
      <c r="H175" s="159" t="s">
        <v>1</v>
      </c>
      <c r="I175" s="161"/>
      <c r="L175" s="158"/>
      <c r="M175" s="162"/>
      <c r="T175" s="163"/>
      <c r="AT175" s="159" t="s">
        <v>190</v>
      </c>
      <c r="AU175" s="159" t="s">
        <v>85</v>
      </c>
      <c r="AV175" s="13" t="s">
        <v>83</v>
      </c>
      <c r="AW175" s="13" t="s">
        <v>32</v>
      </c>
      <c r="AX175" s="13" t="s">
        <v>76</v>
      </c>
      <c r="AY175" s="159" t="s">
        <v>181</v>
      </c>
    </row>
    <row r="176" spans="2:65" s="12" customFormat="1" x14ac:dyDescent="0.2">
      <c r="B176" s="150"/>
      <c r="D176" s="151" t="s">
        <v>190</v>
      </c>
      <c r="E176" s="152" t="s">
        <v>1</v>
      </c>
      <c r="F176" s="153" t="s">
        <v>2102</v>
      </c>
      <c r="H176" s="154">
        <v>1.8</v>
      </c>
      <c r="I176" s="155"/>
      <c r="L176" s="150"/>
      <c r="M176" s="156"/>
      <c r="T176" s="157"/>
      <c r="AT176" s="152" t="s">
        <v>190</v>
      </c>
      <c r="AU176" s="152" t="s">
        <v>85</v>
      </c>
      <c r="AV176" s="12" t="s">
        <v>85</v>
      </c>
      <c r="AW176" s="12" t="s">
        <v>32</v>
      </c>
      <c r="AX176" s="12" t="s">
        <v>76</v>
      </c>
      <c r="AY176" s="152" t="s">
        <v>181</v>
      </c>
    </row>
    <row r="177" spans="2:65" s="14" customFormat="1" x14ac:dyDescent="0.2">
      <c r="B177" s="164"/>
      <c r="D177" s="151" t="s">
        <v>190</v>
      </c>
      <c r="E177" s="165" t="s">
        <v>1</v>
      </c>
      <c r="F177" s="166" t="s">
        <v>193</v>
      </c>
      <c r="H177" s="167">
        <v>1.8</v>
      </c>
      <c r="I177" s="168"/>
      <c r="L177" s="164"/>
      <c r="M177" s="169"/>
      <c r="T177" s="170"/>
      <c r="AT177" s="165" t="s">
        <v>190</v>
      </c>
      <c r="AU177" s="165" t="s">
        <v>85</v>
      </c>
      <c r="AV177" s="14" t="s">
        <v>188</v>
      </c>
      <c r="AW177" s="14" t="s">
        <v>32</v>
      </c>
      <c r="AX177" s="14" t="s">
        <v>76</v>
      </c>
      <c r="AY177" s="165" t="s">
        <v>181</v>
      </c>
    </row>
    <row r="178" spans="2:65" s="12" customFormat="1" x14ac:dyDescent="0.2">
      <c r="B178" s="150"/>
      <c r="D178" s="151" t="s">
        <v>190</v>
      </c>
      <c r="E178" s="152" t="s">
        <v>1</v>
      </c>
      <c r="F178" s="153" t="s">
        <v>85</v>
      </c>
      <c r="H178" s="154">
        <v>2</v>
      </c>
      <c r="I178" s="155"/>
      <c r="L178" s="150"/>
      <c r="M178" s="156"/>
      <c r="T178" s="157"/>
      <c r="AT178" s="152" t="s">
        <v>190</v>
      </c>
      <c r="AU178" s="152" t="s">
        <v>85</v>
      </c>
      <c r="AV178" s="12" t="s">
        <v>85</v>
      </c>
      <c r="AW178" s="12" t="s">
        <v>32</v>
      </c>
      <c r="AX178" s="12" t="s">
        <v>76</v>
      </c>
      <c r="AY178" s="152" t="s">
        <v>181</v>
      </c>
    </row>
    <row r="179" spans="2:65" s="14" customFormat="1" x14ac:dyDescent="0.2">
      <c r="B179" s="164"/>
      <c r="D179" s="151" t="s">
        <v>190</v>
      </c>
      <c r="E179" s="165" t="s">
        <v>1</v>
      </c>
      <c r="F179" s="166" t="s">
        <v>193</v>
      </c>
      <c r="H179" s="167">
        <v>2</v>
      </c>
      <c r="I179" s="168"/>
      <c r="L179" s="164"/>
      <c r="M179" s="169"/>
      <c r="T179" s="170"/>
      <c r="AT179" s="165" t="s">
        <v>190</v>
      </c>
      <c r="AU179" s="165" t="s">
        <v>85</v>
      </c>
      <c r="AV179" s="14" t="s">
        <v>188</v>
      </c>
      <c r="AW179" s="14" t="s">
        <v>32</v>
      </c>
      <c r="AX179" s="14" t="s">
        <v>83</v>
      </c>
      <c r="AY179" s="165" t="s">
        <v>181</v>
      </c>
    </row>
    <row r="180" spans="2:65" s="1" customFormat="1" ht="16.5" customHeight="1" x14ac:dyDescent="0.2">
      <c r="B180" s="136"/>
      <c r="C180" s="171" t="s">
        <v>229</v>
      </c>
      <c r="D180" s="171" t="s">
        <v>198</v>
      </c>
      <c r="E180" s="172" t="s">
        <v>2103</v>
      </c>
      <c r="F180" s="173" t="s">
        <v>2104</v>
      </c>
      <c r="G180" s="174" t="s">
        <v>243</v>
      </c>
      <c r="H180" s="175">
        <v>17</v>
      </c>
      <c r="I180" s="176"/>
      <c r="J180" s="177">
        <f>ROUND(I180*H180,2)</f>
        <v>0</v>
      </c>
      <c r="K180" s="173" t="s">
        <v>187</v>
      </c>
      <c r="L180" s="178"/>
      <c r="M180" s="179" t="s">
        <v>1</v>
      </c>
      <c r="N180" s="180" t="s">
        <v>41</v>
      </c>
      <c r="P180" s="146">
        <f>O180*H180</f>
        <v>0</v>
      </c>
      <c r="Q180" s="146">
        <v>1.01E-3</v>
      </c>
      <c r="R180" s="146">
        <f>Q180*H180</f>
        <v>1.7170000000000001E-2</v>
      </c>
      <c r="S180" s="146">
        <v>0</v>
      </c>
      <c r="T180" s="147">
        <f>S180*H180</f>
        <v>0</v>
      </c>
      <c r="AR180" s="148" t="s">
        <v>352</v>
      </c>
      <c r="AT180" s="148" t="s">
        <v>198</v>
      </c>
      <c r="AU180" s="148" t="s">
        <v>85</v>
      </c>
      <c r="AY180" s="17" t="s">
        <v>181</v>
      </c>
      <c r="BE180" s="149">
        <f>IF(N180="základní",J180,0)</f>
        <v>0</v>
      </c>
      <c r="BF180" s="149">
        <f>IF(N180="snížená",J180,0)</f>
        <v>0</v>
      </c>
      <c r="BG180" s="149">
        <f>IF(N180="zákl. přenesená",J180,0)</f>
        <v>0</v>
      </c>
      <c r="BH180" s="149">
        <f>IF(N180="sníž. přenesená",J180,0)</f>
        <v>0</v>
      </c>
      <c r="BI180" s="149">
        <f>IF(N180="nulová",J180,0)</f>
        <v>0</v>
      </c>
      <c r="BJ180" s="17" t="s">
        <v>83</v>
      </c>
      <c r="BK180" s="149">
        <f>ROUND(I180*H180,2)</f>
        <v>0</v>
      </c>
      <c r="BL180" s="17" t="s">
        <v>262</v>
      </c>
      <c r="BM180" s="148" t="s">
        <v>2105</v>
      </c>
    </row>
    <row r="181" spans="2:65" s="13" customFormat="1" x14ac:dyDescent="0.2">
      <c r="B181" s="158"/>
      <c r="D181" s="151" t="s">
        <v>190</v>
      </c>
      <c r="E181" s="159" t="s">
        <v>1</v>
      </c>
      <c r="F181" s="160" t="s">
        <v>2085</v>
      </c>
      <c r="H181" s="159" t="s">
        <v>1</v>
      </c>
      <c r="I181" s="161"/>
      <c r="L181" s="158"/>
      <c r="M181" s="162"/>
      <c r="T181" s="163"/>
      <c r="AT181" s="159" t="s">
        <v>190</v>
      </c>
      <c r="AU181" s="159" t="s">
        <v>85</v>
      </c>
      <c r="AV181" s="13" t="s">
        <v>83</v>
      </c>
      <c r="AW181" s="13" t="s">
        <v>32</v>
      </c>
      <c r="AX181" s="13" t="s">
        <v>76</v>
      </c>
      <c r="AY181" s="159" t="s">
        <v>181</v>
      </c>
    </row>
    <row r="182" spans="2:65" s="13" customFormat="1" x14ac:dyDescent="0.2">
      <c r="B182" s="158"/>
      <c r="D182" s="151" t="s">
        <v>190</v>
      </c>
      <c r="E182" s="159" t="s">
        <v>1</v>
      </c>
      <c r="F182" s="160" t="s">
        <v>2086</v>
      </c>
      <c r="H182" s="159" t="s">
        <v>1</v>
      </c>
      <c r="I182" s="161"/>
      <c r="L182" s="158"/>
      <c r="M182" s="162"/>
      <c r="T182" s="163"/>
      <c r="AT182" s="159" t="s">
        <v>190</v>
      </c>
      <c r="AU182" s="159" t="s">
        <v>85</v>
      </c>
      <c r="AV182" s="13" t="s">
        <v>83</v>
      </c>
      <c r="AW182" s="13" t="s">
        <v>32</v>
      </c>
      <c r="AX182" s="13" t="s">
        <v>76</v>
      </c>
      <c r="AY182" s="159" t="s">
        <v>181</v>
      </c>
    </row>
    <row r="183" spans="2:65" s="13" customFormat="1" x14ac:dyDescent="0.2">
      <c r="B183" s="158"/>
      <c r="D183" s="151" t="s">
        <v>190</v>
      </c>
      <c r="E183" s="159" t="s">
        <v>1</v>
      </c>
      <c r="F183" s="160" t="s">
        <v>2087</v>
      </c>
      <c r="H183" s="159" t="s">
        <v>1</v>
      </c>
      <c r="I183" s="161"/>
      <c r="L183" s="158"/>
      <c r="M183" s="162"/>
      <c r="T183" s="163"/>
      <c r="AT183" s="159" t="s">
        <v>190</v>
      </c>
      <c r="AU183" s="159" t="s">
        <v>85</v>
      </c>
      <c r="AV183" s="13" t="s">
        <v>83</v>
      </c>
      <c r="AW183" s="13" t="s">
        <v>32</v>
      </c>
      <c r="AX183" s="13" t="s">
        <v>76</v>
      </c>
      <c r="AY183" s="159" t="s">
        <v>181</v>
      </c>
    </row>
    <row r="184" spans="2:65" s="12" customFormat="1" x14ac:dyDescent="0.2">
      <c r="B184" s="150"/>
      <c r="D184" s="151" t="s">
        <v>190</v>
      </c>
      <c r="E184" s="152" t="s">
        <v>1</v>
      </c>
      <c r="F184" s="153" t="s">
        <v>2106</v>
      </c>
      <c r="H184" s="154">
        <v>14</v>
      </c>
      <c r="I184" s="155"/>
      <c r="L184" s="150"/>
      <c r="M184" s="156"/>
      <c r="T184" s="157"/>
      <c r="AT184" s="152" t="s">
        <v>190</v>
      </c>
      <c r="AU184" s="152" t="s">
        <v>85</v>
      </c>
      <c r="AV184" s="12" t="s">
        <v>85</v>
      </c>
      <c r="AW184" s="12" t="s">
        <v>32</v>
      </c>
      <c r="AX184" s="12" t="s">
        <v>76</v>
      </c>
      <c r="AY184" s="152" t="s">
        <v>181</v>
      </c>
    </row>
    <row r="185" spans="2:65" s="14" customFormat="1" x14ac:dyDescent="0.2">
      <c r="B185" s="164"/>
      <c r="D185" s="151" t="s">
        <v>190</v>
      </c>
      <c r="E185" s="165" t="s">
        <v>1</v>
      </c>
      <c r="F185" s="166" t="s">
        <v>193</v>
      </c>
      <c r="H185" s="167">
        <v>14</v>
      </c>
      <c r="I185" s="168"/>
      <c r="L185" s="164"/>
      <c r="M185" s="169"/>
      <c r="T185" s="170"/>
      <c r="AT185" s="165" t="s">
        <v>190</v>
      </c>
      <c r="AU185" s="165" t="s">
        <v>85</v>
      </c>
      <c r="AV185" s="14" t="s">
        <v>188</v>
      </c>
      <c r="AW185" s="14" t="s">
        <v>32</v>
      </c>
      <c r="AX185" s="14" t="s">
        <v>76</v>
      </c>
      <c r="AY185" s="165" t="s">
        <v>181</v>
      </c>
    </row>
    <row r="186" spans="2:65" s="12" customFormat="1" x14ac:dyDescent="0.2">
      <c r="B186" s="150"/>
      <c r="D186" s="151" t="s">
        <v>190</v>
      </c>
      <c r="E186" s="152" t="s">
        <v>1</v>
      </c>
      <c r="F186" s="153" t="s">
        <v>2107</v>
      </c>
      <c r="H186" s="154">
        <v>16.8</v>
      </c>
      <c r="I186" s="155"/>
      <c r="L186" s="150"/>
      <c r="M186" s="156"/>
      <c r="T186" s="157"/>
      <c r="AT186" s="152" t="s">
        <v>190</v>
      </c>
      <c r="AU186" s="152" t="s">
        <v>85</v>
      </c>
      <c r="AV186" s="12" t="s">
        <v>85</v>
      </c>
      <c r="AW186" s="12" t="s">
        <v>32</v>
      </c>
      <c r="AX186" s="12" t="s">
        <v>76</v>
      </c>
      <c r="AY186" s="152" t="s">
        <v>181</v>
      </c>
    </row>
    <row r="187" spans="2:65" s="14" customFormat="1" x14ac:dyDescent="0.2">
      <c r="B187" s="164"/>
      <c r="D187" s="151" t="s">
        <v>190</v>
      </c>
      <c r="E187" s="165" t="s">
        <v>1</v>
      </c>
      <c r="F187" s="166" t="s">
        <v>193</v>
      </c>
      <c r="H187" s="167">
        <v>16.8</v>
      </c>
      <c r="I187" s="168"/>
      <c r="L187" s="164"/>
      <c r="M187" s="169"/>
      <c r="T187" s="170"/>
      <c r="AT187" s="165" t="s">
        <v>190</v>
      </c>
      <c r="AU187" s="165" t="s">
        <v>85</v>
      </c>
      <c r="AV187" s="14" t="s">
        <v>188</v>
      </c>
      <c r="AW187" s="14" t="s">
        <v>32</v>
      </c>
      <c r="AX187" s="14" t="s">
        <v>76</v>
      </c>
      <c r="AY187" s="165" t="s">
        <v>181</v>
      </c>
    </row>
    <row r="188" spans="2:65" s="12" customFormat="1" x14ac:dyDescent="0.2">
      <c r="B188" s="150"/>
      <c r="D188" s="151" t="s">
        <v>190</v>
      </c>
      <c r="E188" s="152" t="s">
        <v>1</v>
      </c>
      <c r="F188" s="153" t="s">
        <v>266</v>
      </c>
      <c r="H188" s="154">
        <v>17</v>
      </c>
      <c r="I188" s="155"/>
      <c r="L188" s="150"/>
      <c r="M188" s="156"/>
      <c r="T188" s="157"/>
      <c r="AT188" s="152" t="s">
        <v>190</v>
      </c>
      <c r="AU188" s="152" t="s">
        <v>85</v>
      </c>
      <c r="AV188" s="12" t="s">
        <v>85</v>
      </c>
      <c r="AW188" s="12" t="s">
        <v>32</v>
      </c>
      <c r="AX188" s="12" t="s">
        <v>76</v>
      </c>
      <c r="AY188" s="152" t="s">
        <v>181</v>
      </c>
    </row>
    <row r="189" spans="2:65" s="14" customFormat="1" x14ac:dyDescent="0.2">
      <c r="B189" s="164"/>
      <c r="D189" s="151" t="s">
        <v>190</v>
      </c>
      <c r="E189" s="165" t="s">
        <v>1</v>
      </c>
      <c r="F189" s="166" t="s">
        <v>193</v>
      </c>
      <c r="H189" s="167">
        <v>17</v>
      </c>
      <c r="I189" s="168"/>
      <c r="L189" s="164"/>
      <c r="M189" s="169"/>
      <c r="T189" s="170"/>
      <c r="AT189" s="165" t="s">
        <v>190</v>
      </c>
      <c r="AU189" s="165" t="s">
        <v>85</v>
      </c>
      <c r="AV189" s="14" t="s">
        <v>188</v>
      </c>
      <c r="AW189" s="14" t="s">
        <v>32</v>
      </c>
      <c r="AX189" s="14" t="s">
        <v>83</v>
      </c>
      <c r="AY189" s="165" t="s">
        <v>181</v>
      </c>
    </row>
    <row r="190" spans="2:65" s="1" customFormat="1" ht="16.5" customHeight="1" x14ac:dyDescent="0.2">
      <c r="B190" s="136"/>
      <c r="C190" s="171" t="s">
        <v>233</v>
      </c>
      <c r="D190" s="171" t="s">
        <v>198</v>
      </c>
      <c r="E190" s="172" t="s">
        <v>2108</v>
      </c>
      <c r="F190" s="173" t="s">
        <v>2109</v>
      </c>
      <c r="G190" s="174" t="s">
        <v>243</v>
      </c>
      <c r="H190" s="175">
        <v>16</v>
      </c>
      <c r="I190" s="176"/>
      <c r="J190" s="177">
        <f>ROUND(I190*H190,2)</f>
        <v>0</v>
      </c>
      <c r="K190" s="173" t="s">
        <v>187</v>
      </c>
      <c r="L190" s="178"/>
      <c r="M190" s="179" t="s">
        <v>1</v>
      </c>
      <c r="N190" s="180" t="s">
        <v>41</v>
      </c>
      <c r="P190" s="146">
        <f>O190*H190</f>
        <v>0</v>
      </c>
      <c r="Q190" s="146">
        <v>4.4999999999999999E-4</v>
      </c>
      <c r="R190" s="146">
        <f>Q190*H190</f>
        <v>7.1999999999999998E-3</v>
      </c>
      <c r="S190" s="146">
        <v>0</v>
      </c>
      <c r="T190" s="147">
        <f>S190*H190</f>
        <v>0</v>
      </c>
      <c r="AR190" s="148" t="s">
        <v>352</v>
      </c>
      <c r="AT190" s="148" t="s">
        <v>198</v>
      </c>
      <c r="AU190" s="148" t="s">
        <v>85</v>
      </c>
      <c r="AY190" s="17" t="s">
        <v>181</v>
      </c>
      <c r="BE190" s="149">
        <f>IF(N190="základní",J190,0)</f>
        <v>0</v>
      </c>
      <c r="BF190" s="149">
        <f>IF(N190="snížená",J190,0)</f>
        <v>0</v>
      </c>
      <c r="BG190" s="149">
        <f>IF(N190="zákl. přenesená",J190,0)</f>
        <v>0</v>
      </c>
      <c r="BH190" s="149">
        <f>IF(N190="sníž. přenesená",J190,0)</f>
        <v>0</v>
      </c>
      <c r="BI190" s="149">
        <f>IF(N190="nulová",J190,0)</f>
        <v>0</v>
      </c>
      <c r="BJ190" s="17" t="s">
        <v>83</v>
      </c>
      <c r="BK190" s="149">
        <f>ROUND(I190*H190,2)</f>
        <v>0</v>
      </c>
      <c r="BL190" s="17" t="s">
        <v>262</v>
      </c>
      <c r="BM190" s="148" t="s">
        <v>2110</v>
      </c>
    </row>
    <row r="191" spans="2:65" s="13" customFormat="1" x14ac:dyDescent="0.2">
      <c r="B191" s="158"/>
      <c r="D191" s="151" t="s">
        <v>190</v>
      </c>
      <c r="E191" s="159" t="s">
        <v>1</v>
      </c>
      <c r="F191" s="160" t="s">
        <v>2091</v>
      </c>
      <c r="H191" s="159" t="s">
        <v>1</v>
      </c>
      <c r="I191" s="161"/>
      <c r="L191" s="158"/>
      <c r="M191" s="162"/>
      <c r="T191" s="163"/>
      <c r="AT191" s="159" t="s">
        <v>190</v>
      </c>
      <c r="AU191" s="159" t="s">
        <v>85</v>
      </c>
      <c r="AV191" s="13" t="s">
        <v>83</v>
      </c>
      <c r="AW191" s="13" t="s">
        <v>32</v>
      </c>
      <c r="AX191" s="13" t="s">
        <v>76</v>
      </c>
      <c r="AY191" s="159" t="s">
        <v>181</v>
      </c>
    </row>
    <row r="192" spans="2:65" s="13" customFormat="1" x14ac:dyDescent="0.2">
      <c r="B192" s="158"/>
      <c r="D192" s="151" t="s">
        <v>190</v>
      </c>
      <c r="E192" s="159" t="s">
        <v>1</v>
      </c>
      <c r="F192" s="160" t="s">
        <v>2086</v>
      </c>
      <c r="H192" s="159" t="s">
        <v>1</v>
      </c>
      <c r="I192" s="161"/>
      <c r="L192" s="158"/>
      <c r="M192" s="162"/>
      <c r="T192" s="163"/>
      <c r="AT192" s="159" t="s">
        <v>190</v>
      </c>
      <c r="AU192" s="159" t="s">
        <v>85</v>
      </c>
      <c r="AV192" s="13" t="s">
        <v>83</v>
      </c>
      <c r="AW192" s="13" t="s">
        <v>32</v>
      </c>
      <c r="AX192" s="13" t="s">
        <v>76</v>
      </c>
      <c r="AY192" s="159" t="s">
        <v>181</v>
      </c>
    </row>
    <row r="193" spans="2:65" s="12" customFormat="1" x14ac:dyDescent="0.2">
      <c r="B193" s="150"/>
      <c r="D193" s="151" t="s">
        <v>190</v>
      </c>
      <c r="E193" s="152" t="s">
        <v>1</v>
      </c>
      <c r="F193" s="153" t="s">
        <v>2111</v>
      </c>
      <c r="H193" s="154">
        <v>13</v>
      </c>
      <c r="I193" s="155"/>
      <c r="L193" s="150"/>
      <c r="M193" s="156"/>
      <c r="T193" s="157"/>
      <c r="AT193" s="152" t="s">
        <v>190</v>
      </c>
      <c r="AU193" s="152" t="s">
        <v>85</v>
      </c>
      <c r="AV193" s="12" t="s">
        <v>85</v>
      </c>
      <c r="AW193" s="12" t="s">
        <v>32</v>
      </c>
      <c r="AX193" s="12" t="s">
        <v>76</v>
      </c>
      <c r="AY193" s="152" t="s">
        <v>181</v>
      </c>
    </row>
    <row r="194" spans="2:65" s="14" customFormat="1" x14ac:dyDescent="0.2">
      <c r="B194" s="164"/>
      <c r="D194" s="151" t="s">
        <v>190</v>
      </c>
      <c r="E194" s="165" t="s">
        <v>1</v>
      </c>
      <c r="F194" s="166" t="s">
        <v>193</v>
      </c>
      <c r="H194" s="167">
        <v>13</v>
      </c>
      <c r="I194" s="168"/>
      <c r="L194" s="164"/>
      <c r="M194" s="169"/>
      <c r="T194" s="170"/>
      <c r="AT194" s="165" t="s">
        <v>190</v>
      </c>
      <c r="AU194" s="165" t="s">
        <v>85</v>
      </c>
      <c r="AV194" s="14" t="s">
        <v>188</v>
      </c>
      <c r="AW194" s="14" t="s">
        <v>32</v>
      </c>
      <c r="AX194" s="14" t="s">
        <v>76</v>
      </c>
      <c r="AY194" s="165" t="s">
        <v>181</v>
      </c>
    </row>
    <row r="195" spans="2:65" s="12" customFormat="1" x14ac:dyDescent="0.2">
      <c r="B195" s="150"/>
      <c r="D195" s="151" t="s">
        <v>190</v>
      </c>
      <c r="E195" s="152" t="s">
        <v>1</v>
      </c>
      <c r="F195" s="153" t="s">
        <v>2112</v>
      </c>
      <c r="H195" s="154">
        <v>15.6</v>
      </c>
      <c r="I195" s="155"/>
      <c r="L195" s="150"/>
      <c r="M195" s="156"/>
      <c r="T195" s="157"/>
      <c r="AT195" s="152" t="s">
        <v>190</v>
      </c>
      <c r="AU195" s="152" t="s">
        <v>85</v>
      </c>
      <c r="AV195" s="12" t="s">
        <v>85</v>
      </c>
      <c r="AW195" s="12" t="s">
        <v>32</v>
      </c>
      <c r="AX195" s="12" t="s">
        <v>76</v>
      </c>
      <c r="AY195" s="152" t="s">
        <v>181</v>
      </c>
    </row>
    <row r="196" spans="2:65" s="14" customFormat="1" x14ac:dyDescent="0.2">
      <c r="B196" s="164"/>
      <c r="D196" s="151" t="s">
        <v>190</v>
      </c>
      <c r="E196" s="165" t="s">
        <v>1</v>
      </c>
      <c r="F196" s="166" t="s">
        <v>193</v>
      </c>
      <c r="H196" s="167">
        <v>15.6</v>
      </c>
      <c r="I196" s="168"/>
      <c r="L196" s="164"/>
      <c r="M196" s="169"/>
      <c r="T196" s="170"/>
      <c r="AT196" s="165" t="s">
        <v>190</v>
      </c>
      <c r="AU196" s="165" t="s">
        <v>85</v>
      </c>
      <c r="AV196" s="14" t="s">
        <v>188</v>
      </c>
      <c r="AW196" s="14" t="s">
        <v>32</v>
      </c>
      <c r="AX196" s="14" t="s">
        <v>76</v>
      </c>
      <c r="AY196" s="165" t="s">
        <v>181</v>
      </c>
    </row>
    <row r="197" spans="2:65" s="12" customFormat="1" x14ac:dyDescent="0.2">
      <c r="B197" s="150"/>
      <c r="D197" s="151" t="s">
        <v>190</v>
      </c>
      <c r="E197" s="152" t="s">
        <v>1</v>
      </c>
      <c r="F197" s="153" t="s">
        <v>262</v>
      </c>
      <c r="H197" s="154">
        <v>16</v>
      </c>
      <c r="I197" s="155"/>
      <c r="L197" s="150"/>
      <c r="M197" s="156"/>
      <c r="T197" s="157"/>
      <c r="AT197" s="152" t="s">
        <v>190</v>
      </c>
      <c r="AU197" s="152" t="s">
        <v>85</v>
      </c>
      <c r="AV197" s="12" t="s">
        <v>85</v>
      </c>
      <c r="AW197" s="12" t="s">
        <v>32</v>
      </c>
      <c r="AX197" s="12" t="s">
        <v>76</v>
      </c>
      <c r="AY197" s="152" t="s">
        <v>181</v>
      </c>
    </row>
    <row r="198" spans="2:65" s="14" customFormat="1" x14ac:dyDescent="0.2">
      <c r="B198" s="164"/>
      <c r="D198" s="151" t="s">
        <v>190</v>
      </c>
      <c r="E198" s="165" t="s">
        <v>1</v>
      </c>
      <c r="F198" s="166" t="s">
        <v>193</v>
      </c>
      <c r="H198" s="167">
        <v>16</v>
      </c>
      <c r="I198" s="168"/>
      <c r="L198" s="164"/>
      <c r="M198" s="169"/>
      <c r="T198" s="170"/>
      <c r="AT198" s="165" t="s">
        <v>190</v>
      </c>
      <c r="AU198" s="165" t="s">
        <v>85</v>
      </c>
      <c r="AV198" s="14" t="s">
        <v>188</v>
      </c>
      <c r="AW198" s="14" t="s">
        <v>32</v>
      </c>
      <c r="AX198" s="14" t="s">
        <v>83</v>
      </c>
      <c r="AY198" s="165" t="s">
        <v>181</v>
      </c>
    </row>
    <row r="199" spans="2:65" s="1" customFormat="1" ht="16.5" customHeight="1" x14ac:dyDescent="0.2">
      <c r="B199" s="136"/>
      <c r="C199" s="137" t="s">
        <v>237</v>
      </c>
      <c r="D199" s="137" t="s">
        <v>183</v>
      </c>
      <c r="E199" s="138" t="s">
        <v>2113</v>
      </c>
      <c r="F199" s="139" t="s">
        <v>2114</v>
      </c>
      <c r="G199" s="140" t="s">
        <v>373</v>
      </c>
      <c r="H199" s="141">
        <v>4.8000000000000001E-2</v>
      </c>
      <c r="I199" s="142"/>
      <c r="J199" s="143">
        <f>ROUND(I199*H199,2)</f>
        <v>0</v>
      </c>
      <c r="K199" s="139" t="s">
        <v>187</v>
      </c>
      <c r="L199" s="32"/>
      <c r="M199" s="144" t="s">
        <v>1</v>
      </c>
      <c r="N199" s="145" t="s">
        <v>41</v>
      </c>
      <c r="P199" s="146">
        <f>O199*H199</f>
        <v>0</v>
      </c>
      <c r="Q199" s="146">
        <v>0</v>
      </c>
      <c r="R199" s="146">
        <f>Q199*H199</f>
        <v>0</v>
      </c>
      <c r="S199" s="146">
        <v>0</v>
      </c>
      <c r="T199" s="147">
        <f>S199*H199</f>
        <v>0</v>
      </c>
      <c r="AR199" s="148" t="s">
        <v>262</v>
      </c>
      <c r="AT199" s="148" t="s">
        <v>183</v>
      </c>
      <c r="AU199" s="148" t="s">
        <v>85</v>
      </c>
      <c r="AY199" s="17" t="s">
        <v>181</v>
      </c>
      <c r="BE199" s="149">
        <f>IF(N199="základní",J199,0)</f>
        <v>0</v>
      </c>
      <c r="BF199" s="149">
        <f>IF(N199="snížená",J199,0)</f>
        <v>0</v>
      </c>
      <c r="BG199" s="149">
        <f>IF(N199="zákl. přenesená",J199,0)</f>
        <v>0</v>
      </c>
      <c r="BH199" s="149">
        <f>IF(N199="sníž. přenesená",J199,0)</f>
        <v>0</v>
      </c>
      <c r="BI199" s="149">
        <f>IF(N199="nulová",J199,0)</f>
        <v>0</v>
      </c>
      <c r="BJ199" s="17" t="s">
        <v>83</v>
      </c>
      <c r="BK199" s="149">
        <f>ROUND(I199*H199,2)</f>
        <v>0</v>
      </c>
      <c r="BL199" s="17" t="s">
        <v>262</v>
      </c>
      <c r="BM199" s="148" t="s">
        <v>2115</v>
      </c>
    </row>
    <row r="200" spans="2:65" s="1" customFormat="1" ht="16.5" customHeight="1" x14ac:dyDescent="0.2">
      <c r="B200" s="136"/>
      <c r="C200" s="137" t="s">
        <v>8</v>
      </c>
      <c r="D200" s="137" t="s">
        <v>183</v>
      </c>
      <c r="E200" s="138" t="s">
        <v>909</v>
      </c>
      <c r="F200" s="139" t="s">
        <v>910</v>
      </c>
      <c r="G200" s="140" t="s">
        <v>373</v>
      </c>
      <c r="H200" s="141">
        <v>4.8000000000000001E-2</v>
      </c>
      <c r="I200" s="142"/>
      <c r="J200" s="143">
        <f>ROUND(I200*H200,2)</f>
        <v>0</v>
      </c>
      <c r="K200" s="139" t="s">
        <v>187</v>
      </c>
      <c r="L200" s="32"/>
      <c r="M200" s="144" t="s">
        <v>1</v>
      </c>
      <c r="N200" s="145" t="s">
        <v>41</v>
      </c>
      <c r="P200" s="146">
        <f>O200*H200</f>
        <v>0</v>
      </c>
      <c r="Q200" s="146">
        <v>0</v>
      </c>
      <c r="R200" s="146">
        <f>Q200*H200</f>
        <v>0</v>
      </c>
      <c r="S200" s="146">
        <v>0</v>
      </c>
      <c r="T200" s="147">
        <f>S200*H200</f>
        <v>0</v>
      </c>
      <c r="AR200" s="148" t="s">
        <v>262</v>
      </c>
      <c r="AT200" s="148" t="s">
        <v>183</v>
      </c>
      <c r="AU200" s="148" t="s">
        <v>85</v>
      </c>
      <c r="AY200" s="17" t="s">
        <v>181</v>
      </c>
      <c r="BE200" s="149">
        <f>IF(N200="základní",J200,0)</f>
        <v>0</v>
      </c>
      <c r="BF200" s="149">
        <f>IF(N200="snížená",J200,0)</f>
        <v>0</v>
      </c>
      <c r="BG200" s="149">
        <f>IF(N200="zákl. přenesená",J200,0)</f>
        <v>0</v>
      </c>
      <c r="BH200" s="149">
        <f>IF(N200="sníž. přenesená",J200,0)</f>
        <v>0</v>
      </c>
      <c r="BI200" s="149">
        <f>IF(N200="nulová",J200,0)</f>
        <v>0</v>
      </c>
      <c r="BJ200" s="17" t="s">
        <v>83</v>
      </c>
      <c r="BK200" s="149">
        <f>ROUND(I200*H200,2)</f>
        <v>0</v>
      </c>
      <c r="BL200" s="17" t="s">
        <v>262</v>
      </c>
      <c r="BM200" s="148" t="s">
        <v>2116</v>
      </c>
    </row>
    <row r="201" spans="2:65" s="11" customFormat="1" ht="22.9" customHeight="1" x14ac:dyDescent="0.2">
      <c r="B201" s="124"/>
      <c r="D201" s="125" t="s">
        <v>75</v>
      </c>
      <c r="E201" s="134" t="s">
        <v>1897</v>
      </c>
      <c r="F201" s="134" t="s">
        <v>1898</v>
      </c>
      <c r="I201" s="127"/>
      <c r="J201" s="135">
        <f>BK201</f>
        <v>0</v>
      </c>
      <c r="L201" s="124"/>
      <c r="M201" s="129"/>
      <c r="P201" s="130">
        <f>SUM(P202:P276)</f>
        <v>0</v>
      </c>
      <c r="R201" s="130">
        <f>SUM(R202:R276)</f>
        <v>0.23264039999999997</v>
      </c>
      <c r="T201" s="131">
        <f>SUM(T202:T276)</f>
        <v>0.32639999999999997</v>
      </c>
      <c r="AR201" s="125" t="s">
        <v>85</v>
      </c>
      <c r="AT201" s="132" t="s">
        <v>75</v>
      </c>
      <c r="AU201" s="132" t="s">
        <v>83</v>
      </c>
      <c r="AY201" s="125" t="s">
        <v>181</v>
      </c>
      <c r="BK201" s="133">
        <f>SUM(BK202:BK276)</f>
        <v>0</v>
      </c>
    </row>
    <row r="202" spans="2:65" s="1" customFormat="1" ht="16.5" customHeight="1" x14ac:dyDescent="0.2">
      <c r="B202" s="136"/>
      <c r="C202" s="137" t="s">
        <v>245</v>
      </c>
      <c r="D202" s="137" t="s">
        <v>183</v>
      </c>
      <c r="E202" s="138" t="s">
        <v>2117</v>
      </c>
      <c r="F202" s="139" t="s">
        <v>2118</v>
      </c>
      <c r="G202" s="140" t="s">
        <v>243</v>
      </c>
      <c r="H202" s="141">
        <v>80</v>
      </c>
      <c r="I202" s="142"/>
      <c r="J202" s="143">
        <f>ROUND(I202*H202,2)</f>
        <v>0</v>
      </c>
      <c r="K202" s="139" t="s">
        <v>187</v>
      </c>
      <c r="L202" s="32"/>
      <c r="M202" s="144" t="s">
        <v>1</v>
      </c>
      <c r="N202" s="145" t="s">
        <v>41</v>
      </c>
      <c r="P202" s="146">
        <f>O202*H202</f>
        <v>0</v>
      </c>
      <c r="Q202" s="146">
        <v>0</v>
      </c>
      <c r="R202" s="146">
        <f>Q202*H202</f>
        <v>0</v>
      </c>
      <c r="S202" s="146">
        <v>2.0999999999999999E-3</v>
      </c>
      <c r="T202" s="147">
        <f>S202*H202</f>
        <v>0.16799999999999998</v>
      </c>
      <c r="AR202" s="148" t="s">
        <v>262</v>
      </c>
      <c r="AT202" s="148" t="s">
        <v>183</v>
      </c>
      <c r="AU202" s="148" t="s">
        <v>85</v>
      </c>
      <c r="AY202" s="17" t="s">
        <v>181</v>
      </c>
      <c r="BE202" s="149">
        <f>IF(N202="základní",J202,0)</f>
        <v>0</v>
      </c>
      <c r="BF202" s="149">
        <f>IF(N202="snížená",J202,0)</f>
        <v>0</v>
      </c>
      <c r="BG202" s="149">
        <f>IF(N202="zákl. přenesená",J202,0)</f>
        <v>0</v>
      </c>
      <c r="BH202" s="149">
        <f>IF(N202="sníž. přenesená",J202,0)</f>
        <v>0</v>
      </c>
      <c r="BI202" s="149">
        <f>IF(N202="nulová",J202,0)</f>
        <v>0</v>
      </c>
      <c r="BJ202" s="17" t="s">
        <v>83</v>
      </c>
      <c r="BK202" s="149">
        <f>ROUND(I202*H202,2)</f>
        <v>0</v>
      </c>
      <c r="BL202" s="17" t="s">
        <v>262</v>
      </c>
      <c r="BM202" s="148" t="s">
        <v>2119</v>
      </c>
    </row>
    <row r="203" spans="2:65" s="12" customFormat="1" x14ac:dyDescent="0.2">
      <c r="B203" s="150"/>
      <c r="D203" s="151" t="s">
        <v>190</v>
      </c>
      <c r="E203" s="152" t="s">
        <v>1</v>
      </c>
      <c r="F203" s="153" t="s">
        <v>588</v>
      </c>
      <c r="H203" s="154">
        <v>80</v>
      </c>
      <c r="I203" s="155"/>
      <c r="L203" s="150"/>
      <c r="M203" s="156"/>
      <c r="T203" s="157"/>
      <c r="AT203" s="152" t="s">
        <v>190</v>
      </c>
      <c r="AU203" s="152" t="s">
        <v>85</v>
      </c>
      <c r="AV203" s="12" t="s">
        <v>85</v>
      </c>
      <c r="AW203" s="12" t="s">
        <v>32</v>
      </c>
      <c r="AX203" s="12" t="s">
        <v>83</v>
      </c>
      <c r="AY203" s="152" t="s">
        <v>181</v>
      </c>
    </row>
    <row r="204" spans="2:65" s="1" customFormat="1" ht="16.5" customHeight="1" x14ac:dyDescent="0.2">
      <c r="B204" s="136"/>
      <c r="C204" s="137" t="s">
        <v>252</v>
      </c>
      <c r="D204" s="137" t="s">
        <v>183</v>
      </c>
      <c r="E204" s="138" t="s">
        <v>2120</v>
      </c>
      <c r="F204" s="139" t="s">
        <v>2121</v>
      </c>
      <c r="G204" s="140" t="s">
        <v>243</v>
      </c>
      <c r="H204" s="141">
        <v>80</v>
      </c>
      <c r="I204" s="142"/>
      <c r="J204" s="143">
        <f>ROUND(I204*H204,2)</f>
        <v>0</v>
      </c>
      <c r="K204" s="139" t="s">
        <v>187</v>
      </c>
      <c r="L204" s="32"/>
      <c r="M204" s="144" t="s">
        <v>1</v>
      </c>
      <c r="N204" s="145" t="s">
        <v>41</v>
      </c>
      <c r="P204" s="146">
        <f>O204*H204</f>
        <v>0</v>
      </c>
      <c r="Q204" s="146">
        <v>0</v>
      </c>
      <c r="R204" s="146">
        <f>Q204*H204</f>
        <v>0</v>
      </c>
      <c r="S204" s="146">
        <v>1.98E-3</v>
      </c>
      <c r="T204" s="147">
        <f>S204*H204</f>
        <v>0.15839999999999999</v>
      </c>
      <c r="AR204" s="148" t="s">
        <v>262</v>
      </c>
      <c r="AT204" s="148" t="s">
        <v>183</v>
      </c>
      <c r="AU204" s="148" t="s">
        <v>85</v>
      </c>
      <c r="AY204" s="17" t="s">
        <v>181</v>
      </c>
      <c r="BE204" s="149">
        <f>IF(N204="základní",J204,0)</f>
        <v>0</v>
      </c>
      <c r="BF204" s="149">
        <f>IF(N204="snížená",J204,0)</f>
        <v>0</v>
      </c>
      <c r="BG204" s="149">
        <f>IF(N204="zákl. přenesená",J204,0)</f>
        <v>0</v>
      </c>
      <c r="BH204" s="149">
        <f>IF(N204="sníž. přenesená",J204,0)</f>
        <v>0</v>
      </c>
      <c r="BI204" s="149">
        <f>IF(N204="nulová",J204,0)</f>
        <v>0</v>
      </c>
      <c r="BJ204" s="17" t="s">
        <v>83</v>
      </c>
      <c r="BK204" s="149">
        <f>ROUND(I204*H204,2)</f>
        <v>0</v>
      </c>
      <c r="BL204" s="17" t="s">
        <v>262</v>
      </c>
      <c r="BM204" s="148" t="s">
        <v>2122</v>
      </c>
    </row>
    <row r="205" spans="2:65" s="12" customFormat="1" x14ac:dyDescent="0.2">
      <c r="B205" s="150"/>
      <c r="D205" s="151" t="s">
        <v>190</v>
      </c>
      <c r="E205" s="152" t="s">
        <v>1</v>
      </c>
      <c r="F205" s="153" t="s">
        <v>588</v>
      </c>
      <c r="H205" s="154">
        <v>80</v>
      </c>
      <c r="I205" s="155"/>
      <c r="L205" s="150"/>
      <c r="M205" s="156"/>
      <c r="T205" s="157"/>
      <c r="AT205" s="152" t="s">
        <v>190</v>
      </c>
      <c r="AU205" s="152" t="s">
        <v>85</v>
      </c>
      <c r="AV205" s="12" t="s">
        <v>85</v>
      </c>
      <c r="AW205" s="12" t="s">
        <v>32</v>
      </c>
      <c r="AX205" s="12" t="s">
        <v>83</v>
      </c>
      <c r="AY205" s="152" t="s">
        <v>181</v>
      </c>
    </row>
    <row r="206" spans="2:65" s="1" customFormat="1" ht="16.5" customHeight="1" x14ac:dyDescent="0.2">
      <c r="B206" s="136"/>
      <c r="C206" s="137" t="s">
        <v>258</v>
      </c>
      <c r="D206" s="137" t="s">
        <v>183</v>
      </c>
      <c r="E206" s="138" t="s">
        <v>2123</v>
      </c>
      <c r="F206" s="139" t="s">
        <v>2124</v>
      </c>
      <c r="G206" s="140" t="s">
        <v>339</v>
      </c>
      <c r="H206" s="141">
        <v>2</v>
      </c>
      <c r="I206" s="142"/>
      <c r="J206" s="143">
        <f>ROUND(I206*H206,2)</f>
        <v>0</v>
      </c>
      <c r="K206" s="139" t="s">
        <v>187</v>
      </c>
      <c r="L206" s="32"/>
      <c r="M206" s="144" t="s">
        <v>1</v>
      </c>
      <c r="N206" s="145" t="s">
        <v>41</v>
      </c>
      <c r="P206" s="146">
        <f>O206*H206</f>
        <v>0</v>
      </c>
      <c r="Q206" s="146">
        <v>5.1999999999999995E-4</v>
      </c>
      <c r="R206" s="146">
        <f>Q206*H206</f>
        <v>1.0399999999999999E-3</v>
      </c>
      <c r="S206" s="146">
        <v>0</v>
      </c>
      <c r="T206" s="147">
        <f>S206*H206</f>
        <v>0</v>
      </c>
      <c r="AR206" s="148" t="s">
        <v>262</v>
      </c>
      <c r="AT206" s="148" t="s">
        <v>183</v>
      </c>
      <c r="AU206" s="148" t="s">
        <v>85</v>
      </c>
      <c r="AY206" s="17" t="s">
        <v>181</v>
      </c>
      <c r="BE206" s="149">
        <f>IF(N206="základní",J206,0)</f>
        <v>0</v>
      </c>
      <c r="BF206" s="149">
        <f>IF(N206="snížená",J206,0)</f>
        <v>0</v>
      </c>
      <c r="BG206" s="149">
        <f>IF(N206="zákl. přenesená",J206,0)</f>
        <v>0</v>
      </c>
      <c r="BH206" s="149">
        <f>IF(N206="sníž. přenesená",J206,0)</f>
        <v>0</v>
      </c>
      <c r="BI206" s="149">
        <f>IF(N206="nulová",J206,0)</f>
        <v>0</v>
      </c>
      <c r="BJ206" s="17" t="s">
        <v>83</v>
      </c>
      <c r="BK206" s="149">
        <f>ROUND(I206*H206,2)</f>
        <v>0</v>
      </c>
      <c r="BL206" s="17" t="s">
        <v>262</v>
      </c>
      <c r="BM206" s="148" t="s">
        <v>2125</v>
      </c>
    </row>
    <row r="207" spans="2:65" s="13" customFormat="1" x14ac:dyDescent="0.2">
      <c r="B207" s="158"/>
      <c r="D207" s="151" t="s">
        <v>190</v>
      </c>
      <c r="E207" s="159" t="s">
        <v>1</v>
      </c>
      <c r="F207" s="160" t="s">
        <v>2126</v>
      </c>
      <c r="H207" s="159" t="s">
        <v>1</v>
      </c>
      <c r="I207" s="161"/>
      <c r="L207" s="158"/>
      <c r="M207" s="162"/>
      <c r="T207" s="163"/>
      <c r="AT207" s="159" t="s">
        <v>190</v>
      </c>
      <c r="AU207" s="159" t="s">
        <v>85</v>
      </c>
      <c r="AV207" s="13" t="s">
        <v>83</v>
      </c>
      <c r="AW207" s="13" t="s">
        <v>32</v>
      </c>
      <c r="AX207" s="13" t="s">
        <v>76</v>
      </c>
      <c r="AY207" s="159" t="s">
        <v>181</v>
      </c>
    </row>
    <row r="208" spans="2:65" s="12" customFormat="1" x14ac:dyDescent="0.2">
      <c r="B208" s="150"/>
      <c r="D208" s="151" t="s">
        <v>190</v>
      </c>
      <c r="E208" s="152" t="s">
        <v>1</v>
      </c>
      <c r="F208" s="153" t="s">
        <v>83</v>
      </c>
      <c r="H208" s="154">
        <v>1</v>
      </c>
      <c r="I208" s="155"/>
      <c r="L208" s="150"/>
      <c r="M208" s="156"/>
      <c r="T208" s="157"/>
      <c r="AT208" s="152" t="s">
        <v>190</v>
      </c>
      <c r="AU208" s="152" t="s">
        <v>85</v>
      </c>
      <c r="AV208" s="12" t="s">
        <v>85</v>
      </c>
      <c r="AW208" s="12" t="s">
        <v>32</v>
      </c>
      <c r="AX208" s="12" t="s">
        <v>76</v>
      </c>
      <c r="AY208" s="152" t="s">
        <v>181</v>
      </c>
    </row>
    <row r="209" spans="2:65" s="13" customFormat="1" x14ac:dyDescent="0.2">
      <c r="B209" s="158"/>
      <c r="D209" s="151" t="s">
        <v>190</v>
      </c>
      <c r="E209" s="159" t="s">
        <v>1</v>
      </c>
      <c r="F209" s="160" t="s">
        <v>2127</v>
      </c>
      <c r="H209" s="159" t="s">
        <v>1</v>
      </c>
      <c r="I209" s="161"/>
      <c r="L209" s="158"/>
      <c r="M209" s="162"/>
      <c r="T209" s="163"/>
      <c r="AT209" s="159" t="s">
        <v>190</v>
      </c>
      <c r="AU209" s="159" t="s">
        <v>85</v>
      </c>
      <c r="AV209" s="13" t="s">
        <v>83</v>
      </c>
      <c r="AW209" s="13" t="s">
        <v>32</v>
      </c>
      <c r="AX209" s="13" t="s">
        <v>76</v>
      </c>
      <c r="AY209" s="159" t="s">
        <v>181</v>
      </c>
    </row>
    <row r="210" spans="2:65" s="12" customFormat="1" x14ac:dyDescent="0.2">
      <c r="B210" s="150"/>
      <c r="D210" s="151" t="s">
        <v>190</v>
      </c>
      <c r="E210" s="152" t="s">
        <v>1</v>
      </c>
      <c r="F210" s="153" t="s">
        <v>83</v>
      </c>
      <c r="H210" s="154">
        <v>1</v>
      </c>
      <c r="I210" s="155"/>
      <c r="L210" s="150"/>
      <c r="M210" s="156"/>
      <c r="T210" s="157"/>
      <c r="AT210" s="152" t="s">
        <v>190</v>
      </c>
      <c r="AU210" s="152" t="s">
        <v>85</v>
      </c>
      <c r="AV210" s="12" t="s">
        <v>85</v>
      </c>
      <c r="AW210" s="12" t="s">
        <v>32</v>
      </c>
      <c r="AX210" s="12" t="s">
        <v>76</v>
      </c>
      <c r="AY210" s="152" t="s">
        <v>181</v>
      </c>
    </row>
    <row r="211" spans="2:65" s="14" customFormat="1" x14ac:dyDescent="0.2">
      <c r="B211" s="164"/>
      <c r="D211" s="151" t="s">
        <v>190</v>
      </c>
      <c r="E211" s="165" t="s">
        <v>1</v>
      </c>
      <c r="F211" s="166" t="s">
        <v>193</v>
      </c>
      <c r="H211" s="167">
        <v>2</v>
      </c>
      <c r="I211" s="168"/>
      <c r="L211" s="164"/>
      <c r="M211" s="169"/>
      <c r="T211" s="170"/>
      <c r="AT211" s="165" t="s">
        <v>190</v>
      </c>
      <c r="AU211" s="165" t="s">
        <v>85</v>
      </c>
      <c r="AV211" s="14" t="s">
        <v>188</v>
      </c>
      <c r="AW211" s="14" t="s">
        <v>32</v>
      </c>
      <c r="AX211" s="14" t="s">
        <v>83</v>
      </c>
      <c r="AY211" s="165" t="s">
        <v>181</v>
      </c>
    </row>
    <row r="212" spans="2:65" s="1" customFormat="1" ht="16.5" customHeight="1" x14ac:dyDescent="0.2">
      <c r="B212" s="136"/>
      <c r="C212" s="137" t="s">
        <v>262</v>
      </c>
      <c r="D212" s="137" t="s">
        <v>183</v>
      </c>
      <c r="E212" s="138" t="s">
        <v>2128</v>
      </c>
      <c r="F212" s="139" t="s">
        <v>2129</v>
      </c>
      <c r="G212" s="140" t="s">
        <v>339</v>
      </c>
      <c r="H212" s="141">
        <v>10</v>
      </c>
      <c r="I212" s="142"/>
      <c r="J212" s="143">
        <f>ROUND(I212*H212,2)</f>
        <v>0</v>
      </c>
      <c r="K212" s="139" t="s">
        <v>187</v>
      </c>
      <c r="L212" s="32"/>
      <c r="M212" s="144" t="s">
        <v>1</v>
      </c>
      <c r="N212" s="145" t="s">
        <v>41</v>
      </c>
      <c r="P212" s="146">
        <f>O212*H212</f>
        <v>0</v>
      </c>
      <c r="Q212" s="146">
        <v>1E-3</v>
      </c>
      <c r="R212" s="146">
        <f>Q212*H212</f>
        <v>0.01</v>
      </c>
      <c r="S212" s="146">
        <v>0</v>
      </c>
      <c r="T212" s="147">
        <f>S212*H212</f>
        <v>0</v>
      </c>
      <c r="AR212" s="148" t="s">
        <v>262</v>
      </c>
      <c r="AT212" s="148" t="s">
        <v>183</v>
      </c>
      <c r="AU212" s="148" t="s">
        <v>85</v>
      </c>
      <c r="AY212" s="17" t="s">
        <v>181</v>
      </c>
      <c r="BE212" s="149">
        <f>IF(N212="základní",J212,0)</f>
        <v>0</v>
      </c>
      <c r="BF212" s="149">
        <f>IF(N212="snížená",J212,0)</f>
        <v>0</v>
      </c>
      <c r="BG212" s="149">
        <f>IF(N212="zákl. přenesená",J212,0)</f>
        <v>0</v>
      </c>
      <c r="BH212" s="149">
        <f>IF(N212="sníž. přenesená",J212,0)</f>
        <v>0</v>
      </c>
      <c r="BI212" s="149">
        <f>IF(N212="nulová",J212,0)</f>
        <v>0</v>
      </c>
      <c r="BJ212" s="17" t="s">
        <v>83</v>
      </c>
      <c r="BK212" s="149">
        <f>ROUND(I212*H212,2)</f>
        <v>0</v>
      </c>
      <c r="BL212" s="17" t="s">
        <v>262</v>
      </c>
      <c r="BM212" s="148" t="s">
        <v>2130</v>
      </c>
    </row>
    <row r="213" spans="2:65" s="13" customFormat="1" x14ac:dyDescent="0.2">
      <c r="B213" s="158"/>
      <c r="D213" s="151" t="s">
        <v>190</v>
      </c>
      <c r="E213" s="159" t="s">
        <v>1</v>
      </c>
      <c r="F213" s="160" t="s">
        <v>2126</v>
      </c>
      <c r="H213" s="159" t="s">
        <v>1</v>
      </c>
      <c r="I213" s="161"/>
      <c r="L213" s="158"/>
      <c r="M213" s="162"/>
      <c r="T213" s="163"/>
      <c r="AT213" s="159" t="s">
        <v>190</v>
      </c>
      <c r="AU213" s="159" t="s">
        <v>85</v>
      </c>
      <c r="AV213" s="13" t="s">
        <v>83</v>
      </c>
      <c r="AW213" s="13" t="s">
        <v>32</v>
      </c>
      <c r="AX213" s="13" t="s">
        <v>76</v>
      </c>
      <c r="AY213" s="159" t="s">
        <v>181</v>
      </c>
    </row>
    <row r="214" spans="2:65" s="12" customFormat="1" x14ac:dyDescent="0.2">
      <c r="B214" s="150"/>
      <c r="D214" s="151" t="s">
        <v>190</v>
      </c>
      <c r="E214" s="152" t="s">
        <v>1</v>
      </c>
      <c r="F214" s="153" t="s">
        <v>209</v>
      </c>
      <c r="H214" s="154">
        <v>5</v>
      </c>
      <c r="I214" s="155"/>
      <c r="L214" s="150"/>
      <c r="M214" s="156"/>
      <c r="T214" s="157"/>
      <c r="AT214" s="152" t="s">
        <v>190</v>
      </c>
      <c r="AU214" s="152" t="s">
        <v>85</v>
      </c>
      <c r="AV214" s="12" t="s">
        <v>85</v>
      </c>
      <c r="AW214" s="12" t="s">
        <v>32</v>
      </c>
      <c r="AX214" s="12" t="s">
        <v>76</v>
      </c>
      <c r="AY214" s="152" t="s">
        <v>181</v>
      </c>
    </row>
    <row r="215" spans="2:65" s="13" customFormat="1" x14ac:dyDescent="0.2">
      <c r="B215" s="158"/>
      <c r="D215" s="151" t="s">
        <v>190</v>
      </c>
      <c r="E215" s="159" t="s">
        <v>1</v>
      </c>
      <c r="F215" s="160" t="s">
        <v>2127</v>
      </c>
      <c r="H215" s="159" t="s">
        <v>1</v>
      </c>
      <c r="I215" s="161"/>
      <c r="L215" s="158"/>
      <c r="M215" s="162"/>
      <c r="T215" s="163"/>
      <c r="AT215" s="159" t="s">
        <v>190</v>
      </c>
      <c r="AU215" s="159" t="s">
        <v>85</v>
      </c>
      <c r="AV215" s="13" t="s">
        <v>83</v>
      </c>
      <c r="AW215" s="13" t="s">
        <v>32</v>
      </c>
      <c r="AX215" s="13" t="s">
        <v>76</v>
      </c>
      <c r="AY215" s="159" t="s">
        <v>181</v>
      </c>
    </row>
    <row r="216" spans="2:65" s="12" customFormat="1" x14ac:dyDescent="0.2">
      <c r="B216" s="150"/>
      <c r="D216" s="151" t="s">
        <v>190</v>
      </c>
      <c r="E216" s="152" t="s">
        <v>1</v>
      </c>
      <c r="F216" s="153" t="s">
        <v>209</v>
      </c>
      <c r="H216" s="154">
        <v>5</v>
      </c>
      <c r="I216" s="155"/>
      <c r="L216" s="150"/>
      <c r="M216" s="156"/>
      <c r="T216" s="157"/>
      <c r="AT216" s="152" t="s">
        <v>190</v>
      </c>
      <c r="AU216" s="152" t="s">
        <v>85</v>
      </c>
      <c r="AV216" s="12" t="s">
        <v>85</v>
      </c>
      <c r="AW216" s="12" t="s">
        <v>32</v>
      </c>
      <c r="AX216" s="12" t="s">
        <v>76</v>
      </c>
      <c r="AY216" s="152" t="s">
        <v>181</v>
      </c>
    </row>
    <row r="217" spans="2:65" s="14" customFormat="1" x14ac:dyDescent="0.2">
      <c r="B217" s="164"/>
      <c r="D217" s="151" t="s">
        <v>190</v>
      </c>
      <c r="E217" s="165" t="s">
        <v>1</v>
      </c>
      <c r="F217" s="166" t="s">
        <v>193</v>
      </c>
      <c r="H217" s="167">
        <v>10</v>
      </c>
      <c r="I217" s="168"/>
      <c r="L217" s="164"/>
      <c r="M217" s="169"/>
      <c r="T217" s="170"/>
      <c r="AT217" s="165" t="s">
        <v>190</v>
      </c>
      <c r="AU217" s="165" t="s">
        <v>85</v>
      </c>
      <c r="AV217" s="14" t="s">
        <v>188</v>
      </c>
      <c r="AW217" s="14" t="s">
        <v>32</v>
      </c>
      <c r="AX217" s="14" t="s">
        <v>83</v>
      </c>
      <c r="AY217" s="165" t="s">
        <v>181</v>
      </c>
    </row>
    <row r="218" spans="2:65" s="1" customFormat="1" ht="16.5" customHeight="1" x14ac:dyDescent="0.2">
      <c r="B218" s="136"/>
      <c r="C218" s="137" t="s">
        <v>266</v>
      </c>
      <c r="D218" s="137" t="s">
        <v>183</v>
      </c>
      <c r="E218" s="138" t="s">
        <v>2131</v>
      </c>
      <c r="F218" s="139" t="s">
        <v>2132</v>
      </c>
      <c r="G218" s="140" t="s">
        <v>243</v>
      </c>
      <c r="H218" s="141">
        <v>17</v>
      </c>
      <c r="I218" s="142"/>
      <c r="J218" s="143">
        <f>ROUND(I218*H218,2)</f>
        <v>0</v>
      </c>
      <c r="K218" s="139" t="s">
        <v>187</v>
      </c>
      <c r="L218" s="32"/>
      <c r="M218" s="144" t="s">
        <v>1</v>
      </c>
      <c r="N218" s="145" t="s">
        <v>41</v>
      </c>
      <c r="P218" s="146">
        <f>O218*H218</f>
        <v>0</v>
      </c>
      <c r="Q218" s="146">
        <v>5.8679999999999995E-4</v>
      </c>
      <c r="R218" s="146">
        <f>Q218*H218</f>
        <v>9.9755999999999994E-3</v>
      </c>
      <c r="S218" s="146">
        <v>0</v>
      </c>
      <c r="T218" s="147">
        <f>S218*H218</f>
        <v>0</v>
      </c>
      <c r="AR218" s="148" t="s">
        <v>262</v>
      </c>
      <c r="AT218" s="148" t="s">
        <v>183</v>
      </c>
      <c r="AU218" s="148" t="s">
        <v>85</v>
      </c>
      <c r="AY218" s="17" t="s">
        <v>181</v>
      </c>
      <c r="BE218" s="149">
        <f>IF(N218="základní",J218,0)</f>
        <v>0</v>
      </c>
      <c r="BF218" s="149">
        <f>IF(N218="snížená",J218,0)</f>
        <v>0</v>
      </c>
      <c r="BG218" s="149">
        <f>IF(N218="zákl. přenesená",J218,0)</f>
        <v>0</v>
      </c>
      <c r="BH218" s="149">
        <f>IF(N218="sníž. přenesená",J218,0)</f>
        <v>0</v>
      </c>
      <c r="BI218" s="149">
        <f>IF(N218="nulová",J218,0)</f>
        <v>0</v>
      </c>
      <c r="BJ218" s="17" t="s">
        <v>83</v>
      </c>
      <c r="BK218" s="149">
        <f>ROUND(I218*H218,2)</f>
        <v>0</v>
      </c>
      <c r="BL218" s="17" t="s">
        <v>262</v>
      </c>
      <c r="BM218" s="148" t="s">
        <v>2133</v>
      </c>
    </row>
    <row r="219" spans="2:65" s="12" customFormat="1" x14ac:dyDescent="0.2">
      <c r="B219" s="150"/>
      <c r="D219" s="151" t="s">
        <v>190</v>
      </c>
      <c r="E219" s="152" t="s">
        <v>1</v>
      </c>
      <c r="F219" s="153" t="s">
        <v>2134</v>
      </c>
      <c r="H219" s="154">
        <v>16.920000000000002</v>
      </c>
      <c r="I219" s="155"/>
      <c r="L219" s="150"/>
      <c r="M219" s="156"/>
      <c r="T219" s="157"/>
      <c r="AT219" s="152" t="s">
        <v>190</v>
      </c>
      <c r="AU219" s="152" t="s">
        <v>85</v>
      </c>
      <c r="AV219" s="12" t="s">
        <v>85</v>
      </c>
      <c r="AW219" s="12" t="s">
        <v>32</v>
      </c>
      <c r="AX219" s="12" t="s">
        <v>76</v>
      </c>
      <c r="AY219" s="152" t="s">
        <v>181</v>
      </c>
    </row>
    <row r="220" spans="2:65" s="14" customFormat="1" x14ac:dyDescent="0.2">
      <c r="B220" s="164"/>
      <c r="D220" s="151" t="s">
        <v>190</v>
      </c>
      <c r="E220" s="165" t="s">
        <v>1</v>
      </c>
      <c r="F220" s="166" t="s">
        <v>193</v>
      </c>
      <c r="H220" s="167">
        <v>16.920000000000002</v>
      </c>
      <c r="I220" s="168"/>
      <c r="L220" s="164"/>
      <c r="M220" s="169"/>
      <c r="T220" s="170"/>
      <c r="AT220" s="165" t="s">
        <v>190</v>
      </c>
      <c r="AU220" s="165" t="s">
        <v>85</v>
      </c>
      <c r="AV220" s="14" t="s">
        <v>188</v>
      </c>
      <c r="AW220" s="14" t="s">
        <v>32</v>
      </c>
      <c r="AX220" s="14" t="s">
        <v>76</v>
      </c>
      <c r="AY220" s="165" t="s">
        <v>181</v>
      </c>
    </row>
    <row r="221" spans="2:65" s="12" customFormat="1" x14ac:dyDescent="0.2">
      <c r="B221" s="150"/>
      <c r="D221" s="151" t="s">
        <v>190</v>
      </c>
      <c r="E221" s="152" t="s">
        <v>1</v>
      </c>
      <c r="F221" s="153" t="s">
        <v>266</v>
      </c>
      <c r="H221" s="154">
        <v>17</v>
      </c>
      <c r="I221" s="155"/>
      <c r="L221" s="150"/>
      <c r="M221" s="156"/>
      <c r="T221" s="157"/>
      <c r="AT221" s="152" t="s">
        <v>190</v>
      </c>
      <c r="AU221" s="152" t="s">
        <v>85</v>
      </c>
      <c r="AV221" s="12" t="s">
        <v>85</v>
      </c>
      <c r="AW221" s="12" t="s">
        <v>32</v>
      </c>
      <c r="AX221" s="12" t="s">
        <v>76</v>
      </c>
      <c r="AY221" s="152" t="s">
        <v>181</v>
      </c>
    </row>
    <row r="222" spans="2:65" s="14" customFormat="1" x14ac:dyDescent="0.2">
      <c r="B222" s="164"/>
      <c r="D222" s="151" t="s">
        <v>190</v>
      </c>
      <c r="E222" s="165" t="s">
        <v>1</v>
      </c>
      <c r="F222" s="166" t="s">
        <v>193</v>
      </c>
      <c r="H222" s="167">
        <v>17</v>
      </c>
      <c r="I222" s="168"/>
      <c r="L222" s="164"/>
      <c r="M222" s="169"/>
      <c r="T222" s="170"/>
      <c r="AT222" s="165" t="s">
        <v>190</v>
      </c>
      <c r="AU222" s="165" t="s">
        <v>85</v>
      </c>
      <c r="AV222" s="14" t="s">
        <v>188</v>
      </c>
      <c r="AW222" s="14" t="s">
        <v>32</v>
      </c>
      <c r="AX222" s="14" t="s">
        <v>83</v>
      </c>
      <c r="AY222" s="165" t="s">
        <v>181</v>
      </c>
    </row>
    <row r="223" spans="2:65" s="1" customFormat="1" ht="16.5" customHeight="1" x14ac:dyDescent="0.2">
      <c r="B223" s="136"/>
      <c r="C223" s="137" t="s">
        <v>272</v>
      </c>
      <c r="D223" s="137" t="s">
        <v>183</v>
      </c>
      <c r="E223" s="138" t="s">
        <v>2135</v>
      </c>
      <c r="F223" s="139" t="s">
        <v>2136</v>
      </c>
      <c r="G223" s="140" t="s">
        <v>243</v>
      </c>
      <c r="H223" s="141">
        <v>85</v>
      </c>
      <c r="I223" s="142"/>
      <c r="J223" s="143">
        <f>ROUND(I223*H223,2)</f>
        <v>0</v>
      </c>
      <c r="K223" s="139" t="s">
        <v>187</v>
      </c>
      <c r="L223" s="32"/>
      <c r="M223" s="144" t="s">
        <v>1</v>
      </c>
      <c r="N223" s="145" t="s">
        <v>41</v>
      </c>
      <c r="P223" s="146">
        <f>O223*H223</f>
        <v>0</v>
      </c>
      <c r="Q223" s="146">
        <v>2.0098999999999998E-3</v>
      </c>
      <c r="R223" s="146">
        <f>Q223*H223</f>
        <v>0.17084149999999998</v>
      </c>
      <c r="S223" s="146">
        <v>0</v>
      </c>
      <c r="T223" s="147">
        <f>S223*H223</f>
        <v>0</v>
      </c>
      <c r="AR223" s="148" t="s">
        <v>262</v>
      </c>
      <c r="AT223" s="148" t="s">
        <v>183</v>
      </c>
      <c r="AU223" s="148" t="s">
        <v>85</v>
      </c>
      <c r="AY223" s="17" t="s">
        <v>181</v>
      </c>
      <c r="BE223" s="149">
        <f>IF(N223="základní",J223,0)</f>
        <v>0</v>
      </c>
      <c r="BF223" s="149">
        <f>IF(N223="snížená",J223,0)</f>
        <v>0</v>
      </c>
      <c r="BG223" s="149">
        <f>IF(N223="zákl. přenesená",J223,0)</f>
        <v>0</v>
      </c>
      <c r="BH223" s="149">
        <f>IF(N223="sníž. přenesená",J223,0)</f>
        <v>0</v>
      </c>
      <c r="BI223" s="149">
        <f>IF(N223="nulová",J223,0)</f>
        <v>0</v>
      </c>
      <c r="BJ223" s="17" t="s">
        <v>83</v>
      </c>
      <c r="BK223" s="149">
        <f>ROUND(I223*H223,2)</f>
        <v>0</v>
      </c>
      <c r="BL223" s="17" t="s">
        <v>262</v>
      </c>
      <c r="BM223" s="148" t="s">
        <v>2137</v>
      </c>
    </row>
    <row r="224" spans="2:65" s="12" customFormat="1" x14ac:dyDescent="0.2">
      <c r="B224" s="150"/>
      <c r="D224" s="151" t="s">
        <v>190</v>
      </c>
      <c r="E224" s="152" t="s">
        <v>1</v>
      </c>
      <c r="F224" s="153" t="s">
        <v>2138</v>
      </c>
      <c r="H224" s="154">
        <v>70.5</v>
      </c>
      <c r="I224" s="155"/>
      <c r="L224" s="150"/>
      <c r="M224" s="156"/>
      <c r="T224" s="157"/>
      <c r="AT224" s="152" t="s">
        <v>190</v>
      </c>
      <c r="AU224" s="152" t="s">
        <v>85</v>
      </c>
      <c r="AV224" s="12" t="s">
        <v>85</v>
      </c>
      <c r="AW224" s="12" t="s">
        <v>32</v>
      </c>
      <c r="AX224" s="12" t="s">
        <v>76</v>
      </c>
      <c r="AY224" s="152" t="s">
        <v>181</v>
      </c>
    </row>
    <row r="225" spans="2:65" s="14" customFormat="1" x14ac:dyDescent="0.2">
      <c r="B225" s="164"/>
      <c r="D225" s="151" t="s">
        <v>190</v>
      </c>
      <c r="E225" s="165" t="s">
        <v>1</v>
      </c>
      <c r="F225" s="166" t="s">
        <v>193</v>
      </c>
      <c r="H225" s="167">
        <v>70.5</v>
      </c>
      <c r="I225" s="168"/>
      <c r="L225" s="164"/>
      <c r="M225" s="169"/>
      <c r="T225" s="170"/>
      <c r="AT225" s="165" t="s">
        <v>190</v>
      </c>
      <c r="AU225" s="165" t="s">
        <v>85</v>
      </c>
      <c r="AV225" s="14" t="s">
        <v>188</v>
      </c>
      <c r="AW225" s="14" t="s">
        <v>32</v>
      </c>
      <c r="AX225" s="14" t="s">
        <v>76</v>
      </c>
      <c r="AY225" s="165" t="s">
        <v>181</v>
      </c>
    </row>
    <row r="226" spans="2:65" s="12" customFormat="1" x14ac:dyDescent="0.2">
      <c r="B226" s="150"/>
      <c r="D226" s="151" t="s">
        <v>190</v>
      </c>
      <c r="E226" s="152" t="s">
        <v>1</v>
      </c>
      <c r="F226" s="153" t="s">
        <v>2139</v>
      </c>
      <c r="H226" s="154">
        <v>84.6</v>
      </c>
      <c r="I226" s="155"/>
      <c r="L226" s="150"/>
      <c r="M226" s="156"/>
      <c r="T226" s="157"/>
      <c r="AT226" s="152" t="s">
        <v>190</v>
      </c>
      <c r="AU226" s="152" t="s">
        <v>85</v>
      </c>
      <c r="AV226" s="12" t="s">
        <v>85</v>
      </c>
      <c r="AW226" s="12" t="s">
        <v>32</v>
      </c>
      <c r="AX226" s="12" t="s">
        <v>76</v>
      </c>
      <c r="AY226" s="152" t="s">
        <v>181</v>
      </c>
    </row>
    <row r="227" spans="2:65" s="14" customFormat="1" x14ac:dyDescent="0.2">
      <c r="B227" s="164"/>
      <c r="D227" s="151" t="s">
        <v>190</v>
      </c>
      <c r="E227" s="165" t="s">
        <v>1</v>
      </c>
      <c r="F227" s="166" t="s">
        <v>193</v>
      </c>
      <c r="H227" s="167">
        <v>84.6</v>
      </c>
      <c r="I227" s="168"/>
      <c r="L227" s="164"/>
      <c r="M227" s="169"/>
      <c r="T227" s="170"/>
      <c r="AT227" s="165" t="s">
        <v>190</v>
      </c>
      <c r="AU227" s="165" t="s">
        <v>85</v>
      </c>
      <c r="AV227" s="14" t="s">
        <v>188</v>
      </c>
      <c r="AW227" s="14" t="s">
        <v>32</v>
      </c>
      <c r="AX227" s="14" t="s">
        <v>76</v>
      </c>
      <c r="AY227" s="165" t="s">
        <v>181</v>
      </c>
    </row>
    <row r="228" spans="2:65" s="12" customFormat="1" x14ac:dyDescent="0.2">
      <c r="B228" s="150"/>
      <c r="D228" s="151" t="s">
        <v>190</v>
      </c>
      <c r="E228" s="152" t="s">
        <v>1</v>
      </c>
      <c r="F228" s="153" t="s">
        <v>608</v>
      </c>
      <c r="H228" s="154">
        <v>85</v>
      </c>
      <c r="I228" s="155"/>
      <c r="L228" s="150"/>
      <c r="M228" s="156"/>
      <c r="T228" s="157"/>
      <c r="AT228" s="152" t="s">
        <v>190</v>
      </c>
      <c r="AU228" s="152" t="s">
        <v>85</v>
      </c>
      <c r="AV228" s="12" t="s">
        <v>85</v>
      </c>
      <c r="AW228" s="12" t="s">
        <v>32</v>
      </c>
      <c r="AX228" s="12" t="s">
        <v>76</v>
      </c>
      <c r="AY228" s="152" t="s">
        <v>181</v>
      </c>
    </row>
    <row r="229" spans="2:65" s="14" customFormat="1" x14ac:dyDescent="0.2">
      <c r="B229" s="164"/>
      <c r="D229" s="151" t="s">
        <v>190</v>
      </c>
      <c r="E229" s="165" t="s">
        <v>1</v>
      </c>
      <c r="F229" s="166" t="s">
        <v>193</v>
      </c>
      <c r="H229" s="167">
        <v>85</v>
      </c>
      <c r="I229" s="168"/>
      <c r="L229" s="164"/>
      <c r="M229" s="169"/>
      <c r="T229" s="170"/>
      <c r="AT229" s="165" t="s">
        <v>190</v>
      </c>
      <c r="AU229" s="165" t="s">
        <v>85</v>
      </c>
      <c r="AV229" s="14" t="s">
        <v>188</v>
      </c>
      <c r="AW229" s="14" t="s">
        <v>32</v>
      </c>
      <c r="AX229" s="14" t="s">
        <v>83</v>
      </c>
      <c r="AY229" s="165" t="s">
        <v>181</v>
      </c>
    </row>
    <row r="230" spans="2:65" s="1" customFormat="1" ht="16.5" customHeight="1" x14ac:dyDescent="0.2">
      <c r="B230" s="136"/>
      <c r="C230" s="137" t="s">
        <v>278</v>
      </c>
      <c r="D230" s="137" t="s">
        <v>183</v>
      </c>
      <c r="E230" s="138" t="s">
        <v>2140</v>
      </c>
      <c r="F230" s="139" t="s">
        <v>2141</v>
      </c>
      <c r="G230" s="140" t="s">
        <v>243</v>
      </c>
      <c r="H230" s="141">
        <v>2.5</v>
      </c>
      <c r="I230" s="142"/>
      <c r="J230" s="143">
        <f>ROUND(I230*H230,2)</f>
        <v>0</v>
      </c>
      <c r="K230" s="139" t="s">
        <v>187</v>
      </c>
      <c r="L230" s="32"/>
      <c r="M230" s="144" t="s">
        <v>1</v>
      </c>
      <c r="N230" s="145" t="s">
        <v>41</v>
      </c>
      <c r="P230" s="146">
        <f>O230*H230</f>
        <v>0</v>
      </c>
      <c r="Q230" s="146">
        <v>4.1189999999999998E-4</v>
      </c>
      <c r="R230" s="146">
        <f>Q230*H230</f>
        <v>1.0297499999999998E-3</v>
      </c>
      <c r="S230" s="146">
        <v>0</v>
      </c>
      <c r="T230" s="147">
        <f>S230*H230</f>
        <v>0</v>
      </c>
      <c r="AR230" s="148" t="s">
        <v>262</v>
      </c>
      <c r="AT230" s="148" t="s">
        <v>183</v>
      </c>
      <c r="AU230" s="148" t="s">
        <v>85</v>
      </c>
      <c r="AY230" s="17" t="s">
        <v>181</v>
      </c>
      <c r="BE230" s="149">
        <f>IF(N230="základní",J230,0)</f>
        <v>0</v>
      </c>
      <c r="BF230" s="149">
        <f>IF(N230="snížená",J230,0)</f>
        <v>0</v>
      </c>
      <c r="BG230" s="149">
        <f>IF(N230="zákl. přenesená",J230,0)</f>
        <v>0</v>
      </c>
      <c r="BH230" s="149">
        <f>IF(N230="sníž. přenesená",J230,0)</f>
        <v>0</v>
      </c>
      <c r="BI230" s="149">
        <f>IF(N230="nulová",J230,0)</f>
        <v>0</v>
      </c>
      <c r="BJ230" s="17" t="s">
        <v>83</v>
      </c>
      <c r="BK230" s="149">
        <f>ROUND(I230*H230,2)</f>
        <v>0</v>
      </c>
      <c r="BL230" s="17" t="s">
        <v>262</v>
      </c>
      <c r="BM230" s="148" t="s">
        <v>2142</v>
      </c>
    </row>
    <row r="231" spans="2:65" s="14" customFormat="1" x14ac:dyDescent="0.2">
      <c r="B231" s="164"/>
      <c r="D231" s="151" t="s">
        <v>190</v>
      </c>
      <c r="E231" s="165" t="s">
        <v>1</v>
      </c>
      <c r="F231" s="166" t="s">
        <v>193</v>
      </c>
      <c r="H231" s="167">
        <v>0</v>
      </c>
      <c r="I231" s="168"/>
      <c r="L231" s="164"/>
      <c r="M231" s="169"/>
      <c r="T231" s="170"/>
      <c r="AT231" s="165" t="s">
        <v>190</v>
      </c>
      <c r="AU231" s="165" t="s">
        <v>85</v>
      </c>
      <c r="AV231" s="14" t="s">
        <v>188</v>
      </c>
      <c r="AW231" s="14" t="s">
        <v>32</v>
      </c>
      <c r="AX231" s="14" t="s">
        <v>76</v>
      </c>
      <c r="AY231" s="165" t="s">
        <v>181</v>
      </c>
    </row>
    <row r="232" spans="2:65" s="12" customFormat="1" x14ac:dyDescent="0.2">
      <c r="B232" s="150"/>
      <c r="D232" s="151" t="s">
        <v>190</v>
      </c>
      <c r="E232" s="152" t="s">
        <v>1</v>
      </c>
      <c r="F232" s="153" t="s">
        <v>2143</v>
      </c>
      <c r="H232" s="154">
        <v>2.4</v>
      </c>
      <c r="I232" s="155"/>
      <c r="L232" s="150"/>
      <c r="M232" s="156"/>
      <c r="T232" s="157"/>
      <c r="AT232" s="152" t="s">
        <v>190</v>
      </c>
      <c r="AU232" s="152" t="s">
        <v>85</v>
      </c>
      <c r="AV232" s="12" t="s">
        <v>85</v>
      </c>
      <c r="AW232" s="12" t="s">
        <v>32</v>
      </c>
      <c r="AX232" s="12" t="s">
        <v>76</v>
      </c>
      <c r="AY232" s="152" t="s">
        <v>181</v>
      </c>
    </row>
    <row r="233" spans="2:65" s="14" customFormat="1" x14ac:dyDescent="0.2">
      <c r="B233" s="164"/>
      <c r="D233" s="151" t="s">
        <v>190</v>
      </c>
      <c r="E233" s="165" t="s">
        <v>1</v>
      </c>
      <c r="F233" s="166" t="s">
        <v>193</v>
      </c>
      <c r="H233" s="167">
        <v>2.4</v>
      </c>
      <c r="I233" s="168"/>
      <c r="L233" s="164"/>
      <c r="M233" s="169"/>
      <c r="T233" s="170"/>
      <c r="AT233" s="165" t="s">
        <v>190</v>
      </c>
      <c r="AU233" s="165" t="s">
        <v>85</v>
      </c>
      <c r="AV233" s="14" t="s">
        <v>188</v>
      </c>
      <c r="AW233" s="14" t="s">
        <v>32</v>
      </c>
      <c r="AX233" s="14" t="s">
        <v>76</v>
      </c>
      <c r="AY233" s="165" t="s">
        <v>181</v>
      </c>
    </row>
    <row r="234" spans="2:65" s="12" customFormat="1" x14ac:dyDescent="0.2">
      <c r="B234" s="150"/>
      <c r="D234" s="151" t="s">
        <v>190</v>
      </c>
      <c r="E234" s="152" t="s">
        <v>1</v>
      </c>
      <c r="F234" s="153" t="s">
        <v>2093</v>
      </c>
      <c r="H234" s="154">
        <v>2.5</v>
      </c>
      <c r="I234" s="155"/>
      <c r="L234" s="150"/>
      <c r="M234" s="156"/>
      <c r="T234" s="157"/>
      <c r="AT234" s="152" t="s">
        <v>190</v>
      </c>
      <c r="AU234" s="152" t="s">
        <v>85</v>
      </c>
      <c r="AV234" s="12" t="s">
        <v>85</v>
      </c>
      <c r="AW234" s="12" t="s">
        <v>32</v>
      </c>
      <c r="AX234" s="12" t="s">
        <v>76</v>
      </c>
      <c r="AY234" s="152" t="s">
        <v>181</v>
      </c>
    </row>
    <row r="235" spans="2:65" s="14" customFormat="1" x14ac:dyDescent="0.2">
      <c r="B235" s="164"/>
      <c r="D235" s="151" t="s">
        <v>190</v>
      </c>
      <c r="E235" s="165" t="s">
        <v>1</v>
      </c>
      <c r="F235" s="166" t="s">
        <v>193</v>
      </c>
      <c r="H235" s="167">
        <v>2.5</v>
      </c>
      <c r="I235" s="168"/>
      <c r="L235" s="164"/>
      <c r="M235" s="169"/>
      <c r="T235" s="170"/>
      <c r="AT235" s="165" t="s">
        <v>190</v>
      </c>
      <c r="AU235" s="165" t="s">
        <v>85</v>
      </c>
      <c r="AV235" s="14" t="s">
        <v>188</v>
      </c>
      <c r="AW235" s="14" t="s">
        <v>32</v>
      </c>
      <c r="AX235" s="14" t="s">
        <v>83</v>
      </c>
      <c r="AY235" s="165" t="s">
        <v>181</v>
      </c>
    </row>
    <row r="236" spans="2:65" s="1" customFormat="1" ht="16.5" customHeight="1" x14ac:dyDescent="0.2">
      <c r="B236" s="136"/>
      <c r="C236" s="137" t="s">
        <v>282</v>
      </c>
      <c r="D236" s="137" t="s">
        <v>183</v>
      </c>
      <c r="E236" s="138" t="s">
        <v>2144</v>
      </c>
      <c r="F236" s="139" t="s">
        <v>2145</v>
      </c>
      <c r="G236" s="140" t="s">
        <v>243</v>
      </c>
      <c r="H236" s="141">
        <v>29.5</v>
      </c>
      <c r="I236" s="142"/>
      <c r="J236" s="143">
        <f>ROUND(I236*H236,2)</f>
        <v>0</v>
      </c>
      <c r="K236" s="139" t="s">
        <v>187</v>
      </c>
      <c r="L236" s="32"/>
      <c r="M236" s="144" t="s">
        <v>1</v>
      </c>
      <c r="N236" s="145" t="s">
        <v>41</v>
      </c>
      <c r="P236" s="146">
        <f>O236*H236</f>
        <v>0</v>
      </c>
      <c r="Q236" s="146">
        <v>4.7649999999999998E-4</v>
      </c>
      <c r="R236" s="146">
        <f>Q236*H236</f>
        <v>1.405675E-2</v>
      </c>
      <c r="S236" s="146">
        <v>0</v>
      </c>
      <c r="T236" s="147">
        <f>S236*H236</f>
        <v>0</v>
      </c>
      <c r="AR236" s="148" t="s">
        <v>262</v>
      </c>
      <c r="AT236" s="148" t="s">
        <v>183</v>
      </c>
      <c r="AU236" s="148" t="s">
        <v>85</v>
      </c>
      <c r="AY236" s="17" t="s">
        <v>181</v>
      </c>
      <c r="BE236" s="149">
        <f>IF(N236="základní",J236,0)</f>
        <v>0</v>
      </c>
      <c r="BF236" s="149">
        <f>IF(N236="snížená",J236,0)</f>
        <v>0</v>
      </c>
      <c r="BG236" s="149">
        <f>IF(N236="zákl. přenesená",J236,0)</f>
        <v>0</v>
      </c>
      <c r="BH236" s="149">
        <f>IF(N236="sníž. přenesená",J236,0)</f>
        <v>0</v>
      </c>
      <c r="BI236" s="149">
        <f>IF(N236="nulová",J236,0)</f>
        <v>0</v>
      </c>
      <c r="BJ236" s="17" t="s">
        <v>83</v>
      </c>
      <c r="BK236" s="149">
        <f>ROUND(I236*H236,2)</f>
        <v>0</v>
      </c>
      <c r="BL236" s="17" t="s">
        <v>262</v>
      </c>
      <c r="BM236" s="148" t="s">
        <v>2146</v>
      </c>
    </row>
    <row r="237" spans="2:65" s="12" customFormat="1" x14ac:dyDescent="0.2">
      <c r="B237" s="150"/>
      <c r="D237" s="151" t="s">
        <v>190</v>
      </c>
      <c r="E237" s="152" t="s">
        <v>1</v>
      </c>
      <c r="F237" s="153" t="s">
        <v>2147</v>
      </c>
      <c r="H237" s="154">
        <v>24.2</v>
      </c>
      <c r="I237" s="155"/>
      <c r="L237" s="150"/>
      <c r="M237" s="156"/>
      <c r="T237" s="157"/>
      <c r="AT237" s="152" t="s">
        <v>190</v>
      </c>
      <c r="AU237" s="152" t="s">
        <v>85</v>
      </c>
      <c r="AV237" s="12" t="s">
        <v>85</v>
      </c>
      <c r="AW237" s="12" t="s">
        <v>32</v>
      </c>
      <c r="AX237" s="12" t="s">
        <v>76</v>
      </c>
      <c r="AY237" s="152" t="s">
        <v>181</v>
      </c>
    </row>
    <row r="238" spans="2:65" s="14" customFormat="1" x14ac:dyDescent="0.2">
      <c r="B238" s="164"/>
      <c r="D238" s="151" t="s">
        <v>190</v>
      </c>
      <c r="E238" s="165" t="s">
        <v>1</v>
      </c>
      <c r="F238" s="166" t="s">
        <v>193</v>
      </c>
      <c r="H238" s="167">
        <v>24.2</v>
      </c>
      <c r="I238" s="168"/>
      <c r="L238" s="164"/>
      <c r="M238" s="169"/>
      <c r="T238" s="170"/>
      <c r="AT238" s="165" t="s">
        <v>190</v>
      </c>
      <c r="AU238" s="165" t="s">
        <v>85</v>
      </c>
      <c r="AV238" s="14" t="s">
        <v>188</v>
      </c>
      <c r="AW238" s="14" t="s">
        <v>32</v>
      </c>
      <c r="AX238" s="14" t="s">
        <v>76</v>
      </c>
      <c r="AY238" s="165" t="s">
        <v>181</v>
      </c>
    </row>
    <row r="239" spans="2:65" s="12" customFormat="1" x14ac:dyDescent="0.2">
      <c r="B239" s="150"/>
      <c r="D239" s="151" t="s">
        <v>190</v>
      </c>
      <c r="E239" s="152" t="s">
        <v>1</v>
      </c>
      <c r="F239" s="153" t="s">
        <v>2148</v>
      </c>
      <c r="H239" s="154">
        <v>29.04</v>
      </c>
      <c r="I239" s="155"/>
      <c r="L239" s="150"/>
      <c r="M239" s="156"/>
      <c r="T239" s="157"/>
      <c r="AT239" s="152" t="s">
        <v>190</v>
      </c>
      <c r="AU239" s="152" t="s">
        <v>85</v>
      </c>
      <c r="AV239" s="12" t="s">
        <v>85</v>
      </c>
      <c r="AW239" s="12" t="s">
        <v>32</v>
      </c>
      <c r="AX239" s="12" t="s">
        <v>76</v>
      </c>
      <c r="AY239" s="152" t="s">
        <v>181</v>
      </c>
    </row>
    <row r="240" spans="2:65" s="14" customFormat="1" x14ac:dyDescent="0.2">
      <c r="B240" s="164"/>
      <c r="D240" s="151" t="s">
        <v>190</v>
      </c>
      <c r="E240" s="165" t="s">
        <v>1</v>
      </c>
      <c r="F240" s="166" t="s">
        <v>193</v>
      </c>
      <c r="H240" s="167">
        <v>29.04</v>
      </c>
      <c r="I240" s="168"/>
      <c r="L240" s="164"/>
      <c r="M240" s="169"/>
      <c r="T240" s="170"/>
      <c r="AT240" s="165" t="s">
        <v>190</v>
      </c>
      <c r="AU240" s="165" t="s">
        <v>85</v>
      </c>
      <c r="AV240" s="14" t="s">
        <v>188</v>
      </c>
      <c r="AW240" s="14" t="s">
        <v>32</v>
      </c>
      <c r="AX240" s="14" t="s">
        <v>76</v>
      </c>
      <c r="AY240" s="165" t="s">
        <v>181</v>
      </c>
    </row>
    <row r="241" spans="2:65" s="12" customFormat="1" x14ac:dyDescent="0.2">
      <c r="B241" s="150"/>
      <c r="D241" s="151" t="s">
        <v>190</v>
      </c>
      <c r="E241" s="152" t="s">
        <v>1</v>
      </c>
      <c r="F241" s="153" t="s">
        <v>2149</v>
      </c>
      <c r="H241" s="154">
        <v>29.5</v>
      </c>
      <c r="I241" s="155"/>
      <c r="L241" s="150"/>
      <c r="M241" s="156"/>
      <c r="T241" s="157"/>
      <c r="AT241" s="152" t="s">
        <v>190</v>
      </c>
      <c r="AU241" s="152" t="s">
        <v>85</v>
      </c>
      <c r="AV241" s="12" t="s">
        <v>85</v>
      </c>
      <c r="AW241" s="12" t="s">
        <v>32</v>
      </c>
      <c r="AX241" s="12" t="s">
        <v>76</v>
      </c>
      <c r="AY241" s="152" t="s">
        <v>181</v>
      </c>
    </row>
    <row r="242" spans="2:65" s="14" customFormat="1" x14ac:dyDescent="0.2">
      <c r="B242" s="164"/>
      <c r="D242" s="151" t="s">
        <v>190</v>
      </c>
      <c r="E242" s="165" t="s">
        <v>1</v>
      </c>
      <c r="F242" s="166" t="s">
        <v>193</v>
      </c>
      <c r="H242" s="167">
        <v>29.5</v>
      </c>
      <c r="I242" s="168"/>
      <c r="L242" s="164"/>
      <c r="M242" s="169"/>
      <c r="T242" s="170"/>
      <c r="AT242" s="165" t="s">
        <v>190</v>
      </c>
      <c r="AU242" s="165" t="s">
        <v>85</v>
      </c>
      <c r="AV242" s="14" t="s">
        <v>188</v>
      </c>
      <c r="AW242" s="14" t="s">
        <v>32</v>
      </c>
      <c r="AX242" s="14" t="s">
        <v>83</v>
      </c>
      <c r="AY242" s="165" t="s">
        <v>181</v>
      </c>
    </row>
    <row r="243" spans="2:65" s="1" customFormat="1" ht="16.5" customHeight="1" x14ac:dyDescent="0.2">
      <c r="B243" s="136"/>
      <c r="C243" s="137" t="s">
        <v>7</v>
      </c>
      <c r="D243" s="137" t="s">
        <v>183</v>
      </c>
      <c r="E243" s="138" t="s">
        <v>2150</v>
      </c>
      <c r="F243" s="139" t="s">
        <v>2151</v>
      </c>
      <c r="G243" s="140" t="s">
        <v>243</v>
      </c>
      <c r="H243" s="141">
        <v>13</v>
      </c>
      <c r="I243" s="142"/>
      <c r="J243" s="143">
        <f>ROUND(I243*H243,2)</f>
        <v>0</v>
      </c>
      <c r="K243" s="139" t="s">
        <v>187</v>
      </c>
      <c r="L243" s="32"/>
      <c r="M243" s="144" t="s">
        <v>1</v>
      </c>
      <c r="N243" s="145" t="s">
        <v>41</v>
      </c>
      <c r="P243" s="146">
        <f>O243*H243</f>
        <v>0</v>
      </c>
      <c r="Q243" s="146">
        <v>7.092E-4</v>
      </c>
      <c r="R243" s="146">
        <f>Q243*H243</f>
        <v>9.2195999999999997E-3</v>
      </c>
      <c r="S243" s="146">
        <v>0</v>
      </c>
      <c r="T243" s="147">
        <f>S243*H243</f>
        <v>0</v>
      </c>
      <c r="AR243" s="148" t="s">
        <v>262</v>
      </c>
      <c r="AT243" s="148" t="s">
        <v>183</v>
      </c>
      <c r="AU243" s="148" t="s">
        <v>85</v>
      </c>
      <c r="AY243" s="17" t="s">
        <v>181</v>
      </c>
      <c r="BE243" s="149">
        <f>IF(N243="základní",J243,0)</f>
        <v>0</v>
      </c>
      <c r="BF243" s="149">
        <f>IF(N243="snížená",J243,0)</f>
        <v>0</v>
      </c>
      <c r="BG243" s="149">
        <f>IF(N243="zákl. přenesená",J243,0)</f>
        <v>0</v>
      </c>
      <c r="BH243" s="149">
        <f>IF(N243="sníž. přenesená",J243,0)</f>
        <v>0</v>
      </c>
      <c r="BI243" s="149">
        <f>IF(N243="nulová",J243,0)</f>
        <v>0</v>
      </c>
      <c r="BJ243" s="17" t="s">
        <v>83</v>
      </c>
      <c r="BK243" s="149">
        <f>ROUND(I243*H243,2)</f>
        <v>0</v>
      </c>
      <c r="BL243" s="17" t="s">
        <v>262</v>
      </c>
      <c r="BM243" s="148" t="s">
        <v>2152</v>
      </c>
    </row>
    <row r="244" spans="2:65" s="12" customFormat="1" x14ac:dyDescent="0.2">
      <c r="B244" s="150"/>
      <c r="D244" s="151" t="s">
        <v>190</v>
      </c>
      <c r="E244" s="152" t="s">
        <v>1</v>
      </c>
      <c r="F244" s="153" t="s">
        <v>2153</v>
      </c>
      <c r="H244" s="154">
        <v>10.8</v>
      </c>
      <c r="I244" s="155"/>
      <c r="L244" s="150"/>
      <c r="M244" s="156"/>
      <c r="T244" s="157"/>
      <c r="AT244" s="152" t="s">
        <v>190</v>
      </c>
      <c r="AU244" s="152" t="s">
        <v>85</v>
      </c>
      <c r="AV244" s="12" t="s">
        <v>85</v>
      </c>
      <c r="AW244" s="12" t="s">
        <v>32</v>
      </c>
      <c r="AX244" s="12" t="s">
        <v>76</v>
      </c>
      <c r="AY244" s="152" t="s">
        <v>181</v>
      </c>
    </row>
    <row r="245" spans="2:65" s="14" customFormat="1" x14ac:dyDescent="0.2">
      <c r="B245" s="164"/>
      <c r="D245" s="151" t="s">
        <v>190</v>
      </c>
      <c r="E245" s="165" t="s">
        <v>1</v>
      </c>
      <c r="F245" s="166" t="s">
        <v>193</v>
      </c>
      <c r="H245" s="167">
        <v>10.8</v>
      </c>
      <c r="I245" s="168"/>
      <c r="L245" s="164"/>
      <c r="M245" s="169"/>
      <c r="T245" s="170"/>
      <c r="AT245" s="165" t="s">
        <v>190</v>
      </c>
      <c r="AU245" s="165" t="s">
        <v>85</v>
      </c>
      <c r="AV245" s="14" t="s">
        <v>188</v>
      </c>
      <c r="AW245" s="14" t="s">
        <v>32</v>
      </c>
      <c r="AX245" s="14" t="s">
        <v>76</v>
      </c>
      <c r="AY245" s="165" t="s">
        <v>181</v>
      </c>
    </row>
    <row r="246" spans="2:65" s="12" customFormat="1" x14ac:dyDescent="0.2">
      <c r="B246" s="150"/>
      <c r="D246" s="151" t="s">
        <v>190</v>
      </c>
      <c r="E246" s="152" t="s">
        <v>1</v>
      </c>
      <c r="F246" s="153" t="s">
        <v>2154</v>
      </c>
      <c r="H246" s="154">
        <v>12.96</v>
      </c>
      <c r="I246" s="155"/>
      <c r="L246" s="150"/>
      <c r="M246" s="156"/>
      <c r="T246" s="157"/>
      <c r="AT246" s="152" t="s">
        <v>190</v>
      </c>
      <c r="AU246" s="152" t="s">
        <v>85</v>
      </c>
      <c r="AV246" s="12" t="s">
        <v>85</v>
      </c>
      <c r="AW246" s="12" t="s">
        <v>32</v>
      </c>
      <c r="AX246" s="12" t="s">
        <v>76</v>
      </c>
      <c r="AY246" s="152" t="s">
        <v>181</v>
      </c>
    </row>
    <row r="247" spans="2:65" s="14" customFormat="1" x14ac:dyDescent="0.2">
      <c r="B247" s="164"/>
      <c r="D247" s="151" t="s">
        <v>190</v>
      </c>
      <c r="E247" s="165" t="s">
        <v>1</v>
      </c>
      <c r="F247" s="166" t="s">
        <v>193</v>
      </c>
      <c r="H247" s="167">
        <v>12.96</v>
      </c>
      <c r="I247" s="168"/>
      <c r="L247" s="164"/>
      <c r="M247" s="169"/>
      <c r="T247" s="170"/>
      <c r="AT247" s="165" t="s">
        <v>190</v>
      </c>
      <c r="AU247" s="165" t="s">
        <v>85</v>
      </c>
      <c r="AV247" s="14" t="s">
        <v>188</v>
      </c>
      <c r="AW247" s="14" t="s">
        <v>32</v>
      </c>
      <c r="AX247" s="14" t="s">
        <v>76</v>
      </c>
      <c r="AY247" s="165" t="s">
        <v>181</v>
      </c>
    </row>
    <row r="248" spans="2:65" s="12" customFormat="1" x14ac:dyDescent="0.2">
      <c r="B248" s="150"/>
      <c r="D248" s="151" t="s">
        <v>190</v>
      </c>
      <c r="E248" s="152" t="s">
        <v>1</v>
      </c>
      <c r="F248" s="153" t="s">
        <v>245</v>
      </c>
      <c r="H248" s="154">
        <v>13</v>
      </c>
      <c r="I248" s="155"/>
      <c r="L248" s="150"/>
      <c r="M248" s="156"/>
      <c r="T248" s="157"/>
      <c r="AT248" s="152" t="s">
        <v>190</v>
      </c>
      <c r="AU248" s="152" t="s">
        <v>85</v>
      </c>
      <c r="AV248" s="12" t="s">
        <v>85</v>
      </c>
      <c r="AW248" s="12" t="s">
        <v>32</v>
      </c>
      <c r="AX248" s="12" t="s">
        <v>76</v>
      </c>
      <c r="AY248" s="152" t="s">
        <v>181</v>
      </c>
    </row>
    <row r="249" spans="2:65" s="14" customFormat="1" x14ac:dyDescent="0.2">
      <c r="B249" s="164"/>
      <c r="D249" s="151" t="s">
        <v>190</v>
      </c>
      <c r="E249" s="165" t="s">
        <v>1</v>
      </c>
      <c r="F249" s="166" t="s">
        <v>193</v>
      </c>
      <c r="H249" s="167">
        <v>13</v>
      </c>
      <c r="I249" s="168"/>
      <c r="L249" s="164"/>
      <c r="M249" s="169"/>
      <c r="T249" s="170"/>
      <c r="AT249" s="165" t="s">
        <v>190</v>
      </c>
      <c r="AU249" s="165" t="s">
        <v>85</v>
      </c>
      <c r="AV249" s="14" t="s">
        <v>188</v>
      </c>
      <c r="AW249" s="14" t="s">
        <v>32</v>
      </c>
      <c r="AX249" s="14" t="s">
        <v>83</v>
      </c>
      <c r="AY249" s="165" t="s">
        <v>181</v>
      </c>
    </row>
    <row r="250" spans="2:65" s="1" customFormat="1" ht="16.5" customHeight="1" x14ac:dyDescent="0.2">
      <c r="B250" s="136"/>
      <c r="C250" s="137" t="s">
        <v>291</v>
      </c>
      <c r="D250" s="137" t="s">
        <v>183</v>
      </c>
      <c r="E250" s="138" t="s">
        <v>2155</v>
      </c>
      <c r="F250" s="139" t="s">
        <v>2156</v>
      </c>
      <c r="G250" s="140" t="s">
        <v>243</v>
      </c>
      <c r="H250" s="141">
        <v>6</v>
      </c>
      <c r="I250" s="142"/>
      <c r="J250" s="143">
        <f>ROUND(I250*H250,2)</f>
        <v>0</v>
      </c>
      <c r="K250" s="139" t="s">
        <v>187</v>
      </c>
      <c r="L250" s="32"/>
      <c r="M250" s="144" t="s">
        <v>1</v>
      </c>
      <c r="N250" s="145" t="s">
        <v>41</v>
      </c>
      <c r="P250" s="146">
        <f>O250*H250</f>
        <v>0</v>
      </c>
      <c r="Q250" s="146">
        <v>2.2361999999999998E-3</v>
      </c>
      <c r="R250" s="146">
        <f>Q250*H250</f>
        <v>1.3417199999999999E-2</v>
      </c>
      <c r="S250" s="146">
        <v>0</v>
      </c>
      <c r="T250" s="147">
        <f>S250*H250</f>
        <v>0</v>
      </c>
      <c r="AR250" s="148" t="s">
        <v>262</v>
      </c>
      <c r="AT250" s="148" t="s">
        <v>183</v>
      </c>
      <c r="AU250" s="148" t="s">
        <v>85</v>
      </c>
      <c r="AY250" s="17" t="s">
        <v>181</v>
      </c>
      <c r="BE250" s="149">
        <f>IF(N250="základní",J250,0)</f>
        <v>0</v>
      </c>
      <c r="BF250" s="149">
        <f>IF(N250="snížená",J250,0)</f>
        <v>0</v>
      </c>
      <c r="BG250" s="149">
        <f>IF(N250="zákl. přenesená",J250,0)</f>
        <v>0</v>
      </c>
      <c r="BH250" s="149">
        <f>IF(N250="sníž. přenesená",J250,0)</f>
        <v>0</v>
      </c>
      <c r="BI250" s="149">
        <f>IF(N250="nulová",J250,0)</f>
        <v>0</v>
      </c>
      <c r="BJ250" s="17" t="s">
        <v>83</v>
      </c>
      <c r="BK250" s="149">
        <f>ROUND(I250*H250,2)</f>
        <v>0</v>
      </c>
      <c r="BL250" s="17" t="s">
        <v>262</v>
      </c>
      <c r="BM250" s="148" t="s">
        <v>2157</v>
      </c>
    </row>
    <row r="251" spans="2:65" s="12" customFormat="1" x14ac:dyDescent="0.2">
      <c r="B251" s="150"/>
      <c r="D251" s="151" t="s">
        <v>190</v>
      </c>
      <c r="E251" s="152" t="s">
        <v>1</v>
      </c>
      <c r="F251" s="153" t="s">
        <v>2158</v>
      </c>
      <c r="H251" s="154">
        <v>5</v>
      </c>
      <c r="I251" s="155"/>
      <c r="L251" s="150"/>
      <c r="M251" s="156"/>
      <c r="T251" s="157"/>
      <c r="AT251" s="152" t="s">
        <v>190</v>
      </c>
      <c r="AU251" s="152" t="s">
        <v>85</v>
      </c>
      <c r="AV251" s="12" t="s">
        <v>85</v>
      </c>
      <c r="AW251" s="12" t="s">
        <v>32</v>
      </c>
      <c r="AX251" s="12" t="s">
        <v>76</v>
      </c>
      <c r="AY251" s="152" t="s">
        <v>181</v>
      </c>
    </row>
    <row r="252" spans="2:65" s="14" customFormat="1" x14ac:dyDescent="0.2">
      <c r="B252" s="164"/>
      <c r="D252" s="151" t="s">
        <v>190</v>
      </c>
      <c r="E252" s="165" t="s">
        <v>1</v>
      </c>
      <c r="F252" s="166" t="s">
        <v>193</v>
      </c>
      <c r="H252" s="167">
        <v>5</v>
      </c>
      <c r="I252" s="168"/>
      <c r="L252" s="164"/>
      <c r="M252" s="169"/>
      <c r="T252" s="170"/>
      <c r="AT252" s="165" t="s">
        <v>190</v>
      </c>
      <c r="AU252" s="165" t="s">
        <v>85</v>
      </c>
      <c r="AV252" s="14" t="s">
        <v>188</v>
      </c>
      <c r="AW252" s="14" t="s">
        <v>32</v>
      </c>
      <c r="AX252" s="14" t="s">
        <v>76</v>
      </c>
      <c r="AY252" s="165" t="s">
        <v>181</v>
      </c>
    </row>
    <row r="253" spans="2:65" s="12" customFormat="1" x14ac:dyDescent="0.2">
      <c r="B253" s="150"/>
      <c r="D253" s="151" t="s">
        <v>190</v>
      </c>
      <c r="E253" s="152" t="s">
        <v>1</v>
      </c>
      <c r="F253" s="153" t="s">
        <v>2159</v>
      </c>
      <c r="H253" s="154">
        <v>6</v>
      </c>
      <c r="I253" s="155"/>
      <c r="L253" s="150"/>
      <c r="M253" s="156"/>
      <c r="T253" s="157"/>
      <c r="AT253" s="152" t="s">
        <v>190</v>
      </c>
      <c r="AU253" s="152" t="s">
        <v>85</v>
      </c>
      <c r="AV253" s="12" t="s">
        <v>85</v>
      </c>
      <c r="AW253" s="12" t="s">
        <v>32</v>
      </c>
      <c r="AX253" s="12" t="s">
        <v>76</v>
      </c>
      <c r="AY253" s="152" t="s">
        <v>181</v>
      </c>
    </row>
    <row r="254" spans="2:65" s="14" customFormat="1" x14ac:dyDescent="0.2">
      <c r="B254" s="164"/>
      <c r="D254" s="151" t="s">
        <v>190</v>
      </c>
      <c r="E254" s="165" t="s">
        <v>1</v>
      </c>
      <c r="F254" s="166" t="s">
        <v>193</v>
      </c>
      <c r="H254" s="167">
        <v>6</v>
      </c>
      <c r="I254" s="168"/>
      <c r="L254" s="164"/>
      <c r="M254" s="169"/>
      <c r="T254" s="170"/>
      <c r="AT254" s="165" t="s">
        <v>190</v>
      </c>
      <c r="AU254" s="165" t="s">
        <v>85</v>
      </c>
      <c r="AV254" s="14" t="s">
        <v>188</v>
      </c>
      <c r="AW254" s="14" t="s">
        <v>32</v>
      </c>
      <c r="AX254" s="14" t="s">
        <v>76</v>
      </c>
      <c r="AY254" s="165" t="s">
        <v>181</v>
      </c>
    </row>
    <row r="255" spans="2:65" s="12" customFormat="1" x14ac:dyDescent="0.2">
      <c r="B255" s="150"/>
      <c r="D255" s="151" t="s">
        <v>190</v>
      </c>
      <c r="E255" s="152" t="s">
        <v>1</v>
      </c>
      <c r="F255" s="153" t="s">
        <v>214</v>
      </c>
      <c r="H255" s="154">
        <v>6</v>
      </c>
      <c r="I255" s="155"/>
      <c r="L255" s="150"/>
      <c r="M255" s="156"/>
      <c r="T255" s="157"/>
      <c r="AT255" s="152" t="s">
        <v>190</v>
      </c>
      <c r="AU255" s="152" t="s">
        <v>85</v>
      </c>
      <c r="AV255" s="12" t="s">
        <v>85</v>
      </c>
      <c r="AW255" s="12" t="s">
        <v>32</v>
      </c>
      <c r="AX255" s="12" t="s">
        <v>76</v>
      </c>
      <c r="AY255" s="152" t="s">
        <v>181</v>
      </c>
    </row>
    <row r="256" spans="2:65" s="14" customFormat="1" x14ac:dyDescent="0.2">
      <c r="B256" s="164"/>
      <c r="D256" s="151" t="s">
        <v>190</v>
      </c>
      <c r="E256" s="165" t="s">
        <v>1</v>
      </c>
      <c r="F256" s="166" t="s">
        <v>193</v>
      </c>
      <c r="H256" s="167">
        <v>6</v>
      </c>
      <c r="I256" s="168"/>
      <c r="L256" s="164"/>
      <c r="M256" s="169"/>
      <c r="T256" s="170"/>
      <c r="AT256" s="165" t="s">
        <v>190</v>
      </c>
      <c r="AU256" s="165" t="s">
        <v>85</v>
      </c>
      <c r="AV256" s="14" t="s">
        <v>188</v>
      </c>
      <c r="AW256" s="14" t="s">
        <v>32</v>
      </c>
      <c r="AX256" s="14" t="s">
        <v>83</v>
      </c>
      <c r="AY256" s="165" t="s">
        <v>181</v>
      </c>
    </row>
    <row r="257" spans="2:65" s="1" customFormat="1" ht="16.5" customHeight="1" x14ac:dyDescent="0.2">
      <c r="B257" s="136"/>
      <c r="C257" s="137" t="s">
        <v>304</v>
      </c>
      <c r="D257" s="137" t="s">
        <v>183</v>
      </c>
      <c r="E257" s="138" t="s">
        <v>2160</v>
      </c>
      <c r="F257" s="139" t="s">
        <v>2161</v>
      </c>
      <c r="G257" s="140" t="s">
        <v>339</v>
      </c>
      <c r="H257" s="141">
        <v>16</v>
      </c>
      <c r="I257" s="142"/>
      <c r="J257" s="143">
        <f>ROUND(I257*H257,2)</f>
        <v>0</v>
      </c>
      <c r="K257" s="139" t="s">
        <v>187</v>
      </c>
      <c r="L257" s="32"/>
      <c r="M257" s="144" t="s">
        <v>1</v>
      </c>
      <c r="N257" s="145" t="s">
        <v>41</v>
      </c>
      <c r="P257" s="146">
        <f>O257*H257</f>
        <v>0</v>
      </c>
      <c r="Q257" s="146">
        <v>0</v>
      </c>
      <c r="R257" s="146">
        <f>Q257*H257</f>
        <v>0</v>
      </c>
      <c r="S257" s="146">
        <v>0</v>
      </c>
      <c r="T257" s="147">
        <f>S257*H257</f>
        <v>0</v>
      </c>
      <c r="AR257" s="148" t="s">
        <v>262</v>
      </c>
      <c r="AT257" s="148" t="s">
        <v>183</v>
      </c>
      <c r="AU257" s="148" t="s">
        <v>85</v>
      </c>
      <c r="AY257" s="17" t="s">
        <v>181</v>
      </c>
      <c r="BE257" s="149">
        <f>IF(N257="základní",J257,0)</f>
        <v>0</v>
      </c>
      <c r="BF257" s="149">
        <f>IF(N257="snížená",J257,0)</f>
        <v>0</v>
      </c>
      <c r="BG257" s="149">
        <f>IF(N257="zákl. přenesená",J257,0)</f>
        <v>0</v>
      </c>
      <c r="BH257" s="149">
        <f>IF(N257="sníž. přenesená",J257,0)</f>
        <v>0</v>
      </c>
      <c r="BI257" s="149">
        <f>IF(N257="nulová",J257,0)</f>
        <v>0</v>
      </c>
      <c r="BJ257" s="17" t="s">
        <v>83</v>
      </c>
      <c r="BK257" s="149">
        <f>ROUND(I257*H257,2)</f>
        <v>0</v>
      </c>
      <c r="BL257" s="17" t="s">
        <v>262</v>
      </c>
      <c r="BM257" s="148" t="s">
        <v>2162</v>
      </c>
    </row>
    <row r="258" spans="2:65" s="12" customFormat="1" x14ac:dyDescent="0.2">
      <c r="B258" s="150"/>
      <c r="D258" s="151" t="s">
        <v>190</v>
      </c>
      <c r="E258" s="152" t="s">
        <v>1</v>
      </c>
      <c r="F258" s="153" t="s">
        <v>262</v>
      </c>
      <c r="H258" s="154">
        <v>16</v>
      </c>
      <c r="I258" s="155"/>
      <c r="L258" s="150"/>
      <c r="M258" s="156"/>
      <c r="T258" s="157"/>
      <c r="AT258" s="152" t="s">
        <v>190</v>
      </c>
      <c r="AU258" s="152" t="s">
        <v>85</v>
      </c>
      <c r="AV258" s="12" t="s">
        <v>85</v>
      </c>
      <c r="AW258" s="12" t="s">
        <v>32</v>
      </c>
      <c r="AX258" s="12" t="s">
        <v>83</v>
      </c>
      <c r="AY258" s="152" t="s">
        <v>181</v>
      </c>
    </row>
    <row r="259" spans="2:65" s="1" customFormat="1" ht="16.5" customHeight="1" x14ac:dyDescent="0.2">
      <c r="B259" s="136"/>
      <c r="C259" s="137" t="s">
        <v>308</v>
      </c>
      <c r="D259" s="137" t="s">
        <v>183</v>
      </c>
      <c r="E259" s="138" t="s">
        <v>2163</v>
      </c>
      <c r="F259" s="139" t="s">
        <v>2164</v>
      </c>
      <c r="G259" s="140" t="s">
        <v>339</v>
      </c>
      <c r="H259" s="141">
        <v>24</v>
      </c>
      <c r="I259" s="142"/>
      <c r="J259" s="143">
        <f>ROUND(I259*H259,2)</f>
        <v>0</v>
      </c>
      <c r="K259" s="139" t="s">
        <v>187</v>
      </c>
      <c r="L259" s="32"/>
      <c r="M259" s="144" t="s">
        <v>1</v>
      </c>
      <c r="N259" s="145" t="s">
        <v>41</v>
      </c>
      <c r="P259" s="146">
        <f>O259*H259</f>
        <v>0</v>
      </c>
      <c r="Q259" s="146">
        <v>0</v>
      </c>
      <c r="R259" s="146">
        <f>Q259*H259</f>
        <v>0</v>
      </c>
      <c r="S259" s="146">
        <v>0</v>
      </c>
      <c r="T259" s="147">
        <f>S259*H259</f>
        <v>0</v>
      </c>
      <c r="AR259" s="148" t="s">
        <v>262</v>
      </c>
      <c r="AT259" s="148" t="s">
        <v>183</v>
      </c>
      <c r="AU259" s="148" t="s">
        <v>85</v>
      </c>
      <c r="AY259" s="17" t="s">
        <v>181</v>
      </c>
      <c r="BE259" s="149">
        <f>IF(N259="základní",J259,0)</f>
        <v>0</v>
      </c>
      <c r="BF259" s="149">
        <f>IF(N259="snížená",J259,0)</f>
        <v>0</v>
      </c>
      <c r="BG259" s="149">
        <f>IF(N259="zákl. přenesená",J259,0)</f>
        <v>0</v>
      </c>
      <c r="BH259" s="149">
        <f>IF(N259="sníž. přenesená",J259,0)</f>
        <v>0</v>
      </c>
      <c r="BI259" s="149">
        <f>IF(N259="nulová",J259,0)</f>
        <v>0</v>
      </c>
      <c r="BJ259" s="17" t="s">
        <v>83</v>
      </c>
      <c r="BK259" s="149">
        <f>ROUND(I259*H259,2)</f>
        <v>0</v>
      </c>
      <c r="BL259" s="17" t="s">
        <v>262</v>
      </c>
      <c r="BM259" s="148" t="s">
        <v>2165</v>
      </c>
    </row>
    <row r="260" spans="2:65" s="12" customFormat="1" x14ac:dyDescent="0.2">
      <c r="B260" s="150"/>
      <c r="D260" s="151" t="s">
        <v>190</v>
      </c>
      <c r="E260" s="152" t="s">
        <v>1</v>
      </c>
      <c r="F260" s="153" t="s">
        <v>2166</v>
      </c>
      <c r="H260" s="154">
        <v>24</v>
      </c>
      <c r="I260" s="155"/>
      <c r="L260" s="150"/>
      <c r="M260" s="156"/>
      <c r="T260" s="157"/>
      <c r="AT260" s="152" t="s">
        <v>190</v>
      </c>
      <c r="AU260" s="152" t="s">
        <v>85</v>
      </c>
      <c r="AV260" s="12" t="s">
        <v>85</v>
      </c>
      <c r="AW260" s="12" t="s">
        <v>32</v>
      </c>
      <c r="AX260" s="12" t="s">
        <v>83</v>
      </c>
      <c r="AY260" s="152" t="s">
        <v>181</v>
      </c>
    </row>
    <row r="261" spans="2:65" s="1" customFormat="1" ht="16.5" customHeight="1" x14ac:dyDescent="0.2">
      <c r="B261" s="136"/>
      <c r="C261" s="137" t="s">
        <v>312</v>
      </c>
      <c r="D261" s="137" t="s">
        <v>183</v>
      </c>
      <c r="E261" s="138" t="s">
        <v>2167</v>
      </c>
      <c r="F261" s="139" t="s">
        <v>2168</v>
      </c>
      <c r="G261" s="140" t="s">
        <v>339</v>
      </c>
      <c r="H261" s="141">
        <v>16</v>
      </c>
      <c r="I261" s="142"/>
      <c r="J261" s="143">
        <f>ROUND(I261*H261,2)</f>
        <v>0</v>
      </c>
      <c r="K261" s="139" t="s">
        <v>187</v>
      </c>
      <c r="L261" s="32"/>
      <c r="M261" s="144" t="s">
        <v>1</v>
      </c>
      <c r="N261" s="145" t="s">
        <v>41</v>
      </c>
      <c r="P261" s="146">
        <f>O261*H261</f>
        <v>0</v>
      </c>
      <c r="Q261" s="146">
        <v>0</v>
      </c>
      <c r="R261" s="146">
        <f>Q261*H261</f>
        <v>0</v>
      </c>
      <c r="S261" s="146">
        <v>0</v>
      </c>
      <c r="T261" s="147">
        <f>S261*H261</f>
        <v>0</v>
      </c>
      <c r="AR261" s="148" t="s">
        <v>262</v>
      </c>
      <c r="AT261" s="148" t="s">
        <v>183</v>
      </c>
      <c r="AU261" s="148" t="s">
        <v>85</v>
      </c>
      <c r="AY261" s="17" t="s">
        <v>181</v>
      </c>
      <c r="BE261" s="149">
        <f>IF(N261="základní",J261,0)</f>
        <v>0</v>
      </c>
      <c r="BF261" s="149">
        <f>IF(N261="snížená",J261,0)</f>
        <v>0</v>
      </c>
      <c r="BG261" s="149">
        <f>IF(N261="zákl. přenesená",J261,0)</f>
        <v>0</v>
      </c>
      <c r="BH261" s="149">
        <f>IF(N261="sníž. přenesená",J261,0)</f>
        <v>0</v>
      </c>
      <c r="BI261" s="149">
        <f>IF(N261="nulová",J261,0)</f>
        <v>0</v>
      </c>
      <c r="BJ261" s="17" t="s">
        <v>83</v>
      </c>
      <c r="BK261" s="149">
        <f>ROUND(I261*H261,2)</f>
        <v>0</v>
      </c>
      <c r="BL261" s="17" t="s">
        <v>262</v>
      </c>
      <c r="BM261" s="148" t="s">
        <v>2169</v>
      </c>
    </row>
    <row r="262" spans="2:65" s="12" customFormat="1" x14ac:dyDescent="0.2">
      <c r="B262" s="150"/>
      <c r="D262" s="151" t="s">
        <v>190</v>
      </c>
      <c r="E262" s="152" t="s">
        <v>1</v>
      </c>
      <c r="F262" s="153" t="s">
        <v>2170</v>
      </c>
      <c r="H262" s="154">
        <v>16</v>
      </c>
      <c r="I262" s="155"/>
      <c r="L262" s="150"/>
      <c r="M262" s="156"/>
      <c r="T262" s="157"/>
      <c r="AT262" s="152" t="s">
        <v>190</v>
      </c>
      <c r="AU262" s="152" t="s">
        <v>85</v>
      </c>
      <c r="AV262" s="12" t="s">
        <v>85</v>
      </c>
      <c r="AW262" s="12" t="s">
        <v>32</v>
      </c>
      <c r="AX262" s="12" t="s">
        <v>83</v>
      </c>
      <c r="AY262" s="152" t="s">
        <v>181</v>
      </c>
    </row>
    <row r="263" spans="2:65" s="1" customFormat="1" ht="16.5" customHeight="1" x14ac:dyDescent="0.2">
      <c r="B263" s="136"/>
      <c r="C263" s="137" t="s">
        <v>318</v>
      </c>
      <c r="D263" s="137" t="s">
        <v>183</v>
      </c>
      <c r="E263" s="138" t="s">
        <v>2171</v>
      </c>
      <c r="F263" s="139" t="s">
        <v>2172</v>
      </c>
      <c r="G263" s="140" t="s">
        <v>339</v>
      </c>
      <c r="H263" s="141">
        <v>4</v>
      </c>
      <c r="I263" s="142"/>
      <c r="J263" s="143">
        <f>ROUND(I263*H263,2)</f>
        <v>0</v>
      </c>
      <c r="K263" s="139" t="s">
        <v>187</v>
      </c>
      <c r="L263" s="32"/>
      <c r="M263" s="144" t="s">
        <v>1</v>
      </c>
      <c r="N263" s="145" t="s">
        <v>41</v>
      </c>
      <c r="P263" s="146">
        <f>O263*H263</f>
        <v>0</v>
      </c>
      <c r="Q263" s="146">
        <v>1.4999999999999999E-4</v>
      </c>
      <c r="R263" s="146">
        <f>Q263*H263</f>
        <v>5.9999999999999995E-4</v>
      </c>
      <c r="S263" s="146">
        <v>0</v>
      </c>
      <c r="T263" s="147">
        <f>S263*H263</f>
        <v>0</v>
      </c>
      <c r="AR263" s="148" t="s">
        <v>262</v>
      </c>
      <c r="AT263" s="148" t="s">
        <v>183</v>
      </c>
      <c r="AU263" s="148" t="s">
        <v>85</v>
      </c>
      <c r="AY263" s="17" t="s">
        <v>181</v>
      </c>
      <c r="BE263" s="149">
        <f>IF(N263="základní",J263,0)</f>
        <v>0</v>
      </c>
      <c r="BF263" s="149">
        <f>IF(N263="snížená",J263,0)</f>
        <v>0</v>
      </c>
      <c r="BG263" s="149">
        <f>IF(N263="zákl. přenesená",J263,0)</f>
        <v>0</v>
      </c>
      <c r="BH263" s="149">
        <f>IF(N263="sníž. přenesená",J263,0)</f>
        <v>0</v>
      </c>
      <c r="BI263" s="149">
        <f>IF(N263="nulová",J263,0)</f>
        <v>0</v>
      </c>
      <c r="BJ263" s="17" t="s">
        <v>83</v>
      </c>
      <c r="BK263" s="149">
        <f>ROUND(I263*H263,2)</f>
        <v>0</v>
      </c>
      <c r="BL263" s="17" t="s">
        <v>262</v>
      </c>
      <c r="BM263" s="148" t="s">
        <v>2173</v>
      </c>
    </row>
    <row r="264" spans="2:65" s="12" customFormat="1" x14ac:dyDescent="0.2">
      <c r="B264" s="150"/>
      <c r="D264" s="151" t="s">
        <v>190</v>
      </c>
      <c r="E264" s="152" t="s">
        <v>1</v>
      </c>
      <c r="F264" s="153" t="s">
        <v>2174</v>
      </c>
      <c r="H264" s="154">
        <v>4</v>
      </c>
      <c r="I264" s="155"/>
      <c r="L264" s="150"/>
      <c r="M264" s="156"/>
      <c r="T264" s="157"/>
      <c r="AT264" s="152" t="s">
        <v>190</v>
      </c>
      <c r="AU264" s="152" t="s">
        <v>85</v>
      </c>
      <c r="AV264" s="12" t="s">
        <v>85</v>
      </c>
      <c r="AW264" s="12" t="s">
        <v>32</v>
      </c>
      <c r="AX264" s="12" t="s">
        <v>83</v>
      </c>
      <c r="AY264" s="152" t="s">
        <v>181</v>
      </c>
    </row>
    <row r="265" spans="2:65" s="1" customFormat="1" ht="24.2" customHeight="1" x14ac:dyDescent="0.2">
      <c r="B265" s="136"/>
      <c r="C265" s="171" t="s">
        <v>324</v>
      </c>
      <c r="D265" s="171" t="s">
        <v>198</v>
      </c>
      <c r="E265" s="172" t="s">
        <v>2175</v>
      </c>
      <c r="F265" s="173" t="s">
        <v>2176</v>
      </c>
      <c r="G265" s="174" t="s">
        <v>339</v>
      </c>
      <c r="H265" s="175">
        <v>4</v>
      </c>
      <c r="I265" s="176"/>
      <c r="J265" s="177">
        <f>ROUND(I265*H265,2)</f>
        <v>0</v>
      </c>
      <c r="K265" s="173" t="s">
        <v>1</v>
      </c>
      <c r="L265" s="178"/>
      <c r="M265" s="179" t="s">
        <v>1</v>
      </c>
      <c r="N265" s="180" t="s">
        <v>41</v>
      </c>
      <c r="P265" s="146">
        <f>O265*H265</f>
        <v>0</v>
      </c>
      <c r="Q265" s="146">
        <v>0</v>
      </c>
      <c r="R265" s="146">
        <f>Q265*H265</f>
        <v>0</v>
      </c>
      <c r="S265" s="146">
        <v>0</v>
      </c>
      <c r="T265" s="147">
        <f>S265*H265</f>
        <v>0</v>
      </c>
      <c r="AR265" s="148" t="s">
        <v>352</v>
      </c>
      <c r="AT265" s="148" t="s">
        <v>198</v>
      </c>
      <c r="AU265" s="148" t="s">
        <v>85</v>
      </c>
      <c r="AY265" s="17" t="s">
        <v>181</v>
      </c>
      <c r="BE265" s="149">
        <f>IF(N265="základní",J265,0)</f>
        <v>0</v>
      </c>
      <c r="BF265" s="149">
        <f>IF(N265="snížená",J265,0)</f>
        <v>0</v>
      </c>
      <c r="BG265" s="149">
        <f>IF(N265="zákl. přenesená",J265,0)</f>
        <v>0</v>
      </c>
      <c r="BH265" s="149">
        <f>IF(N265="sníž. přenesená",J265,0)</f>
        <v>0</v>
      </c>
      <c r="BI265" s="149">
        <f>IF(N265="nulová",J265,0)</f>
        <v>0</v>
      </c>
      <c r="BJ265" s="17" t="s">
        <v>83</v>
      </c>
      <c r="BK265" s="149">
        <f>ROUND(I265*H265,2)</f>
        <v>0</v>
      </c>
      <c r="BL265" s="17" t="s">
        <v>262</v>
      </c>
      <c r="BM265" s="148" t="s">
        <v>2177</v>
      </c>
    </row>
    <row r="266" spans="2:65" s="12" customFormat="1" x14ac:dyDescent="0.2">
      <c r="B266" s="150"/>
      <c r="D266" s="151" t="s">
        <v>190</v>
      </c>
      <c r="E266" s="152" t="s">
        <v>1</v>
      </c>
      <c r="F266" s="153" t="s">
        <v>2174</v>
      </c>
      <c r="H266" s="154">
        <v>4</v>
      </c>
      <c r="I266" s="155"/>
      <c r="L266" s="150"/>
      <c r="M266" s="156"/>
      <c r="T266" s="157"/>
      <c r="AT266" s="152" t="s">
        <v>190</v>
      </c>
      <c r="AU266" s="152" t="s">
        <v>85</v>
      </c>
      <c r="AV266" s="12" t="s">
        <v>85</v>
      </c>
      <c r="AW266" s="12" t="s">
        <v>32</v>
      </c>
      <c r="AX266" s="12" t="s">
        <v>83</v>
      </c>
      <c r="AY266" s="152" t="s">
        <v>181</v>
      </c>
    </row>
    <row r="267" spans="2:65" s="1" customFormat="1" ht="16.5" customHeight="1" x14ac:dyDescent="0.2">
      <c r="B267" s="136"/>
      <c r="C267" s="137" t="s">
        <v>330</v>
      </c>
      <c r="D267" s="137" t="s">
        <v>183</v>
      </c>
      <c r="E267" s="138" t="s">
        <v>2178</v>
      </c>
      <c r="F267" s="139" t="s">
        <v>2179</v>
      </c>
      <c r="G267" s="140" t="s">
        <v>339</v>
      </c>
      <c r="H267" s="141">
        <v>3</v>
      </c>
      <c r="I267" s="142"/>
      <c r="J267" s="143">
        <f>ROUND(I267*H267,2)</f>
        <v>0</v>
      </c>
      <c r="K267" s="139" t="s">
        <v>187</v>
      </c>
      <c r="L267" s="32"/>
      <c r="M267" s="144" t="s">
        <v>1</v>
      </c>
      <c r="N267" s="145" t="s">
        <v>41</v>
      </c>
      <c r="P267" s="146">
        <f>O267*H267</f>
        <v>0</v>
      </c>
      <c r="Q267" s="146">
        <v>6.0000000000000002E-5</v>
      </c>
      <c r="R267" s="146">
        <f>Q267*H267</f>
        <v>1.8000000000000001E-4</v>
      </c>
      <c r="S267" s="146">
        <v>0</v>
      </c>
      <c r="T267" s="147">
        <f>S267*H267</f>
        <v>0</v>
      </c>
      <c r="AR267" s="148" t="s">
        <v>262</v>
      </c>
      <c r="AT267" s="148" t="s">
        <v>183</v>
      </c>
      <c r="AU267" s="148" t="s">
        <v>85</v>
      </c>
      <c r="AY267" s="17" t="s">
        <v>181</v>
      </c>
      <c r="BE267" s="149">
        <f>IF(N267="základní",J267,0)</f>
        <v>0</v>
      </c>
      <c r="BF267" s="149">
        <f>IF(N267="snížená",J267,0)</f>
        <v>0</v>
      </c>
      <c r="BG267" s="149">
        <f>IF(N267="zákl. přenesená",J267,0)</f>
        <v>0</v>
      </c>
      <c r="BH267" s="149">
        <f>IF(N267="sníž. přenesená",J267,0)</f>
        <v>0</v>
      </c>
      <c r="BI267" s="149">
        <f>IF(N267="nulová",J267,0)</f>
        <v>0</v>
      </c>
      <c r="BJ267" s="17" t="s">
        <v>83</v>
      </c>
      <c r="BK267" s="149">
        <f>ROUND(I267*H267,2)</f>
        <v>0</v>
      </c>
      <c r="BL267" s="17" t="s">
        <v>262</v>
      </c>
      <c r="BM267" s="148" t="s">
        <v>2180</v>
      </c>
    </row>
    <row r="268" spans="2:65" s="12" customFormat="1" x14ac:dyDescent="0.2">
      <c r="B268" s="150"/>
      <c r="D268" s="151" t="s">
        <v>190</v>
      </c>
      <c r="E268" s="152" t="s">
        <v>1</v>
      </c>
      <c r="F268" s="153" t="s">
        <v>99</v>
      </c>
      <c r="H268" s="154">
        <v>3</v>
      </c>
      <c r="I268" s="155"/>
      <c r="L268" s="150"/>
      <c r="M268" s="156"/>
      <c r="T268" s="157"/>
      <c r="AT268" s="152" t="s">
        <v>190</v>
      </c>
      <c r="AU268" s="152" t="s">
        <v>85</v>
      </c>
      <c r="AV268" s="12" t="s">
        <v>85</v>
      </c>
      <c r="AW268" s="12" t="s">
        <v>32</v>
      </c>
      <c r="AX268" s="12" t="s">
        <v>76</v>
      </c>
      <c r="AY268" s="152" t="s">
        <v>181</v>
      </c>
    </row>
    <row r="269" spans="2:65" s="14" customFormat="1" x14ac:dyDescent="0.2">
      <c r="B269" s="164"/>
      <c r="D269" s="151" t="s">
        <v>190</v>
      </c>
      <c r="E269" s="165" t="s">
        <v>1</v>
      </c>
      <c r="F269" s="166" t="s">
        <v>193</v>
      </c>
      <c r="H269" s="167">
        <v>3</v>
      </c>
      <c r="I269" s="168"/>
      <c r="L269" s="164"/>
      <c r="M269" s="169"/>
      <c r="T269" s="170"/>
      <c r="AT269" s="165" t="s">
        <v>190</v>
      </c>
      <c r="AU269" s="165" t="s">
        <v>85</v>
      </c>
      <c r="AV269" s="14" t="s">
        <v>188</v>
      </c>
      <c r="AW269" s="14" t="s">
        <v>32</v>
      </c>
      <c r="AX269" s="14" t="s">
        <v>83</v>
      </c>
      <c r="AY269" s="165" t="s">
        <v>181</v>
      </c>
    </row>
    <row r="270" spans="2:65" s="1" customFormat="1" ht="16.5" customHeight="1" x14ac:dyDescent="0.2">
      <c r="B270" s="136"/>
      <c r="C270" s="171" t="s">
        <v>336</v>
      </c>
      <c r="D270" s="171" t="s">
        <v>198</v>
      </c>
      <c r="E270" s="172" t="s">
        <v>2181</v>
      </c>
      <c r="F270" s="173" t="s">
        <v>2182</v>
      </c>
      <c r="G270" s="174" t="s">
        <v>339</v>
      </c>
      <c r="H270" s="175">
        <v>3</v>
      </c>
      <c r="I270" s="176"/>
      <c r="J270" s="177">
        <f>ROUND(I270*H270,2)</f>
        <v>0</v>
      </c>
      <c r="K270" s="173" t="s">
        <v>1</v>
      </c>
      <c r="L270" s="178"/>
      <c r="M270" s="179" t="s">
        <v>1</v>
      </c>
      <c r="N270" s="180" t="s">
        <v>41</v>
      </c>
      <c r="P270" s="146">
        <f>O270*H270</f>
        <v>0</v>
      </c>
      <c r="Q270" s="146">
        <v>3.8000000000000002E-4</v>
      </c>
      <c r="R270" s="146">
        <f>Q270*H270</f>
        <v>1.14E-3</v>
      </c>
      <c r="S270" s="146">
        <v>0</v>
      </c>
      <c r="T270" s="147">
        <f>S270*H270</f>
        <v>0</v>
      </c>
      <c r="AR270" s="148" t="s">
        <v>352</v>
      </c>
      <c r="AT270" s="148" t="s">
        <v>198</v>
      </c>
      <c r="AU270" s="148" t="s">
        <v>85</v>
      </c>
      <c r="AY270" s="17" t="s">
        <v>181</v>
      </c>
      <c r="BE270" s="149">
        <f>IF(N270="základní",J270,0)</f>
        <v>0</v>
      </c>
      <c r="BF270" s="149">
        <f>IF(N270="snížená",J270,0)</f>
        <v>0</v>
      </c>
      <c r="BG270" s="149">
        <f>IF(N270="zákl. přenesená",J270,0)</f>
        <v>0</v>
      </c>
      <c r="BH270" s="149">
        <f>IF(N270="sníž. přenesená",J270,0)</f>
        <v>0</v>
      </c>
      <c r="BI270" s="149">
        <f>IF(N270="nulová",J270,0)</f>
        <v>0</v>
      </c>
      <c r="BJ270" s="17" t="s">
        <v>83</v>
      </c>
      <c r="BK270" s="149">
        <f>ROUND(I270*H270,2)</f>
        <v>0</v>
      </c>
      <c r="BL270" s="17" t="s">
        <v>262</v>
      </c>
      <c r="BM270" s="148" t="s">
        <v>2183</v>
      </c>
    </row>
    <row r="271" spans="2:65" s="12" customFormat="1" x14ac:dyDescent="0.2">
      <c r="B271" s="150"/>
      <c r="D271" s="151" t="s">
        <v>190</v>
      </c>
      <c r="E271" s="152" t="s">
        <v>1</v>
      </c>
      <c r="F271" s="153" t="s">
        <v>99</v>
      </c>
      <c r="H271" s="154">
        <v>3</v>
      </c>
      <c r="I271" s="155"/>
      <c r="L271" s="150"/>
      <c r="M271" s="156"/>
      <c r="T271" s="157"/>
      <c r="AT271" s="152" t="s">
        <v>190</v>
      </c>
      <c r="AU271" s="152" t="s">
        <v>85</v>
      </c>
      <c r="AV271" s="12" t="s">
        <v>85</v>
      </c>
      <c r="AW271" s="12" t="s">
        <v>32</v>
      </c>
      <c r="AX271" s="12" t="s">
        <v>83</v>
      </c>
      <c r="AY271" s="152" t="s">
        <v>181</v>
      </c>
    </row>
    <row r="272" spans="2:65" s="1" customFormat="1" ht="16.5" customHeight="1" x14ac:dyDescent="0.2">
      <c r="B272" s="136"/>
      <c r="C272" s="171" t="s">
        <v>341</v>
      </c>
      <c r="D272" s="171" t="s">
        <v>198</v>
      </c>
      <c r="E272" s="172" t="s">
        <v>2184</v>
      </c>
      <c r="F272" s="173" t="s">
        <v>2185</v>
      </c>
      <c r="G272" s="174" t="s">
        <v>339</v>
      </c>
      <c r="H272" s="175">
        <v>3</v>
      </c>
      <c r="I272" s="176"/>
      <c r="J272" s="177">
        <f>ROUND(I272*H272,2)</f>
        <v>0</v>
      </c>
      <c r="K272" s="173" t="s">
        <v>1</v>
      </c>
      <c r="L272" s="178"/>
      <c r="M272" s="179" t="s">
        <v>1</v>
      </c>
      <c r="N272" s="180" t="s">
        <v>41</v>
      </c>
      <c r="P272" s="146">
        <f>O272*H272</f>
        <v>0</v>
      </c>
      <c r="Q272" s="146">
        <v>3.8000000000000002E-4</v>
      </c>
      <c r="R272" s="146">
        <f>Q272*H272</f>
        <v>1.14E-3</v>
      </c>
      <c r="S272" s="146">
        <v>0</v>
      </c>
      <c r="T272" s="147">
        <f>S272*H272</f>
        <v>0</v>
      </c>
      <c r="AR272" s="148" t="s">
        <v>352</v>
      </c>
      <c r="AT272" s="148" t="s">
        <v>198</v>
      </c>
      <c r="AU272" s="148" t="s">
        <v>85</v>
      </c>
      <c r="AY272" s="17" t="s">
        <v>181</v>
      </c>
      <c r="BE272" s="149">
        <f>IF(N272="základní",J272,0)</f>
        <v>0</v>
      </c>
      <c r="BF272" s="149">
        <f>IF(N272="snížená",J272,0)</f>
        <v>0</v>
      </c>
      <c r="BG272" s="149">
        <f>IF(N272="zákl. přenesená",J272,0)</f>
        <v>0</v>
      </c>
      <c r="BH272" s="149">
        <f>IF(N272="sníž. přenesená",J272,0)</f>
        <v>0</v>
      </c>
      <c r="BI272" s="149">
        <f>IF(N272="nulová",J272,0)</f>
        <v>0</v>
      </c>
      <c r="BJ272" s="17" t="s">
        <v>83</v>
      </c>
      <c r="BK272" s="149">
        <f>ROUND(I272*H272,2)</f>
        <v>0</v>
      </c>
      <c r="BL272" s="17" t="s">
        <v>262</v>
      </c>
      <c r="BM272" s="148" t="s">
        <v>2186</v>
      </c>
    </row>
    <row r="273" spans="2:65" s="12" customFormat="1" x14ac:dyDescent="0.2">
      <c r="B273" s="150"/>
      <c r="D273" s="151" t="s">
        <v>190</v>
      </c>
      <c r="E273" s="152" t="s">
        <v>1</v>
      </c>
      <c r="F273" s="153" t="s">
        <v>99</v>
      </c>
      <c r="H273" s="154">
        <v>3</v>
      </c>
      <c r="I273" s="155"/>
      <c r="L273" s="150"/>
      <c r="M273" s="156"/>
      <c r="T273" s="157"/>
      <c r="AT273" s="152" t="s">
        <v>190</v>
      </c>
      <c r="AU273" s="152" t="s">
        <v>85</v>
      </c>
      <c r="AV273" s="12" t="s">
        <v>85</v>
      </c>
      <c r="AW273" s="12" t="s">
        <v>32</v>
      </c>
      <c r="AX273" s="12" t="s">
        <v>83</v>
      </c>
      <c r="AY273" s="152" t="s">
        <v>181</v>
      </c>
    </row>
    <row r="274" spans="2:65" s="1" customFormat="1" ht="16.5" customHeight="1" x14ac:dyDescent="0.2">
      <c r="B274" s="136"/>
      <c r="C274" s="137" t="s">
        <v>347</v>
      </c>
      <c r="D274" s="137" t="s">
        <v>183</v>
      </c>
      <c r="E274" s="138" t="s">
        <v>2187</v>
      </c>
      <c r="F274" s="139" t="s">
        <v>2188</v>
      </c>
      <c r="G274" s="140" t="s">
        <v>243</v>
      </c>
      <c r="H274" s="141">
        <v>50</v>
      </c>
      <c r="I274" s="142"/>
      <c r="J274" s="143">
        <f>ROUND(I274*H274,2)</f>
        <v>0</v>
      </c>
      <c r="K274" s="139" t="s">
        <v>187</v>
      </c>
      <c r="L274" s="32"/>
      <c r="M274" s="144" t="s">
        <v>1</v>
      </c>
      <c r="N274" s="145" t="s">
        <v>41</v>
      </c>
      <c r="P274" s="146">
        <f>O274*H274</f>
        <v>0</v>
      </c>
      <c r="Q274" s="146">
        <v>0</v>
      </c>
      <c r="R274" s="146">
        <f>Q274*H274</f>
        <v>0</v>
      </c>
      <c r="S274" s="146">
        <v>0</v>
      </c>
      <c r="T274" s="147">
        <f>S274*H274</f>
        <v>0</v>
      </c>
      <c r="AR274" s="148" t="s">
        <v>262</v>
      </c>
      <c r="AT274" s="148" t="s">
        <v>183</v>
      </c>
      <c r="AU274" s="148" t="s">
        <v>85</v>
      </c>
      <c r="AY274" s="17" t="s">
        <v>181</v>
      </c>
      <c r="BE274" s="149">
        <f>IF(N274="základní",J274,0)</f>
        <v>0</v>
      </c>
      <c r="BF274" s="149">
        <f>IF(N274="snížená",J274,0)</f>
        <v>0</v>
      </c>
      <c r="BG274" s="149">
        <f>IF(N274="zákl. přenesená",J274,0)</f>
        <v>0</v>
      </c>
      <c r="BH274" s="149">
        <f>IF(N274="sníž. přenesená",J274,0)</f>
        <v>0</v>
      </c>
      <c r="BI274" s="149">
        <f>IF(N274="nulová",J274,0)</f>
        <v>0</v>
      </c>
      <c r="BJ274" s="17" t="s">
        <v>83</v>
      </c>
      <c r="BK274" s="149">
        <f>ROUND(I274*H274,2)</f>
        <v>0</v>
      </c>
      <c r="BL274" s="17" t="s">
        <v>262</v>
      </c>
      <c r="BM274" s="148" t="s">
        <v>2189</v>
      </c>
    </row>
    <row r="275" spans="2:65" s="1" customFormat="1" ht="16.5" customHeight="1" x14ac:dyDescent="0.2">
      <c r="B275" s="136"/>
      <c r="C275" s="137" t="s">
        <v>352</v>
      </c>
      <c r="D275" s="137" t="s">
        <v>183</v>
      </c>
      <c r="E275" s="138" t="s">
        <v>2190</v>
      </c>
      <c r="F275" s="139" t="s">
        <v>2191</v>
      </c>
      <c r="G275" s="140" t="s">
        <v>373</v>
      </c>
      <c r="H275" s="141">
        <v>0.23300000000000001</v>
      </c>
      <c r="I275" s="142"/>
      <c r="J275" s="143">
        <f>ROUND(I275*H275,2)</f>
        <v>0</v>
      </c>
      <c r="K275" s="139" t="s">
        <v>187</v>
      </c>
      <c r="L275" s="32"/>
      <c r="M275" s="144" t="s">
        <v>1</v>
      </c>
      <c r="N275" s="145" t="s">
        <v>41</v>
      </c>
      <c r="P275" s="146">
        <f>O275*H275</f>
        <v>0</v>
      </c>
      <c r="Q275" s="146">
        <v>0</v>
      </c>
      <c r="R275" s="146">
        <f>Q275*H275</f>
        <v>0</v>
      </c>
      <c r="S275" s="146">
        <v>0</v>
      </c>
      <c r="T275" s="147">
        <f>S275*H275</f>
        <v>0</v>
      </c>
      <c r="AR275" s="148" t="s">
        <v>262</v>
      </c>
      <c r="AT275" s="148" t="s">
        <v>183</v>
      </c>
      <c r="AU275" s="148" t="s">
        <v>85</v>
      </c>
      <c r="AY275" s="17" t="s">
        <v>181</v>
      </c>
      <c r="BE275" s="149">
        <f>IF(N275="základní",J275,0)</f>
        <v>0</v>
      </c>
      <c r="BF275" s="149">
        <f>IF(N275="snížená",J275,0)</f>
        <v>0</v>
      </c>
      <c r="BG275" s="149">
        <f>IF(N275="zákl. přenesená",J275,0)</f>
        <v>0</v>
      </c>
      <c r="BH275" s="149">
        <f>IF(N275="sníž. přenesená",J275,0)</f>
        <v>0</v>
      </c>
      <c r="BI275" s="149">
        <f>IF(N275="nulová",J275,0)</f>
        <v>0</v>
      </c>
      <c r="BJ275" s="17" t="s">
        <v>83</v>
      </c>
      <c r="BK275" s="149">
        <f>ROUND(I275*H275,2)</f>
        <v>0</v>
      </c>
      <c r="BL275" s="17" t="s">
        <v>262</v>
      </c>
      <c r="BM275" s="148" t="s">
        <v>2192</v>
      </c>
    </row>
    <row r="276" spans="2:65" s="1" customFormat="1" ht="16.5" customHeight="1" x14ac:dyDescent="0.2">
      <c r="B276" s="136"/>
      <c r="C276" s="137" t="s">
        <v>359</v>
      </c>
      <c r="D276" s="137" t="s">
        <v>183</v>
      </c>
      <c r="E276" s="138" t="s">
        <v>2193</v>
      </c>
      <c r="F276" s="139" t="s">
        <v>2194</v>
      </c>
      <c r="G276" s="140" t="s">
        <v>373</v>
      </c>
      <c r="H276" s="141">
        <v>0.23300000000000001</v>
      </c>
      <c r="I276" s="142"/>
      <c r="J276" s="143">
        <f>ROUND(I276*H276,2)</f>
        <v>0</v>
      </c>
      <c r="K276" s="139" t="s">
        <v>187</v>
      </c>
      <c r="L276" s="32"/>
      <c r="M276" s="144" t="s">
        <v>1</v>
      </c>
      <c r="N276" s="145" t="s">
        <v>41</v>
      </c>
      <c r="P276" s="146">
        <f>O276*H276</f>
        <v>0</v>
      </c>
      <c r="Q276" s="146">
        <v>0</v>
      </c>
      <c r="R276" s="146">
        <f>Q276*H276</f>
        <v>0</v>
      </c>
      <c r="S276" s="146">
        <v>0</v>
      </c>
      <c r="T276" s="147">
        <f>S276*H276</f>
        <v>0</v>
      </c>
      <c r="AR276" s="148" t="s">
        <v>262</v>
      </c>
      <c r="AT276" s="148" t="s">
        <v>183</v>
      </c>
      <c r="AU276" s="148" t="s">
        <v>85</v>
      </c>
      <c r="AY276" s="17" t="s">
        <v>181</v>
      </c>
      <c r="BE276" s="149">
        <f>IF(N276="základní",J276,0)</f>
        <v>0</v>
      </c>
      <c r="BF276" s="149">
        <f>IF(N276="snížená",J276,0)</f>
        <v>0</v>
      </c>
      <c r="BG276" s="149">
        <f>IF(N276="zákl. přenesená",J276,0)</f>
        <v>0</v>
      </c>
      <c r="BH276" s="149">
        <f>IF(N276="sníž. přenesená",J276,0)</f>
        <v>0</v>
      </c>
      <c r="BI276" s="149">
        <f>IF(N276="nulová",J276,0)</f>
        <v>0</v>
      </c>
      <c r="BJ276" s="17" t="s">
        <v>83</v>
      </c>
      <c r="BK276" s="149">
        <f>ROUND(I276*H276,2)</f>
        <v>0</v>
      </c>
      <c r="BL276" s="17" t="s">
        <v>262</v>
      </c>
      <c r="BM276" s="148" t="s">
        <v>2195</v>
      </c>
    </row>
    <row r="277" spans="2:65" s="11" customFormat="1" ht="22.9" customHeight="1" x14ac:dyDescent="0.2">
      <c r="B277" s="124"/>
      <c r="D277" s="125" t="s">
        <v>75</v>
      </c>
      <c r="E277" s="134" t="s">
        <v>912</v>
      </c>
      <c r="F277" s="134" t="s">
        <v>913</v>
      </c>
      <c r="I277" s="127"/>
      <c r="J277" s="135">
        <f>BK277</f>
        <v>0</v>
      </c>
      <c r="L277" s="124"/>
      <c r="M277" s="129"/>
      <c r="P277" s="130">
        <f>SUM(P278:P507)</f>
        <v>0</v>
      </c>
      <c r="R277" s="130">
        <f>SUM(R278:R507)</f>
        <v>0.59085112849999988</v>
      </c>
      <c r="T277" s="131">
        <f>SUM(T278:T507)</f>
        <v>0.90254999999999996</v>
      </c>
      <c r="AR277" s="125" t="s">
        <v>85</v>
      </c>
      <c r="AT277" s="132" t="s">
        <v>75</v>
      </c>
      <c r="AU277" s="132" t="s">
        <v>83</v>
      </c>
      <c r="AY277" s="125" t="s">
        <v>181</v>
      </c>
      <c r="BK277" s="133">
        <f>SUM(BK278:BK507)</f>
        <v>0</v>
      </c>
    </row>
    <row r="278" spans="2:65" s="1" customFormat="1" ht="16.5" customHeight="1" x14ac:dyDescent="0.2">
      <c r="B278" s="136"/>
      <c r="C278" s="137" t="s">
        <v>363</v>
      </c>
      <c r="D278" s="137" t="s">
        <v>183</v>
      </c>
      <c r="E278" s="138" t="s">
        <v>2196</v>
      </c>
      <c r="F278" s="139" t="s">
        <v>2197</v>
      </c>
      <c r="G278" s="140" t="s">
        <v>243</v>
      </c>
      <c r="H278" s="141">
        <v>230</v>
      </c>
      <c r="I278" s="142"/>
      <c r="J278" s="143">
        <f>ROUND(I278*H278,2)</f>
        <v>0</v>
      </c>
      <c r="K278" s="139" t="s">
        <v>187</v>
      </c>
      <c r="L278" s="32"/>
      <c r="M278" s="144" t="s">
        <v>1</v>
      </c>
      <c r="N278" s="145" t="s">
        <v>41</v>
      </c>
      <c r="P278" s="146">
        <f>O278*H278</f>
        <v>0</v>
      </c>
      <c r="Q278" s="146">
        <v>0</v>
      </c>
      <c r="R278" s="146">
        <f>Q278*H278</f>
        <v>0</v>
      </c>
      <c r="S278" s="146">
        <v>2.1299999999999999E-3</v>
      </c>
      <c r="T278" s="147">
        <f>S278*H278</f>
        <v>0.4899</v>
      </c>
      <c r="AR278" s="148" t="s">
        <v>262</v>
      </c>
      <c r="AT278" s="148" t="s">
        <v>183</v>
      </c>
      <c r="AU278" s="148" t="s">
        <v>85</v>
      </c>
      <c r="AY278" s="17" t="s">
        <v>181</v>
      </c>
      <c r="BE278" s="149">
        <f>IF(N278="základní",J278,0)</f>
        <v>0</v>
      </c>
      <c r="BF278" s="149">
        <f>IF(N278="snížená",J278,0)</f>
        <v>0</v>
      </c>
      <c r="BG278" s="149">
        <f>IF(N278="zákl. přenesená",J278,0)</f>
        <v>0</v>
      </c>
      <c r="BH278" s="149">
        <f>IF(N278="sníž. přenesená",J278,0)</f>
        <v>0</v>
      </c>
      <c r="BI278" s="149">
        <f>IF(N278="nulová",J278,0)</f>
        <v>0</v>
      </c>
      <c r="BJ278" s="17" t="s">
        <v>83</v>
      </c>
      <c r="BK278" s="149">
        <f>ROUND(I278*H278,2)</f>
        <v>0</v>
      </c>
      <c r="BL278" s="17" t="s">
        <v>262</v>
      </c>
      <c r="BM278" s="148" t="s">
        <v>2198</v>
      </c>
    </row>
    <row r="279" spans="2:65" s="12" customFormat="1" x14ac:dyDescent="0.2">
      <c r="B279" s="150"/>
      <c r="D279" s="151" t="s">
        <v>190</v>
      </c>
      <c r="E279" s="152" t="s">
        <v>1</v>
      </c>
      <c r="F279" s="153" t="s">
        <v>1244</v>
      </c>
      <c r="H279" s="154">
        <v>230</v>
      </c>
      <c r="I279" s="155"/>
      <c r="L279" s="150"/>
      <c r="M279" s="156"/>
      <c r="T279" s="157"/>
      <c r="AT279" s="152" t="s">
        <v>190</v>
      </c>
      <c r="AU279" s="152" t="s">
        <v>85</v>
      </c>
      <c r="AV279" s="12" t="s">
        <v>85</v>
      </c>
      <c r="AW279" s="12" t="s">
        <v>32</v>
      </c>
      <c r="AX279" s="12" t="s">
        <v>83</v>
      </c>
      <c r="AY279" s="152" t="s">
        <v>181</v>
      </c>
    </row>
    <row r="280" spans="2:65" s="1" customFormat="1" ht="16.5" customHeight="1" x14ac:dyDescent="0.2">
      <c r="B280" s="136"/>
      <c r="C280" s="137" t="s">
        <v>370</v>
      </c>
      <c r="D280" s="137" t="s">
        <v>183</v>
      </c>
      <c r="E280" s="138" t="s">
        <v>2199</v>
      </c>
      <c r="F280" s="139" t="s">
        <v>2200</v>
      </c>
      <c r="G280" s="140" t="s">
        <v>243</v>
      </c>
      <c r="H280" s="141">
        <v>80</v>
      </c>
      <c r="I280" s="142"/>
      <c r="J280" s="143">
        <f>ROUND(I280*H280,2)</f>
        <v>0</v>
      </c>
      <c r="K280" s="139" t="s">
        <v>187</v>
      </c>
      <c r="L280" s="32"/>
      <c r="M280" s="144" t="s">
        <v>1</v>
      </c>
      <c r="N280" s="145" t="s">
        <v>41</v>
      </c>
      <c r="P280" s="146">
        <f>O280*H280</f>
        <v>0</v>
      </c>
      <c r="Q280" s="146">
        <v>0</v>
      </c>
      <c r="R280" s="146">
        <f>Q280*H280</f>
        <v>0</v>
      </c>
      <c r="S280" s="146">
        <v>4.9699999999999996E-3</v>
      </c>
      <c r="T280" s="147">
        <f>S280*H280</f>
        <v>0.39759999999999995</v>
      </c>
      <c r="AR280" s="148" t="s">
        <v>262</v>
      </c>
      <c r="AT280" s="148" t="s">
        <v>183</v>
      </c>
      <c r="AU280" s="148" t="s">
        <v>85</v>
      </c>
      <c r="AY280" s="17" t="s">
        <v>181</v>
      </c>
      <c r="BE280" s="149">
        <f>IF(N280="základní",J280,0)</f>
        <v>0</v>
      </c>
      <c r="BF280" s="149">
        <f>IF(N280="snížená",J280,0)</f>
        <v>0</v>
      </c>
      <c r="BG280" s="149">
        <f>IF(N280="zákl. přenesená",J280,0)</f>
        <v>0</v>
      </c>
      <c r="BH280" s="149">
        <f>IF(N280="sníž. přenesená",J280,0)</f>
        <v>0</v>
      </c>
      <c r="BI280" s="149">
        <f>IF(N280="nulová",J280,0)</f>
        <v>0</v>
      </c>
      <c r="BJ280" s="17" t="s">
        <v>83</v>
      </c>
      <c r="BK280" s="149">
        <f>ROUND(I280*H280,2)</f>
        <v>0</v>
      </c>
      <c r="BL280" s="17" t="s">
        <v>262</v>
      </c>
      <c r="BM280" s="148" t="s">
        <v>2201</v>
      </c>
    </row>
    <row r="281" spans="2:65" s="12" customFormat="1" x14ac:dyDescent="0.2">
      <c r="B281" s="150"/>
      <c r="D281" s="151" t="s">
        <v>190</v>
      </c>
      <c r="E281" s="152" t="s">
        <v>1</v>
      </c>
      <c r="F281" s="153" t="s">
        <v>588</v>
      </c>
      <c r="H281" s="154">
        <v>80</v>
      </c>
      <c r="I281" s="155"/>
      <c r="L281" s="150"/>
      <c r="M281" s="156"/>
      <c r="T281" s="157"/>
      <c r="AT281" s="152" t="s">
        <v>190</v>
      </c>
      <c r="AU281" s="152" t="s">
        <v>85</v>
      </c>
      <c r="AV281" s="12" t="s">
        <v>85</v>
      </c>
      <c r="AW281" s="12" t="s">
        <v>32</v>
      </c>
      <c r="AX281" s="12" t="s">
        <v>83</v>
      </c>
      <c r="AY281" s="152" t="s">
        <v>181</v>
      </c>
    </row>
    <row r="282" spans="2:65" s="1" customFormat="1" ht="16.5" customHeight="1" x14ac:dyDescent="0.2">
      <c r="B282" s="136"/>
      <c r="C282" s="137" t="s">
        <v>376</v>
      </c>
      <c r="D282" s="137" t="s">
        <v>183</v>
      </c>
      <c r="E282" s="138" t="s">
        <v>2202</v>
      </c>
      <c r="F282" s="139" t="s">
        <v>2203</v>
      </c>
      <c r="G282" s="140" t="s">
        <v>243</v>
      </c>
      <c r="H282" s="141">
        <v>137.5</v>
      </c>
      <c r="I282" s="142"/>
      <c r="J282" s="143">
        <f>ROUND(I282*H282,2)</f>
        <v>0</v>
      </c>
      <c r="K282" s="139" t="s">
        <v>187</v>
      </c>
      <c r="L282" s="32"/>
      <c r="M282" s="144" t="s">
        <v>1</v>
      </c>
      <c r="N282" s="145" t="s">
        <v>41</v>
      </c>
      <c r="P282" s="146">
        <f>O282*H282</f>
        <v>0</v>
      </c>
      <c r="Q282" s="146">
        <v>7.2900000000000005E-4</v>
      </c>
      <c r="R282" s="146">
        <f>Q282*H282</f>
        <v>0.10023750000000001</v>
      </c>
      <c r="S282" s="146">
        <v>0</v>
      </c>
      <c r="T282" s="147">
        <f>S282*H282</f>
        <v>0</v>
      </c>
      <c r="AR282" s="148" t="s">
        <v>262</v>
      </c>
      <c r="AT282" s="148" t="s">
        <v>183</v>
      </c>
      <c r="AU282" s="148" t="s">
        <v>85</v>
      </c>
      <c r="AY282" s="17" t="s">
        <v>181</v>
      </c>
      <c r="BE282" s="149">
        <f>IF(N282="základní",J282,0)</f>
        <v>0</v>
      </c>
      <c r="BF282" s="149">
        <f>IF(N282="snížená",J282,0)</f>
        <v>0</v>
      </c>
      <c r="BG282" s="149">
        <f>IF(N282="zákl. přenesená",J282,0)</f>
        <v>0</v>
      </c>
      <c r="BH282" s="149">
        <f>IF(N282="sníž. přenesená",J282,0)</f>
        <v>0</v>
      </c>
      <c r="BI282" s="149">
        <f>IF(N282="nulová",J282,0)</f>
        <v>0</v>
      </c>
      <c r="BJ282" s="17" t="s">
        <v>83</v>
      </c>
      <c r="BK282" s="149">
        <f>ROUND(I282*H282,2)</f>
        <v>0</v>
      </c>
      <c r="BL282" s="17" t="s">
        <v>262</v>
      </c>
      <c r="BM282" s="148" t="s">
        <v>2204</v>
      </c>
    </row>
    <row r="283" spans="2:65" s="13" customFormat="1" x14ac:dyDescent="0.2">
      <c r="B283" s="158"/>
      <c r="D283" s="151" t="s">
        <v>190</v>
      </c>
      <c r="E283" s="159" t="s">
        <v>1</v>
      </c>
      <c r="F283" s="160" t="s">
        <v>2205</v>
      </c>
      <c r="H283" s="159" t="s">
        <v>1</v>
      </c>
      <c r="I283" s="161"/>
      <c r="L283" s="158"/>
      <c r="M283" s="162"/>
      <c r="T283" s="163"/>
      <c r="AT283" s="159" t="s">
        <v>190</v>
      </c>
      <c r="AU283" s="159" t="s">
        <v>85</v>
      </c>
      <c r="AV283" s="13" t="s">
        <v>83</v>
      </c>
      <c r="AW283" s="13" t="s">
        <v>32</v>
      </c>
      <c r="AX283" s="13" t="s">
        <v>76</v>
      </c>
      <c r="AY283" s="159" t="s">
        <v>181</v>
      </c>
    </row>
    <row r="284" spans="2:65" s="13" customFormat="1" ht="22.5" x14ac:dyDescent="0.2">
      <c r="B284" s="158"/>
      <c r="D284" s="151" t="s">
        <v>190</v>
      </c>
      <c r="E284" s="159" t="s">
        <v>1</v>
      </c>
      <c r="F284" s="160" t="s">
        <v>2206</v>
      </c>
      <c r="H284" s="159" t="s">
        <v>1</v>
      </c>
      <c r="I284" s="161"/>
      <c r="L284" s="158"/>
      <c r="M284" s="162"/>
      <c r="T284" s="163"/>
      <c r="AT284" s="159" t="s">
        <v>190</v>
      </c>
      <c r="AU284" s="159" t="s">
        <v>85</v>
      </c>
      <c r="AV284" s="13" t="s">
        <v>83</v>
      </c>
      <c r="AW284" s="13" t="s">
        <v>32</v>
      </c>
      <c r="AX284" s="13" t="s">
        <v>76</v>
      </c>
      <c r="AY284" s="159" t="s">
        <v>181</v>
      </c>
    </row>
    <row r="285" spans="2:65" s="13" customFormat="1" x14ac:dyDescent="0.2">
      <c r="B285" s="158"/>
      <c r="D285" s="151" t="s">
        <v>190</v>
      </c>
      <c r="E285" s="159" t="s">
        <v>1</v>
      </c>
      <c r="F285" s="160" t="s">
        <v>2207</v>
      </c>
      <c r="H285" s="159" t="s">
        <v>1</v>
      </c>
      <c r="I285" s="161"/>
      <c r="L285" s="158"/>
      <c r="M285" s="162"/>
      <c r="T285" s="163"/>
      <c r="AT285" s="159" t="s">
        <v>190</v>
      </c>
      <c r="AU285" s="159" t="s">
        <v>85</v>
      </c>
      <c r="AV285" s="13" t="s">
        <v>83</v>
      </c>
      <c r="AW285" s="13" t="s">
        <v>32</v>
      </c>
      <c r="AX285" s="13" t="s">
        <v>76</v>
      </c>
      <c r="AY285" s="159" t="s">
        <v>181</v>
      </c>
    </row>
    <row r="286" spans="2:65" s="13" customFormat="1" x14ac:dyDescent="0.2">
      <c r="B286" s="158"/>
      <c r="D286" s="151" t="s">
        <v>190</v>
      </c>
      <c r="E286" s="159" t="s">
        <v>1</v>
      </c>
      <c r="F286" s="160" t="s">
        <v>2208</v>
      </c>
      <c r="H286" s="159" t="s">
        <v>1</v>
      </c>
      <c r="I286" s="161"/>
      <c r="L286" s="158"/>
      <c r="M286" s="162"/>
      <c r="T286" s="163"/>
      <c r="AT286" s="159" t="s">
        <v>190</v>
      </c>
      <c r="AU286" s="159" t="s">
        <v>85</v>
      </c>
      <c r="AV286" s="13" t="s">
        <v>83</v>
      </c>
      <c r="AW286" s="13" t="s">
        <v>32</v>
      </c>
      <c r="AX286" s="13" t="s">
        <v>76</v>
      </c>
      <c r="AY286" s="159" t="s">
        <v>181</v>
      </c>
    </row>
    <row r="287" spans="2:65" s="12" customFormat="1" x14ac:dyDescent="0.2">
      <c r="B287" s="150"/>
      <c r="D287" s="151" t="s">
        <v>190</v>
      </c>
      <c r="E287" s="152" t="s">
        <v>1</v>
      </c>
      <c r="F287" s="153" t="s">
        <v>2209</v>
      </c>
      <c r="H287" s="154">
        <v>30.2</v>
      </c>
      <c r="I287" s="155"/>
      <c r="L287" s="150"/>
      <c r="M287" s="156"/>
      <c r="T287" s="157"/>
      <c r="AT287" s="152" t="s">
        <v>190</v>
      </c>
      <c r="AU287" s="152" t="s">
        <v>85</v>
      </c>
      <c r="AV287" s="12" t="s">
        <v>85</v>
      </c>
      <c r="AW287" s="12" t="s">
        <v>32</v>
      </c>
      <c r="AX287" s="12" t="s">
        <v>76</v>
      </c>
      <c r="AY287" s="152" t="s">
        <v>181</v>
      </c>
    </row>
    <row r="288" spans="2:65" s="15" customFormat="1" x14ac:dyDescent="0.2">
      <c r="B288" s="184"/>
      <c r="D288" s="151" t="s">
        <v>190</v>
      </c>
      <c r="E288" s="185" t="s">
        <v>1</v>
      </c>
      <c r="F288" s="186" t="s">
        <v>296</v>
      </c>
      <c r="H288" s="187">
        <v>30.2</v>
      </c>
      <c r="I288" s="188"/>
      <c r="L288" s="184"/>
      <c r="M288" s="189"/>
      <c r="T288" s="190"/>
      <c r="AT288" s="185" t="s">
        <v>190</v>
      </c>
      <c r="AU288" s="185" t="s">
        <v>85</v>
      </c>
      <c r="AV288" s="15" t="s">
        <v>99</v>
      </c>
      <c r="AW288" s="15" t="s">
        <v>32</v>
      </c>
      <c r="AX288" s="15" t="s">
        <v>76</v>
      </c>
      <c r="AY288" s="185" t="s">
        <v>181</v>
      </c>
    </row>
    <row r="289" spans="2:65" s="13" customFormat="1" x14ac:dyDescent="0.2">
      <c r="B289" s="158"/>
      <c r="D289" s="151" t="s">
        <v>190</v>
      </c>
      <c r="E289" s="159" t="s">
        <v>1</v>
      </c>
      <c r="F289" s="160" t="s">
        <v>2210</v>
      </c>
      <c r="H289" s="159" t="s">
        <v>1</v>
      </c>
      <c r="I289" s="161"/>
      <c r="L289" s="158"/>
      <c r="M289" s="162"/>
      <c r="T289" s="163"/>
      <c r="AT289" s="159" t="s">
        <v>190</v>
      </c>
      <c r="AU289" s="159" t="s">
        <v>85</v>
      </c>
      <c r="AV289" s="13" t="s">
        <v>83</v>
      </c>
      <c r="AW289" s="13" t="s">
        <v>32</v>
      </c>
      <c r="AX289" s="13" t="s">
        <v>76</v>
      </c>
      <c r="AY289" s="159" t="s">
        <v>181</v>
      </c>
    </row>
    <row r="290" spans="2:65" s="12" customFormat="1" x14ac:dyDescent="0.2">
      <c r="B290" s="150"/>
      <c r="D290" s="151" t="s">
        <v>190</v>
      </c>
      <c r="E290" s="152" t="s">
        <v>1</v>
      </c>
      <c r="F290" s="153" t="s">
        <v>2211</v>
      </c>
      <c r="H290" s="154">
        <v>23.08</v>
      </c>
      <c r="I290" s="155"/>
      <c r="L290" s="150"/>
      <c r="M290" s="156"/>
      <c r="T290" s="157"/>
      <c r="AT290" s="152" t="s">
        <v>190</v>
      </c>
      <c r="AU290" s="152" t="s">
        <v>85</v>
      </c>
      <c r="AV290" s="12" t="s">
        <v>85</v>
      </c>
      <c r="AW290" s="12" t="s">
        <v>32</v>
      </c>
      <c r="AX290" s="12" t="s">
        <v>76</v>
      </c>
      <c r="AY290" s="152" t="s">
        <v>181</v>
      </c>
    </row>
    <row r="291" spans="2:65" s="15" customFormat="1" x14ac:dyDescent="0.2">
      <c r="B291" s="184"/>
      <c r="D291" s="151" t="s">
        <v>190</v>
      </c>
      <c r="E291" s="185" t="s">
        <v>1</v>
      </c>
      <c r="F291" s="186" t="s">
        <v>296</v>
      </c>
      <c r="H291" s="187">
        <v>23.08</v>
      </c>
      <c r="I291" s="188"/>
      <c r="L291" s="184"/>
      <c r="M291" s="189"/>
      <c r="T291" s="190"/>
      <c r="AT291" s="185" t="s">
        <v>190</v>
      </c>
      <c r="AU291" s="185" t="s">
        <v>85</v>
      </c>
      <c r="AV291" s="15" t="s">
        <v>99</v>
      </c>
      <c r="AW291" s="15" t="s">
        <v>32</v>
      </c>
      <c r="AX291" s="15" t="s">
        <v>76</v>
      </c>
      <c r="AY291" s="185" t="s">
        <v>181</v>
      </c>
    </row>
    <row r="292" spans="2:65" s="13" customFormat="1" x14ac:dyDescent="0.2">
      <c r="B292" s="158"/>
      <c r="D292" s="151" t="s">
        <v>190</v>
      </c>
      <c r="E292" s="159" t="s">
        <v>1</v>
      </c>
      <c r="F292" s="160" t="s">
        <v>2212</v>
      </c>
      <c r="H292" s="159" t="s">
        <v>1</v>
      </c>
      <c r="I292" s="161"/>
      <c r="L292" s="158"/>
      <c r="M292" s="162"/>
      <c r="T292" s="163"/>
      <c r="AT292" s="159" t="s">
        <v>190</v>
      </c>
      <c r="AU292" s="159" t="s">
        <v>85</v>
      </c>
      <c r="AV292" s="13" t="s">
        <v>83</v>
      </c>
      <c r="AW292" s="13" t="s">
        <v>32</v>
      </c>
      <c r="AX292" s="13" t="s">
        <v>76</v>
      </c>
      <c r="AY292" s="159" t="s">
        <v>181</v>
      </c>
    </row>
    <row r="293" spans="2:65" s="13" customFormat="1" x14ac:dyDescent="0.2">
      <c r="B293" s="158"/>
      <c r="D293" s="151" t="s">
        <v>190</v>
      </c>
      <c r="E293" s="159" t="s">
        <v>1</v>
      </c>
      <c r="F293" s="160" t="s">
        <v>2208</v>
      </c>
      <c r="H293" s="159" t="s">
        <v>1</v>
      </c>
      <c r="I293" s="161"/>
      <c r="L293" s="158"/>
      <c r="M293" s="162"/>
      <c r="T293" s="163"/>
      <c r="AT293" s="159" t="s">
        <v>190</v>
      </c>
      <c r="AU293" s="159" t="s">
        <v>85</v>
      </c>
      <c r="AV293" s="13" t="s">
        <v>83</v>
      </c>
      <c r="AW293" s="13" t="s">
        <v>32</v>
      </c>
      <c r="AX293" s="13" t="s">
        <v>76</v>
      </c>
      <c r="AY293" s="159" t="s">
        <v>181</v>
      </c>
    </row>
    <row r="294" spans="2:65" s="12" customFormat="1" x14ac:dyDescent="0.2">
      <c r="B294" s="150"/>
      <c r="D294" s="151" t="s">
        <v>190</v>
      </c>
      <c r="E294" s="152" t="s">
        <v>1</v>
      </c>
      <c r="F294" s="153" t="s">
        <v>2213</v>
      </c>
      <c r="H294" s="154">
        <v>34.799999999999997</v>
      </c>
      <c r="I294" s="155"/>
      <c r="L294" s="150"/>
      <c r="M294" s="156"/>
      <c r="T294" s="157"/>
      <c r="AT294" s="152" t="s">
        <v>190</v>
      </c>
      <c r="AU294" s="152" t="s">
        <v>85</v>
      </c>
      <c r="AV294" s="12" t="s">
        <v>85</v>
      </c>
      <c r="AW294" s="12" t="s">
        <v>32</v>
      </c>
      <c r="AX294" s="12" t="s">
        <v>76</v>
      </c>
      <c r="AY294" s="152" t="s">
        <v>181</v>
      </c>
    </row>
    <row r="295" spans="2:65" s="15" customFormat="1" x14ac:dyDescent="0.2">
      <c r="B295" s="184"/>
      <c r="D295" s="151" t="s">
        <v>190</v>
      </c>
      <c r="E295" s="185" t="s">
        <v>1</v>
      </c>
      <c r="F295" s="186" t="s">
        <v>296</v>
      </c>
      <c r="H295" s="187">
        <v>34.799999999999997</v>
      </c>
      <c r="I295" s="188"/>
      <c r="L295" s="184"/>
      <c r="M295" s="189"/>
      <c r="T295" s="190"/>
      <c r="AT295" s="185" t="s">
        <v>190</v>
      </c>
      <c r="AU295" s="185" t="s">
        <v>85</v>
      </c>
      <c r="AV295" s="15" t="s">
        <v>99</v>
      </c>
      <c r="AW295" s="15" t="s">
        <v>32</v>
      </c>
      <c r="AX295" s="15" t="s">
        <v>76</v>
      </c>
      <c r="AY295" s="185" t="s">
        <v>181</v>
      </c>
    </row>
    <row r="296" spans="2:65" s="13" customFormat="1" x14ac:dyDescent="0.2">
      <c r="B296" s="158"/>
      <c r="D296" s="151" t="s">
        <v>190</v>
      </c>
      <c r="E296" s="159" t="s">
        <v>1</v>
      </c>
      <c r="F296" s="160" t="s">
        <v>2210</v>
      </c>
      <c r="H296" s="159" t="s">
        <v>1</v>
      </c>
      <c r="I296" s="161"/>
      <c r="L296" s="158"/>
      <c r="M296" s="162"/>
      <c r="T296" s="163"/>
      <c r="AT296" s="159" t="s">
        <v>190</v>
      </c>
      <c r="AU296" s="159" t="s">
        <v>85</v>
      </c>
      <c r="AV296" s="13" t="s">
        <v>83</v>
      </c>
      <c r="AW296" s="13" t="s">
        <v>32</v>
      </c>
      <c r="AX296" s="13" t="s">
        <v>76</v>
      </c>
      <c r="AY296" s="159" t="s">
        <v>181</v>
      </c>
    </row>
    <row r="297" spans="2:65" s="12" customFormat="1" x14ac:dyDescent="0.2">
      <c r="B297" s="150"/>
      <c r="D297" s="151" t="s">
        <v>190</v>
      </c>
      <c r="E297" s="152" t="s">
        <v>1</v>
      </c>
      <c r="F297" s="153" t="s">
        <v>2214</v>
      </c>
      <c r="H297" s="154">
        <v>26.3</v>
      </c>
      <c r="I297" s="155"/>
      <c r="L297" s="150"/>
      <c r="M297" s="156"/>
      <c r="T297" s="157"/>
      <c r="AT297" s="152" t="s">
        <v>190</v>
      </c>
      <c r="AU297" s="152" t="s">
        <v>85</v>
      </c>
      <c r="AV297" s="12" t="s">
        <v>85</v>
      </c>
      <c r="AW297" s="12" t="s">
        <v>32</v>
      </c>
      <c r="AX297" s="12" t="s">
        <v>76</v>
      </c>
      <c r="AY297" s="152" t="s">
        <v>181</v>
      </c>
    </row>
    <row r="298" spans="2:65" s="15" customFormat="1" x14ac:dyDescent="0.2">
      <c r="B298" s="184"/>
      <c r="D298" s="151" t="s">
        <v>190</v>
      </c>
      <c r="E298" s="185" t="s">
        <v>1</v>
      </c>
      <c r="F298" s="186" t="s">
        <v>296</v>
      </c>
      <c r="H298" s="187">
        <v>26.3</v>
      </c>
      <c r="I298" s="188"/>
      <c r="L298" s="184"/>
      <c r="M298" s="189"/>
      <c r="T298" s="190"/>
      <c r="AT298" s="185" t="s">
        <v>190</v>
      </c>
      <c r="AU298" s="185" t="s">
        <v>85</v>
      </c>
      <c r="AV298" s="15" t="s">
        <v>99</v>
      </c>
      <c r="AW298" s="15" t="s">
        <v>32</v>
      </c>
      <c r="AX298" s="15" t="s">
        <v>76</v>
      </c>
      <c r="AY298" s="185" t="s">
        <v>181</v>
      </c>
    </row>
    <row r="299" spans="2:65" s="14" customFormat="1" x14ac:dyDescent="0.2">
      <c r="B299" s="164"/>
      <c r="D299" s="151" t="s">
        <v>190</v>
      </c>
      <c r="E299" s="165" t="s">
        <v>1</v>
      </c>
      <c r="F299" s="166" t="s">
        <v>193</v>
      </c>
      <c r="H299" s="167">
        <v>114.38</v>
      </c>
      <c r="I299" s="168"/>
      <c r="L299" s="164"/>
      <c r="M299" s="169"/>
      <c r="T299" s="170"/>
      <c r="AT299" s="165" t="s">
        <v>190</v>
      </c>
      <c r="AU299" s="165" t="s">
        <v>85</v>
      </c>
      <c r="AV299" s="14" t="s">
        <v>188</v>
      </c>
      <c r="AW299" s="14" t="s">
        <v>32</v>
      </c>
      <c r="AX299" s="14" t="s">
        <v>76</v>
      </c>
      <c r="AY299" s="165" t="s">
        <v>181</v>
      </c>
    </row>
    <row r="300" spans="2:65" s="12" customFormat="1" x14ac:dyDescent="0.2">
      <c r="B300" s="150"/>
      <c r="D300" s="151" t="s">
        <v>190</v>
      </c>
      <c r="E300" s="152" t="s">
        <v>1</v>
      </c>
      <c r="F300" s="153" t="s">
        <v>2215</v>
      </c>
      <c r="H300" s="154">
        <v>137.256</v>
      </c>
      <c r="I300" s="155"/>
      <c r="L300" s="150"/>
      <c r="M300" s="156"/>
      <c r="T300" s="157"/>
      <c r="AT300" s="152" t="s">
        <v>190</v>
      </c>
      <c r="AU300" s="152" t="s">
        <v>85</v>
      </c>
      <c r="AV300" s="12" t="s">
        <v>85</v>
      </c>
      <c r="AW300" s="12" t="s">
        <v>32</v>
      </c>
      <c r="AX300" s="12" t="s">
        <v>76</v>
      </c>
      <c r="AY300" s="152" t="s">
        <v>181</v>
      </c>
    </row>
    <row r="301" spans="2:65" s="14" customFormat="1" x14ac:dyDescent="0.2">
      <c r="B301" s="164"/>
      <c r="D301" s="151" t="s">
        <v>190</v>
      </c>
      <c r="E301" s="165" t="s">
        <v>1</v>
      </c>
      <c r="F301" s="166" t="s">
        <v>193</v>
      </c>
      <c r="H301" s="167">
        <v>137.256</v>
      </c>
      <c r="I301" s="168"/>
      <c r="L301" s="164"/>
      <c r="M301" s="169"/>
      <c r="T301" s="170"/>
      <c r="AT301" s="165" t="s">
        <v>190</v>
      </c>
      <c r="AU301" s="165" t="s">
        <v>85</v>
      </c>
      <c r="AV301" s="14" t="s">
        <v>188</v>
      </c>
      <c r="AW301" s="14" t="s">
        <v>32</v>
      </c>
      <c r="AX301" s="14" t="s">
        <v>76</v>
      </c>
      <c r="AY301" s="165" t="s">
        <v>181</v>
      </c>
    </row>
    <row r="302" spans="2:65" s="12" customFormat="1" x14ac:dyDescent="0.2">
      <c r="B302" s="150"/>
      <c r="D302" s="151" t="s">
        <v>190</v>
      </c>
      <c r="E302" s="152" t="s">
        <v>1</v>
      </c>
      <c r="F302" s="153" t="s">
        <v>2216</v>
      </c>
      <c r="H302" s="154">
        <v>137.5</v>
      </c>
      <c r="I302" s="155"/>
      <c r="L302" s="150"/>
      <c r="M302" s="156"/>
      <c r="T302" s="157"/>
      <c r="AT302" s="152" t="s">
        <v>190</v>
      </c>
      <c r="AU302" s="152" t="s">
        <v>85</v>
      </c>
      <c r="AV302" s="12" t="s">
        <v>85</v>
      </c>
      <c r="AW302" s="12" t="s">
        <v>32</v>
      </c>
      <c r="AX302" s="12" t="s">
        <v>76</v>
      </c>
      <c r="AY302" s="152" t="s">
        <v>181</v>
      </c>
    </row>
    <row r="303" spans="2:65" s="14" customFormat="1" x14ac:dyDescent="0.2">
      <c r="B303" s="164"/>
      <c r="D303" s="151" t="s">
        <v>190</v>
      </c>
      <c r="E303" s="165" t="s">
        <v>1</v>
      </c>
      <c r="F303" s="166" t="s">
        <v>193</v>
      </c>
      <c r="H303" s="167">
        <v>137.5</v>
      </c>
      <c r="I303" s="168"/>
      <c r="L303" s="164"/>
      <c r="M303" s="169"/>
      <c r="T303" s="170"/>
      <c r="AT303" s="165" t="s">
        <v>190</v>
      </c>
      <c r="AU303" s="165" t="s">
        <v>85</v>
      </c>
      <c r="AV303" s="14" t="s">
        <v>188</v>
      </c>
      <c r="AW303" s="14" t="s">
        <v>32</v>
      </c>
      <c r="AX303" s="14" t="s">
        <v>83</v>
      </c>
      <c r="AY303" s="165" t="s">
        <v>181</v>
      </c>
    </row>
    <row r="304" spans="2:65" s="1" customFormat="1" ht="16.5" customHeight="1" x14ac:dyDescent="0.2">
      <c r="B304" s="136"/>
      <c r="C304" s="137" t="s">
        <v>381</v>
      </c>
      <c r="D304" s="137" t="s">
        <v>183</v>
      </c>
      <c r="E304" s="138" t="s">
        <v>2217</v>
      </c>
      <c r="F304" s="139" t="s">
        <v>2218</v>
      </c>
      <c r="G304" s="140" t="s">
        <v>243</v>
      </c>
      <c r="H304" s="141">
        <v>147</v>
      </c>
      <c r="I304" s="142"/>
      <c r="J304" s="143">
        <f>ROUND(I304*H304,2)</f>
        <v>0</v>
      </c>
      <c r="K304" s="139" t="s">
        <v>187</v>
      </c>
      <c r="L304" s="32"/>
      <c r="M304" s="144" t="s">
        <v>1</v>
      </c>
      <c r="N304" s="145" t="s">
        <v>41</v>
      </c>
      <c r="P304" s="146">
        <f>O304*H304</f>
        <v>0</v>
      </c>
      <c r="Q304" s="146">
        <v>9.8400000000000007E-4</v>
      </c>
      <c r="R304" s="146">
        <f>Q304*H304</f>
        <v>0.144648</v>
      </c>
      <c r="S304" s="146">
        <v>0</v>
      </c>
      <c r="T304" s="147">
        <f>S304*H304</f>
        <v>0</v>
      </c>
      <c r="AR304" s="148" t="s">
        <v>262</v>
      </c>
      <c r="AT304" s="148" t="s">
        <v>183</v>
      </c>
      <c r="AU304" s="148" t="s">
        <v>85</v>
      </c>
      <c r="AY304" s="17" t="s">
        <v>181</v>
      </c>
      <c r="BE304" s="149">
        <f>IF(N304="základní",J304,0)</f>
        <v>0</v>
      </c>
      <c r="BF304" s="149">
        <f>IF(N304="snížená",J304,0)</f>
        <v>0</v>
      </c>
      <c r="BG304" s="149">
        <f>IF(N304="zákl. přenesená",J304,0)</f>
        <v>0</v>
      </c>
      <c r="BH304" s="149">
        <f>IF(N304="sníž. přenesená",J304,0)</f>
        <v>0</v>
      </c>
      <c r="BI304" s="149">
        <f>IF(N304="nulová",J304,0)</f>
        <v>0</v>
      </c>
      <c r="BJ304" s="17" t="s">
        <v>83</v>
      </c>
      <c r="BK304" s="149">
        <f>ROUND(I304*H304,2)</f>
        <v>0</v>
      </c>
      <c r="BL304" s="17" t="s">
        <v>262</v>
      </c>
      <c r="BM304" s="148" t="s">
        <v>2219</v>
      </c>
    </row>
    <row r="305" spans="2:51" s="13" customFormat="1" x14ac:dyDescent="0.2">
      <c r="B305" s="158"/>
      <c r="D305" s="151" t="s">
        <v>190</v>
      </c>
      <c r="E305" s="159" t="s">
        <v>1</v>
      </c>
      <c r="F305" s="160" t="s">
        <v>2205</v>
      </c>
      <c r="H305" s="159" t="s">
        <v>1</v>
      </c>
      <c r="I305" s="161"/>
      <c r="L305" s="158"/>
      <c r="M305" s="162"/>
      <c r="T305" s="163"/>
      <c r="AT305" s="159" t="s">
        <v>190</v>
      </c>
      <c r="AU305" s="159" t="s">
        <v>85</v>
      </c>
      <c r="AV305" s="13" t="s">
        <v>83</v>
      </c>
      <c r="AW305" s="13" t="s">
        <v>32</v>
      </c>
      <c r="AX305" s="13" t="s">
        <v>76</v>
      </c>
      <c r="AY305" s="159" t="s">
        <v>181</v>
      </c>
    </row>
    <row r="306" spans="2:51" s="13" customFormat="1" ht="22.5" x14ac:dyDescent="0.2">
      <c r="B306" s="158"/>
      <c r="D306" s="151" t="s">
        <v>190</v>
      </c>
      <c r="E306" s="159" t="s">
        <v>1</v>
      </c>
      <c r="F306" s="160" t="s">
        <v>2206</v>
      </c>
      <c r="H306" s="159" t="s">
        <v>1</v>
      </c>
      <c r="I306" s="161"/>
      <c r="L306" s="158"/>
      <c r="M306" s="162"/>
      <c r="T306" s="163"/>
      <c r="AT306" s="159" t="s">
        <v>190</v>
      </c>
      <c r="AU306" s="159" t="s">
        <v>85</v>
      </c>
      <c r="AV306" s="13" t="s">
        <v>83</v>
      </c>
      <c r="AW306" s="13" t="s">
        <v>32</v>
      </c>
      <c r="AX306" s="13" t="s">
        <v>76</v>
      </c>
      <c r="AY306" s="159" t="s">
        <v>181</v>
      </c>
    </row>
    <row r="307" spans="2:51" s="13" customFormat="1" x14ac:dyDescent="0.2">
      <c r="B307" s="158"/>
      <c r="D307" s="151" t="s">
        <v>190</v>
      </c>
      <c r="E307" s="159" t="s">
        <v>1</v>
      </c>
      <c r="F307" s="160" t="s">
        <v>2207</v>
      </c>
      <c r="H307" s="159" t="s">
        <v>1</v>
      </c>
      <c r="I307" s="161"/>
      <c r="L307" s="158"/>
      <c r="M307" s="162"/>
      <c r="T307" s="163"/>
      <c r="AT307" s="159" t="s">
        <v>190</v>
      </c>
      <c r="AU307" s="159" t="s">
        <v>85</v>
      </c>
      <c r="AV307" s="13" t="s">
        <v>83</v>
      </c>
      <c r="AW307" s="13" t="s">
        <v>32</v>
      </c>
      <c r="AX307" s="13" t="s">
        <v>76</v>
      </c>
      <c r="AY307" s="159" t="s">
        <v>181</v>
      </c>
    </row>
    <row r="308" spans="2:51" s="13" customFormat="1" x14ac:dyDescent="0.2">
      <c r="B308" s="158"/>
      <c r="D308" s="151" t="s">
        <v>190</v>
      </c>
      <c r="E308" s="159" t="s">
        <v>1</v>
      </c>
      <c r="F308" s="160" t="s">
        <v>2208</v>
      </c>
      <c r="H308" s="159" t="s">
        <v>1</v>
      </c>
      <c r="I308" s="161"/>
      <c r="L308" s="158"/>
      <c r="M308" s="162"/>
      <c r="T308" s="163"/>
      <c r="AT308" s="159" t="s">
        <v>190</v>
      </c>
      <c r="AU308" s="159" t="s">
        <v>85</v>
      </c>
      <c r="AV308" s="13" t="s">
        <v>83</v>
      </c>
      <c r="AW308" s="13" t="s">
        <v>32</v>
      </c>
      <c r="AX308" s="13" t="s">
        <v>76</v>
      </c>
      <c r="AY308" s="159" t="s">
        <v>181</v>
      </c>
    </row>
    <row r="309" spans="2:51" s="12" customFormat="1" x14ac:dyDescent="0.2">
      <c r="B309" s="150"/>
      <c r="D309" s="151" t="s">
        <v>190</v>
      </c>
      <c r="E309" s="152" t="s">
        <v>1</v>
      </c>
      <c r="F309" s="153" t="s">
        <v>2220</v>
      </c>
      <c r="H309" s="154">
        <v>37.799999999999997</v>
      </c>
      <c r="I309" s="155"/>
      <c r="L309" s="150"/>
      <c r="M309" s="156"/>
      <c r="T309" s="157"/>
      <c r="AT309" s="152" t="s">
        <v>190</v>
      </c>
      <c r="AU309" s="152" t="s">
        <v>85</v>
      </c>
      <c r="AV309" s="12" t="s">
        <v>85</v>
      </c>
      <c r="AW309" s="12" t="s">
        <v>32</v>
      </c>
      <c r="AX309" s="12" t="s">
        <v>76</v>
      </c>
      <c r="AY309" s="152" t="s">
        <v>181</v>
      </c>
    </row>
    <row r="310" spans="2:51" s="15" customFormat="1" x14ac:dyDescent="0.2">
      <c r="B310" s="184"/>
      <c r="D310" s="151" t="s">
        <v>190</v>
      </c>
      <c r="E310" s="185" t="s">
        <v>1</v>
      </c>
      <c r="F310" s="186" t="s">
        <v>296</v>
      </c>
      <c r="H310" s="187">
        <v>37.799999999999997</v>
      </c>
      <c r="I310" s="188"/>
      <c r="L310" s="184"/>
      <c r="M310" s="189"/>
      <c r="T310" s="190"/>
      <c r="AT310" s="185" t="s">
        <v>190</v>
      </c>
      <c r="AU310" s="185" t="s">
        <v>85</v>
      </c>
      <c r="AV310" s="15" t="s">
        <v>99</v>
      </c>
      <c r="AW310" s="15" t="s">
        <v>32</v>
      </c>
      <c r="AX310" s="15" t="s">
        <v>76</v>
      </c>
      <c r="AY310" s="185" t="s">
        <v>181</v>
      </c>
    </row>
    <row r="311" spans="2:51" s="13" customFormat="1" x14ac:dyDescent="0.2">
      <c r="B311" s="158"/>
      <c r="D311" s="151" t="s">
        <v>190</v>
      </c>
      <c r="E311" s="159" t="s">
        <v>1</v>
      </c>
      <c r="F311" s="160" t="s">
        <v>2210</v>
      </c>
      <c r="H311" s="159" t="s">
        <v>1</v>
      </c>
      <c r="I311" s="161"/>
      <c r="L311" s="158"/>
      <c r="M311" s="162"/>
      <c r="T311" s="163"/>
      <c r="AT311" s="159" t="s">
        <v>190</v>
      </c>
      <c r="AU311" s="159" t="s">
        <v>85</v>
      </c>
      <c r="AV311" s="13" t="s">
        <v>83</v>
      </c>
      <c r="AW311" s="13" t="s">
        <v>32</v>
      </c>
      <c r="AX311" s="13" t="s">
        <v>76</v>
      </c>
      <c r="AY311" s="159" t="s">
        <v>181</v>
      </c>
    </row>
    <row r="312" spans="2:51" s="12" customFormat="1" x14ac:dyDescent="0.2">
      <c r="B312" s="150"/>
      <c r="D312" s="151" t="s">
        <v>190</v>
      </c>
      <c r="E312" s="152" t="s">
        <v>1</v>
      </c>
      <c r="F312" s="153" t="s">
        <v>2221</v>
      </c>
      <c r="H312" s="154">
        <v>14.2</v>
      </c>
      <c r="I312" s="155"/>
      <c r="L312" s="150"/>
      <c r="M312" s="156"/>
      <c r="T312" s="157"/>
      <c r="AT312" s="152" t="s">
        <v>190</v>
      </c>
      <c r="AU312" s="152" t="s">
        <v>85</v>
      </c>
      <c r="AV312" s="12" t="s">
        <v>85</v>
      </c>
      <c r="AW312" s="12" t="s">
        <v>32</v>
      </c>
      <c r="AX312" s="12" t="s">
        <v>76</v>
      </c>
      <c r="AY312" s="152" t="s">
        <v>181</v>
      </c>
    </row>
    <row r="313" spans="2:51" s="12" customFormat="1" x14ac:dyDescent="0.2">
      <c r="B313" s="150"/>
      <c r="D313" s="151" t="s">
        <v>190</v>
      </c>
      <c r="E313" s="152" t="s">
        <v>1</v>
      </c>
      <c r="F313" s="153" t="s">
        <v>262</v>
      </c>
      <c r="H313" s="154">
        <v>16</v>
      </c>
      <c r="I313" s="155"/>
      <c r="L313" s="150"/>
      <c r="M313" s="156"/>
      <c r="T313" s="157"/>
      <c r="AT313" s="152" t="s">
        <v>190</v>
      </c>
      <c r="AU313" s="152" t="s">
        <v>85</v>
      </c>
      <c r="AV313" s="12" t="s">
        <v>85</v>
      </c>
      <c r="AW313" s="12" t="s">
        <v>32</v>
      </c>
      <c r="AX313" s="12" t="s">
        <v>76</v>
      </c>
      <c r="AY313" s="152" t="s">
        <v>181</v>
      </c>
    </row>
    <row r="314" spans="2:51" s="15" customFormat="1" x14ac:dyDescent="0.2">
      <c r="B314" s="184"/>
      <c r="D314" s="151" t="s">
        <v>190</v>
      </c>
      <c r="E314" s="185" t="s">
        <v>1</v>
      </c>
      <c r="F314" s="186" t="s">
        <v>296</v>
      </c>
      <c r="H314" s="187">
        <v>30.2</v>
      </c>
      <c r="I314" s="188"/>
      <c r="L314" s="184"/>
      <c r="M314" s="189"/>
      <c r="T314" s="190"/>
      <c r="AT314" s="185" t="s">
        <v>190</v>
      </c>
      <c r="AU314" s="185" t="s">
        <v>85</v>
      </c>
      <c r="AV314" s="15" t="s">
        <v>99</v>
      </c>
      <c r="AW314" s="15" t="s">
        <v>32</v>
      </c>
      <c r="AX314" s="15" t="s">
        <v>76</v>
      </c>
      <c r="AY314" s="185" t="s">
        <v>181</v>
      </c>
    </row>
    <row r="315" spans="2:51" s="13" customFormat="1" x14ac:dyDescent="0.2">
      <c r="B315" s="158"/>
      <c r="D315" s="151" t="s">
        <v>190</v>
      </c>
      <c r="E315" s="159" t="s">
        <v>1</v>
      </c>
      <c r="F315" s="160" t="s">
        <v>2212</v>
      </c>
      <c r="H315" s="159" t="s">
        <v>1</v>
      </c>
      <c r="I315" s="161"/>
      <c r="L315" s="158"/>
      <c r="M315" s="162"/>
      <c r="T315" s="163"/>
      <c r="AT315" s="159" t="s">
        <v>190</v>
      </c>
      <c r="AU315" s="159" t="s">
        <v>85</v>
      </c>
      <c r="AV315" s="13" t="s">
        <v>83</v>
      </c>
      <c r="AW315" s="13" t="s">
        <v>32</v>
      </c>
      <c r="AX315" s="13" t="s">
        <v>76</v>
      </c>
      <c r="AY315" s="159" t="s">
        <v>181</v>
      </c>
    </row>
    <row r="316" spans="2:51" s="13" customFormat="1" x14ac:dyDescent="0.2">
      <c r="B316" s="158"/>
      <c r="D316" s="151" t="s">
        <v>190</v>
      </c>
      <c r="E316" s="159" t="s">
        <v>1</v>
      </c>
      <c r="F316" s="160" t="s">
        <v>2208</v>
      </c>
      <c r="H316" s="159" t="s">
        <v>1</v>
      </c>
      <c r="I316" s="161"/>
      <c r="L316" s="158"/>
      <c r="M316" s="162"/>
      <c r="T316" s="163"/>
      <c r="AT316" s="159" t="s">
        <v>190</v>
      </c>
      <c r="AU316" s="159" t="s">
        <v>85</v>
      </c>
      <c r="AV316" s="13" t="s">
        <v>83</v>
      </c>
      <c r="AW316" s="13" t="s">
        <v>32</v>
      </c>
      <c r="AX316" s="13" t="s">
        <v>76</v>
      </c>
      <c r="AY316" s="159" t="s">
        <v>181</v>
      </c>
    </row>
    <row r="317" spans="2:51" s="12" customFormat="1" x14ac:dyDescent="0.2">
      <c r="B317" s="150"/>
      <c r="D317" s="151" t="s">
        <v>190</v>
      </c>
      <c r="E317" s="152" t="s">
        <v>1</v>
      </c>
      <c r="F317" s="153" t="s">
        <v>2222</v>
      </c>
      <c r="H317" s="154">
        <v>25.2</v>
      </c>
      <c r="I317" s="155"/>
      <c r="L317" s="150"/>
      <c r="M317" s="156"/>
      <c r="T317" s="157"/>
      <c r="AT317" s="152" t="s">
        <v>190</v>
      </c>
      <c r="AU317" s="152" t="s">
        <v>85</v>
      </c>
      <c r="AV317" s="12" t="s">
        <v>85</v>
      </c>
      <c r="AW317" s="12" t="s">
        <v>32</v>
      </c>
      <c r="AX317" s="12" t="s">
        <v>76</v>
      </c>
      <c r="AY317" s="152" t="s">
        <v>181</v>
      </c>
    </row>
    <row r="318" spans="2:51" s="15" customFormat="1" x14ac:dyDescent="0.2">
      <c r="B318" s="184"/>
      <c r="D318" s="151" t="s">
        <v>190</v>
      </c>
      <c r="E318" s="185" t="s">
        <v>1</v>
      </c>
      <c r="F318" s="186" t="s">
        <v>296</v>
      </c>
      <c r="H318" s="187">
        <v>25.2</v>
      </c>
      <c r="I318" s="188"/>
      <c r="L318" s="184"/>
      <c r="M318" s="189"/>
      <c r="T318" s="190"/>
      <c r="AT318" s="185" t="s">
        <v>190</v>
      </c>
      <c r="AU318" s="185" t="s">
        <v>85</v>
      </c>
      <c r="AV318" s="15" t="s">
        <v>99</v>
      </c>
      <c r="AW318" s="15" t="s">
        <v>32</v>
      </c>
      <c r="AX318" s="15" t="s">
        <v>76</v>
      </c>
      <c r="AY318" s="185" t="s">
        <v>181</v>
      </c>
    </row>
    <row r="319" spans="2:51" s="13" customFormat="1" x14ac:dyDescent="0.2">
      <c r="B319" s="158"/>
      <c r="D319" s="151" t="s">
        <v>190</v>
      </c>
      <c r="E319" s="159" t="s">
        <v>1</v>
      </c>
      <c r="F319" s="160" t="s">
        <v>2210</v>
      </c>
      <c r="H319" s="159" t="s">
        <v>1</v>
      </c>
      <c r="I319" s="161"/>
      <c r="L319" s="158"/>
      <c r="M319" s="162"/>
      <c r="T319" s="163"/>
      <c r="AT319" s="159" t="s">
        <v>190</v>
      </c>
      <c r="AU319" s="159" t="s">
        <v>85</v>
      </c>
      <c r="AV319" s="13" t="s">
        <v>83</v>
      </c>
      <c r="AW319" s="13" t="s">
        <v>32</v>
      </c>
      <c r="AX319" s="13" t="s">
        <v>76</v>
      </c>
      <c r="AY319" s="159" t="s">
        <v>181</v>
      </c>
    </row>
    <row r="320" spans="2:51" s="12" customFormat="1" x14ac:dyDescent="0.2">
      <c r="B320" s="150"/>
      <c r="D320" s="151" t="s">
        <v>190</v>
      </c>
      <c r="E320" s="152" t="s">
        <v>1</v>
      </c>
      <c r="F320" s="153" t="s">
        <v>2223</v>
      </c>
      <c r="H320" s="154">
        <v>29.3</v>
      </c>
      <c r="I320" s="155"/>
      <c r="L320" s="150"/>
      <c r="M320" s="156"/>
      <c r="T320" s="157"/>
      <c r="AT320" s="152" t="s">
        <v>190</v>
      </c>
      <c r="AU320" s="152" t="s">
        <v>85</v>
      </c>
      <c r="AV320" s="12" t="s">
        <v>85</v>
      </c>
      <c r="AW320" s="12" t="s">
        <v>32</v>
      </c>
      <c r="AX320" s="12" t="s">
        <v>76</v>
      </c>
      <c r="AY320" s="152" t="s">
        <v>181</v>
      </c>
    </row>
    <row r="321" spans="2:65" s="15" customFormat="1" x14ac:dyDescent="0.2">
      <c r="B321" s="184"/>
      <c r="D321" s="151" t="s">
        <v>190</v>
      </c>
      <c r="E321" s="185" t="s">
        <v>1</v>
      </c>
      <c r="F321" s="186" t="s">
        <v>296</v>
      </c>
      <c r="H321" s="187">
        <v>29.3</v>
      </c>
      <c r="I321" s="188"/>
      <c r="L321" s="184"/>
      <c r="M321" s="189"/>
      <c r="T321" s="190"/>
      <c r="AT321" s="185" t="s">
        <v>190</v>
      </c>
      <c r="AU321" s="185" t="s">
        <v>85</v>
      </c>
      <c r="AV321" s="15" t="s">
        <v>99</v>
      </c>
      <c r="AW321" s="15" t="s">
        <v>32</v>
      </c>
      <c r="AX321" s="15" t="s">
        <v>76</v>
      </c>
      <c r="AY321" s="185" t="s">
        <v>181</v>
      </c>
    </row>
    <row r="322" spans="2:65" s="14" customFormat="1" x14ac:dyDescent="0.2">
      <c r="B322" s="164"/>
      <c r="D322" s="151" t="s">
        <v>190</v>
      </c>
      <c r="E322" s="165" t="s">
        <v>1</v>
      </c>
      <c r="F322" s="166" t="s">
        <v>193</v>
      </c>
      <c r="H322" s="167">
        <v>122.5</v>
      </c>
      <c r="I322" s="168"/>
      <c r="L322" s="164"/>
      <c r="M322" s="169"/>
      <c r="T322" s="170"/>
      <c r="AT322" s="165" t="s">
        <v>190</v>
      </c>
      <c r="AU322" s="165" t="s">
        <v>85</v>
      </c>
      <c r="AV322" s="14" t="s">
        <v>188</v>
      </c>
      <c r="AW322" s="14" t="s">
        <v>32</v>
      </c>
      <c r="AX322" s="14" t="s">
        <v>76</v>
      </c>
      <c r="AY322" s="165" t="s">
        <v>181</v>
      </c>
    </row>
    <row r="323" spans="2:65" s="12" customFormat="1" x14ac:dyDescent="0.2">
      <c r="B323" s="150"/>
      <c r="D323" s="151" t="s">
        <v>190</v>
      </c>
      <c r="E323" s="152" t="s">
        <v>1</v>
      </c>
      <c r="F323" s="153" t="s">
        <v>2224</v>
      </c>
      <c r="H323" s="154">
        <v>147</v>
      </c>
      <c r="I323" s="155"/>
      <c r="L323" s="150"/>
      <c r="M323" s="156"/>
      <c r="T323" s="157"/>
      <c r="AT323" s="152" t="s">
        <v>190</v>
      </c>
      <c r="AU323" s="152" t="s">
        <v>85</v>
      </c>
      <c r="AV323" s="12" t="s">
        <v>85</v>
      </c>
      <c r="AW323" s="12" t="s">
        <v>32</v>
      </c>
      <c r="AX323" s="12" t="s">
        <v>76</v>
      </c>
      <c r="AY323" s="152" t="s">
        <v>181</v>
      </c>
    </row>
    <row r="324" spans="2:65" s="14" customFormat="1" x14ac:dyDescent="0.2">
      <c r="B324" s="164"/>
      <c r="D324" s="151" t="s">
        <v>190</v>
      </c>
      <c r="E324" s="165" t="s">
        <v>1</v>
      </c>
      <c r="F324" s="166" t="s">
        <v>193</v>
      </c>
      <c r="H324" s="167">
        <v>147</v>
      </c>
      <c r="I324" s="168"/>
      <c r="L324" s="164"/>
      <c r="M324" s="169"/>
      <c r="T324" s="170"/>
      <c r="AT324" s="165" t="s">
        <v>190</v>
      </c>
      <c r="AU324" s="165" t="s">
        <v>85</v>
      </c>
      <c r="AV324" s="14" t="s">
        <v>188</v>
      </c>
      <c r="AW324" s="14" t="s">
        <v>32</v>
      </c>
      <c r="AX324" s="14" t="s">
        <v>76</v>
      </c>
      <c r="AY324" s="165" t="s">
        <v>181</v>
      </c>
    </row>
    <row r="325" spans="2:65" s="12" customFormat="1" x14ac:dyDescent="0.2">
      <c r="B325" s="150"/>
      <c r="D325" s="151" t="s">
        <v>190</v>
      </c>
      <c r="E325" s="152" t="s">
        <v>1</v>
      </c>
      <c r="F325" s="153" t="s">
        <v>1154</v>
      </c>
      <c r="H325" s="154">
        <v>147</v>
      </c>
      <c r="I325" s="155"/>
      <c r="L325" s="150"/>
      <c r="M325" s="156"/>
      <c r="T325" s="157"/>
      <c r="AT325" s="152" t="s">
        <v>190</v>
      </c>
      <c r="AU325" s="152" t="s">
        <v>85</v>
      </c>
      <c r="AV325" s="12" t="s">
        <v>85</v>
      </c>
      <c r="AW325" s="12" t="s">
        <v>32</v>
      </c>
      <c r="AX325" s="12" t="s">
        <v>76</v>
      </c>
      <c r="AY325" s="152" t="s">
        <v>181</v>
      </c>
    </row>
    <row r="326" spans="2:65" s="14" customFormat="1" x14ac:dyDescent="0.2">
      <c r="B326" s="164"/>
      <c r="D326" s="151" t="s">
        <v>190</v>
      </c>
      <c r="E326" s="165" t="s">
        <v>1</v>
      </c>
      <c r="F326" s="166" t="s">
        <v>193</v>
      </c>
      <c r="H326" s="167">
        <v>147</v>
      </c>
      <c r="I326" s="168"/>
      <c r="L326" s="164"/>
      <c r="M326" s="169"/>
      <c r="T326" s="170"/>
      <c r="AT326" s="165" t="s">
        <v>190</v>
      </c>
      <c r="AU326" s="165" t="s">
        <v>85</v>
      </c>
      <c r="AV326" s="14" t="s">
        <v>188</v>
      </c>
      <c r="AW326" s="14" t="s">
        <v>32</v>
      </c>
      <c r="AX326" s="14" t="s">
        <v>83</v>
      </c>
      <c r="AY326" s="165" t="s">
        <v>181</v>
      </c>
    </row>
    <row r="327" spans="2:65" s="1" customFormat="1" ht="16.5" customHeight="1" x14ac:dyDescent="0.2">
      <c r="B327" s="136"/>
      <c r="C327" s="137" t="s">
        <v>386</v>
      </c>
      <c r="D327" s="137" t="s">
        <v>183</v>
      </c>
      <c r="E327" s="138" t="s">
        <v>2225</v>
      </c>
      <c r="F327" s="139" t="s">
        <v>2226</v>
      </c>
      <c r="G327" s="140" t="s">
        <v>243</v>
      </c>
      <c r="H327" s="141">
        <v>58</v>
      </c>
      <c r="I327" s="142"/>
      <c r="J327" s="143">
        <f>ROUND(I327*H327,2)</f>
        <v>0</v>
      </c>
      <c r="K327" s="139" t="s">
        <v>187</v>
      </c>
      <c r="L327" s="32"/>
      <c r="M327" s="144" t="s">
        <v>1</v>
      </c>
      <c r="N327" s="145" t="s">
        <v>41</v>
      </c>
      <c r="P327" s="146">
        <f>O327*H327</f>
        <v>0</v>
      </c>
      <c r="Q327" s="146">
        <v>1.297E-3</v>
      </c>
      <c r="R327" s="146">
        <f>Q327*H327</f>
        <v>7.5226000000000001E-2</v>
      </c>
      <c r="S327" s="146">
        <v>0</v>
      </c>
      <c r="T327" s="147">
        <f>S327*H327</f>
        <v>0</v>
      </c>
      <c r="AR327" s="148" t="s">
        <v>262</v>
      </c>
      <c r="AT327" s="148" t="s">
        <v>183</v>
      </c>
      <c r="AU327" s="148" t="s">
        <v>85</v>
      </c>
      <c r="AY327" s="17" t="s">
        <v>181</v>
      </c>
      <c r="BE327" s="149">
        <f>IF(N327="základní",J327,0)</f>
        <v>0</v>
      </c>
      <c r="BF327" s="149">
        <f>IF(N327="snížená",J327,0)</f>
        <v>0</v>
      </c>
      <c r="BG327" s="149">
        <f>IF(N327="zákl. přenesená",J327,0)</f>
        <v>0</v>
      </c>
      <c r="BH327" s="149">
        <f>IF(N327="sníž. přenesená",J327,0)</f>
        <v>0</v>
      </c>
      <c r="BI327" s="149">
        <f>IF(N327="nulová",J327,0)</f>
        <v>0</v>
      </c>
      <c r="BJ327" s="17" t="s">
        <v>83</v>
      </c>
      <c r="BK327" s="149">
        <f>ROUND(I327*H327,2)</f>
        <v>0</v>
      </c>
      <c r="BL327" s="17" t="s">
        <v>262</v>
      </c>
      <c r="BM327" s="148" t="s">
        <v>2227</v>
      </c>
    </row>
    <row r="328" spans="2:65" s="13" customFormat="1" x14ac:dyDescent="0.2">
      <c r="B328" s="158"/>
      <c r="D328" s="151" t="s">
        <v>190</v>
      </c>
      <c r="E328" s="159" t="s">
        <v>1</v>
      </c>
      <c r="F328" s="160" t="s">
        <v>2205</v>
      </c>
      <c r="H328" s="159" t="s">
        <v>1</v>
      </c>
      <c r="I328" s="161"/>
      <c r="L328" s="158"/>
      <c r="M328" s="162"/>
      <c r="T328" s="163"/>
      <c r="AT328" s="159" t="s">
        <v>190</v>
      </c>
      <c r="AU328" s="159" t="s">
        <v>85</v>
      </c>
      <c r="AV328" s="13" t="s">
        <v>83</v>
      </c>
      <c r="AW328" s="13" t="s">
        <v>32</v>
      </c>
      <c r="AX328" s="13" t="s">
        <v>76</v>
      </c>
      <c r="AY328" s="159" t="s">
        <v>181</v>
      </c>
    </row>
    <row r="329" spans="2:65" s="13" customFormat="1" ht="22.5" x14ac:dyDescent="0.2">
      <c r="B329" s="158"/>
      <c r="D329" s="151" t="s">
        <v>190</v>
      </c>
      <c r="E329" s="159" t="s">
        <v>1</v>
      </c>
      <c r="F329" s="160" t="s">
        <v>2206</v>
      </c>
      <c r="H329" s="159" t="s">
        <v>1</v>
      </c>
      <c r="I329" s="161"/>
      <c r="L329" s="158"/>
      <c r="M329" s="162"/>
      <c r="T329" s="163"/>
      <c r="AT329" s="159" t="s">
        <v>190</v>
      </c>
      <c r="AU329" s="159" t="s">
        <v>85</v>
      </c>
      <c r="AV329" s="13" t="s">
        <v>83</v>
      </c>
      <c r="AW329" s="13" t="s">
        <v>32</v>
      </c>
      <c r="AX329" s="13" t="s">
        <v>76</v>
      </c>
      <c r="AY329" s="159" t="s">
        <v>181</v>
      </c>
    </row>
    <row r="330" spans="2:65" s="13" customFormat="1" x14ac:dyDescent="0.2">
      <c r="B330" s="158"/>
      <c r="D330" s="151" t="s">
        <v>190</v>
      </c>
      <c r="E330" s="159" t="s">
        <v>1</v>
      </c>
      <c r="F330" s="160" t="s">
        <v>2207</v>
      </c>
      <c r="H330" s="159" t="s">
        <v>1</v>
      </c>
      <c r="I330" s="161"/>
      <c r="L330" s="158"/>
      <c r="M330" s="162"/>
      <c r="T330" s="163"/>
      <c r="AT330" s="159" t="s">
        <v>190</v>
      </c>
      <c r="AU330" s="159" t="s">
        <v>85</v>
      </c>
      <c r="AV330" s="13" t="s">
        <v>83</v>
      </c>
      <c r="AW330" s="13" t="s">
        <v>32</v>
      </c>
      <c r="AX330" s="13" t="s">
        <v>76</v>
      </c>
      <c r="AY330" s="159" t="s">
        <v>181</v>
      </c>
    </row>
    <row r="331" spans="2:65" s="13" customFormat="1" x14ac:dyDescent="0.2">
      <c r="B331" s="158"/>
      <c r="D331" s="151" t="s">
        <v>190</v>
      </c>
      <c r="E331" s="159" t="s">
        <v>1</v>
      </c>
      <c r="F331" s="160" t="s">
        <v>2208</v>
      </c>
      <c r="H331" s="159" t="s">
        <v>1</v>
      </c>
      <c r="I331" s="161"/>
      <c r="L331" s="158"/>
      <c r="M331" s="162"/>
      <c r="T331" s="163"/>
      <c r="AT331" s="159" t="s">
        <v>190</v>
      </c>
      <c r="AU331" s="159" t="s">
        <v>85</v>
      </c>
      <c r="AV331" s="13" t="s">
        <v>83</v>
      </c>
      <c r="AW331" s="13" t="s">
        <v>32</v>
      </c>
      <c r="AX331" s="13" t="s">
        <v>76</v>
      </c>
      <c r="AY331" s="159" t="s">
        <v>181</v>
      </c>
    </row>
    <row r="332" spans="2:65" s="12" customFormat="1" x14ac:dyDescent="0.2">
      <c r="B332" s="150"/>
      <c r="D332" s="151" t="s">
        <v>190</v>
      </c>
      <c r="E332" s="152" t="s">
        <v>1</v>
      </c>
      <c r="F332" s="153" t="s">
        <v>85</v>
      </c>
      <c r="H332" s="154">
        <v>2</v>
      </c>
      <c r="I332" s="155"/>
      <c r="L332" s="150"/>
      <c r="M332" s="156"/>
      <c r="T332" s="157"/>
      <c r="AT332" s="152" t="s">
        <v>190</v>
      </c>
      <c r="AU332" s="152" t="s">
        <v>85</v>
      </c>
      <c r="AV332" s="12" t="s">
        <v>85</v>
      </c>
      <c r="AW332" s="12" t="s">
        <v>32</v>
      </c>
      <c r="AX332" s="12" t="s">
        <v>76</v>
      </c>
      <c r="AY332" s="152" t="s">
        <v>181</v>
      </c>
    </row>
    <row r="333" spans="2:65" s="15" customFormat="1" x14ac:dyDescent="0.2">
      <c r="B333" s="184"/>
      <c r="D333" s="151" t="s">
        <v>190</v>
      </c>
      <c r="E333" s="185" t="s">
        <v>1</v>
      </c>
      <c r="F333" s="186" t="s">
        <v>296</v>
      </c>
      <c r="H333" s="187">
        <v>2</v>
      </c>
      <c r="I333" s="188"/>
      <c r="L333" s="184"/>
      <c r="M333" s="189"/>
      <c r="T333" s="190"/>
      <c r="AT333" s="185" t="s">
        <v>190</v>
      </c>
      <c r="AU333" s="185" t="s">
        <v>85</v>
      </c>
      <c r="AV333" s="15" t="s">
        <v>99</v>
      </c>
      <c r="AW333" s="15" t="s">
        <v>32</v>
      </c>
      <c r="AX333" s="15" t="s">
        <v>76</v>
      </c>
      <c r="AY333" s="185" t="s">
        <v>181</v>
      </c>
    </row>
    <row r="334" spans="2:65" s="13" customFormat="1" x14ac:dyDescent="0.2">
      <c r="B334" s="158"/>
      <c r="D334" s="151" t="s">
        <v>190</v>
      </c>
      <c r="E334" s="159" t="s">
        <v>1</v>
      </c>
      <c r="F334" s="160" t="s">
        <v>2210</v>
      </c>
      <c r="H334" s="159" t="s">
        <v>1</v>
      </c>
      <c r="I334" s="161"/>
      <c r="L334" s="158"/>
      <c r="M334" s="162"/>
      <c r="T334" s="163"/>
      <c r="AT334" s="159" t="s">
        <v>190</v>
      </c>
      <c r="AU334" s="159" t="s">
        <v>85</v>
      </c>
      <c r="AV334" s="13" t="s">
        <v>83</v>
      </c>
      <c r="AW334" s="13" t="s">
        <v>32</v>
      </c>
      <c r="AX334" s="13" t="s">
        <v>76</v>
      </c>
      <c r="AY334" s="159" t="s">
        <v>181</v>
      </c>
    </row>
    <row r="335" spans="2:65" s="12" customFormat="1" x14ac:dyDescent="0.2">
      <c r="B335" s="150"/>
      <c r="D335" s="151" t="s">
        <v>190</v>
      </c>
      <c r="E335" s="152" t="s">
        <v>1</v>
      </c>
      <c r="F335" s="153" t="s">
        <v>2228</v>
      </c>
      <c r="H335" s="154">
        <v>2.8</v>
      </c>
      <c r="I335" s="155"/>
      <c r="L335" s="150"/>
      <c r="M335" s="156"/>
      <c r="T335" s="157"/>
      <c r="AT335" s="152" t="s">
        <v>190</v>
      </c>
      <c r="AU335" s="152" t="s">
        <v>85</v>
      </c>
      <c r="AV335" s="12" t="s">
        <v>85</v>
      </c>
      <c r="AW335" s="12" t="s">
        <v>32</v>
      </c>
      <c r="AX335" s="12" t="s">
        <v>76</v>
      </c>
      <c r="AY335" s="152" t="s">
        <v>181</v>
      </c>
    </row>
    <row r="336" spans="2:65" s="12" customFormat="1" x14ac:dyDescent="0.2">
      <c r="B336" s="150"/>
      <c r="D336" s="151" t="s">
        <v>190</v>
      </c>
      <c r="E336" s="152" t="s">
        <v>1</v>
      </c>
      <c r="F336" s="153" t="s">
        <v>258</v>
      </c>
      <c r="H336" s="154">
        <v>15</v>
      </c>
      <c r="I336" s="155"/>
      <c r="L336" s="150"/>
      <c r="M336" s="156"/>
      <c r="T336" s="157"/>
      <c r="AT336" s="152" t="s">
        <v>190</v>
      </c>
      <c r="AU336" s="152" t="s">
        <v>85</v>
      </c>
      <c r="AV336" s="12" t="s">
        <v>85</v>
      </c>
      <c r="AW336" s="12" t="s">
        <v>32</v>
      </c>
      <c r="AX336" s="12" t="s">
        <v>76</v>
      </c>
      <c r="AY336" s="152" t="s">
        <v>181</v>
      </c>
    </row>
    <row r="337" spans="2:65" s="15" customFormat="1" x14ac:dyDescent="0.2">
      <c r="B337" s="184"/>
      <c r="D337" s="151" t="s">
        <v>190</v>
      </c>
      <c r="E337" s="185" t="s">
        <v>1</v>
      </c>
      <c r="F337" s="186" t="s">
        <v>296</v>
      </c>
      <c r="H337" s="187">
        <v>17.8</v>
      </c>
      <c r="I337" s="188"/>
      <c r="L337" s="184"/>
      <c r="M337" s="189"/>
      <c r="T337" s="190"/>
      <c r="AT337" s="185" t="s">
        <v>190</v>
      </c>
      <c r="AU337" s="185" t="s">
        <v>85</v>
      </c>
      <c r="AV337" s="15" t="s">
        <v>99</v>
      </c>
      <c r="AW337" s="15" t="s">
        <v>32</v>
      </c>
      <c r="AX337" s="15" t="s">
        <v>76</v>
      </c>
      <c r="AY337" s="185" t="s">
        <v>181</v>
      </c>
    </row>
    <row r="338" spans="2:65" s="13" customFormat="1" x14ac:dyDescent="0.2">
      <c r="B338" s="158"/>
      <c r="D338" s="151" t="s">
        <v>190</v>
      </c>
      <c r="E338" s="159" t="s">
        <v>1</v>
      </c>
      <c r="F338" s="160" t="s">
        <v>2212</v>
      </c>
      <c r="H338" s="159" t="s">
        <v>1</v>
      </c>
      <c r="I338" s="161"/>
      <c r="L338" s="158"/>
      <c r="M338" s="162"/>
      <c r="T338" s="163"/>
      <c r="AT338" s="159" t="s">
        <v>190</v>
      </c>
      <c r="AU338" s="159" t="s">
        <v>85</v>
      </c>
      <c r="AV338" s="13" t="s">
        <v>83</v>
      </c>
      <c r="AW338" s="13" t="s">
        <v>32</v>
      </c>
      <c r="AX338" s="13" t="s">
        <v>76</v>
      </c>
      <c r="AY338" s="159" t="s">
        <v>181</v>
      </c>
    </row>
    <row r="339" spans="2:65" s="13" customFormat="1" x14ac:dyDescent="0.2">
      <c r="B339" s="158"/>
      <c r="D339" s="151" t="s">
        <v>190</v>
      </c>
      <c r="E339" s="159" t="s">
        <v>1</v>
      </c>
      <c r="F339" s="160" t="s">
        <v>2208</v>
      </c>
      <c r="H339" s="159" t="s">
        <v>1</v>
      </c>
      <c r="I339" s="161"/>
      <c r="L339" s="158"/>
      <c r="M339" s="162"/>
      <c r="T339" s="163"/>
      <c r="AT339" s="159" t="s">
        <v>190</v>
      </c>
      <c r="AU339" s="159" t="s">
        <v>85</v>
      </c>
      <c r="AV339" s="13" t="s">
        <v>83</v>
      </c>
      <c r="AW339" s="13" t="s">
        <v>32</v>
      </c>
      <c r="AX339" s="13" t="s">
        <v>76</v>
      </c>
      <c r="AY339" s="159" t="s">
        <v>181</v>
      </c>
    </row>
    <row r="340" spans="2:65" s="12" customFormat="1" x14ac:dyDescent="0.2">
      <c r="B340" s="150"/>
      <c r="D340" s="151" t="s">
        <v>190</v>
      </c>
      <c r="E340" s="152" t="s">
        <v>1</v>
      </c>
      <c r="F340" s="153" t="s">
        <v>2229</v>
      </c>
      <c r="H340" s="154">
        <v>19.5</v>
      </c>
      <c r="I340" s="155"/>
      <c r="L340" s="150"/>
      <c r="M340" s="156"/>
      <c r="T340" s="157"/>
      <c r="AT340" s="152" t="s">
        <v>190</v>
      </c>
      <c r="AU340" s="152" t="s">
        <v>85</v>
      </c>
      <c r="AV340" s="12" t="s">
        <v>85</v>
      </c>
      <c r="AW340" s="12" t="s">
        <v>32</v>
      </c>
      <c r="AX340" s="12" t="s">
        <v>76</v>
      </c>
      <c r="AY340" s="152" t="s">
        <v>181</v>
      </c>
    </row>
    <row r="341" spans="2:65" s="15" customFormat="1" x14ac:dyDescent="0.2">
      <c r="B341" s="184"/>
      <c r="D341" s="151" t="s">
        <v>190</v>
      </c>
      <c r="E341" s="185" t="s">
        <v>1</v>
      </c>
      <c r="F341" s="186" t="s">
        <v>296</v>
      </c>
      <c r="H341" s="187">
        <v>19.5</v>
      </c>
      <c r="I341" s="188"/>
      <c r="L341" s="184"/>
      <c r="M341" s="189"/>
      <c r="T341" s="190"/>
      <c r="AT341" s="185" t="s">
        <v>190</v>
      </c>
      <c r="AU341" s="185" t="s">
        <v>85</v>
      </c>
      <c r="AV341" s="15" t="s">
        <v>99</v>
      </c>
      <c r="AW341" s="15" t="s">
        <v>32</v>
      </c>
      <c r="AX341" s="15" t="s">
        <v>76</v>
      </c>
      <c r="AY341" s="185" t="s">
        <v>181</v>
      </c>
    </row>
    <row r="342" spans="2:65" s="13" customFormat="1" x14ac:dyDescent="0.2">
      <c r="B342" s="158"/>
      <c r="D342" s="151" t="s">
        <v>190</v>
      </c>
      <c r="E342" s="159" t="s">
        <v>1</v>
      </c>
      <c r="F342" s="160" t="s">
        <v>2210</v>
      </c>
      <c r="H342" s="159" t="s">
        <v>1</v>
      </c>
      <c r="I342" s="161"/>
      <c r="L342" s="158"/>
      <c r="M342" s="162"/>
      <c r="T342" s="163"/>
      <c r="AT342" s="159" t="s">
        <v>190</v>
      </c>
      <c r="AU342" s="159" t="s">
        <v>85</v>
      </c>
      <c r="AV342" s="13" t="s">
        <v>83</v>
      </c>
      <c r="AW342" s="13" t="s">
        <v>32</v>
      </c>
      <c r="AX342" s="13" t="s">
        <v>76</v>
      </c>
      <c r="AY342" s="159" t="s">
        <v>181</v>
      </c>
    </row>
    <row r="343" spans="2:65" s="12" customFormat="1" x14ac:dyDescent="0.2">
      <c r="B343" s="150"/>
      <c r="D343" s="151" t="s">
        <v>190</v>
      </c>
      <c r="E343" s="152" t="s">
        <v>1</v>
      </c>
      <c r="F343" s="153" t="s">
        <v>2230</v>
      </c>
      <c r="H343" s="154">
        <v>9</v>
      </c>
      <c r="I343" s="155"/>
      <c r="L343" s="150"/>
      <c r="M343" s="156"/>
      <c r="T343" s="157"/>
      <c r="AT343" s="152" t="s">
        <v>190</v>
      </c>
      <c r="AU343" s="152" t="s">
        <v>85</v>
      </c>
      <c r="AV343" s="12" t="s">
        <v>85</v>
      </c>
      <c r="AW343" s="12" t="s">
        <v>32</v>
      </c>
      <c r="AX343" s="12" t="s">
        <v>76</v>
      </c>
      <c r="AY343" s="152" t="s">
        <v>181</v>
      </c>
    </row>
    <row r="344" spans="2:65" s="15" customFormat="1" x14ac:dyDescent="0.2">
      <c r="B344" s="184"/>
      <c r="D344" s="151" t="s">
        <v>190</v>
      </c>
      <c r="E344" s="185" t="s">
        <v>1</v>
      </c>
      <c r="F344" s="186" t="s">
        <v>296</v>
      </c>
      <c r="H344" s="187">
        <v>9</v>
      </c>
      <c r="I344" s="188"/>
      <c r="L344" s="184"/>
      <c r="M344" s="189"/>
      <c r="T344" s="190"/>
      <c r="AT344" s="185" t="s">
        <v>190</v>
      </c>
      <c r="AU344" s="185" t="s">
        <v>85</v>
      </c>
      <c r="AV344" s="15" t="s">
        <v>99</v>
      </c>
      <c r="AW344" s="15" t="s">
        <v>32</v>
      </c>
      <c r="AX344" s="15" t="s">
        <v>76</v>
      </c>
      <c r="AY344" s="185" t="s">
        <v>181</v>
      </c>
    </row>
    <row r="345" spans="2:65" s="14" customFormat="1" x14ac:dyDescent="0.2">
      <c r="B345" s="164"/>
      <c r="D345" s="151" t="s">
        <v>190</v>
      </c>
      <c r="E345" s="165" t="s">
        <v>1</v>
      </c>
      <c r="F345" s="166" t="s">
        <v>193</v>
      </c>
      <c r="H345" s="167">
        <v>48.3</v>
      </c>
      <c r="I345" s="168"/>
      <c r="L345" s="164"/>
      <c r="M345" s="169"/>
      <c r="T345" s="170"/>
      <c r="AT345" s="165" t="s">
        <v>190</v>
      </c>
      <c r="AU345" s="165" t="s">
        <v>85</v>
      </c>
      <c r="AV345" s="14" t="s">
        <v>188</v>
      </c>
      <c r="AW345" s="14" t="s">
        <v>32</v>
      </c>
      <c r="AX345" s="14" t="s">
        <v>76</v>
      </c>
      <c r="AY345" s="165" t="s">
        <v>181</v>
      </c>
    </row>
    <row r="346" spans="2:65" s="12" customFormat="1" x14ac:dyDescent="0.2">
      <c r="B346" s="150"/>
      <c r="D346" s="151" t="s">
        <v>190</v>
      </c>
      <c r="E346" s="152" t="s">
        <v>1</v>
      </c>
      <c r="F346" s="153" t="s">
        <v>2231</v>
      </c>
      <c r="H346" s="154">
        <v>57.96</v>
      </c>
      <c r="I346" s="155"/>
      <c r="L346" s="150"/>
      <c r="M346" s="156"/>
      <c r="T346" s="157"/>
      <c r="AT346" s="152" t="s">
        <v>190</v>
      </c>
      <c r="AU346" s="152" t="s">
        <v>85</v>
      </c>
      <c r="AV346" s="12" t="s">
        <v>85</v>
      </c>
      <c r="AW346" s="12" t="s">
        <v>32</v>
      </c>
      <c r="AX346" s="12" t="s">
        <v>76</v>
      </c>
      <c r="AY346" s="152" t="s">
        <v>181</v>
      </c>
    </row>
    <row r="347" spans="2:65" s="14" customFormat="1" x14ac:dyDescent="0.2">
      <c r="B347" s="164"/>
      <c r="D347" s="151" t="s">
        <v>190</v>
      </c>
      <c r="E347" s="165" t="s">
        <v>1</v>
      </c>
      <c r="F347" s="166" t="s">
        <v>193</v>
      </c>
      <c r="H347" s="167">
        <v>57.96</v>
      </c>
      <c r="I347" s="168"/>
      <c r="L347" s="164"/>
      <c r="M347" s="169"/>
      <c r="T347" s="170"/>
      <c r="AT347" s="165" t="s">
        <v>190</v>
      </c>
      <c r="AU347" s="165" t="s">
        <v>85</v>
      </c>
      <c r="AV347" s="14" t="s">
        <v>188</v>
      </c>
      <c r="AW347" s="14" t="s">
        <v>32</v>
      </c>
      <c r="AX347" s="14" t="s">
        <v>76</v>
      </c>
      <c r="AY347" s="165" t="s">
        <v>181</v>
      </c>
    </row>
    <row r="348" spans="2:65" s="12" customFormat="1" x14ac:dyDescent="0.2">
      <c r="B348" s="150"/>
      <c r="D348" s="151" t="s">
        <v>190</v>
      </c>
      <c r="E348" s="152" t="s">
        <v>1</v>
      </c>
      <c r="F348" s="153" t="s">
        <v>488</v>
      </c>
      <c r="H348" s="154">
        <v>58</v>
      </c>
      <c r="I348" s="155"/>
      <c r="L348" s="150"/>
      <c r="M348" s="156"/>
      <c r="T348" s="157"/>
      <c r="AT348" s="152" t="s">
        <v>190</v>
      </c>
      <c r="AU348" s="152" t="s">
        <v>85</v>
      </c>
      <c r="AV348" s="12" t="s">
        <v>85</v>
      </c>
      <c r="AW348" s="12" t="s">
        <v>32</v>
      </c>
      <c r="AX348" s="12" t="s">
        <v>76</v>
      </c>
      <c r="AY348" s="152" t="s">
        <v>181</v>
      </c>
    </row>
    <row r="349" spans="2:65" s="14" customFormat="1" x14ac:dyDescent="0.2">
      <c r="B349" s="164"/>
      <c r="D349" s="151" t="s">
        <v>190</v>
      </c>
      <c r="E349" s="165" t="s">
        <v>1</v>
      </c>
      <c r="F349" s="166" t="s">
        <v>193</v>
      </c>
      <c r="H349" s="167">
        <v>58</v>
      </c>
      <c r="I349" s="168"/>
      <c r="L349" s="164"/>
      <c r="M349" s="169"/>
      <c r="T349" s="170"/>
      <c r="AT349" s="165" t="s">
        <v>190</v>
      </c>
      <c r="AU349" s="165" t="s">
        <v>85</v>
      </c>
      <c r="AV349" s="14" t="s">
        <v>188</v>
      </c>
      <c r="AW349" s="14" t="s">
        <v>32</v>
      </c>
      <c r="AX349" s="14" t="s">
        <v>83</v>
      </c>
      <c r="AY349" s="165" t="s">
        <v>181</v>
      </c>
    </row>
    <row r="350" spans="2:65" s="1" customFormat="1" ht="16.5" customHeight="1" x14ac:dyDescent="0.2">
      <c r="B350" s="136"/>
      <c r="C350" s="137" t="s">
        <v>390</v>
      </c>
      <c r="D350" s="137" t="s">
        <v>183</v>
      </c>
      <c r="E350" s="138" t="s">
        <v>2232</v>
      </c>
      <c r="F350" s="139" t="s">
        <v>2233</v>
      </c>
      <c r="G350" s="140" t="s">
        <v>243</v>
      </c>
      <c r="H350" s="141">
        <v>32</v>
      </c>
      <c r="I350" s="142"/>
      <c r="J350" s="143">
        <f>ROUND(I350*H350,2)</f>
        <v>0</v>
      </c>
      <c r="K350" s="139" t="s">
        <v>187</v>
      </c>
      <c r="L350" s="32"/>
      <c r="M350" s="144" t="s">
        <v>1</v>
      </c>
      <c r="N350" s="145" t="s">
        <v>41</v>
      </c>
      <c r="P350" s="146">
        <f>O350*H350</f>
        <v>0</v>
      </c>
      <c r="Q350" s="146">
        <v>2.63094E-3</v>
      </c>
      <c r="R350" s="146">
        <f>Q350*H350</f>
        <v>8.419008E-2</v>
      </c>
      <c r="S350" s="146">
        <v>0</v>
      </c>
      <c r="T350" s="147">
        <f>S350*H350</f>
        <v>0</v>
      </c>
      <c r="AR350" s="148" t="s">
        <v>262</v>
      </c>
      <c r="AT350" s="148" t="s">
        <v>183</v>
      </c>
      <c r="AU350" s="148" t="s">
        <v>85</v>
      </c>
      <c r="AY350" s="17" t="s">
        <v>181</v>
      </c>
      <c r="BE350" s="149">
        <f>IF(N350="základní",J350,0)</f>
        <v>0</v>
      </c>
      <c r="BF350" s="149">
        <f>IF(N350="snížená",J350,0)</f>
        <v>0</v>
      </c>
      <c r="BG350" s="149">
        <f>IF(N350="zákl. přenesená",J350,0)</f>
        <v>0</v>
      </c>
      <c r="BH350" s="149">
        <f>IF(N350="sníž. přenesená",J350,0)</f>
        <v>0</v>
      </c>
      <c r="BI350" s="149">
        <f>IF(N350="nulová",J350,0)</f>
        <v>0</v>
      </c>
      <c r="BJ350" s="17" t="s">
        <v>83</v>
      </c>
      <c r="BK350" s="149">
        <f>ROUND(I350*H350,2)</f>
        <v>0</v>
      </c>
      <c r="BL350" s="17" t="s">
        <v>262</v>
      </c>
      <c r="BM350" s="148" t="s">
        <v>2234</v>
      </c>
    </row>
    <row r="351" spans="2:65" s="13" customFormat="1" x14ac:dyDescent="0.2">
      <c r="B351" s="158"/>
      <c r="D351" s="151" t="s">
        <v>190</v>
      </c>
      <c r="E351" s="159" t="s">
        <v>1</v>
      </c>
      <c r="F351" s="160" t="s">
        <v>2205</v>
      </c>
      <c r="H351" s="159" t="s">
        <v>1</v>
      </c>
      <c r="I351" s="161"/>
      <c r="L351" s="158"/>
      <c r="M351" s="162"/>
      <c r="T351" s="163"/>
      <c r="AT351" s="159" t="s">
        <v>190</v>
      </c>
      <c r="AU351" s="159" t="s">
        <v>85</v>
      </c>
      <c r="AV351" s="13" t="s">
        <v>83</v>
      </c>
      <c r="AW351" s="13" t="s">
        <v>32</v>
      </c>
      <c r="AX351" s="13" t="s">
        <v>76</v>
      </c>
      <c r="AY351" s="159" t="s">
        <v>181</v>
      </c>
    </row>
    <row r="352" spans="2:65" s="13" customFormat="1" ht="22.5" x14ac:dyDescent="0.2">
      <c r="B352" s="158"/>
      <c r="D352" s="151" t="s">
        <v>190</v>
      </c>
      <c r="E352" s="159" t="s">
        <v>1</v>
      </c>
      <c r="F352" s="160" t="s">
        <v>2206</v>
      </c>
      <c r="H352" s="159" t="s">
        <v>1</v>
      </c>
      <c r="I352" s="161"/>
      <c r="L352" s="158"/>
      <c r="M352" s="162"/>
      <c r="T352" s="163"/>
      <c r="AT352" s="159" t="s">
        <v>190</v>
      </c>
      <c r="AU352" s="159" t="s">
        <v>85</v>
      </c>
      <c r="AV352" s="13" t="s">
        <v>83</v>
      </c>
      <c r="AW352" s="13" t="s">
        <v>32</v>
      </c>
      <c r="AX352" s="13" t="s">
        <v>76</v>
      </c>
      <c r="AY352" s="159" t="s">
        <v>181</v>
      </c>
    </row>
    <row r="353" spans="2:51" s="13" customFormat="1" x14ac:dyDescent="0.2">
      <c r="B353" s="158"/>
      <c r="D353" s="151" t="s">
        <v>190</v>
      </c>
      <c r="E353" s="159" t="s">
        <v>1</v>
      </c>
      <c r="F353" s="160" t="s">
        <v>2207</v>
      </c>
      <c r="H353" s="159" t="s">
        <v>1</v>
      </c>
      <c r="I353" s="161"/>
      <c r="L353" s="158"/>
      <c r="M353" s="162"/>
      <c r="T353" s="163"/>
      <c r="AT353" s="159" t="s">
        <v>190</v>
      </c>
      <c r="AU353" s="159" t="s">
        <v>85</v>
      </c>
      <c r="AV353" s="13" t="s">
        <v>83</v>
      </c>
      <c r="AW353" s="13" t="s">
        <v>32</v>
      </c>
      <c r="AX353" s="13" t="s">
        <v>76</v>
      </c>
      <c r="AY353" s="159" t="s">
        <v>181</v>
      </c>
    </row>
    <row r="354" spans="2:51" s="13" customFormat="1" x14ac:dyDescent="0.2">
      <c r="B354" s="158"/>
      <c r="D354" s="151" t="s">
        <v>190</v>
      </c>
      <c r="E354" s="159" t="s">
        <v>1</v>
      </c>
      <c r="F354" s="160" t="s">
        <v>2208</v>
      </c>
      <c r="H354" s="159" t="s">
        <v>1</v>
      </c>
      <c r="I354" s="161"/>
      <c r="L354" s="158"/>
      <c r="M354" s="162"/>
      <c r="T354" s="163"/>
      <c r="AT354" s="159" t="s">
        <v>190</v>
      </c>
      <c r="AU354" s="159" t="s">
        <v>85</v>
      </c>
      <c r="AV354" s="13" t="s">
        <v>83</v>
      </c>
      <c r="AW354" s="13" t="s">
        <v>32</v>
      </c>
      <c r="AX354" s="13" t="s">
        <v>76</v>
      </c>
      <c r="AY354" s="159" t="s">
        <v>181</v>
      </c>
    </row>
    <row r="355" spans="2:51" s="12" customFormat="1" x14ac:dyDescent="0.2">
      <c r="B355" s="150"/>
      <c r="D355" s="151" t="s">
        <v>190</v>
      </c>
      <c r="E355" s="152" t="s">
        <v>1</v>
      </c>
      <c r="F355" s="153" t="s">
        <v>2235</v>
      </c>
      <c r="H355" s="154">
        <v>1.5</v>
      </c>
      <c r="I355" s="155"/>
      <c r="L355" s="150"/>
      <c r="M355" s="156"/>
      <c r="T355" s="157"/>
      <c r="AT355" s="152" t="s">
        <v>190</v>
      </c>
      <c r="AU355" s="152" t="s">
        <v>85</v>
      </c>
      <c r="AV355" s="12" t="s">
        <v>85</v>
      </c>
      <c r="AW355" s="12" t="s">
        <v>32</v>
      </c>
      <c r="AX355" s="12" t="s">
        <v>76</v>
      </c>
      <c r="AY355" s="152" t="s">
        <v>181</v>
      </c>
    </row>
    <row r="356" spans="2:51" s="15" customFormat="1" x14ac:dyDescent="0.2">
      <c r="B356" s="184"/>
      <c r="D356" s="151" t="s">
        <v>190</v>
      </c>
      <c r="E356" s="185" t="s">
        <v>1</v>
      </c>
      <c r="F356" s="186" t="s">
        <v>296</v>
      </c>
      <c r="H356" s="187">
        <v>1.5</v>
      </c>
      <c r="I356" s="188"/>
      <c r="L356" s="184"/>
      <c r="M356" s="189"/>
      <c r="T356" s="190"/>
      <c r="AT356" s="185" t="s">
        <v>190</v>
      </c>
      <c r="AU356" s="185" t="s">
        <v>85</v>
      </c>
      <c r="AV356" s="15" t="s">
        <v>99</v>
      </c>
      <c r="AW356" s="15" t="s">
        <v>32</v>
      </c>
      <c r="AX356" s="15" t="s">
        <v>76</v>
      </c>
      <c r="AY356" s="185" t="s">
        <v>181</v>
      </c>
    </row>
    <row r="357" spans="2:51" s="13" customFormat="1" x14ac:dyDescent="0.2">
      <c r="B357" s="158"/>
      <c r="D357" s="151" t="s">
        <v>190</v>
      </c>
      <c r="E357" s="159" t="s">
        <v>1</v>
      </c>
      <c r="F357" s="160" t="s">
        <v>2210</v>
      </c>
      <c r="H357" s="159" t="s">
        <v>1</v>
      </c>
      <c r="I357" s="161"/>
      <c r="L357" s="158"/>
      <c r="M357" s="162"/>
      <c r="T357" s="163"/>
      <c r="AT357" s="159" t="s">
        <v>190</v>
      </c>
      <c r="AU357" s="159" t="s">
        <v>85</v>
      </c>
      <c r="AV357" s="13" t="s">
        <v>83</v>
      </c>
      <c r="AW357" s="13" t="s">
        <v>32</v>
      </c>
      <c r="AX357" s="13" t="s">
        <v>76</v>
      </c>
      <c r="AY357" s="159" t="s">
        <v>181</v>
      </c>
    </row>
    <row r="358" spans="2:51" s="12" customFormat="1" x14ac:dyDescent="0.2">
      <c r="B358" s="150"/>
      <c r="D358" s="151" t="s">
        <v>190</v>
      </c>
      <c r="E358" s="152" t="s">
        <v>1</v>
      </c>
      <c r="F358" s="153" t="s">
        <v>252</v>
      </c>
      <c r="H358" s="154">
        <v>14</v>
      </c>
      <c r="I358" s="155"/>
      <c r="L358" s="150"/>
      <c r="M358" s="156"/>
      <c r="T358" s="157"/>
      <c r="AT358" s="152" t="s">
        <v>190</v>
      </c>
      <c r="AU358" s="152" t="s">
        <v>85</v>
      </c>
      <c r="AV358" s="12" t="s">
        <v>85</v>
      </c>
      <c r="AW358" s="12" t="s">
        <v>32</v>
      </c>
      <c r="AX358" s="12" t="s">
        <v>76</v>
      </c>
      <c r="AY358" s="152" t="s">
        <v>181</v>
      </c>
    </row>
    <row r="359" spans="2:51" s="15" customFormat="1" x14ac:dyDescent="0.2">
      <c r="B359" s="184"/>
      <c r="D359" s="151" t="s">
        <v>190</v>
      </c>
      <c r="E359" s="185" t="s">
        <v>1</v>
      </c>
      <c r="F359" s="186" t="s">
        <v>296</v>
      </c>
      <c r="H359" s="187">
        <v>14</v>
      </c>
      <c r="I359" s="188"/>
      <c r="L359" s="184"/>
      <c r="M359" s="189"/>
      <c r="T359" s="190"/>
      <c r="AT359" s="185" t="s">
        <v>190</v>
      </c>
      <c r="AU359" s="185" t="s">
        <v>85</v>
      </c>
      <c r="AV359" s="15" t="s">
        <v>99</v>
      </c>
      <c r="AW359" s="15" t="s">
        <v>32</v>
      </c>
      <c r="AX359" s="15" t="s">
        <v>76</v>
      </c>
      <c r="AY359" s="185" t="s">
        <v>181</v>
      </c>
    </row>
    <row r="360" spans="2:51" s="13" customFormat="1" x14ac:dyDescent="0.2">
      <c r="B360" s="158"/>
      <c r="D360" s="151" t="s">
        <v>190</v>
      </c>
      <c r="E360" s="159" t="s">
        <v>1</v>
      </c>
      <c r="F360" s="160" t="s">
        <v>2212</v>
      </c>
      <c r="H360" s="159" t="s">
        <v>1</v>
      </c>
      <c r="I360" s="161"/>
      <c r="L360" s="158"/>
      <c r="M360" s="162"/>
      <c r="T360" s="163"/>
      <c r="AT360" s="159" t="s">
        <v>190</v>
      </c>
      <c r="AU360" s="159" t="s">
        <v>85</v>
      </c>
      <c r="AV360" s="13" t="s">
        <v>83</v>
      </c>
      <c r="AW360" s="13" t="s">
        <v>32</v>
      </c>
      <c r="AX360" s="13" t="s">
        <v>76</v>
      </c>
      <c r="AY360" s="159" t="s">
        <v>181</v>
      </c>
    </row>
    <row r="361" spans="2:51" s="13" customFormat="1" x14ac:dyDescent="0.2">
      <c r="B361" s="158"/>
      <c r="D361" s="151" t="s">
        <v>190</v>
      </c>
      <c r="E361" s="159" t="s">
        <v>1</v>
      </c>
      <c r="F361" s="160" t="s">
        <v>2208</v>
      </c>
      <c r="H361" s="159" t="s">
        <v>1</v>
      </c>
      <c r="I361" s="161"/>
      <c r="L361" s="158"/>
      <c r="M361" s="162"/>
      <c r="T361" s="163"/>
      <c r="AT361" s="159" t="s">
        <v>190</v>
      </c>
      <c r="AU361" s="159" t="s">
        <v>85</v>
      </c>
      <c r="AV361" s="13" t="s">
        <v>83</v>
      </c>
      <c r="AW361" s="13" t="s">
        <v>32</v>
      </c>
      <c r="AX361" s="13" t="s">
        <v>76</v>
      </c>
      <c r="AY361" s="159" t="s">
        <v>181</v>
      </c>
    </row>
    <row r="362" spans="2:51" s="12" customFormat="1" x14ac:dyDescent="0.2">
      <c r="B362" s="150"/>
      <c r="D362" s="151" t="s">
        <v>190</v>
      </c>
      <c r="E362" s="152" t="s">
        <v>1</v>
      </c>
      <c r="F362" s="153" t="s">
        <v>214</v>
      </c>
      <c r="H362" s="154">
        <v>6</v>
      </c>
      <c r="I362" s="155"/>
      <c r="L362" s="150"/>
      <c r="M362" s="156"/>
      <c r="T362" s="157"/>
      <c r="AT362" s="152" t="s">
        <v>190</v>
      </c>
      <c r="AU362" s="152" t="s">
        <v>85</v>
      </c>
      <c r="AV362" s="12" t="s">
        <v>85</v>
      </c>
      <c r="AW362" s="12" t="s">
        <v>32</v>
      </c>
      <c r="AX362" s="12" t="s">
        <v>76</v>
      </c>
      <c r="AY362" s="152" t="s">
        <v>181</v>
      </c>
    </row>
    <row r="363" spans="2:51" s="15" customFormat="1" x14ac:dyDescent="0.2">
      <c r="B363" s="184"/>
      <c r="D363" s="151" t="s">
        <v>190</v>
      </c>
      <c r="E363" s="185" t="s">
        <v>1</v>
      </c>
      <c r="F363" s="186" t="s">
        <v>296</v>
      </c>
      <c r="H363" s="187">
        <v>6</v>
      </c>
      <c r="I363" s="188"/>
      <c r="L363" s="184"/>
      <c r="M363" s="189"/>
      <c r="T363" s="190"/>
      <c r="AT363" s="185" t="s">
        <v>190</v>
      </c>
      <c r="AU363" s="185" t="s">
        <v>85</v>
      </c>
      <c r="AV363" s="15" t="s">
        <v>99</v>
      </c>
      <c r="AW363" s="15" t="s">
        <v>32</v>
      </c>
      <c r="AX363" s="15" t="s">
        <v>76</v>
      </c>
      <c r="AY363" s="185" t="s">
        <v>181</v>
      </c>
    </row>
    <row r="364" spans="2:51" s="13" customFormat="1" x14ac:dyDescent="0.2">
      <c r="B364" s="158"/>
      <c r="D364" s="151" t="s">
        <v>190</v>
      </c>
      <c r="E364" s="159" t="s">
        <v>1</v>
      </c>
      <c r="F364" s="160" t="s">
        <v>2210</v>
      </c>
      <c r="H364" s="159" t="s">
        <v>1</v>
      </c>
      <c r="I364" s="161"/>
      <c r="L364" s="158"/>
      <c r="M364" s="162"/>
      <c r="T364" s="163"/>
      <c r="AT364" s="159" t="s">
        <v>190</v>
      </c>
      <c r="AU364" s="159" t="s">
        <v>85</v>
      </c>
      <c r="AV364" s="13" t="s">
        <v>83</v>
      </c>
      <c r="AW364" s="13" t="s">
        <v>32</v>
      </c>
      <c r="AX364" s="13" t="s">
        <v>76</v>
      </c>
      <c r="AY364" s="159" t="s">
        <v>181</v>
      </c>
    </row>
    <row r="365" spans="2:51" s="12" customFormat="1" x14ac:dyDescent="0.2">
      <c r="B365" s="150"/>
      <c r="D365" s="151" t="s">
        <v>190</v>
      </c>
      <c r="E365" s="152" t="s">
        <v>1</v>
      </c>
      <c r="F365" s="153" t="s">
        <v>2236</v>
      </c>
      <c r="H365" s="154">
        <v>5</v>
      </c>
      <c r="I365" s="155"/>
      <c r="L365" s="150"/>
      <c r="M365" s="156"/>
      <c r="T365" s="157"/>
      <c r="AT365" s="152" t="s">
        <v>190</v>
      </c>
      <c r="AU365" s="152" t="s">
        <v>85</v>
      </c>
      <c r="AV365" s="12" t="s">
        <v>85</v>
      </c>
      <c r="AW365" s="12" t="s">
        <v>32</v>
      </c>
      <c r="AX365" s="12" t="s">
        <v>76</v>
      </c>
      <c r="AY365" s="152" t="s">
        <v>181</v>
      </c>
    </row>
    <row r="366" spans="2:51" s="15" customFormat="1" x14ac:dyDescent="0.2">
      <c r="B366" s="184"/>
      <c r="D366" s="151" t="s">
        <v>190</v>
      </c>
      <c r="E366" s="185" t="s">
        <v>1</v>
      </c>
      <c r="F366" s="186" t="s">
        <v>296</v>
      </c>
      <c r="H366" s="187">
        <v>5</v>
      </c>
      <c r="I366" s="188"/>
      <c r="L366" s="184"/>
      <c r="M366" s="189"/>
      <c r="T366" s="190"/>
      <c r="AT366" s="185" t="s">
        <v>190</v>
      </c>
      <c r="AU366" s="185" t="s">
        <v>85</v>
      </c>
      <c r="AV366" s="15" t="s">
        <v>99</v>
      </c>
      <c r="AW366" s="15" t="s">
        <v>32</v>
      </c>
      <c r="AX366" s="15" t="s">
        <v>76</v>
      </c>
      <c r="AY366" s="185" t="s">
        <v>181</v>
      </c>
    </row>
    <row r="367" spans="2:51" s="14" customFormat="1" x14ac:dyDescent="0.2">
      <c r="B367" s="164"/>
      <c r="D367" s="151" t="s">
        <v>190</v>
      </c>
      <c r="E367" s="165" t="s">
        <v>1</v>
      </c>
      <c r="F367" s="166" t="s">
        <v>193</v>
      </c>
      <c r="H367" s="167">
        <v>26.5</v>
      </c>
      <c r="I367" s="168"/>
      <c r="L367" s="164"/>
      <c r="M367" s="169"/>
      <c r="T367" s="170"/>
      <c r="AT367" s="165" t="s">
        <v>190</v>
      </c>
      <c r="AU367" s="165" t="s">
        <v>85</v>
      </c>
      <c r="AV367" s="14" t="s">
        <v>188</v>
      </c>
      <c r="AW367" s="14" t="s">
        <v>32</v>
      </c>
      <c r="AX367" s="14" t="s">
        <v>76</v>
      </c>
      <c r="AY367" s="165" t="s">
        <v>181</v>
      </c>
    </row>
    <row r="368" spans="2:51" s="12" customFormat="1" x14ac:dyDescent="0.2">
      <c r="B368" s="150"/>
      <c r="D368" s="151" t="s">
        <v>190</v>
      </c>
      <c r="E368" s="152" t="s">
        <v>1</v>
      </c>
      <c r="F368" s="153" t="s">
        <v>2237</v>
      </c>
      <c r="H368" s="154">
        <v>31.8</v>
      </c>
      <c r="I368" s="155"/>
      <c r="L368" s="150"/>
      <c r="M368" s="156"/>
      <c r="T368" s="157"/>
      <c r="AT368" s="152" t="s">
        <v>190</v>
      </c>
      <c r="AU368" s="152" t="s">
        <v>85</v>
      </c>
      <c r="AV368" s="12" t="s">
        <v>85</v>
      </c>
      <c r="AW368" s="12" t="s">
        <v>32</v>
      </c>
      <c r="AX368" s="12" t="s">
        <v>76</v>
      </c>
      <c r="AY368" s="152" t="s">
        <v>181</v>
      </c>
    </row>
    <row r="369" spans="2:65" s="14" customFormat="1" x14ac:dyDescent="0.2">
      <c r="B369" s="164"/>
      <c r="D369" s="151" t="s">
        <v>190</v>
      </c>
      <c r="E369" s="165" t="s">
        <v>1</v>
      </c>
      <c r="F369" s="166" t="s">
        <v>193</v>
      </c>
      <c r="H369" s="167">
        <v>31.8</v>
      </c>
      <c r="I369" s="168"/>
      <c r="L369" s="164"/>
      <c r="M369" s="169"/>
      <c r="T369" s="170"/>
      <c r="AT369" s="165" t="s">
        <v>190</v>
      </c>
      <c r="AU369" s="165" t="s">
        <v>85</v>
      </c>
      <c r="AV369" s="14" t="s">
        <v>188</v>
      </c>
      <c r="AW369" s="14" t="s">
        <v>32</v>
      </c>
      <c r="AX369" s="14" t="s">
        <v>76</v>
      </c>
      <c r="AY369" s="165" t="s">
        <v>181</v>
      </c>
    </row>
    <row r="370" spans="2:65" s="12" customFormat="1" x14ac:dyDescent="0.2">
      <c r="B370" s="150"/>
      <c r="D370" s="151" t="s">
        <v>190</v>
      </c>
      <c r="E370" s="152" t="s">
        <v>1</v>
      </c>
      <c r="F370" s="153" t="s">
        <v>352</v>
      </c>
      <c r="H370" s="154">
        <v>32</v>
      </c>
      <c r="I370" s="155"/>
      <c r="L370" s="150"/>
      <c r="M370" s="156"/>
      <c r="T370" s="157"/>
      <c r="AT370" s="152" t="s">
        <v>190</v>
      </c>
      <c r="AU370" s="152" t="s">
        <v>85</v>
      </c>
      <c r="AV370" s="12" t="s">
        <v>85</v>
      </c>
      <c r="AW370" s="12" t="s">
        <v>32</v>
      </c>
      <c r="AX370" s="12" t="s">
        <v>76</v>
      </c>
      <c r="AY370" s="152" t="s">
        <v>181</v>
      </c>
    </row>
    <row r="371" spans="2:65" s="14" customFormat="1" x14ac:dyDescent="0.2">
      <c r="B371" s="164"/>
      <c r="D371" s="151" t="s">
        <v>190</v>
      </c>
      <c r="E371" s="165" t="s">
        <v>1</v>
      </c>
      <c r="F371" s="166" t="s">
        <v>193</v>
      </c>
      <c r="H371" s="167">
        <v>32</v>
      </c>
      <c r="I371" s="168"/>
      <c r="L371" s="164"/>
      <c r="M371" s="169"/>
      <c r="T371" s="170"/>
      <c r="AT371" s="165" t="s">
        <v>190</v>
      </c>
      <c r="AU371" s="165" t="s">
        <v>85</v>
      </c>
      <c r="AV371" s="14" t="s">
        <v>188</v>
      </c>
      <c r="AW371" s="14" t="s">
        <v>32</v>
      </c>
      <c r="AX371" s="14" t="s">
        <v>83</v>
      </c>
      <c r="AY371" s="165" t="s">
        <v>181</v>
      </c>
    </row>
    <row r="372" spans="2:65" s="1" customFormat="1" ht="16.5" customHeight="1" x14ac:dyDescent="0.2">
      <c r="B372" s="136"/>
      <c r="C372" s="137" t="s">
        <v>395</v>
      </c>
      <c r="D372" s="137" t="s">
        <v>183</v>
      </c>
      <c r="E372" s="138" t="s">
        <v>2238</v>
      </c>
      <c r="F372" s="139" t="s">
        <v>2239</v>
      </c>
      <c r="G372" s="140" t="s">
        <v>243</v>
      </c>
      <c r="H372" s="141">
        <v>22.5</v>
      </c>
      <c r="I372" s="142"/>
      <c r="J372" s="143">
        <f>ROUND(I372*H372,2)</f>
        <v>0</v>
      </c>
      <c r="K372" s="139" t="s">
        <v>187</v>
      </c>
      <c r="L372" s="32"/>
      <c r="M372" s="144" t="s">
        <v>1</v>
      </c>
      <c r="N372" s="145" t="s">
        <v>41</v>
      </c>
      <c r="P372" s="146">
        <f>O372*H372</f>
        <v>0</v>
      </c>
      <c r="Q372" s="146">
        <v>3.6384E-3</v>
      </c>
      <c r="R372" s="146">
        <f>Q372*H372</f>
        <v>8.1863999999999992E-2</v>
      </c>
      <c r="S372" s="146">
        <v>0</v>
      </c>
      <c r="T372" s="147">
        <f>S372*H372</f>
        <v>0</v>
      </c>
      <c r="AR372" s="148" t="s">
        <v>262</v>
      </c>
      <c r="AT372" s="148" t="s">
        <v>183</v>
      </c>
      <c r="AU372" s="148" t="s">
        <v>85</v>
      </c>
      <c r="AY372" s="17" t="s">
        <v>181</v>
      </c>
      <c r="BE372" s="149">
        <f>IF(N372="základní",J372,0)</f>
        <v>0</v>
      </c>
      <c r="BF372" s="149">
        <f>IF(N372="snížená",J372,0)</f>
        <v>0</v>
      </c>
      <c r="BG372" s="149">
        <f>IF(N372="zákl. přenesená",J372,0)</f>
        <v>0</v>
      </c>
      <c r="BH372" s="149">
        <f>IF(N372="sníž. přenesená",J372,0)</f>
        <v>0</v>
      </c>
      <c r="BI372" s="149">
        <f>IF(N372="nulová",J372,0)</f>
        <v>0</v>
      </c>
      <c r="BJ372" s="17" t="s">
        <v>83</v>
      </c>
      <c r="BK372" s="149">
        <f>ROUND(I372*H372,2)</f>
        <v>0</v>
      </c>
      <c r="BL372" s="17" t="s">
        <v>262</v>
      </c>
      <c r="BM372" s="148" t="s">
        <v>2240</v>
      </c>
    </row>
    <row r="373" spans="2:65" s="13" customFormat="1" x14ac:dyDescent="0.2">
      <c r="B373" s="158"/>
      <c r="D373" s="151" t="s">
        <v>190</v>
      </c>
      <c r="E373" s="159" t="s">
        <v>1</v>
      </c>
      <c r="F373" s="160" t="s">
        <v>2205</v>
      </c>
      <c r="H373" s="159" t="s">
        <v>1</v>
      </c>
      <c r="I373" s="161"/>
      <c r="L373" s="158"/>
      <c r="M373" s="162"/>
      <c r="T373" s="163"/>
      <c r="AT373" s="159" t="s">
        <v>190</v>
      </c>
      <c r="AU373" s="159" t="s">
        <v>85</v>
      </c>
      <c r="AV373" s="13" t="s">
        <v>83</v>
      </c>
      <c r="AW373" s="13" t="s">
        <v>32</v>
      </c>
      <c r="AX373" s="13" t="s">
        <v>76</v>
      </c>
      <c r="AY373" s="159" t="s">
        <v>181</v>
      </c>
    </row>
    <row r="374" spans="2:65" s="13" customFormat="1" ht="22.5" x14ac:dyDescent="0.2">
      <c r="B374" s="158"/>
      <c r="D374" s="151" t="s">
        <v>190</v>
      </c>
      <c r="E374" s="159" t="s">
        <v>1</v>
      </c>
      <c r="F374" s="160" t="s">
        <v>2206</v>
      </c>
      <c r="H374" s="159" t="s">
        <v>1</v>
      </c>
      <c r="I374" s="161"/>
      <c r="L374" s="158"/>
      <c r="M374" s="162"/>
      <c r="T374" s="163"/>
      <c r="AT374" s="159" t="s">
        <v>190</v>
      </c>
      <c r="AU374" s="159" t="s">
        <v>85</v>
      </c>
      <c r="AV374" s="13" t="s">
        <v>83</v>
      </c>
      <c r="AW374" s="13" t="s">
        <v>32</v>
      </c>
      <c r="AX374" s="13" t="s">
        <v>76</v>
      </c>
      <c r="AY374" s="159" t="s">
        <v>181</v>
      </c>
    </row>
    <row r="375" spans="2:65" s="13" customFormat="1" x14ac:dyDescent="0.2">
      <c r="B375" s="158"/>
      <c r="D375" s="151" t="s">
        <v>190</v>
      </c>
      <c r="E375" s="159" t="s">
        <v>1</v>
      </c>
      <c r="F375" s="160" t="s">
        <v>2207</v>
      </c>
      <c r="H375" s="159" t="s">
        <v>1</v>
      </c>
      <c r="I375" s="161"/>
      <c r="L375" s="158"/>
      <c r="M375" s="162"/>
      <c r="T375" s="163"/>
      <c r="AT375" s="159" t="s">
        <v>190</v>
      </c>
      <c r="AU375" s="159" t="s">
        <v>85</v>
      </c>
      <c r="AV375" s="13" t="s">
        <v>83</v>
      </c>
      <c r="AW375" s="13" t="s">
        <v>32</v>
      </c>
      <c r="AX375" s="13" t="s">
        <v>76</v>
      </c>
      <c r="AY375" s="159" t="s">
        <v>181</v>
      </c>
    </row>
    <row r="376" spans="2:65" s="13" customFormat="1" x14ac:dyDescent="0.2">
      <c r="B376" s="158"/>
      <c r="D376" s="151" t="s">
        <v>190</v>
      </c>
      <c r="E376" s="159" t="s">
        <v>1</v>
      </c>
      <c r="F376" s="160" t="s">
        <v>2208</v>
      </c>
      <c r="H376" s="159" t="s">
        <v>1</v>
      </c>
      <c r="I376" s="161"/>
      <c r="L376" s="158"/>
      <c r="M376" s="162"/>
      <c r="T376" s="163"/>
      <c r="AT376" s="159" t="s">
        <v>190</v>
      </c>
      <c r="AU376" s="159" t="s">
        <v>85</v>
      </c>
      <c r="AV376" s="13" t="s">
        <v>83</v>
      </c>
      <c r="AW376" s="13" t="s">
        <v>32</v>
      </c>
      <c r="AX376" s="13" t="s">
        <v>76</v>
      </c>
      <c r="AY376" s="159" t="s">
        <v>181</v>
      </c>
    </row>
    <row r="377" spans="2:65" s="12" customFormat="1" x14ac:dyDescent="0.2">
      <c r="B377" s="150"/>
      <c r="D377" s="151" t="s">
        <v>190</v>
      </c>
      <c r="E377" s="152" t="s">
        <v>1</v>
      </c>
      <c r="F377" s="153" t="s">
        <v>245</v>
      </c>
      <c r="H377" s="154">
        <v>13</v>
      </c>
      <c r="I377" s="155"/>
      <c r="L377" s="150"/>
      <c r="M377" s="156"/>
      <c r="T377" s="157"/>
      <c r="AT377" s="152" t="s">
        <v>190</v>
      </c>
      <c r="AU377" s="152" t="s">
        <v>85</v>
      </c>
      <c r="AV377" s="12" t="s">
        <v>85</v>
      </c>
      <c r="AW377" s="12" t="s">
        <v>32</v>
      </c>
      <c r="AX377" s="12" t="s">
        <v>76</v>
      </c>
      <c r="AY377" s="152" t="s">
        <v>181</v>
      </c>
    </row>
    <row r="378" spans="2:65" s="15" customFormat="1" x14ac:dyDescent="0.2">
      <c r="B378" s="184"/>
      <c r="D378" s="151" t="s">
        <v>190</v>
      </c>
      <c r="E378" s="185" t="s">
        <v>1</v>
      </c>
      <c r="F378" s="186" t="s">
        <v>296</v>
      </c>
      <c r="H378" s="187">
        <v>13</v>
      </c>
      <c r="I378" s="188"/>
      <c r="L378" s="184"/>
      <c r="M378" s="189"/>
      <c r="T378" s="190"/>
      <c r="AT378" s="185" t="s">
        <v>190</v>
      </c>
      <c r="AU378" s="185" t="s">
        <v>85</v>
      </c>
      <c r="AV378" s="15" t="s">
        <v>99</v>
      </c>
      <c r="AW378" s="15" t="s">
        <v>32</v>
      </c>
      <c r="AX378" s="15" t="s">
        <v>76</v>
      </c>
      <c r="AY378" s="185" t="s">
        <v>181</v>
      </c>
    </row>
    <row r="379" spans="2:65" s="13" customFormat="1" x14ac:dyDescent="0.2">
      <c r="B379" s="158"/>
      <c r="D379" s="151" t="s">
        <v>190</v>
      </c>
      <c r="E379" s="159" t="s">
        <v>1</v>
      </c>
      <c r="F379" s="160" t="s">
        <v>2212</v>
      </c>
      <c r="H379" s="159" t="s">
        <v>1</v>
      </c>
      <c r="I379" s="161"/>
      <c r="L379" s="158"/>
      <c r="M379" s="162"/>
      <c r="T379" s="163"/>
      <c r="AT379" s="159" t="s">
        <v>190</v>
      </c>
      <c r="AU379" s="159" t="s">
        <v>85</v>
      </c>
      <c r="AV379" s="13" t="s">
        <v>83</v>
      </c>
      <c r="AW379" s="13" t="s">
        <v>32</v>
      </c>
      <c r="AX379" s="13" t="s">
        <v>76</v>
      </c>
      <c r="AY379" s="159" t="s">
        <v>181</v>
      </c>
    </row>
    <row r="380" spans="2:65" s="13" customFormat="1" x14ac:dyDescent="0.2">
      <c r="B380" s="158"/>
      <c r="D380" s="151" t="s">
        <v>190</v>
      </c>
      <c r="E380" s="159" t="s">
        <v>1</v>
      </c>
      <c r="F380" s="160" t="s">
        <v>2208</v>
      </c>
      <c r="H380" s="159" t="s">
        <v>1</v>
      </c>
      <c r="I380" s="161"/>
      <c r="L380" s="158"/>
      <c r="M380" s="162"/>
      <c r="T380" s="163"/>
      <c r="AT380" s="159" t="s">
        <v>190</v>
      </c>
      <c r="AU380" s="159" t="s">
        <v>85</v>
      </c>
      <c r="AV380" s="13" t="s">
        <v>83</v>
      </c>
      <c r="AW380" s="13" t="s">
        <v>32</v>
      </c>
      <c r="AX380" s="13" t="s">
        <v>76</v>
      </c>
      <c r="AY380" s="159" t="s">
        <v>181</v>
      </c>
    </row>
    <row r="381" spans="2:65" s="12" customFormat="1" x14ac:dyDescent="0.2">
      <c r="B381" s="150"/>
      <c r="D381" s="151" t="s">
        <v>190</v>
      </c>
      <c r="E381" s="152" t="s">
        <v>1</v>
      </c>
      <c r="F381" s="153" t="s">
        <v>2241</v>
      </c>
      <c r="H381" s="154">
        <v>5.5</v>
      </c>
      <c r="I381" s="155"/>
      <c r="L381" s="150"/>
      <c r="M381" s="156"/>
      <c r="T381" s="157"/>
      <c r="AT381" s="152" t="s">
        <v>190</v>
      </c>
      <c r="AU381" s="152" t="s">
        <v>85</v>
      </c>
      <c r="AV381" s="12" t="s">
        <v>85</v>
      </c>
      <c r="AW381" s="12" t="s">
        <v>32</v>
      </c>
      <c r="AX381" s="12" t="s">
        <v>76</v>
      </c>
      <c r="AY381" s="152" t="s">
        <v>181</v>
      </c>
    </row>
    <row r="382" spans="2:65" s="15" customFormat="1" x14ac:dyDescent="0.2">
      <c r="B382" s="184"/>
      <c r="D382" s="151" t="s">
        <v>190</v>
      </c>
      <c r="E382" s="185" t="s">
        <v>1</v>
      </c>
      <c r="F382" s="186" t="s">
        <v>296</v>
      </c>
      <c r="H382" s="187">
        <v>5.5</v>
      </c>
      <c r="I382" s="188"/>
      <c r="L382" s="184"/>
      <c r="M382" s="189"/>
      <c r="T382" s="190"/>
      <c r="AT382" s="185" t="s">
        <v>190</v>
      </c>
      <c r="AU382" s="185" t="s">
        <v>85</v>
      </c>
      <c r="AV382" s="15" t="s">
        <v>99</v>
      </c>
      <c r="AW382" s="15" t="s">
        <v>32</v>
      </c>
      <c r="AX382" s="15" t="s">
        <v>76</v>
      </c>
      <c r="AY382" s="185" t="s">
        <v>181</v>
      </c>
    </row>
    <row r="383" spans="2:65" s="14" customFormat="1" x14ac:dyDescent="0.2">
      <c r="B383" s="164"/>
      <c r="D383" s="151" t="s">
        <v>190</v>
      </c>
      <c r="E383" s="165" t="s">
        <v>1</v>
      </c>
      <c r="F383" s="166" t="s">
        <v>193</v>
      </c>
      <c r="H383" s="167">
        <v>18.5</v>
      </c>
      <c r="I383" s="168"/>
      <c r="L383" s="164"/>
      <c r="M383" s="169"/>
      <c r="T383" s="170"/>
      <c r="AT383" s="165" t="s">
        <v>190</v>
      </c>
      <c r="AU383" s="165" t="s">
        <v>85</v>
      </c>
      <c r="AV383" s="14" t="s">
        <v>188</v>
      </c>
      <c r="AW383" s="14" t="s">
        <v>32</v>
      </c>
      <c r="AX383" s="14" t="s">
        <v>76</v>
      </c>
      <c r="AY383" s="165" t="s">
        <v>181</v>
      </c>
    </row>
    <row r="384" spans="2:65" s="12" customFormat="1" x14ac:dyDescent="0.2">
      <c r="B384" s="150"/>
      <c r="D384" s="151" t="s">
        <v>190</v>
      </c>
      <c r="E384" s="152" t="s">
        <v>1</v>
      </c>
      <c r="F384" s="153" t="s">
        <v>2242</v>
      </c>
      <c r="H384" s="154">
        <v>22.2</v>
      </c>
      <c r="I384" s="155"/>
      <c r="L384" s="150"/>
      <c r="M384" s="156"/>
      <c r="T384" s="157"/>
      <c r="AT384" s="152" t="s">
        <v>190</v>
      </c>
      <c r="AU384" s="152" t="s">
        <v>85</v>
      </c>
      <c r="AV384" s="12" t="s">
        <v>85</v>
      </c>
      <c r="AW384" s="12" t="s">
        <v>32</v>
      </c>
      <c r="AX384" s="12" t="s">
        <v>76</v>
      </c>
      <c r="AY384" s="152" t="s">
        <v>181</v>
      </c>
    </row>
    <row r="385" spans="2:65" s="14" customFormat="1" x14ac:dyDescent="0.2">
      <c r="B385" s="164"/>
      <c r="D385" s="151" t="s">
        <v>190</v>
      </c>
      <c r="E385" s="165" t="s">
        <v>1</v>
      </c>
      <c r="F385" s="166" t="s">
        <v>193</v>
      </c>
      <c r="H385" s="167">
        <v>22.2</v>
      </c>
      <c r="I385" s="168"/>
      <c r="L385" s="164"/>
      <c r="M385" s="169"/>
      <c r="T385" s="170"/>
      <c r="AT385" s="165" t="s">
        <v>190</v>
      </c>
      <c r="AU385" s="165" t="s">
        <v>85</v>
      </c>
      <c r="AV385" s="14" t="s">
        <v>188</v>
      </c>
      <c r="AW385" s="14" t="s">
        <v>32</v>
      </c>
      <c r="AX385" s="14" t="s">
        <v>76</v>
      </c>
      <c r="AY385" s="165" t="s">
        <v>181</v>
      </c>
    </row>
    <row r="386" spans="2:65" s="12" customFormat="1" x14ac:dyDescent="0.2">
      <c r="B386" s="150"/>
      <c r="D386" s="151" t="s">
        <v>190</v>
      </c>
      <c r="E386" s="152" t="s">
        <v>1</v>
      </c>
      <c r="F386" s="153" t="s">
        <v>2243</v>
      </c>
      <c r="H386" s="154">
        <v>22.5</v>
      </c>
      <c r="I386" s="155"/>
      <c r="L386" s="150"/>
      <c r="M386" s="156"/>
      <c r="T386" s="157"/>
      <c r="AT386" s="152" t="s">
        <v>190</v>
      </c>
      <c r="AU386" s="152" t="s">
        <v>85</v>
      </c>
      <c r="AV386" s="12" t="s">
        <v>85</v>
      </c>
      <c r="AW386" s="12" t="s">
        <v>32</v>
      </c>
      <c r="AX386" s="12" t="s">
        <v>76</v>
      </c>
      <c r="AY386" s="152" t="s">
        <v>181</v>
      </c>
    </row>
    <row r="387" spans="2:65" s="14" customFormat="1" x14ac:dyDescent="0.2">
      <c r="B387" s="164"/>
      <c r="D387" s="151" t="s">
        <v>190</v>
      </c>
      <c r="E387" s="165" t="s">
        <v>1</v>
      </c>
      <c r="F387" s="166" t="s">
        <v>193</v>
      </c>
      <c r="H387" s="167">
        <v>22.5</v>
      </c>
      <c r="I387" s="168"/>
      <c r="L387" s="164"/>
      <c r="M387" s="169"/>
      <c r="T387" s="170"/>
      <c r="AT387" s="165" t="s">
        <v>190</v>
      </c>
      <c r="AU387" s="165" t="s">
        <v>85</v>
      </c>
      <c r="AV387" s="14" t="s">
        <v>188</v>
      </c>
      <c r="AW387" s="14" t="s">
        <v>32</v>
      </c>
      <c r="AX387" s="14" t="s">
        <v>83</v>
      </c>
      <c r="AY387" s="165" t="s">
        <v>181</v>
      </c>
    </row>
    <row r="388" spans="2:65" s="1" customFormat="1" ht="21.75" customHeight="1" x14ac:dyDescent="0.2">
      <c r="B388" s="136"/>
      <c r="C388" s="137" t="s">
        <v>400</v>
      </c>
      <c r="D388" s="137" t="s">
        <v>183</v>
      </c>
      <c r="E388" s="138" t="s">
        <v>2244</v>
      </c>
      <c r="F388" s="139" t="s">
        <v>2245</v>
      </c>
      <c r="G388" s="140" t="s">
        <v>243</v>
      </c>
      <c r="H388" s="141">
        <v>78</v>
      </c>
      <c r="I388" s="142"/>
      <c r="J388" s="143">
        <f>ROUND(I388*H388,2)</f>
        <v>0</v>
      </c>
      <c r="K388" s="139" t="s">
        <v>187</v>
      </c>
      <c r="L388" s="32"/>
      <c r="M388" s="144" t="s">
        <v>1</v>
      </c>
      <c r="N388" s="145" t="s">
        <v>41</v>
      </c>
      <c r="P388" s="146">
        <f>O388*H388</f>
        <v>0</v>
      </c>
      <c r="Q388" s="146">
        <v>7.3860000000000001E-5</v>
      </c>
      <c r="R388" s="146">
        <f>Q388*H388</f>
        <v>5.76108E-3</v>
      </c>
      <c r="S388" s="146">
        <v>0</v>
      </c>
      <c r="T388" s="147">
        <f>S388*H388</f>
        <v>0</v>
      </c>
      <c r="AR388" s="148" t="s">
        <v>262</v>
      </c>
      <c r="AT388" s="148" t="s">
        <v>183</v>
      </c>
      <c r="AU388" s="148" t="s">
        <v>85</v>
      </c>
      <c r="AY388" s="17" t="s">
        <v>181</v>
      </c>
      <c r="BE388" s="149">
        <f>IF(N388="základní",J388,0)</f>
        <v>0</v>
      </c>
      <c r="BF388" s="149">
        <f>IF(N388="snížená",J388,0)</f>
        <v>0</v>
      </c>
      <c r="BG388" s="149">
        <f>IF(N388="zákl. přenesená",J388,0)</f>
        <v>0</v>
      </c>
      <c r="BH388" s="149">
        <f>IF(N388="sníž. přenesená",J388,0)</f>
        <v>0</v>
      </c>
      <c r="BI388" s="149">
        <f>IF(N388="nulová",J388,0)</f>
        <v>0</v>
      </c>
      <c r="BJ388" s="17" t="s">
        <v>83</v>
      </c>
      <c r="BK388" s="149">
        <f>ROUND(I388*H388,2)</f>
        <v>0</v>
      </c>
      <c r="BL388" s="17" t="s">
        <v>262</v>
      </c>
      <c r="BM388" s="148" t="s">
        <v>2246</v>
      </c>
    </row>
    <row r="389" spans="2:65" s="13" customFormat="1" x14ac:dyDescent="0.2">
      <c r="B389" s="158"/>
      <c r="D389" s="151" t="s">
        <v>190</v>
      </c>
      <c r="E389" s="159" t="s">
        <v>1</v>
      </c>
      <c r="F389" s="160" t="s">
        <v>2247</v>
      </c>
      <c r="H389" s="159" t="s">
        <v>1</v>
      </c>
      <c r="I389" s="161"/>
      <c r="L389" s="158"/>
      <c r="M389" s="162"/>
      <c r="T389" s="163"/>
      <c r="AT389" s="159" t="s">
        <v>190</v>
      </c>
      <c r="AU389" s="159" t="s">
        <v>85</v>
      </c>
      <c r="AV389" s="13" t="s">
        <v>83</v>
      </c>
      <c r="AW389" s="13" t="s">
        <v>32</v>
      </c>
      <c r="AX389" s="13" t="s">
        <v>76</v>
      </c>
      <c r="AY389" s="159" t="s">
        <v>181</v>
      </c>
    </row>
    <row r="390" spans="2:65" s="12" customFormat="1" x14ac:dyDescent="0.2">
      <c r="B390" s="150"/>
      <c r="D390" s="151" t="s">
        <v>190</v>
      </c>
      <c r="E390" s="152" t="s">
        <v>1</v>
      </c>
      <c r="F390" s="153" t="s">
        <v>2248</v>
      </c>
      <c r="H390" s="154">
        <v>30.2</v>
      </c>
      <c r="I390" s="155"/>
      <c r="L390" s="150"/>
      <c r="M390" s="156"/>
      <c r="T390" s="157"/>
      <c r="AT390" s="152" t="s">
        <v>190</v>
      </c>
      <c r="AU390" s="152" t="s">
        <v>85</v>
      </c>
      <c r="AV390" s="12" t="s">
        <v>85</v>
      </c>
      <c r="AW390" s="12" t="s">
        <v>32</v>
      </c>
      <c r="AX390" s="12" t="s">
        <v>76</v>
      </c>
      <c r="AY390" s="152" t="s">
        <v>181</v>
      </c>
    </row>
    <row r="391" spans="2:65" s="13" customFormat="1" x14ac:dyDescent="0.2">
      <c r="B391" s="158"/>
      <c r="D391" s="151" t="s">
        <v>190</v>
      </c>
      <c r="E391" s="159" t="s">
        <v>1</v>
      </c>
      <c r="F391" s="160" t="s">
        <v>2212</v>
      </c>
      <c r="H391" s="159" t="s">
        <v>1</v>
      </c>
      <c r="I391" s="161"/>
      <c r="L391" s="158"/>
      <c r="M391" s="162"/>
      <c r="T391" s="163"/>
      <c r="AT391" s="159" t="s">
        <v>190</v>
      </c>
      <c r="AU391" s="159" t="s">
        <v>85</v>
      </c>
      <c r="AV391" s="13" t="s">
        <v>83</v>
      </c>
      <c r="AW391" s="13" t="s">
        <v>32</v>
      </c>
      <c r="AX391" s="13" t="s">
        <v>76</v>
      </c>
      <c r="AY391" s="159" t="s">
        <v>181</v>
      </c>
    </row>
    <row r="392" spans="2:65" s="12" customFormat="1" x14ac:dyDescent="0.2">
      <c r="B392" s="150"/>
      <c r="D392" s="151" t="s">
        <v>190</v>
      </c>
      <c r="E392" s="152" t="s">
        <v>1</v>
      </c>
      <c r="F392" s="153" t="s">
        <v>2249</v>
      </c>
      <c r="H392" s="154">
        <v>34.799999999999997</v>
      </c>
      <c r="I392" s="155"/>
      <c r="L392" s="150"/>
      <c r="M392" s="156"/>
      <c r="T392" s="157"/>
      <c r="AT392" s="152" t="s">
        <v>190</v>
      </c>
      <c r="AU392" s="152" t="s">
        <v>85</v>
      </c>
      <c r="AV392" s="12" t="s">
        <v>85</v>
      </c>
      <c r="AW392" s="12" t="s">
        <v>32</v>
      </c>
      <c r="AX392" s="12" t="s">
        <v>76</v>
      </c>
      <c r="AY392" s="152" t="s">
        <v>181</v>
      </c>
    </row>
    <row r="393" spans="2:65" s="14" customFormat="1" x14ac:dyDescent="0.2">
      <c r="B393" s="164"/>
      <c r="D393" s="151" t="s">
        <v>190</v>
      </c>
      <c r="E393" s="165" t="s">
        <v>1</v>
      </c>
      <c r="F393" s="166" t="s">
        <v>193</v>
      </c>
      <c r="H393" s="167">
        <v>65</v>
      </c>
      <c r="I393" s="168"/>
      <c r="L393" s="164"/>
      <c r="M393" s="169"/>
      <c r="T393" s="170"/>
      <c r="AT393" s="165" t="s">
        <v>190</v>
      </c>
      <c r="AU393" s="165" t="s">
        <v>85</v>
      </c>
      <c r="AV393" s="14" t="s">
        <v>188</v>
      </c>
      <c r="AW393" s="14" t="s">
        <v>32</v>
      </c>
      <c r="AX393" s="14" t="s">
        <v>76</v>
      </c>
      <c r="AY393" s="165" t="s">
        <v>181</v>
      </c>
    </row>
    <row r="394" spans="2:65" s="12" customFormat="1" x14ac:dyDescent="0.2">
      <c r="B394" s="150"/>
      <c r="D394" s="151" t="s">
        <v>190</v>
      </c>
      <c r="E394" s="152" t="s">
        <v>1</v>
      </c>
      <c r="F394" s="153" t="s">
        <v>2250</v>
      </c>
      <c r="H394" s="154">
        <v>78</v>
      </c>
      <c r="I394" s="155"/>
      <c r="L394" s="150"/>
      <c r="M394" s="156"/>
      <c r="T394" s="157"/>
      <c r="AT394" s="152" t="s">
        <v>190</v>
      </c>
      <c r="AU394" s="152" t="s">
        <v>85</v>
      </c>
      <c r="AV394" s="12" t="s">
        <v>85</v>
      </c>
      <c r="AW394" s="12" t="s">
        <v>32</v>
      </c>
      <c r="AX394" s="12" t="s">
        <v>76</v>
      </c>
      <c r="AY394" s="152" t="s">
        <v>181</v>
      </c>
    </row>
    <row r="395" spans="2:65" s="14" customFormat="1" x14ac:dyDescent="0.2">
      <c r="B395" s="164"/>
      <c r="D395" s="151" t="s">
        <v>190</v>
      </c>
      <c r="E395" s="165" t="s">
        <v>1</v>
      </c>
      <c r="F395" s="166" t="s">
        <v>193</v>
      </c>
      <c r="H395" s="167">
        <v>78</v>
      </c>
      <c r="I395" s="168"/>
      <c r="L395" s="164"/>
      <c r="M395" s="169"/>
      <c r="T395" s="170"/>
      <c r="AT395" s="165" t="s">
        <v>190</v>
      </c>
      <c r="AU395" s="165" t="s">
        <v>85</v>
      </c>
      <c r="AV395" s="14" t="s">
        <v>188</v>
      </c>
      <c r="AW395" s="14" t="s">
        <v>32</v>
      </c>
      <c r="AX395" s="14" t="s">
        <v>83</v>
      </c>
      <c r="AY395" s="165" t="s">
        <v>181</v>
      </c>
    </row>
    <row r="396" spans="2:65" s="1" customFormat="1" ht="24.2" customHeight="1" x14ac:dyDescent="0.2">
      <c r="B396" s="136"/>
      <c r="C396" s="137" t="s">
        <v>404</v>
      </c>
      <c r="D396" s="137" t="s">
        <v>183</v>
      </c>
      <c r="E396" s="138" t="s">
        <v>2251</v>
      </c>
      <c r="F396" s="139" t="s">
        <v>2252</v>
      </c>
      <c r="G396" s="140" t="s">
        <v>243</v>
      </c>
      <c r="H396" s="141">
        <v>106.2</v>
      </c>
      <c r="I396" s="142"/>
      <c r="J396" s="143">
        <f>ROUND(I396*H396,2)</f>
        <v>0</v>
      </c>
      <c r="K396" s="139" t="s">
        <v>187</v>
      </c>
      <c r="L396" s="32"/>
      <c r="M396" s="144" t="s">
        <v>1</v>
      </c>
      <c r="N396" s="145" t="s">
        <v>41</v>
      </c>
      <c r="P396" s="146">
        <f>O396*H396</f>
        <v>0</v>
      </c>
      <c r="Q396" s="146">
        <v>9.4640000000000002E-5</v>
      </c>
      <c r="R396" s="146">
        <f>Q396*H396</f>
        <v>1.0050768E-2</v>
      </c>
      <c r="S396" s="146">
        <v>0</v>
      </c>
      <c r="T396" s="147">
        <f>S396*H396</f>
        <v>0</v>
      </c>
      <c r="AR396" s="148" t="s">
        <v>262</v>
      </c>
      <c r="AT396" s="148" t="s">
        <v>183</v>
      </c>
      <c r="AU396" s="148" t="s">
        <v>85</v>
      </c>
      <c r="AY396" s="17" t="s">
        <v>181</v>
      </c>
      <c r="BE396" s="149">
        <f>IF(N396="základní",J396,0)</f>
        <v>0</v>
      </c>
      <c r="BF396" s="149">
        <f>IF(N396="snížená",J396,0)</f>
        <v>0</v>
      </c>
      <c r="BG396" s="149">
        <f>IF(N396="zákl. přenesená",J396,0)</f>
        <v>0</v>
      </c>
      <c r="BH396" s="149">
        <f>IF(N396="sníž. přenesená",J396,0)</f>
        <v>0</v>
      </c>
      <c r="BI396" s="149">
        <f>IF(N396="nulová",J396,0)</f>
        <v>0</v>
      </c>
      <c r="BJ396" s="17" t="s">
        <v>83</v>
      </c>
      <c r="BK396" s="149">
        <f>ROUND(I396*H396,2)</f>
        <v>0</v>
      </c>
      <c r="BL396" s="17" t="s">
        <v>262</v>
      </c>
      <c r="BM396" s="148" t="s">
        <v>2253</v>
      </c>
    </row>
    <row r="397" spans="2:65" s="13" customFormat="1" x14ac:dyDescent="0.2">
      <c r="B397" s="158"/>
      <c r="D397" s="151" t="s">
        <v>190</v>
      </c>
      <c r="E397" s="159" t="s">
        <v>1</v>
      </c>
      <c r="F397" s="160" t="s">
        <v>2247</v>
      </c>
      <c r="H397" s="159" t="s">
        <v>1</v>
      </c>
      <c r="I397" s="161"/>
      <c r="L397" s="158"/>
      <c r="M397" s="162"/>
      <c r="T397" s="163"/>
      <c r="AT397" s="159" t="s">
        <v>190</v>
      </c>
      <c r="AU397" s="159" t="s">
        <v>85</v>
      </c>
      <c r="AV397" s="13" t="s">
        <v>83</v>
      </c>
      <c r="AW397" s="13" t="s">
        <v>32</v>
      </c>
      <c r="AX397" s="13" t="s">
        <v>76</v>
      </c>
      <c r="AY397" s="159" t="s">
        <v>181</v>
      </c>
    </row>
    <row r="398" spans="2:65" s="13" customFormat="1" x14ac:dyDescent="0.2">
      <c r="B398" s="158"/>
      <c r="D398" s="151" t="s">
        <v>190</v>
      </c>
      <c r="E398" s="159" t="s">
        <v>1</v>
      </c>
      <c r="F398" s="160" t="s">
        <v>2254</v>
      </c>
      <c r="H398" s="159" t="s">
        <v>1</v>
      </c>
      <c r="I398" s="161"/>
      <c r="L398" s="158"/>
      <c r="M398" s="162"/>
      <c r="T398" s="163"/>
      <c r="AT398" s="159" t="s">
        <v>190</v>
      </c>
      <c r="AU398" s="159" t="s">
        <v>85</v>
      </c>
      <c r="AV398" s="13" t="s">
        <v>83</v>
      </c>
      <c r="AW398" s="13" t="s">
        <v>32</v>
      </c>
      <c r="AX398" s="13" t="s">
        <v>76</v>
      </c>
      <c r="AY398" s="159" t="s">
        <v>181</v>
      </c>
    </row>
    <row r="399" spans="2:65" s="12" customFormat="1" x14ac:dyDescent="0.2">
      <c r="B399" s="150"/>
      <c r="D399" s="151" t="s">
        <v>190</v>
      </c>
      <c r="E399" s="152" t="s">
        <v>1</v>
      </c>
      <c r="F399" s="153" t="s">
        <v>2255</v>
      </c>
      <c r="H399" s="154">
        <v>37.799999999999997</v>
      </c>
      <c r="I399" s="155"/>
      <c r="L399" s="150"/>
      <c r="M399" s="156"/>
      <c r="T399" s="157"/>
      <c r="AT399" s="152" t="s">
        <v>190</v>
      </c>
      <c r="AU399" s="152" t="s">
        <v>85</v>
      </c>
      <c r="AV399" s="12" t="s">
        <v>85</v>
      </c>
      <c r="AW399" s="12" t="s">
        <v>32</v>
      </c>
      <c r="AX399" s="12" t="s">
        <v>76</v>
      </c>
      <c r="AY399" s="152" t="s">
        <v>181</v>
      </c>
    </row>
    <row r="400" spans="2:65" s="13" customFormat="1" x14ac:dyDescent="0.2">
      <c r="B400" s="158"/>
      <c r="D400" s="151" t="s">
        <v>190</v>
      </c>
      <c r="E400" s="159" t="s">
        <v>1</v>
      </c>
      <c r="F400" s="160" t="s">
        <v>2212</v>
      </c>
      <c r="H400" s="159" t="s">
        <v>1</v>
      </c>
      <c r="I400" s="161"/>
      <c r="L400" s="158"/>
      <c r="M400" s="162"/>
      <c r="T400" s="163"/>
      <c r="AT400" s="159" t="s">
        <v>190</v>
      </c>
      <c r="AU400" s="159" t="s">
        <v>85</v>
      </c>
      <c r="AV400" s="13" t="s">
        <v>83</v>
      </c>
      <c r="AW400" s="13" t="s">
        <v>32</v>
      </c>
      <c r="AX400" s="13" t="s">
        <v>76</v>
      </c>
      <c r="AY400" s="159" t="s">
        <v>181</v>
      </c>
    </row>
    <row r="401" spans="2:65" s="12" customFormat="1" x14ac:dyDescent="0.2">
      <c r="B401" s="150"/>
      <c r="D401" s="151" t="s">
        <v>190</v>
      </c>
      <c r="E401" s="152" t="s">
        <v>1</v>
      </c>
      <c r="F401" s="153" t="s">
        <v>2256</v>
      </c>
      <c r="H401" s="154">
        <v>50.7</v>
      </c>
      <c r="I401" s="155"/>
      <c r="L401" s="150"/>
      <c r="M401" s="156"/>
      <c r="T401" s="157"/>
      <c r="AT401" s="152" t="s">
        <v>190</v>
      </c>
      <c r="AU401" s="152" t="s">
        <v>85</v>
      </c>
      <c r="AV401" s="12" t="s">
        <v>85</v>
      </c>
      <c r="AW401" s="12" t="s">
        <v>32</v>
      </c>
      <c r="AX401" s="12" t="s">
        <v>76</v>
      </c>
      <c r="AY401" s="152" t="s">
        <v>181</v>
      </c>
    </row>
    <row r="402" spans="2:65" s="14" customFormat="1" x14ac:dyDescent="0.2">
      <c r="B402" s="164"/>
      <c r="D402" s="151" t="s">
        <v>190</v>
      </c>
      <c r="E402" s="165" t="s">
        <v>1</v>
      </c>
      <c r="F402" s="166" t="s">
        <v>193</v>
      </c>
      <c r="H402" s="167">
        <v>88.5</v>
      </c>
      <c r="I402" s="168"/>
      <c r="L402" s="164"/>
      <c r="M402" s="169"/>
      <c r="T402" s="170"/>
      <c r="AT402" s="165" t="s">
        <v>190</v>
      </c>
      <c r="AU402" s="165" t="s">
        <v>85</v>
      </c>
      <c r="AV402" s="14" t="s">
        <v>188</v>
      </c>
      <c r="AW402" s="14" t="s">
        <v>32</v>
      </c>
      <c r="AX402" s="14" t="s">
        <v>76</v>
      </c>
      <c r="AY402" s="165" t="s">
        <v>181</v>
      </c>
    </row>
    <row r="403" spans="2:65" s="12" customFormat="1" x14ac:dyDescent="0.2">
      <c r="B403" s="150"/>
      <c r="D403" s="151" t="s">
        <v>190</v>
      </c>
      <c r="E403" s="152" t="s">
        <v>1</v>
      </c>
      <c r="F403" s="153" t="s">
        <v>2257</v>
      </c>
      <c r="H403" s="154">
        <v>106.2</v>
      </c>
      <c r="I403" s="155"/>
      <c r="L403" s="150"/>
      <c r="M403" s="156"/>
      <c r="T403" s="157"/>
      <c r="AT403" s="152" t="s">
        <v>190</v>
      </c>
      <c r="AU403" s="152" t="s">
        <v>85</v>
      </c>
      <c r="AV403" s="12" t="s">
        <v>85</v>
      </c>
      <c r="AW403" s="12" t="s">
        <v>32</v>
      </c>
      <c r="AX403" s="12" t="s">
        <v>76</v>
      </c>
      <c r="AY403" s="152" t="s">
        <v>181</v>
      </c>
    </row>
    <row r="404" spans="2:65" s="14" customFormat="1" x14ac:dyDescent="0.2">
      <c r="B404" s="164"/>
      <c r="D404" s="151" t="s">
        <v>190</v>
      </c>
      <c r="E404" s="165" t="s">
        <v>1</v>
      </c>
      <c r="F404" s="166" t="s">
        <v>193</v>
      </c>
      <c r="H404" s="167">
        <v>106.2</v>
      </c>
      <c r="I404" s="168"/>
      <c r="L404" s="164"/>
      <c r="M404" s="169"/>
      <c r="T404" s="170"/>
      <c r="AT404" s="165" t="s">
        <v>190</v>
      </c>
      <c r="AU404" s="165" t="s">
        <v>85</v>
      </c>
      <c r="AV404" s="14" t="s">
        <v>188</v>
      </c>
      <c r="AW404" s="14" t="s">
        <v>32</v>
      </c>
      <c r="AX404" s="14" t="s">
        <v>76</v>
      </c>
      <c r="AY404" s="165" t="s">
        <v>181</v>
      </c>
    </row>
    <row r="405" spans="2:65" s="12" customFormat="1" x14ac:dyDescent="0.2">
      <c r="B405" s="150"/>
      <c r="D405" s="151" t="s">
        <v>190</v>
      </c>
      <c r="E405" s="152" t="s">
        <v>1</v>
      </c>
      <c r="F405" s="153" t="s">
        <v>2258</v>
      </c>
      <c r="H405" s="154">
        <v>106.2</v>
      </c>
      <c r="I405" s="155"/>
      <c r="L405" s="150"/>
      <c r="M405" s="156"/>
      <c r="T405" s="157"/>
      <c r="AT405" s="152" t="s">
        <v>190</v>
      </c>
      <c r="AU405" s="152" t="s">
        <v>85</v>
      </c>
      <c r="AV405" s="12" t="s">
        <v>85</v>
      </c>
      <c r="AW405" s="12" t="s">
        <v>32</v>
      </c>
      <c r="AX405" s="12" t="s">
        <v>76</v>
      </c>
      <c r="AY405" s="152" t="s">
        <v>181</v>
      </c>
    </row>
    <row r="406" spans="2:65" s="14" customFormat="1" x14ac:dyDescent="0.2">
      <c r="B406" s="164"/>
      <c r="D406" s="151" t="s">
        <v>190</v>
      </c>
      <c r="E406" s="165" t="s">
        <v>1</v>
      </c>
      <c r="F406" s="166" t="s">
        <v>193</v>
      </c>
      <c r="H406" s="167">
        <v>106.2</v>
      </c>
      <c r="I406" s="168"/>
      <c r="L406" s="164"/>
      <c r="M406" s="169"/>
      <c r="T406" s="170"/>
      <c r="AT406" s="165" t="s">
        <v>190</v>
      </c>
      <c r="AU406" s="165" t="s">
        <v>85</v>
      </c>
      <c r="AV406" s="14" t="s">
        <v>188</v>
      </c>
      <c r="AW406" s="14" t="s">
        <v>32</v>
      </c>
      <c r="AX406" s="14" t="s">
        <v>83</v>
      </c>
      <c r="AY406" s="165" t="s">
        <v>181</v>
      </c>
    </row>
    <row r="407" spans="2:65" s="1" customFormat="1" ht="24.2" customHeight="1" x14ac:dyDescent="0.2">
      <c r="B407" s="136"/>
      <c r="C407" s="137" t="s">
        <v>409</v>
      </c>
      <c r="D407" s="137" t="s">
        <v>183</v>
      </c>
      <c r="E407" s="138" t="s">
        <v>2259</v>
      </c>
      <c r="F407" s="139" t="s">
        <v>2260</v>
      </c>
      <c r="G407" s="140" t="s">
        <v>243</v>
      </c>
      <c r="H407" s="141">
        <v>7</v>
      </c>
      <c r="I407" s="142"/>
      <c r="J407" s="143">
        <f>ROUND(I407*H407,2)</f>
        <v>0</v>
      </c>
      <c r="K407" s="139" t="s">
        <v>187</v>
      </c>
      <c r="L407" s="32"/>
      <c r="M407" s="144" t="s">
        <v>1</v>
      </c>
      <c r="N407" s="145" t="s">
        <v>41</v>
      </c>
      <c r="P407" s="146">
        <f>O407*H407</f>
        <v>0</v>
      </c>
      <c r="Q407" s="146">
        <v>1.1523000000000001E-4</v>
      </c>
      <c r="R407" s="146">
        <f>Q407*H407</f>
        <v>8.0661000000000003E-4</v>
      </c>
      <c r="S407" s="146">
        <v>0</v>
      </c>
      <c r="T407" s="147">
        <f>S407*H407</f>
        <v>0</v>
      </c>
      <c r="AR407" s="148" t="s">
        <v>262</v>
      </c>
      <c r="AT407" s="148" t="s">
        <v>183</v>
      </c>
      <c r="AU407" s="148" t="s">
        <v>85</v>
      </c>
      <c r="AY407" s="17" t="s">
        <v>181</v>
      </c>
      <c r="BE407" s="149">
        <f>IF(N407="základní",J407,0)</f>
        <v>0</v>
      </c>
      <c r="BF407" s="149">
        <f>IF(N407="snížená",J407,0)</f>
        <v>0</v>
      </c>
      <c r="BG407" s="149">
        <f>IF(N407="zákl. přenesená",J407,0)</f>
        <v>0</v>
      </c>
      <c r="BH407" s="149">
        <f>IF(N407="sníž. přenesená",J407,0)</f>
        <v>0</v>
      </c>
      <c r="BI407" s="149">
        <f>IF(N407="nulová",J407,0)</f>
        <v>0</v>
      </c>
      <c r="BJ407" s="17" t="s">
        <v>83</v>
      </c>
      <c r="BK407" s="149">
        <f>ROUND(I407*H407,2)</f>
        <v>0</v>
      </c>
      <c r="BL407" s="17" t="s">
        <v>262</v>
      </c>
      <c r="BM407" s="148" t="s">
        <v>2261</v>
      </c>
    </row>
    <row r="408" spans="2:65" s="13" customFormat="1" x14ac:dyDescent="0.2">
      <c r="B408" s="158"/>
      <c r="D408" s="151" t="s">
        <v>190</v>
      </c>
      <c r="E408" s="159" t="s">
        <v>1</v>
      </c>
      <c r="F408" s="160" t="s">
        <v>2247</v>
      </c>
      <c r="H408" s="159" t="s">
        <v>1</v>
      </c>
      <c r="I408" s="161"/>
      <c r="L408" s="158"/>
      <c r="M408" s="162"/>
      <c r="T408" s="163"/>
      <c r="AT408" s="159" t="s">
        <v>190</v>
      </c>
      <c r="AU408" s="159" t="s">
        <v>85</v>
      </c>
      <c r="AV408" s="13" t="s">
        <v>83</v>
      </c>
      <c r="AW408" s="13" t="s">
        <v>32</v>
      </c>
      <c r="AX408" s="13" t="s">
        <v>76</v>
      </c>
      <c r="AY408" s="159" t="s">
        <v>181</v>
      </c>
    </row>
    <row r="409" spans="2:65" s="13" customFormat="1" x14ac:dyDescent="0.2">
      <c r="B409" s="158"/>
      <c r="D409" s="151" t="s">
        <v>190</v>
      </c>
      <c r="E409" s="159" t="s">
        <v>1</v>
      </c>
      <c r="F409" s="160" t="s">
        <v>2262</v>
      </c>
      <c r="H409" s="159" t="s">
        <v>1</v>
      </c>
      <c r="I409" s="161"/>
      <c r="L409" s="158"/>
      <c r="M409" s="162"/>
      <c r="T409" s="163"/>
      <c r="AT409" s="159" t="s">
        <v>190</v>
      </c>
      <c r="AU409" s="159" t="s">
        <v>85</v>
      </c>
      <c r="AV409" s="13" t="s">
        <v>83</v>
      </c>
      <c r="AW409" s="13" t="s">
        <v>32</v>
      </c>
      <c r="AX409" s="13" t="s">
        <v>76</v>
      </c>
      <c r="AY409" s="159" t="s">
        <v>181</v>
      </c>
    </row>
    <row r="410" spans="2:65" s="12" customFormat="1" x14ac:dyDescent="0.2">
      <c r="B410" s="150"/>
      <c r="D410" s="151" t="s">
        <v>190</v>
      </c>
      <c r="E410" s="152" t="s">
        <v>1</v>
      </c>
      <c r="F410" s="153" t="s">
        <v>2263</v>
      </c>
      <c r="H410" s="154">
        <v>5.5</v>
      </c>
      <c r="I410" s="155"/>
      <c r="L410" s="150"/>
      <c r="M410" s="156"/>
      <c r="T410" s="157"/>
      <c r="AT410" s="152" t="s">
        <v>190</v>
      </c>
      <c r="AU410" s="152" t="s">
        <v>85</v>
      </c>
      <c r="AV410" s="12" t="s">
        <v>85</v>
      </c>
      <c r="AW410" s="12" t="s">
        <v>32</v>
      </c>
      <c r="AX410" s="12" t="s">
        <v>76</v>
      </c>
      <c r="AY410" s="152" t="s">
        <v>181</v>
      </c>
    </row>
    <row r="411" spans="2:65" s="14" customFormat="1" x14ac:dyDescent="0.2">
      <c r="B411" s="164"/>
      <c r="D411" s="151" t="s">
        <v>190</v>
      </c>
      <c r="E411" s="165" t="s">
        <v>1</v>
      </c>
      <c r="F411" s="166" t="s">
        <v>193</v>
      </c>
      <c r="H411" s="167">
        <v>5.5</v>
      </c>
      <c r="I411" s="168"/>
      <c r="L411" s="164"/>
      <c r="M411" s="169"/>
      <c r="T411" s="170"/>
      <c r="AT411" s="165" t="s">
        <v>190</v>
      </c>
      <c r="AU411" s="165" t="s">
        <v>85</v>
      </c>
      <c r="AV411" s="14" t="s">
        <v>188</v>
      </c>
      <c r="AW411" s="14" t="s">
        <v>32</v>
      </c>
      <c r="AX411" s="14" t="s">
        <v>76</v>
      </c>
      <c r="AY411" s="165" t="s">
        <v>181</v>
      </c>
    </row>
    <row r="412" spans="2:65" s="12" customFormat="1" x14ac:dyDescent="0.2">
      <c r="B412" s="150"/>
      <c r="D412" s="151" t="s">
        <v>190</v>
      </c>
      <c r="E412" s="152" t="s">
        <v>1</v>
      </c>
      <c r="F412" s="153" t="s">
        <v>2264</v>
      </c>
      <c r="H412" s="154">
        <v>6.6</v>
      </c>
      <c r="I412" s="155"/>
      <c r="L412" s="150"/>
      <c r="M412" s="156"/>
      <c r="T412" s="157"/>
      <c r="AT412" s="152" t="s">
        <v>190</v>
      </c>
      <c r="AU412" s="152" t="s">
        <v>85</v>
      </c>
      <c r="AV412" s="12" t="s">
        <v>85</v>
      </c>
      <c r="AW412" s="12" t="s">
        <v>32</v>
      </c>
      <c r="AX412" s="12" t="s">
        <v>76</v>
      </c>
      <c r="AY412" s="152" t="s">
        <v>181</v>
      </c>
    </row>
    <row r="413" spans="2:65" s="14" customFormat="1" x14ac:dyDescent="0.2">
      <c r="B413" s="164"/>
      <c r="D413" s="151" t="s">
        <v>190</v>
      </c>
      <c r="E413" s="165" t="s">
        <v>1</v>
      </c>
      <c r="F413" s="166" t="s">
        <v>193</v>
      </c>
      <c r="H413" s="167">
        <v>6.6</v>
      </c>
      <c r="I413" s="168"/>
      <c r="L413" s="164"/>
      <c r="M413" s="169"/>
      <c r="T413" s="170"/>
      <c r="AT413" s="165" t="s">
        <v>190</v>
      </c>
      <c r="AU413" s="165" t="s">
        <v>85</v>
      </c>
      <c r="AV413" s="14" t="s">
        <v>188</v>
      </c>
      <c r="AW413" s="14" t="s">
        <v>32</v>
      </c>
      <c r="AX413" s="14" t="s">
        <v>76</v>
      </c>
      <c r="AY413" s="165" t="s">
        <v>181</v>
      </c>
    </row>
    <row r="414" spans="2:65" s="12" customFormat="1" x14ac:dyDescent="0.2">
      <c r="B414" s="150"/>
      <c r="D414" s="151" t="s">
        <v>190</v>
      </c>
      <c r="E414" s="152" t="s">
        <v>1</v>
      </c>
      <c r="F414" s="153" t="s">
        <v>219</v>
      </c>
      <c r="H414" s="154">
        <v>7</v>
      </c>
      <c r="I414" s="155"/>
      <c r="L414" s="150"/>
      <c r="M414" s="156"/>
      <c r="T414" s="157"/>
      <c r="AT414" s="152" t="s">
        <v>190</v>
      </c>
      <c r="AU414" s="152" t="s">
        <v>85</v>
      </c>
      <c r="AV414" s="12" t="s">
        <v>85</v>
      </c>
      <c r="AW414" s="12" t="s">
        <v>32</v>
      </c>
      <c r="AX414" s="12" t="s">
        <v>76</v>
      </c>
      <c r="AY414" s="152" t="s">
        <v>181</v>
      </c>
    </row>
    <row r="415" spans="2:65" s="14" customFormat="1" x14ac:dyDescent="0.2">
      <c r="B415" s="164"/>
      <c r="D415" s="151" t="s">
        <v>190</v>
      </c>
      <c r="E415" s="165" t="s">
        <v>1</v>
      </c>
      <c r="F415" s="166" t="s">
        <v>193</v>
      </c>
      <c r="H415" s="167">
        <v>7</v>
      </c>
      <c r="I415" s="168"/>
      <c r="L415" s="164"/>
      <c r="M415" s="169"/>
      <c r="T415" s="170"/>
      <c r="AT415" s="165" t="s">
        <v>190</v>
      </c>
      <c r="AU415" s="165" t="s">
        <v>85</v>
      </c>
      <c r="AV415" s="14" t="s">
        <v>188</v>
      </c>
      <c r="AW415" s="14" t="s">
        <v>32</v>
      </c>
      <c r="AX415" s="14" t="s">
        <v>83</v>
      </c>
      <c r="AY415" s="165" t="s">
        <v>181</v>
      </c>
    </row>
    <row r="416" spans="2:65" s="1" customFormat="1" ht="21.75" customHeight="1" x14ac:dyDescent="0.2">
      <c r="B416" s="136"/>
      <c r="C416" s="137" t="s">
        <v>415</v>
      </c>
      <c r="D416" s="137" t="s">
        <v>183</v>
      </c>
      <c r="E416" s="138" t="s">
        <v>2265</v>
      </c>
      <c r="F416" s="139" t="s">
        <v>2266</v>
      </c>
      <c r="G416" s="140" t="s">
        <v>243</v>
      </c>
      <c r="H416" s="141">
        <v>87</v>
      </c>
      <c r="I416" s="142"/>
      <c r="J416" s="143">
        <f>ROUND(I416*H416,2)</f>
        <v>0</v>
      </c>
      <c r="K416" s="139" t="s">
        <v>187</v>
      </c>
      <c r="L416" s="32"/>
      <c r="M416" s="144" t="s">
        <v>1</v>
      </c>
      <c r="N416" s="145" t="s">
        <v>41</v>
      </c>
      <c r="P416" s="146">
        <f>O416*H416</f>
        <v>0</v>
      </c>
      <c r="Q416" s="146">
        <v>1.9656E-4</v>
      </c>
      <c r="R416" s="146">
        <f>Q416*H416</f>
        <v>1.710072E-2</v>
      </c>
      <c r="S416" s="146">
        <v>0</v>
      </c>
      <c r="T416" s="147">
        <f>S416*H416</f>
        <v>0</v>
      </c>
      <c r="AR416" s="148" t="s">
        <v>262</v>
      </c>
      <c r="AT416" s="148" t="s">
        <v>183</v>
      </c>
      <c r="AU416" s="148" t="s">
        <v>85</v>
      </c>
      <c r="AY416" s="17" t="s">
        <v>181</v>
      </c>
      <c r="BE416" s="149">
        <f>IF(N416="základní",J416,0)</f>
        <v>0</v>
      </c>
      <c r="BF416" s="149">
        <f>IF(N416="snížená",J416,0)</f>
        <v>0</v>
      </c>
      <c r="BG416" s="149">
        <f>IF(N416="zákl. přenesená",J416,0)</f>
        <v>0</v>
      </c>
      <c r="BH416" s="149">
        <f>IF(N416="sníž. přenesená",J416,0)</f>
        <v>0</v>
      </c>
      <c r="BI416" s="149">
        <f>IF(N416="nulová",J416,0)</f>
        <v>0</v>
      </c>
      <c r="BJ416" s="17" t="s">
        <v>83</v>
      </c>
      <c r="BK416" s="149">
        <f>ROUND(I416*H416,2)</f>
        <v>0</v>
      </c>
      <c r="BL416" s="17" t="s">
        <v>262</v>
      </c>
      <c r="BM416" s="148" t="s">
        <v>2267</v>
      </c>
    </row>
    <row r="417" spans="2:65" s="13" customFormat="1" x14ac:dyDescent="0.2">
      <c r="B417" s="158"/>
      <c r="D417" s="151" t="s">
        <v>190</v>
      </c>
      <c r="E417" s="159" t="s">
        <v>1</v>
      </c>
      <c r="F417" s="160" t="s">
        <v>2268</v>
      </c>
      <c r="H417" s="159" t="s">
        <v>1</v>
      </c>
      <c r="I417" s="161"/>
      <c r="L417" s="158"/>
      <c r="M417" s="162"/>
      <c r="T417" s="163"/>
      <c r="AT417" s="159" t="s">
        <v>190</v>
      </c>
      <c r="AU417" s="159" t="s">
        <v>85</v>
      </c>
      <c r="AV417" s="13" t="s">
        <v>83</v>
      </c>
      <c r="AW417" s="13" t="s">
        <v>32</v>
      </c>
      <c r="AX417" s="13" t="s">
        <v>76</v>
      </c>
      <c r="AY417" s="159" t="s">
        <v>181</v>
      </c>
    </row>
    <row r="418" spans="2:65" s="12" customFormat="1" x14ac:dyDescent="0.2">
      <c r="B418" s="150"/>
      <c r="D418" s="151" t="s">
        <v>190</v>
      </c>
      <c r="E418" s="152" t="s">
        <v>1</v>
      </c>
      <c r="F418" s="153" t="s">
        <v>2269</v>
      </c>
      <c r="H418" s="154">
        <v>46.16</v>
      </c>
      <c r="I418" s="155"/>
      <c r="L418" s="150"/>
      <c r="M418" s="156"/>
      <c r="T418" s="157"/>
      <c r="AT418" s="152" t="s">
        <v>190</v>
      </c>
      <c r="AU418" s="152" t="s">
        <v>85</v>
      </c>
      <c r="AV418" s="12" t="s">
        <v>85</v>
      </c>
      <c r="AW418" s="12" t="s">
        <v>32</v>
      </c>
      <c r="AX418" s="12" t="s">
        <v>76</v>
      </c>
      <c r="AY418" s="152" t="s">
        <v>181</v>
      </c>
    </row>
    <row r="419" spans="2:65" s="13" customFormat="1" x14ac:dyDescent="0.2">
      <c r="B419" s="158"/>
      <c r="D419" s="151" t="s">
        <v>190</v>
      </c>
      <c r="E419" s="159" t="s">
        <v>1</v>
      </c>
      <c r="F419" s="160" t="s">
        <v>2212</v>
      </c>
      <c r="H419" s="159" t="s">
        <v>1</v>
      </c>
      <c r="I419" s="161"/>
      <c r="L419" s="158"/>
      <c r="M419" s="162"/>
      <c r="T419" s="163"/>
      <c r="AT419" s="159" t="s">
        <v>190</v>
      </c>
      <c r="AU419" s="159" t="s">
        <v>85</v>
      </c>
      <c r="AV419" s="13" t="s">
        <v>83</v>
      </c>
      <c r="AW419" s="13" t="s">
        <v>32</v>
      </c>
      <c r="AX419" s="13" t="s">
        <v>76</v>
      </c>
      <c r="AY419" s="159" t="s">
        <v>181</v>
      </c>
    </row>
    <row r="420" spans="2:65" s="12" customFormat="1" x14ac:dyDescent="0.2">
      <c r="B420" s="150"/>
      <c r="D420" s="151" t="s">
        <v>190</v>
      </c>
      <c r="E420" s="152" t="s">
        <v>1</v>
      </c>
      <c r="F420" s="153" t="s">
        <v>2270</v>
      </c>
      <c r="H420" s="154">
        <v>26.3</v>
      </c>
      <c r="I420" s="155"/>
      <c r="L420" s="150"/>
      <c r="M420" s="156"/>
      <c r="T420" s="157"/>
      <c r="AT420" s="152" t="s">
        <v>190</v>
      </c>
      <c r="AU420" s="152" t="s">
        <v>85</v>
      </c>
      <c r="AV420" s="12" t="s">
        <v>85</v>
      </c>
      <c r="AW420" s="12" t="s">
        <v>32</v>
      </c>
      <c r="AX420" s="12" t="s">
        <v>76</v>
      </c>
      <c r="AY420" s="152" t="s">
        <v>181</v>
      </c>
    </row>
    <row r="421" spans="2:65" s="14" customFormat="1" x14ac:dyDescent="0.2">
      <c r="B421" s="164"/>
      <c r="D421" s="151" t="s">
        <v>190</v>
      </c>
      <c r="E421" s="165" t="s">
        <v>1</v>
      </c>
      <c r="F421" s="166" t="s">
        <v>193</v>
      </c>
      <c r="H421" s="167">
        <v>72.459999999999994</v>
      </c>
      <c r="I421" s="168"/>
      <c r="L421" s="164"/>
      <c r="M421" s="169"/>
      <c r="T421" s="170"/>
      <c r="AT421" s="165" t="s">
        <v>190</v>
      </c>
      <c r="AU421" s="165" t="s">
        <v>85</v>
      </c>
      <c r="AV421" s="14" t="s">
        <v>188</v>
      </c>
      <c r="AW421" s="14" t="s">
        <v>32</v>
      </c>
      <c r="AX421" s="14" t="s">
        <v>76</v>
      </c>
      <c r="AY421" s="165" t="s">
        <v>181</v>
      </c>
    </row>
    <row r="422" spans="2:65" s="12" customFormat="1" x14ac:dyDescent="0.2">
      <c r="B422" s="150"/>
      <c r="D422" s="151" t="s">
        <v>190</v>
      </c>
      <c r="E422" s="152" t="s">
        <v>1</v>
      </c>
      <c r="F422" s="153" t="s">
        <v>2271</v>
      </c>
      <c r="H422" s="154">
        <v>86.951999999999998</v>
      </c>
      <c r="I422" s="155"/>
      <c r="L422" s="150"/>
      <c r="M422" s="156"/>
      <c r="T422" s="157"/>
      <c r="AT422" s="152" t="s">
        <v>190</v>
      </c>
      <c r="AU422" s="152" t="s">
        <v>85</v>
      </c>
      <c r="AV422" s="12" t="s">
        <v>85</v>
      </c>
      <c r="AW422" s="12" t="s">
        <v>32</v>
      </c>
      <c r="AX422" s="12" t="s">
        <v>76</v>
      </c>
      <c r="AY422" s="152" t="s">
        <v>181</v>
      </c>
    </row>
    <row r="423" spans="2:65" s="14" customFormat="1" x14ac:dyDescent="0.2">
      <c r="B423" s="164"/>
      <c r="D423" s="151" t="s">
        <v>190</v>
      </c>
      <c r="E423" s="165" t="s">
        <v>1</v>
      </c>
      <c r="F423" s="166" t="s">
        <v>193</v>
      </c>
      <c r="H423" s="167">
        <v>86.951999999999998</v>
      </c>
      <c r="I423" s="168"/>
      <c r="L423" s="164"/>
      <c r="M423" s="169"/>
      <c r="T423" s="170"/>
      <c r="AT423" s="165" t="s">
        <v>190</v>
      </c>
      <c r="AU423" s="165" t="s">
        <v>85</v>
      </c>
      <c r="AV423" s="14" t="s">
        <v>188</v>
      </c>
      <c r="AW423" s="14" t="s">
        <v>32</v>
      </c>
      <c r="AX423" s="14" t="s">
        <v>76</v>
      </c>
      <c r="AY423" s="165" t="s">
        <v>181</v>
      </c>
    </row>
    <row r="424" spans="2:65" s="12" customFormat="1" x14ac:dyDescent="0.2">
      <c r="B424" s="150"/>
      <c r="D424" s="151" t="s">
        <v>190</v>
      </c>
      <c r="E424" s="152" t="s">
        <v>1</v>
      </c>
      <c r="F424" s="153" t="s">
        <v>613</v>
      </c>
      <c r="H424" s="154">
        <v>87</v>
      </c>
      <c r="I424" s="155"/>
      <c r="L424" s="150"/>
      <c r="M424" s="156"/>
      <c r="T424" s="157"/>
      <c r="AT424" s="152" t="s">
        <v>190</v>
      </c>
      <c r="AU424" s="152" t="s">
        <v>85</v>
      </c>
      <c r="AV424" s="12" t="s">
        <v>85</v>
      </c>
      <c r="AW424" s="12" t="s">
        <v>32</v>
      </c>
      <c r="AX424" s="12" t="s">
        <v>76</v>
      </c>
      <c r="AY424" s="152" t="s">
        <v>181</v>
      </c>
    </row>
    <row r="425" spans="2:65" s="14" customFormat="1" x14ac:dyDescent="0.2">
      <c r="B425" s="164"/>
      <c r="D425" s="151" t="s">
        <v>190</v>
      </c>
      <c r="E425" s="165" t="s">
        <v>1</v>
      </c>
      <c r="F425" s="166" t="s">
        <v>193</v>
      </c>
      <c r="H425" s="167">
        <v>87</v>
      </c>
      <c r="I425" s="168"/>
      <c r="L425" s="164"/>
      <c r="M425" s="169"/>
      <c r="T425" s="170"/>
      <c r="AT425" s="165" t="s">
        <v>190</v>
      </c>
      <c r="AU425" s="165" t="s">
        <v>85</v>
      </c>
      <c r="AV425" s="14" t="s">
        <v>188</v>
      </c>
      <c r="AW425" s="14" t="s">
        <v>32</v>
      </c>
      <c r="AX425" s="14" t="s">
        <v>83</v>
      </c>
      <c r="AY425" s="165" t="s">
        <v>181</v>
      </c>
    </row>
    <row r="426" spans="2:65" s="1" customFormat="1" ht="24.2" customHeight="1" x14ac:dyDescent="0.2">
      <c r="B426" s="136"/>
      <c r="C426" s="137" t="s">
        <v>420</v>
      </c>
      <c r="D426" s="137" t="s">
        <v>183</v>
      </c>
      <c r="E426" s="138" t="s">
        <v>2272</v>
      </c>
      <c r="F426" s="139" t="s">
        <v>2273</v>
      </c>
      <c r="G426" s="140" t="s">
        <v>243</v>
      </c>
      <c r="H426" s="141">
        <v>72.5</v>
      </c>
      <c r="I426" s="142"/>
      <c r="J426" s="143">
        <f>ROUND(I426*H426,2)</f>
        <v>0</v>
      </c>
      <c r="K426" s="139" t="s">
        <v>187</v>
      </c>
      <c r="L426" s="32"/>
      <c r="M426" s="144" t="s">
        <v>1</v>
      </c>
      <c r="N426" s="145" t="s">
        <v>41</v>
      </c>
      <c r="P426" s="146">
        <f>O426*H426</f>
        <v>0</v>
      </c>
      <c r="Q426" s="146">
        <v>2.4078000000000001E-4</v>
      </c>
      <c r="R426" s="146">
        <f>Q426*H426</f>
        <v>1.7456550000000001E-2</v>
      </c>
      <c r="S426" s="146">
        <v>0</v>
      </c>
      <c r="T426" s="147">
        <f>S426*H426</f>
        <v>0</v>
      </c>
      <c r="AR426" s="148" t="s">
        <v>262</v>
      </c>
      <c r="AT426" s="148" t="s">
        <v>183</v>
      </c>
      <c r="AU426" s="148" t="s">
        <v>85</v>
      </c>
      <c r="AY426" s="17" t="s">
        <v>181</v>
      </c>
      <c r="BE426" s="149">
        <f>IF(N426="základní",J426,0)</f>
        <v>0</v>
      </c>
      <c r="BF426" s="149">
        <f>IF(N426="snížená",J426,0)</f>
        <v>0</v>
      </c>
      <c r="BG426" s="149">
        <f>IF(N426="zákl. přenesená",J426,0)</f>
        <v>0</v>
      </c>
      <c r="BH426" s="149">
        <f>IF(N426="sníž. přenesená",J426,0)</f>
        <v>0</v>
      </c>
      <c r="BI426" s="149">
        <f>IF(N426="nulová",J426,0)</f>
        <v>0</v>
      </c>
      <c r="BJ426" s="17" t="s">
        <v>83</v>
      </c>
      <c r="BK426" s="149">
        <f>ROUND(I426*H426,2)</f>
        <v>0</v>
      </c>
      <c r="BL426" s="17" t="s">
        <v>262</v>
      </c>
      <c r="BM426" s="148" t="s">
        <v>2274</v>
      </c>
    </row>
    <row r="427" spans="2:65" s="13" customFormat="1" x14ac:dyDescent="0.2">
      <c r="B427" s="158"/>
      <c r="D427" s="151" t="s">
        <v>190</v>
      </c>
      <c r="E427" s="159" t="s">
        <v>1</v>
      </c>
      <c r="F427" s="160" t="s">
        <v>2268</v>
      </c>
      <c r="H427" s="159" t="s">
        <v>1</v>
      </c>
      <c r="I427" s="161"/>
      <c r="L427" s="158"/>
      <c r="M427" s="162"/>
      <c r="T427" s="163"/>
      <c r="AT427" s="159" t="s">
        <v>190</v>
      </c>
      <c r="AU427" s="159" t="s">
        <v>85</v>
      </c>
      <c r="AV427" s="13" t="s">
        <v>83</v>
      </c>
      <c r="AW427" s="13" t="s">
        <v>32</v>
      </c>
      <c r="AX427" s="13" t="s">
        <v>76</v>
      </c>
      <c r="AY427" s="159" t="s">
        <v>181</v>
      </c>
    </row>
    <row r="428" spans="2:65" s="13" customFormat="1" x14ac:dyDescent="0.2">
      <c r="B428" s="158"/>
      <c r="D428" s="151" t="s">
        <v>190</v>
      </c>
      <c r="E428" s="159" t="s">
        <v>1</v>
      </c>
      <c r="F428" s="160" t="s">
        <v>2275</v>
      </c>
      <c r="H428" s="159" t="s">
        <v>1</v>
      </c>
      <c r="I428" s="161"/>
      <c r="L428" s="158"/>
      <c r="M428" s="162"/>
      <c r="T428" s="163"/>
      <c r="AT428" s="159" t="s">
        <v>190</v>
      </c>
      <c r="AU428" s="159" t="s">
        <v>85</v>
      </c>
      <c r="AV428" s="13" t="s">
        <v>83</v>
      </c>
      <c r="AW428" s="13" t="s">
        <v>32</v>
      </c>
      <c r="AX428" s="13" t="s">
        <v>76</v>
      </c>
      <c r="AY428" s="159" t="s">
        <v>181</v>
      </c>
    </row>
    <row r="429" spans="2:65" s="12" customFormat="1" x14ac:dyDescent="0.2">
      <c r="B429" s="150"/>
      <c r="D429" s="151" t="s">
        <v>190</v>
      </c>
      <c r="E429" s="152" t="s">
        <v>1</v>
      </c>
      <c r="F429" s="153" t="s">
        <v>2276</v>
      </c>
      <c r="H429" s="154">
        <v>14.2</v>
      </c>
      <c r="I429" s="155"/>
      <c r="L429" s="150"/>
      <c r="M429" s="156"/>
      <c r="T429" s="157"/>
      <c r="AT429" s="152" t="s">
        <v>190</v>
      </c>
      <c r="AU429" s="152" t="s">
        <v>85</v>
      </c>
      <c r="AV429" s="12" t="s">
        <v>85</v>
      </c>
      <c r="AW429" s="12" t="s">
        <v>32</v>
      </c>
      <c r="AX429" s="12" t="s">
        <v>76</v>
      </c>
      <c r="AY429" s="152" t="s">
        <v>181</v>
      </c>
    </row>
    <row r="430" spans="2:65" s="12" customFormat="1" x14ac:dyDescent="0.2">
      <c r="B430" s="150"/>
      <c r="D430" s="151" t="s">
        <v>190</v>
      </c>
      <c r="E430" s="152" t="s">
        <v>1</v>
      </c>
      <c r="F430" s="153" t="s">
        <v>2228</v>
      </c>
      <c r="H430" s="154">
        <v>2.8</v>
      </c>
      <c r="I430" s="155"/>
      <c r="L430" s="150"/>
      <c r="M430" s="156"/>
      <c r="T430" s="157"/>
      <c r="AT430" s="152" t="s">
        <v>190</v>
      </c>
      <c r="AU430" s="152" t="s">
        <v>85</v>
      </c>
      <c r="AV430" s="12" t="s">
        <v>85</v>
      </c>
      <c r="AW430" s="12" t="s">
        <v>32</v>
      </c>
      <c r="AX430" s="12" t="s">
        <v>76</v>
      </c>
      <c r="AY430" s="152" t="s">
        <v>181</v>
      </c>
    </row>
    <row r="431" spans="2:65" s="13" customFormat="1" x14ac:dyDescent="0.2">
      <c r="B431" s="158"/>
      <c r="D431" s="151" t="s">
        <v>190</v>
      </c>
      <c r="E431" s="159" t="s">
        <v>1</v>
      </c>
      <c r="F431" s="160" t="s">
        <v>2212</v>
      </c>
      <c r="H431" s="159" t="s">
        <v>1</v>
      </c>
      <c r="I431" s="161"/>
      <c r="L431" s="158"/>
      <c r="M431" s="162"/>
      <c r="T431" s="163"/>
      <c r="AT431" s="159" t="s">
        <v>190</v>
      </c>
      <c r="AU431" s="159" t="s">
        <v>85</v>
      </c>
      <c r="AV431" s="13" t="s">
        <v>83</v>
      </c>
      <c r="AW431" s="13" t="s">
        <v>32</v>
      </c>
      <c r="AX431" s="13" t="s">
        <v>76</v>
      </c>
      <c r="AY431" s="159" t="s">
        <v>181</v>
      </c>
    </row>
    <row r="432" spans="2:65" s="12" customFormat="1" x14ac:dyDescent="0.2">
      <c r="B432" s="150"/>
      <c r="D432" s="151" t="s">
        <v>190</v>
      </c>
      <c r="E432" s="152" t="s">
        <v>1</v>
      </c>
      <c r="F432" s="153" t="s">
        <v>2277</v>
      </c>
      <c r="H432" s="154">
        <v>43.3</v>
      </c>
      <c r="I432" s="155"/>
      <c r="L432" s="150"/>
      <c r="M432" s="156"/>
      <c r="T432" s="157"/>
      <c r="AT432" s="152" t="s">
        <v>190</v>
      </c>
      <c r="AU432" s="152" t="s">
        <v>85</v>
      </c>
      <c r="AV432" s="12" t="s">
        <v>85</v>
      </c>
      <c r="AW432" s="12" t="s">
        <v>32</v>
      </c>
      <c r="AX432" s="12" t="s">
        <v>76</v>
      </c>
      <c r="AY432" s="152" t="s">
        <v>181</v>
      </c>
    </row>
    <row r="433" spans="2:65" s="14" customFormat="1" x14ac:dyDescent="0.2">
      <c r="B433" s="164"/>
      <c r="D433" s="151" t="s">
        <v>190</v>
      </c>
      <c r="E433" s="165" t="s">
        <v>1</v>
      </c>
      <c r="F433" s="166" t="s">
        <v>193</v>
      </c>
      <c r="H433" s="167">
        <v>60.3</v>
      </c>
      <c r="I433" s="168"/>
      <c r="L433" s="164"/>
      <c r="M433" s="169"/>
      <c r="T433" s="170"/>
      <c r="AT433" s="165" t="s">
        <v>190</v>
      </c>
      <c r="AU433" s="165" t="s">
        <v>85</v>
      </c>
      <c r="AV433" s="14" t="s">
        <v>188</v>
      </c>
      <c r="AW433" s="14" t="s">
        <v>32</v>
      </c>
      <c r="AX433" s="14" t="s">
        <v>76</v>
      </c>
      <c r="AY433" s="165" t="s">
        <v>181</v>
      </c>
    </row>
    <row r="434" spans="2:65" s="12" customFormat="1" x14ac:dyDescent="0.2">
      <c r="B434" s="150"/>
      <c r="D434" s="151" t="s">
        <v>190</v>
      </c>
      <c r="E434" s="152" t="s">
        <v>1</v>
      </c>
      <c r="F434" s="153" t="s">
        <v>2278</v>
      </c>
      <c r="H434" s="154">
        <v>72.36</v>
      </c>
      <c r="I434" s="155"/>
      <c r="L434" s="150"/>
      <c r="M434" s="156"/>
      <c r="T434" s="157"/>
      <c r="AT434" s="152" t="s">
        <v>190</v>
      </c>
      <c r="AU434" s="152" t="s">
        <v>85</v>
      </c>
      <c r="AV434" s="12" t="s">
        <v>85</v>
      </c>
      <c r="AW434" s="12" t="s">
        <v>32</v>
      </c>
      <c r="AX434" s="12" t="s">
        <v>76</v>
      </c>
      <c r="AY434" s="152" t="s">
        <v>181</v>
      </c>
    </row>
    <row r="435" spans="2:65" s="14" customFormat="1" x14ac:dyDescent="0.2">
      <c r="B435" s="164"/>
      <c r="D435" s="151" t="s">
        <v>190</v>
      </c>
      <c r="E435" s="165" t="s">
        <v>1</v>
      </c>
      <c r="F435" s="166" t="s">
        <v>193</v>
      </c>
      <c r="H435" s="167">
        <v>72.36</v>
      </c>
      <c r="I435" s="168"/>
      <c r="L435" s="164"/>
      <c r="M435" s="169"/>
      <c r="T435" s="170"/>
      <c r="AT435" s="165" t="s">
        <v>190</v>
      </c>
      <c r="AU435" s="165" t="s">
        <v>85</v>
      </c>
      <c r="AV435" s="14" t="s">
        <v>188</v>
      </c>
      <c r="AW435" s="14" t="s">
        <v>32</v>
      </c>
      <c r="AX435" s="14" t="s">
        <v>76</v>
      </c>
      <c r="AY435" s="165" t="s">
        <v>181</v>
      </c>
    </row>
    <row r="436" spans="2:65" s="12" customFormat="1" x14ac:dyDescent="0.2">
      <c r="B436" s="150"/>
      <c r="D436" s="151" t="s">
        <v>190</v>
      </c>
      <c r="E436" s="152" t="s">
        <v>1</v>
      </c>
      <c r="F436" s="153" t="s">
        <v>2279</v>
      </c>
      <c r="H436" s="154">
        <v>72.5</v>
      </c>
      <c r="I436" s="155"/>
      <c r="L436" s="150"/>
      <c r="M436" s="156"/>
      <c r="T436" s="157"/>
      <c r="AT436" s="152" t="s">
        <v>190</v>
      </c>
      <c r="AU436" s="152" t="s">
        <v>85</v>
      </c>
      <c r="AV436" s="12" t="s">
        <v>85</v>
      </c>
      <c r="AW436" s="12" t="s">
        <v>32</v>
      </c>
      <c r="AX436" s="12" t="s">
        <v>76</v>
      </c>
      <c r="AY436" s="152" t="s">
        <v>181</v>
      </c>
    </row>
    <row r="437" spans="2:65" s="14" customFormat="1" x14ac:dyDescent="0.2">
      <c r="B437" s="164"/>
      <c r="D437" s="151" t="s">
        <v>190</v>
      </c>
      <c r="E437" s="165" t="s">
        <v>1</v>
      </c>
      <c r="F437" s="166" t="s">
        <v>193</v>
      </c>
      <c r="H437" s="167">
        <v>72.5</v>
      </c>
      <c r="I437" s="168"/>
      <c r="L437" s="164"/>
      <c r="M437" s="169"/>
      <c r="T437" s="170"/>
      <c r="AT437" s="165" t="s">
        <v>190</v>
      </c>
      <c r="AU437" s="165" t="s">
        <v>85</v>
      </c>
      <c r="AV437" s="14" t="s">
        <v>188</v>
      </c>
      <c r="AW437" s="14" t="s">
        <v>32</v>
      </c>
      <c r="AX437" s="14" t="s">
        <v>83</v>
      </c>
      <c r="AY437" s="165" t="s">
        <v>181</v>
      </c>
    </row>
    <row r="438" spans="2:65" s="1" customFormat="1" ht="16.5" customHeight="1" x14ac:dyDescent="0.2">
      <c r="B438" s="136"/>
      <c r="C438" s="137" t="s">
        <v>429</v>
      </c>
      <c r="D438" s="137" t="s">
        <v>183</v>
      </c>
      <c r="E438" s="138" t="s">
        <v>2280</v>
      </c>
      <c r="F438" s="139" t="s">
        <v>2281</v>
      </c>
      <c r="G438" s="140" t="s">
        <v>243</v>
      </c>
      <c r="H438" s="141">
        <v>19.5</v>
      </c>
      <c r="I438" s="142"/>
      <c r="J438" s="143">
        <f>ROUND(I438*H438,2)</f>
        <v>0</v>
      </c>
      <c r="K438" s="139" t="s">
        <v>187</v>
      </c>
      <c r="L438" s="32"/>
      <c r="M438" s="144" t="s">
        <v>1</v>
      </c>
      <c r="N438" s="145" t="s">
        <v>41</v>
      </c>
      <c r="P438" s="146">
        <f>O438*H438</f>
        <v>0</v>
      </c>
      <c r="Q438" s="146">
        <v>2.5250000000000001E-4</v>
      </c>
      <c r="R438" s="146">
        <f>Q438*H438</f>
        <v>4.9237500000000002E-3</v>
      </c>
      <c r="S438" s="146">
        <v>0</v>
      </c>
      <c r="T438" s="147">
        <f>S438*H438</f>
        <v>0</v>
      </c>
      <c r="AR438" s="148" t="s">
        <v>262</v>
      </c>
      <c r="AT438" s="148" t="s">
        <v>183</v>
      </c>
      <c r="AU438" s="148" t="s">
        <v>85</v>
      </c>
      <c r="AY438" s="17" t="s">
        <v>181</v>
      </c>
      <c r="BE438" s="149">
        <f>IF(N438="základní",J438,0)</f>
        <v>0</v>
      </c>
      <c r="BF438" s="149">
        <f>IF(N438="snížená",J438,0)</f>
        <v>0</v>
      </c>
      <c r="BG438" s="149">
        <f>IF(N438="zákl. přenesená",J438,0)</f>
        <v>0</v>
      </c>
      <c r="BH438" s="149">
        <f>IF(N438="sníž. přenesená",J438,0)</f>
        <v>0</v>
      </c>
      <c r="BI438" s="149">
        <f>IF(N438="nulová",J438,0)</f>
        <v>0</v>
      </c>
      <c r="BJ438" s="17" t="s">
        <v>83</v>
      </c>
      <c r="BK438" s="149">
        <f>ROUND(I438*H438,2)</f>
        <v>0</v>
      </c>
      <c r="BL438" s="17" t="s">
        <v>262</v>
      </c>
      <c r="BM438" s="148" t="s">
        <v>2282</v>
      </c>
    </row>
    <row r="439" spans="2:65" s="13" customFormat="1" x14ac:dyDescent="0.2">
      <c r="B439" s="158"/>
      <c r="D439" s="151" t="s">
        <v>190</v>
      </c>
      <c r="E439" s="159" t="s">
        <v>1</v>
      </c>
      <c r="F439" s="160" t="s">
        <v>2283</v>
      </c>
      <c r="H439" s="159" t="s">
        <v>1</v>
      </c>
      <c r="I439" s="161"/>
      <c r="L439" s="158"/>
      <c r="M439" s="162"/>
      <c r="T439" s="163"/>
      <c r="AT439" s="159" t="s">
        <v>190</v>
      </c>
      <c r="AU439" s="159" t="s">
        <v>85</v>
      </c>
      <c r="AV439" s="13" t="s">
        <v>83</v>
      </c>
      <c r="AW439" s="13" t="s">
        <v>32</v>
      </c>
      <c r="AX439" s="13" t="s">
        <v>76</v>
      </c>
      <c r="AY439" s="159" t="s">
        <v>181</v>
      </c>
    </row>
    <row r="440" spans="2:65" s="12" customFormat="1" x14ac:dyDescent="0.2">
      <c r="B440" s="150"/>
      <c r="D440" s="151" t="s">
        <v>190</v>
      </c>
      <c r="E440" s="152" t="s">
        <v>1</v>
      </c>
      <c r="F440" s="153" t="s">
        <v>262</v>
      </c>
      <c r="H440" s="154">
        <v>16</v>
      </c>
      <c r="I440" s="155"/>
      <c r="L440" s="150"/>
      <c r="M440" s="156"/>
      <c r="T440" s="157"/>
      <c r="AT440" s="152" t="s">
        <v>190</v>
      </c>
      <c r="AU440" s="152" t="s">
        <v>85</v>
      </c>
      <c r="AV440" s="12" t="s">
        <v>85</v>
      </c>
      <c r="AW440" s="12" t="s">
        <v>32</v>
      </c>
      <c r="AX440" s="12" t="s">
        <v>76</v>
      </c>
      <c r="AY440" s="152" t="s">
        <v>181</v>
      </c>
    </row>
    <row r="441" spans="2:65" s="14" customFormat="1" x14ac:dyDescent="0.2">
      <c r="B441" s="164"/>
      <c r="D441" s="151" t="s">
        <v>190</v>
      </c>
      <c r="E441" s="165" t="s">
        <v>1</v>
      </c>
      <c r="F441" s="166" t="s">
        <v>193</v>
      </c>
      <c r="H441" s="167">
        <v>16</v>
      </c>
      <c r="I441" s="168"/>
      <c r="L441" s="164"/>
      <c r="M441" s="169"/>
      <c r="T441" s="170"/>
      <c r="AT441" s="165" t="s">
        <v>190</v>
      </c>
      <c r="AU441" s="165" t="s">
        <v>85</v>
      </c>
      <c r="AV441" s="14" t="s">
        <v>188</v>
      </c>
      <c r="AW441" s="14" t="s">
        <v>32</v>
      </c>
      <c r="AX441" s="14" t="s">
        <v>76</v>
      </c>
      <c r="AY441" s="165" t="s">
        <v>181</v>
      </c>
    </row>
    <row r="442" spans="2:65" s="12" customFormat="1" x14ac:dyDescent="0.2">
      <c r="B442" s="150"/>
      <c r="D442" s="151" t="s">
        <v>190</v>
      </c>
      <c r="E442" s="152" t="s">
        <v>1</v>
      </c>
      <c r="F442" s="153" t="s">
        <v>2089</v>
      </c>
      <c r="H442" s="154">
        <v>19.2</v>
      </c>
      <c r="I442" s="155"/>
      <c r="L442" s="150"/>
      <c r="M442" s="156"/>
      <c r="T442" s="157"/>
      <c r="AT442" s="152" t="s">
        <v>190</v>
      </c>
      <c r="AU442" s="152" t="s">
        <v>85</v>
      </c>
      <c r="AV442" s="12" t="s">
        <v>85</v>
      </c>
      <c r="AW442" s="12" t="s">
        <v>32</v>
      </c>
      <c r="AX442" s="12" t="s">
        <v>76</v>
      </c>
      <c r="AY442" s="152" t="s">
        <v>181</v>
      </c>
    </row>
    <row r="443" spans="2:65" s="14" customFormat="1" x14ac:dyDescent="0.2">
      <c r="B443" s="164"/>
      <c r="D443" s="151" t="s">
        <v>190</v>
      </c>
      <c r="E443" s="165" t="s">
        <v>1</v>
      </c>
      <c r="F443" s="166" t="s">
        <v>193</v>
      </c>
      <c r="H443" s="167">
        <v>19.2</v>
      </c>
      <c r="I443" s="168"/>
      <c r="L443" s="164"/>
      <c r="M443" s="169"/>
      <c r="T443" s="170"/>
      <c r="AT443" s="165" t="s">
        <v>190</v>
      </c>
      <c r="AU443" s="165" t="s">
        <v>85</v>
      </c>
      <c r="AV443" s="14" t="s">
        <v>188</v>
      </c>
      <c r="AW443" s="14" t="s">
        <v>32</v>
      </c>
      <c r="AX443" s="14" t="s">
        <v>76</v>
      </c>
      <c r="AY443" s="165" t="s">
        <v>181</v>
      </c>
    </row>
    <row r="444" spans="2:65" s="12" customFormat="1" x14ac:dyDescent="0.2">
      <c r="B444" s="150"/>
      <c r="D444" s="151" t="s">
        <v>190</v>
      </c>
      <c r="E444" s="152" t="s">
        <v>1</v>
      </c>
      <c r="F444" s="153" t="s">
        <v>891</v>
      </c>
      <c r="H444" s="154">
        <v>19.5</v>
      </c>
      <c r="I444" s="155"/>
      <c r="L444" s="150"/>
      <c r="M444" s="156"/>
      <c r="T444" s="157"/>
      <c r="AT444" s="152" t="s">
        <v>190</v>
      </c>
      <c r="AU444" s="152" t="s">
        <v>85</v>
      </c>
      <c r="AV444" s="12" t="s">
        <v>85</v>
      </c>
      <c r="AW444" s="12" t="s">
        <v>32</v>
      </c>
      <c r="AX444" s="12" t="s">
        <v>76</v>
      </c>
      <c r="AY444" s="152" t="s">
        <v>181</v>
      </c>
    </row>
    <row r="445" spans="2:65" s="14" customFormat="1" x14ac:dyDescent="0.2">
      <c r="B445" s="164"/>
      <c r="D445" s="151" t="s">
        <v>190</v>
      </c>
      <c r="E445" s="165" t="s">
        <v>1</v>
      </c>
      <c r="F445" s="166" t="s">
        <v>193</v>
      </c>
      <c r="H445" s="167">
        <v>19.5</v>
      </c>
      <c r="I445" s="168"/>
      <c r="L445" s="164"/>
      <c r="M445" s="169"/>
      <c r="T445" s="170"/>
      <c r="AT445" s="165" t="s">
        <v>190</v>
      </c>
      <c r="AU445" s="165" t="s">
        <v>85</v>
      </c>
      <c r="AV445" s="14" t="s">
        <v>188</v>
      </c>
      <c r="AW445" s="14" t="s">
        <v>32</v>
      </c>
      <c r="AX445" s="14" t="s">
        <v>83</v>
      </c>
      <c r="AY445" s="165" t="s">
        <v>181</v>
      </c>
    </row>
    <row r="446" spans="2:65" s="1" customFormat="1" ht="16.5" customHeight="1" x14ac:dyDescent="0.2">
      <c r="B446" s="136"/>
      <c r="C446" s="137" t="s">
        <v>433</v>
      </c>
      <c r="D446" s="137" t="s">
        <v>183</v>
      </c>
      <c r="E446" s="138" t="s">
        <v>2284</v>
      </c>
      <c r="F446" s="139" t="s">
        <v>2285</v>
      </c>
      <c r="G446" s="140" t="s">
        <v>243</v>
      </c>
      <c r="H446" s="141">
        <v>20.5</v>
      </c>
      <c r="I446" s="142"/>
      <c r="J446" s="143">
        <f>ROUND(I446*H446,2)</f>
        <v>0</v>
      </c>
      <c r="K446" s="139" t="s">
        <v>187</v>
      </c>
      <c r="L446" s="32"/>
      <c r="M446" s="144" t="s">
        <v>1</v>
      </c>
      <c r="N446" s="145" t="s">
        <v>41</v>
      </c>
      <c r="P446" s="146">
        <f>O446*H446</f>
        <v>0</v>
      </c>
      <c r="Q446" s="146">
        <v>2.6259999999999999E-4</v>
      </c>
      <c r="R446" s="146">
        <f>Q446*H446</f>
        <v>5.3832999999999997E-3</v>
      </c>
      <c r="S446" s="146">
        <v>0</v>
      </c>
      <c r="T446" s="147">
        <f>S446*H446</f>
        <v>0</v>
      </c>
      <c r="AR446" s="148" t="s">
        <v>262</v>
      </c>
      <c r="AT446" s="148" t="s">
        <v>183</v>
      </c>
      <c r="AU446" s="148" t="s">
        <v>85</v>
      </c>
      <c r="AY446" s="17" t="s">
        <v>181</v>
      </c>
      <c r="BE446" s="149">
        <f>IF(N446="základní",J446,0)</f>
        <v>0</v>
      </c>
      <c r="BF446" s="149">
        <f>IF(N446="snížená",J446,0)</f>
        <v>0</v>
      </c>
      <c r="BG446" s="149">
        <f>IF(N446="zákl. přenesená",J446,0)</f>
        <v>0</v>
      </c>
      <c r="BH446" s="149">
        <f>IF(N446="sníž. přenesená",J446,0)</f>
        <v>0</v>
      </c>
      <c r="BI446" s="149">
        <f>IF(N446="nulová",J446,0)</f>
        <v>0</v>
      </c>
      <c r="BJ446" s="17" t="s">
        <v>83</v>
      </c>
      <c r="BK446" s="149">
        <f>ROUND(I446*H446,2)</f>
        <v>0</v>
      </c>
      <c r="BL446" s="17" t="s">
        <v>262</v>
      </c>
      <c r="BM446" s="148" t="s">
        <v>2286</v>
      </c>
    </row>
    <row r="447" spans="2:65" s="13" customFormat="1" x14ac:dyDescent="0.2">
      <c r="B447" s="158"/>
      <c r="D447" s="151" t="s">
        <v>190</v>
      </c>
      <c r="E447" s="159" t="s">
        <v>1</v>
      </c>
      <c r="F447" s="160" t="s">
        <v>2283</v>
      </c>
      <c r="H447" s="159" t="s">
        <v>1</v>
      </c>
      <c r="I447" s="161"/>
      <c r="L447" s="158"/>
      <c r="M447" s="162"/>
      <c r="T447" s="163"/>
      <c r="AT447" s="159" t="s">
        <v>190</v>
      </c>
      <c r="AU447" s="159" t="s">
        <v>85</v>
      </c>
      <c r="AV447" s="13" t="s">
        <v>83</v>
      </c>
      <c r="AW447" s="13" t="s">
        <v>32</v>
      </c>
      <c r="AX447" s="13" t="s">
        <v>76</v>
      </c>
      <c r="AY447" s="159" t="s">
        <v>181</v>
      </c>
    </row>
    <row r="448" spans="2:65" s="12" customFormat="1" x14ac:dyDescent="0.2">
      <c r="B448" s="150"/>
      <c r="D448" s="151" t="s">
        <v>190</v>
      </c>
      <c r="E448" s="152" t="s">
        <v>1</v>
      </c>
      <c r="F448" s="153" t="s">
        <v>2287</v>
      </c>
      <c r="H448" s="154">
        <v>17</v>
      </c>
      <c r="I448" s="155"/>
      <c r="L448" s="150"/>
      <c r="M448" s="156"/>
      <c r="T448" s="157"/>
      <c r="AT448" s="152" t="s">
        <v>190</v>
      </c>
      <c r="AU448" s="152" t="s">
        <v>85</v>
      </c>
      <c r="AV448" s="12" t="s">
        <v>85</v>
      </c>
      <c r="AW448" s="12" t="s">
        <v>32</v>
      </c>
      <c r="AX448" s="12" t="s">
        <v>76</v>
      </c>
      <c r="AY448" s="152" t="s">
        <v>181</v>
      </c>
    </row>
    <row r="449" spans="2:65" s="14" customFormat="1" x14ac:dyDescent="0.2">
      <c r="B449" s="164"/>
      <c r="D449" s="151" t="s">
        <v>190</v>
      </c>
      <c r="E449" s="165" t="s">
        <v>1</v>
      </c>
      <c r="F449" s="166" t="s">
        <v>193</v>
      </c>
      <c r="H449" s="167">
        <v>17</v>
      </c>
      <c r="I449" s="168"/>
      <c r="L449" s="164"/>
      <c r="M449" s="169"/>
      <c r="T449" s="170"/>
      <c r="AT449" s="165" t="s">
        <v>190</v>
      </c>
      <c r="AU449" s="165" t="s">
        <v>85</v>
      </c>
      <c r="AV449" s="14" t="s">
        <v>188</v>
      </c>
      <c r="AW449" s="14" t="s">
        <v>32</v>
      </c>
      <c r="AX449" s="14" t="s">
        <v>76</v>
      </c>
      <c r="AY449" s="165" t="s">
        <v>181</v>
      </c>
    </row>
    <row r="450" spans="2:65" s="12" customFormat="1" x14ac:dyDescent="0.2">
      <c r="B450" s="150"/>
      <c r="D450" s="151" t="s">
        <v>190</v>
      </c>
      <c r="E450" s="152" t="s">
        <v>1</v>
      </c>
      <c r="F450" s="153" t="s">
        <v>2288</v>
      </c>
      <c r="H450" s="154">
        <v>20.399999999999999</v>
      </c>
      <c r="I450" s="155"/>
      <c r="L450" s="150"/>
      <c r="M450" s="156"/>
      <c r="T450" s="157"/>
      <c r="AT450" s="152" t="s">
        <v>190</v>
      </c>
      <c r="AU450" s="152" t="s">
        <v>85</v>
      </c>
      <c r="AV450" s="12" t="s">
        <v>85</v>
      </c>
      <c r="AW450" s="12" t="s">
        <v>32</v>
      </c>
      <c r="AX450" s="12" t="s">
        <v>76</v>
      </c>
      <c r="AY450" s="152" t="s">
        <v>181</v>
      </c>
    </row>
    <row r="451" spans="2:65" s="14" customFormat="1" x14ac:dyDescent="0.2">
      <c r="B451" s="164"/>
      <c r="D451" s="151" t="s">
        <v>190</v>
      </c>
      <c r="E451" s="165" t="s">
        <v>1</v>
      </c>
      <c r="F451" s="166" t="s">
        <v>193</v>
      </c>
      <c r="H451" s="167">
        <v>20.399999999999999</v>
      </c>
      <c r="I451" s="168"/>
      <c r="L451" s="164"/>
      <c r="M451" s="169"/>
      <c r="T451" s="170"/>
      <c r="AT451" s="165" t="s">
        <v>190</v>
      </c>
      <c r="AU451" s="165" t="s">
        <v>85</v>
      </c>
      <c r="AV451" s="14" t="s">
        <v>188</v>
      </c>
      <c r="AW451" s="14" t="s">
        <v>32</v>
      </c>
      <c r="AX451" s="14" t="s">
        <v>76</v>
      </c>
      <c r="AY451" s="165" t="s">
        <v>181</v>
      </c>
    </row>
    <row r="452" spans="2:65" s="12" customFormat="1" x14ac:dyDescent="0.2">
      <c r="B452" s="150"/>
      <c r="D452" s="151" t="s">
        <v>190</v>
      </c>
      <c r="E452" s="152" t="s">
        <v>1</v>
      </c>
      <c r="F452" s="153" t="s">
        <v>2289</v>
      </c>
      <c r="H452" s="154">
        <v>20.5</v>
      </c>
      <c r="I452" s="155"/>
      <c r="L452" s="150"/>
      <c r="M452" s="156"/>
      <c r="T452" s="157"/>
      <c r="AT452" s="152" t="s">
        <v>190</v>
      </c>
      <c r="AU452" s="152" t="s">
        <v>85</v>
      </c>
      <c r="AV452" s="12" t="s">
        <v>85</v>
      </c>
      <c r="AW452" s="12" t="s">
        <v>32</v>
      </c>
      <c r="AX452" s="12" t="s">
        <v>76</v>
      </c>
      <c r="AY452" s="152" t="s">
        <v>181</v>
      </c>
    </row>
    <row r="453" spans="2:65" s="14" customFormat="1" x14ac:dyDescent="0.2">
      <c r="B453" s="164"/>
      <c r="D453" s="151" t="s">
        <v>190</v>
      </c>
      <c r="E453" s="165" t="s">
        <v>1</v>
      </c>
      <c r="F453" s="166" t="s">
        <v>193</v>
      </c>
      <c r="H453" s="167">
        <v>20.5</v>
      </c>
      <c r="I453" s="168"/>
      <c r="L453" s="164"/>
      <c r="M453" s="169"/>
      <c r="T453" s="170"/>
      <c r="AT453" s="165" t="s">
        <v>190</v>
      </c>
      <c r="AU453" s="165" t="s">
        <v>85</v>
      </c>
      <c r="AV453" s="14" t="s">
        <v>188</v>
      </c>
      <c r="AW453" s="14" t="s">
        <v>32</v>
      </c>
      <c r="AX453" s="14" t="s">
        <v>83</v>
      </c>
      <c r="AY453" s="165" t="s">
        <v>181</v>
      </c>
    </row>
    <row r="454" spans="2:65" s="1" customFormat="1" ht="16.5" customHeight="1" x14ac:dyDescent="0.2">
      <c r="B454" s="136"/>
      <c r="C454" s="137" t="s">
        <v>438</v>
      </c>
      <c r="D454" s="137" t="s">
        <v>183</v>
      </c>
      <c r="E454" s="138" t="s">
        <v>2290</v>
      </c>
      <c r="F454" s="139" t="s">
        <v>2291</v>
      </c>
      <c r="G454" s="140" t="s">
        <v>243</v>
      </c>
      <c r="H454" s="141">
        <v>19</v>
      </c>
      <c r="I454" s="142"/>
      <c r="J454" s="143">
        <f>ROUND(I454*H454,2)</f>
        <v>0</v>
      </c>
      <c r="K454" s="139" t="s">
        <v>187</v>
      </c>
      <c r="L454" s="32"/>
      <c r="M454" s="144" t="s">
        <v>1</v>
      </c>
      <c r="N454" s="145" t="s">
        <v>41</v>
      </c>
      <c r="P454" s="146">
        <f>O454*H454</f>
        <v>0</v>
      </c>
      <c r="Q454" s="146">
        <v>2.7270000000000001E-4</v>
      </c>
      <c r="R454" s="146">
        <f>Q454*H454</f>
        <v>5.1813000000000007E-3</v>
      </c>
      <c r="S454" s="146">
        <v>0</v>
      </c>
      <c r="T454" s="147">
        <f>S454*H454</f>
        <v>0</v>
      </c>
      <c r="AR454" s="148" t="s">
        <v>262</v>
      </c>
      <c r="AT454" s="148" t="s">
        <v>183</v>
      </c>
      <c r="AU454" s="148" t="s">
        <v>85</v>
      </c>
      <c r="AY454" s="17" t="s">
        <v>181</v>
      </c>
      <c r="BE454" s="149">
        <f>IF(N454="základní",J454,0)</f>
        <v>0</v>
      </c>
      <c r="BF454" s="149">
        <f>IF(N454="snížená",J454,0)</f>
        <v>0</v>
      </c>
      <c r="BG454" s="149">
        <f>IF(N454="zákl. přenesená",J454,0)</f>
        <v>0</v>
      </c>
      <c r="BH454" s="149">
        <f>IF(N454="sníž. přenesená",J454,0)</f>
        <v>0</v>
      </c>
      <c r="BI454" s="149">
        <f>IF(N454="nulová",J454,0)</f>
        <v>0</v>
      </c>
      <c r="BJ454" s="17" t="s">
        <v>83</v>
      </c>
      <c r="BK454" s="149">
        <f>ROUND(I454*H454,2)</f>
        <v>0</v>
      </c>
      <c r="BL454" s="17" t="s">
        <v>262</v>
      </c>
      <c r="BM454" s="148" t="s">
        <v>2292</v>
      </c>
    </row>
    <row r="455" spans="2:65" s="13" customFormat="1" x14ac:dyDescent="0.2">
      <c r="B455" s="158"/>
      <c r="D455" s="151" t="s">
        <v>190</v>
      </c>
      <c r="E455" s="159" t="s">
        <v>1</v>
      </c>
      <c r="F455" s="160" t="s">
        <v>2283</v>
      </c>
      <c r="H455" s="159" t="s">
        <v>1</v>
      </c>
      <c r="I455" s="161"/>
      <c r="L455" s="158"/>
      <c r="M455" s="162"/>
      <c r="T455" s="163"/>
      <c r="AT455" s="159" t="s">
        <v>190</v>
      </c>
      <c r="AU455" s="159" t="s">
        <v>85</v>
      </c>
      <c r="AV455" s="13" t="s">
        <v>83</v>
      </c>
      <c r="AW455" s="13" t="s">
        <v>32</v>
      </c>
      <c r="AX455" s="13" t="s">
        <v>76</v>
      </c>
      <c r="AY455" s="159" t="s">
        <v>181</v>
      </c>
    </row>
    <row r="456" spans="2:65" s="12" customFormat="1" x14ac:dyDescent="0.2">
      <c r="B456" s="150"/>
      <c r="D456" s="151" t="s">
        <v>190</v>
      </c>
      <c r="E456" s="152" t="s">
        <v>1</v>
      </c>
      <c r="F456" s="153" t="s">
        <v>2293</v>
      </c>
      <c r="H456" s="154">
        <v>15.5</v>
      </c>
      <c r="I456" s="155"/>
      <c r="L456" s="150"/>
      <c r="M456" s="156"/>
      <c r="T456" s="157"/>
      <c r="AT456" s="152" t="s">
        <v>190</v>
      </c>
      <c r="AU456" s="152" t="s">
        <v>85</v>
      </c>
      <c r="AV456" s="12" t="s">
        <v>85</v>
      </c>
      <c r="AW456" s="12" t="s">
        <v>32</v>
      </c>
      <c r="AX456" s="12" t="s">
        <v>76</v>
      </c>
      <c r="AY456" s="152" t="s">
        <v>181</v>
      </c>
    </row>
    <row r="457" spans="2:65" s="14" customFormat="1" x14ac:dyDescent="0.2">
      <c r="B457" s="164"/>
      <c r="D457" s="151" t="s">
        <v>190</v>
      </c>
      <c r="E457" s="165" t="s">
        <v>1</v>
      </c>
      <c r="F457" s="166" t="s">
        <v>193</v>
      </c>
      <c r="H457" s="167">
        <v>15.5</v>
      </c>
      <c r="I457" s="168"/>
      <c r="L457" s="164"/>
      <c r="M457" s="169"/>
      <c r="T457" s="170"/>
      <c r="AT457" s="165" t="s">
        <v>190</v>
      </c>
      <c r="AU457" s="165" t="s">
        <v>85</v>
      </c>
      <c r="AV457" s="14" t="s">
        <v>188</v>
      </c>
      <c r="AW457" s="14" t="s">
        <v>32</v>
      </c>
      <c r="AX457" s="14" t="s">
        <v>76</v>
      </c>
      <c r="AY457" s="165" t="s">
        <v>181</v>
      </c>
    </row>
    <row r="458" spans="2:65" s="12" customFormat="1" x14ac:dyDescent="0.2">
      <c r="B458" s="150"/>
      <c r="D458" s="151" t="s">
        <v>190</v>
      </c>
      <c r="E458" s="152" t="s">
        <v>1</v>
      </c>
      <c r="F458" s="153" t="s">
        <v>2294</v>
      </c>
      <c r="H458" s="154">
        <v>18.600000000000001</v>
      </c>
      <c r="I458" s="155"/>
      <c r="L458" s="150"/>
      <c r="M458" s="156"/>
      <c r="T458" s="157"/>
      <c r="AT458" s="152" t="s">
        <v>190</v>
      </c>
      <c r="AU458" s="152" t="s">
        <v>85</v>
      </c>
      <c r="AV458" s="12" t="s">
        <v>85</v>
      </c>
      <c r="AW458" s="12" t="s">
        <v>32</v>
      </c>
      <c r="AX458" s="12" t="s">
        <v>76</v>
      </c>
      <c r="AY458" s="152" t="s">
        <v>181</v>
      </c>
    </row>
    <row r="459" spans="2:65" s="14" customFormat="1" x14ac:dyDescent="0.2">
      <c r="B459" s="164"/>
      <c r="D459" s="151" t="s">
        <v>190</v>
      </c>
      <c r="E459" s="165" t="s">
        <v>1</v>
      </c>
      <c r="F459" s="166" t="s">
        <v>193</v>
      </c>
      <c r="H459" s="167">
        <v>18.600000000000001</v>
      </c>
      <c r="I459" s="168"/>
      <c r="L459" s="164"/>
      <c r="M459" s="169"/>
      <c r="T459" s="170"/>
      <c r="AT459" s="165" t="s">
        <v>190</v>
      </c>
      <c r="AU459" s="165" t="s">
        <v>85</v>
      </c>
      <c r="AV459" s="14" t="s">
        <v>188</v>
      </c>
      <c r="AW459" s="14" t="s">
        <v>32</v>
      </c>
      <c r="AX459" s="14" t="s">
        <v>76</v>
      </c>
      <c r="AY459" s="165" t="s">
        <v>181</v>
      </c>
    </row>
    <row r="460" spans="2:65" s="12" customFormat="1" x14ac:dyDescent="0.2">
      <c r="B460" s="150"/>
      <c r="D460" s="151" t="s">
        <v>190</v>
      </c>
      <c r="E460" s="152" t="s">
        <v>1</v>
      </c>
      <c r="F460" s="153" t="s">
        <v>278</v>
      </c>
      <c r="H460" s="154">
        <v>19</v>
      </c>
      <c r="I460" s="155"/>
      <c r="L460" s="150"/>
      <c r="M460" s="156"/>
      <c r="T460" s="157"/>
      <c r="AT460" s="152" t="s">
        <v>190</v>
      </c>
      <c r="AU460" s="152" t="s">
        <v>85</v>
      </c>
      <c r="AV460" s="12" t="s">
        <v>85</v>
      </c>
      <c r="AW460" s="12" t="s">
        <v>32</v>
      </c>
      <c r="AX460" s="12" t="s">
        <v>76</v>
      </c>
      <c r="AY460" s="152" t="s">
        <v>181</v>
      </c>
    </row>
    <row r="461" spans="2:65" s="14" customFormat="1" x14ac:dyDescent="0.2">
      <c r="B461" s="164"/>
      <c r="D461" s="151" t="s">
        <v>190</v>
      </c>
      <c r="E461" s="165" t="s">
        <v>1</v>
      </c>
      <c r="F461" s="166" t="s">
        <v>193</v>
      </c>
      <c r="H461" s="167">
        <v>19</v>
      </c>
      <c r="I461" s="168"/>
      <c r="L461" s="164"/>
      <c r="M461" s="169"/>
      <c r="T461" s="170"/>
      <c r="AT461" s="165" t="s">
        <v>190</v>
      </c>
      <c r="AU461" s="165" t="s">
        <v>85</v>
      </c>
      <c r="AV461" s="14" t="s">
        <v>188</v>
      </c>
      <c r="AW461" s="14" t="s">
        <v>32</v>
      </c>
      <c r="AX461" s="14" t="s">
        <v>83</v>
      </c>
      <c r="AY461" s="165" t="s">
        <v>181</v>
      </c>
    </row>
    <row r="462" spans="2:65" s="1" customFormat="1" ht="16.5" customHeight="1" x14ac:dyDescent="0.2">
      <c r="B462" s="136"/>
      <c r="C462" s="137" t="s">
        <v>444</v>
      </c>
      <c r="D462" s="137" t="s">
        <v>183</v>
      </c>
      <c r="E462" s="138" t="s">
        <v>2295</v>
      </c>
      <c r="F462" s="139" t="s">
        <v>2296</v>
      </c>
      <c r="G462" s="140" t="s">
        <v>243</v>
      </c>
      <c r="H462" s="141">
        <v>16</v>
      </c>
      <c r="I462" s="142"/>
      <c r="J462" s="143">
        <f>ROUND(I462*H462,2)</f>
        <v>0</v>
      </c>
      <c r="K462" s="139" t="s">
        <v>187</v>
      </c>
      <c r="L462" s="32"/>
      <c r="M462" s="144" t="s">
        <v>1</v>
      </c>
      <c r="N462" s="145" t="s">
        <v>41</v>
      </c>
      <c r="P462" s="146">
        <f>O462*H462</f>
        <v>0</v>
      </c>
      <c r="Q462" s="146">
        <v>3.0299999999999999E-4</v>
      </c>
      <c r="R462" s="146">
        <f>Q462*H462</f>
        <v>4.8479999999999999E-3</v>
      </c>
      <c r="S462" s="146">
        <v>0</v>
      </c>
      <c r="T462" s="147">
        <f>S462*H462</f>
        <v>0</v>
      </c>
      <c r="AR462" s="148" t="s">
        <v>262</v>
      </c>
      <c r="AT462" s="148" t="s">
        <v>183</v>
      </c>
      <c r="AU462" s="148" t="s">
        <v>85</v>
      </c>
      <c r="AY462" s="17" t="s">
        <v>181</v>
      </c>
      <c r="BE462" s="149">
        <f>IF(N462="základní",J462,0)</f>
        <v>0</v>
      </c>
      <c r="BF462" s="149">
        <f>IF(N462="snížená",J462,0)</f>
        <v>0</v>
      </c>
      <c r="BG462" s="149">
        <f>IF(N462="zákl. přenesená",J462,0)</f>
        <v>0</v>
      </c>
      <c r="BH462" s="149">
        <f>IF(N462="sníž. přenesená",J462,0)</f>
        <v>0</v>
      </c>
      <c r="BI462" s="149">
        <f>IF(N462="nulová",J462,0)</f>
        <v>0</v>
      </c>
      <c r="BJ462" s="17" t="s">
        <v>83</v>
      </c>
      <c r="BK462" s="149">
        <f>ROUND(I462*H462,2)</f>
        <v>0</v>
      </c>
      <c r="BL462" s="17" t="s">
        <v>262</v>
      </c>
      <c r="BM462" s="148" t="s">
        <v>2297</v>
      </c>
    </row>
    <row r="463" spans="2:65" s="13" customFormat="1" x14ac:dyDescent="0.2">
      <c r="B463" s="158"/>
      <c r="D463" s="151" t="s">
        <v>190</v>
      </c>
      <c r="E463" s="159" t="s">
        <v>1</v>
      </c>
      <c r="F463" s="160" t="s">
        <v>2283</v>
      </c>
      <c r="H463" s="159" t="s">
        <v>1</v>
      </c>
      <c r="I463" s="161"/>
      <c r="L463" s="158"/>
      <c r="M463" s="162"/>
      <c r="T463" s="163"/>
      <c r="AT463" s="159" t="s">
        <v>190</v>
      </c>
      <c r="AU463" s="159" t="s">
        <v>85</v>
      </c>
      <c r="AV463" s="13" t="s">
        <v>83</v>
      </c>
      <c r="AW463" s="13" t="s">
        <v>32</v>
      </c>
      <c r="AX463" s="13" t="s">
        <v>76</v>
      </c>
      <c r="AY463" s="159" t="s">
        <v>181</v>
      </c>
    </row>
    <row r="464" spans="2:65" s="12" customFormat="1" x14ac:dyDescent="0.2">
      <c r="B464" s="150"/>
      <c r="D464" s="151" t="s">
        <v>190</v>
      </c>
      <c r="E464" s="152" t="s">
        <v>1</v>
      </c>
      <c r="F464" s="153" t="s">
        <v>2112</v>
      </c>
      <c r="H464" s="154">
        <v>15.6</v>
      </c>
      <c r="I464" s="155"/>
      <c r="L464" s="150"/>
      <c r="M464" s="156"/>
      <c r="T464" s="157"/>
      <c r="AT464" s="152" t="s">
        <v>190</v>
      </c>
      <c r="AU464" s="152" t="s">
        <v>85</v>
      </c>
      <c r="AV464" s="12" t="s">
        <v>85</v>
      </c>
      <c r="AW464" s="12" t="s">
        <v>32</v>
      </c>
      <c r="AX464" s="12" t="s">
        <v>76</v>
      </c>
      <c r="AY464" s="152" t="s">
        <v>181</v>
      </c>
    </row>
    <row r="465" spans="2:65" s="14" customFormat="1" x14ac:dyDescent="0.2">
      <c r="B465" s="164"/>
      <c r="D465" s="151" t="s">
        <v>190</v>
      </c>
      <c r="E465" s="165" t="s">
        <v>1</v>
      </c>
      <c r="F465" s="166" t="s">
        <v>193</v>
      </c>
      <c r="H465" s="167">
        <v>15.6</v>
      </c>
      <c r="I465" s="168"/>
      <c r="L465" s="164"/>
      <c r="M465" s="169"/>
      <c r="T465" s="170"/>
      <c r="AT465" s="165" t="s">
        <v>190</v>
      </c>
      <c r="AU465" s="165" t="s">
        <v>85</v>
      </c>
      <c r="AV465" s="14" t="s">
        <v>188</v>
      </c>
      <c r="AW465" s="14" t="s">
        <v>32</v>
      </c>
      <c r="AX465" s="14" t="s">
        <v>76</v>
      </c>
      <c r="AY465" s="165" t="s">
        <v>181</v>
      </c>
    </row>
    <row r="466" spans="2:65" s="12" customFormat="1" x14ac:dyDescent="0.2">
      <c r="B466" s="150"/>
      <c r="D466" s="151" t="s">
        <v>190</v>
      </c>
      <c r="E466" s="152" t="s">
        <v>1</v>
      </c>
      <c r="F466" s="153" t="s">
        <v>262</v>
      </c>
      <c r="H466" s="154">
        <v>16</v>
      </c>
      <c r="I466" s="155"/>
      <c r="L466" s="150"/>
      <c r="M466" s="156"/>
      <c r="T466" s="157"/>
      <c r="AT466" s="152" t="s">
        <v>190</v>
      </c>
      <c r="AU466" s="152" t="s">
        <v>85</v>
      </c>
      <c r="AV466" s="12" t="s">
        <v>85</v>
      </c>
      <c r="AW466" s="12" t="s">
        <v>32</v>
      </c>
      <c r="AX466" s="12" t="s">
        <v>76</v>
      </c>
      <c r="AY466" s="152" t="s">
        <v>181</v>
      </c>
    </row>
    <row r="467" spans="2:65" s="14" customFormat="1" x14ac:dyDescent="0.2">
      <c r="B467" s="164"/>
      <c r="D467" s="151" t="s">
        <v>190</v>
      </c>
      <c r="E467" s="165" t="s">
        <v>1</v>
      </c>
      <c r="F467" s="166" t="s">
        <v>193</v>
      </c>
      <c r="H467" s="167">
        <v>16</v>
      </c>
      <c r="I467" s="168"/>
      <c r="L467" s="164"/>
      <c r="M467" s="169"/>
      <c r="T467" s="170"/>
      <c r="AT467" s="165" t="s">
        <v>190</v>
      </c>
      <c r="AU467" s="165" t="s">
        <v>85</v>
      </c>
      <c r="AV467" s="14" t="s">
        <v>188</v>
      </c>
      <c r="AW467" s="14" t="s">
        <v>32</v>
      </c>
      <c r="AX467" s="14" t="s">
        <v>83</v>
      </c>
      <c r="AY467" s="165" t="s">
        <v>181</v>
      </c>
    </row>
    <row r="468" spans="2:65" s="1" customFormat="1" ht="16.5" customHeight="1" x14ac:dyDescent="0.2">
      <c r="B468" s="136"/>
      <c r="C468" s="137" t="s">
        <v>448</v>
      </c>
      <c r="D468" s="137" t="s">
        <v>183</v>
      </c>
      <c r="E468" s="138" t="s">
        <v>2298</v>
      </c>
      <c r="F468" s="139" t="s">
        <v>2299</v>
      </c>
      <c r="G468" s="140" t="s">
        <v>339</v>
      </c>
      <c r="H468" s="141">
        <v>88</v>
      </c>
      <c r="I468" s="142"/>
      <c r="J468" s="143">
        <f>ROUND(I468*H468,2)</f>
        <v>0</v>
      </c>
      <c r="K468" s="139" t="s">
        <v>187</v>
      </c>
      <c r="L468" s="32"/>
      <c r="M468" s="144" t="s">
        <v>1</v>
      </c>
      <c r="N468" s="145" t="s">
        <v>41</v>
      </c>
      <c r="P468" s="146">
        <f>O468*H468</f>
        <v>0</v>
      </c>
      <c r="Q468" s="146">
        <v>0</v>
      </c>
      <c r="R468" s="146">
        <f>Q468*H468</f>
        <v>0</v>
      </c>
      <c r="S468" s="146">
        <v>0</v>
      </c>
      <c r="T468" s="147">
        <f>S468*H468</f>
        <v>0</v>
      </c>
      <c r="AR468" s="148" t="s">
        <v>262</v>
      </c>
      <c r="AT468" s="148" t="s">
        <v>183</v>
      </c>
      <c r="AU468" s="148" t="s">
        <v>85</v>
      </c>
      <c r="AY468" s="17" t="s">
        <v>181</v>
      </c>
      <c r="BE468" s="149">
        <f>IF(N468="základní",J468,0)</f>
        <v>0</v>
      </c>
      <c r="BF468" s="149">
        <f>IF(N468="snížená",J468,0)</f>
        <v>0</v>
      </c>
      <c r="BG468" s="149">
        <f>IF(N468="zákl. přenesená",J468,0)</f>
        <v>0</v>
      </c>
      <c r="BH468" s="149">
        <f>IF(N468="sníž. přenesená",J468,0)</f>
        <v>0</v>
      </c>
      <c r="BI468" s="149">
        <f>IF(N468="nulová",J468,0)</f>
        <v>0</v>
      </c>
      <c r="BJ468" s="17" t="s">
        <v>83</v>
      </c>
      <c r="BK468" s="149">
        <f>ROUND(I468*H468,2)</f>
        <v>0</v>
      </c>
      <c r="BL468" s="17" t="s">
        <v>262</v>
      </c>
      <c r="BM468" s="148" t="s">
        <v>2300</v>
      </c>
    </row>
    <row r="469" spans="2:65" s="12" customFormat="1" x14ac:dyDescent="0.2">
      <c r="B469" s="150"/>
      <c r="D469" s="151" t="s">
        <v>190</v>
      </c>
      <c r="E469" s="152" t="s">
        <v>1</v>
      </c>
      <c r="F469" s="153" t="s">
        <v>2301</v>
      </c>
      <c r="H469" s="154">
        <v>88</v>
      </c>
      <c r="I469" s="155"/>
      <c r="L469" s="150"/>
      <c r="M469" s="156"/>
      <c r="T469" s="157"/>
      <c r="AT469" s="152" t="s">
        <v>190</v>
      </c>
      <c r="AU469" s="152" t="s">
        <v>85</v>
      </c>
      <c r="AV469" s="12" t="s">
        <v>85</v>
      </c>
      <c r="AW469" s="12" t="s">
        <v>32</v>
      </c>
      <c r="AX469" s="12" t="s">
        <v>83</v>
      </c>
      <c r="AY469" s="152" t="s">
        <v>181</v>
      </c>
    </row>
    <row r="470" spans="2:65" s="1" customFormat="1" ht="16.5" customHeight="1" x14ac:dyDescent="0.2">
      <c r="B470" s="136"/>
      <c r="C470" s="137" t="s">
        <v>454</v>
      </c>
      <c r="D470" s="137" t="s">
        <v>183</v>
      </c>
      <c r="E470" s="138" t="s">
        <v>2302</v>
      </c>
      <c r="F470" s="139" t="s">
        <v>2303</v>
      </c>
      <c r="G470" s="140" t="s">
        <v>339</v>
      </c>
      <c r="H470" s="141">
        <v>32</v>
      </c>
      <c r="I470" s="142"/>
      <c r="J470" s="143">
        <f>ROUND(I470*H470,2)</f>
        <v>0</v>
      </c>
      <c r="K470" s="139" t="s">
        <v>187</v>
      </c>
      <c r="L470" s="32"/>
      <c r="M470" s="144" t="s">
        <v>1</v>
      </c>
      <c r="N470" s="145" t="s">
        <v>41</v>
      </c>
      <c r="P470" s="146">
        <f>O470*H470</f>
        <v>0</v>
      </c>
      <c r="Q470" s="146">
        <v>1.2557000000000001E-4</v>
      </c>
      <c r="R470" s="146">
        <f>Q470*H470</f>
        <v>4.0182400000000002E-3</v>
      </c>
      <c r="S470" s="146">
        <v>0</v>
      </c>
      <c r="T470" s="147">
        <f>S470*H470</f>
        <v>0</v>
      </c>
      <c r="AR470" s="148" t="s">
        <v>262</v>
      </c>
      <c r="AT470" s="148" t="s">
        <v>183</v>
      </c>
      <c r="AU470" s="148" t="s">
        <v>85</v>
      </c>
      <c r="AY470" s="17" t="s">
        <v>181</v>
      </c>
      <c r="BE470" s="149">
        <f>IF(N470="základní",J470,0)</f>
        <v>0</v>
      </c>
      <c r="BF470" s="149">
        <f>IF(N470="snížená",J470,0)</f>
        <v>0</v>
      </c>
      <c r="BG470" s="149">
        <f>IF(N470="zákl. přenesená",J470,0)</f>
        <v>0</v>
      </c>
      <c r="BH470" s="149">
        <f>IF(N470="sníž. přenesená",J470,0)</f>
        <v>0</v>
      </c>
      <c r="BI470" s="149">
        <f>IF(N470="nulová",J470,0)</f>
        <v>0</v>
      </c>
      <c r="BJ470" s="17" t="s">
        <v>83</v>
      </c>
      <c r="BK470" s="149">
        <f>ROUND(I470*H470,2)</f>
        <v>0</v>
      </c>
      <c r="BL470" s="17" t="s">
        <v>262</v>
      </c>
      <c r="BM470" s="148" t="s">
        <v>2304</v>
      </c>
    </row>
    <row r="471" spans="2:65" s="12" customFormat="1" x14ac:dyDescent="0.2">
      <c r="B471" s="150"/>
      <c r="D471" s="151" t="s">
        <v>190</v>
      </c>
      <c r="E471" s="152" t="s">
        <v>1</v>
      </c>
      <c r="F471" s="153" t="s">
        <v>2305</v>
      </c>
      <c r="H471" s="154">
        <v>32</v>
      </c>
      <c r="I471" s="155"/>
      <c r="L471" s="150"/>
      <c r="M471" s="156"/>
      <c r="T471" s="157"/>
      <c r="AT471" s="152" t="s">
        <v>190</v>
      </c>
      <c r="AU471" s="152" t="s">
        <v>85</v>
      </c>
      <c r="AV471" s="12" t="s">
        <v>85</v>
      </c>
      <c r="AW471" s="12" t="s">
        <v>32</v>
      </c>
      <c r="AX471" s="12" t="s">
        <v>83</v>
      </c>
      <c r="AY471" s="152" t="s">
        <v>181</v>
      </c>
    </row>
    <row r="472" spans="2:65" s="1" customFormat="1" ht="16.5" customHeight="1" x14ac:dyDescent="0.2">
      <c r="B472" s="136"/>
      <c r="C472" s="137" t="s">
        <v>461</v>
      </c>
      <c r="D472" s="137" t="s">
        <v>183</v>
      </c>
      <c r="E472" s="138" t="s">
        <v>2306</v>
      </c>
      <c r="F472" s="139" t="s">
        <v>2307</v>
      </c>
      <c r="G472" s="140" t="s">
        <v>339</v>
      </c>
      <c r="H472" s="141">
        <v>4</v>
      </c>
      <c r="I472" s="142"/>
      <c r="J472" s="143">
        <f>ROUND(I472*H472,2)</f>
        <v>0</v>
      </c>
      <c r="K472" s="139" t="s">
        <v>187</v>
      </c>
      <c r="L472" s="32"/>
      <c r="M472" s="144" t="s">
        <v>1</v>
      </c>
      <c r="N472" s="145" t="s">
        <v>41</v>
      </c>
      <c r="P472" s="146">
        <f>O472*H472</f>
        <v>0</v>
      </c>
      <c r="Q472" s="146">
        <v>2.2000000000000001E-4</v>
      </c>
      <c r="R472" s="146">
        <f>Q472*H472</f>
        <v>8.8000000000000003E-4</v>
      </c>
      <c r="S472" s="146">
        <v>0</v>
      </c>
      <c r="T472" s="147">
        <f>S472*H472</f>
        <v>0</v>
      </c>
      <c r="AR472" s="148" t="s">
        <v>262</v>
      </c>
      <c r="AT472" s="148" t="s">
        <v>183</v>
      </c>
      <c r="AU472" s="148" t="s">
        <v>85</v>
      </c>
      <c r="AY472" s="17" t="s">
        <v>181</v>
      </c>
      <c r="BE472" s="149">
        <f>IF(N472="základní",J472,0)</f>
        <v>0</v>
      </c>
      <c r="BF472" s="149">
        <f>IF(N472="snížená",J472,0)</f>
        <v>0</v>
      </c>
      <c r="BG472" s="149">
        <f>IF(N472="zákl. přenesená",J472,0)</f>
        <v>0</v>
      </c>
      <c r="BH472" s="149">
        <f>IF(N472="sníž. přenesená",J472,0)</f>
        <v>0</v>
      </c>
      <c r="BI472" s="149">
        <f>IF(N472="nulová",J472,0)</f>
        <v>0</v>
      </c>
      <c r="BJ472" s="17" t="s">
        <v>83</v>
      </c>
      <c r="BK472" s="149">
        <f>ROUND(I472*H472,2)</f>
        <v>0</v>
      </c>
      <c r="BL472" s="17" t="s">
        <v>262</v>
      </c>
      <c r="BM472" s="148" t="s">
        <v>2308</v>
      </c>
    </row>
    <row r="473" spans="2:65" s="12" customFormat="1" x14ac:dyDescent="0.2">
      <c r="B473" s="150"/>
      <c r="D473" s="151" t="s">
        <v>190</v>
      </c>
      <c r="E473" s="152" t="s">
        <v>1</v>
      </c>
      <c r="F473" s="153" t="s">
        <v>188</v>
      </c>
      <c r="H473" s="154">
        <v>4</v>
      </c>
      <c r="I473" s="155"/>
      <c r="L473" s="150"/>
      <c r="M473" s="156"/>
      <c r="T473" s="157"/>
      <c r="AT473" s="152" t="s">
        <v>190</v>
      </c>
      <c r="AU473" s="152" t="s">
        <v>85</v>
      </c>
      <c r="AV473" s="12" t="s">
        <v>85</v>
      </c>
      <c r="AW473" s="12" t="s">
        <v>32</v>
      </c>
      <c r="AX473" s="12" t="s">
        <v>83</v>
      </c>
      <c r="AY473" s="152" t="s">
        <v>181</v>
      </c>
    </row>
    <row r="474" spans="2:65" s="1" customFormat="1" ht="16.5" customHeight="1" x14ac:dyDescent="0.2">
      <c r="B474" s="136"/>
      <c r="C474" s="137" t="s">
        <v>466</v>
      </c>
      <c r="D474" s="137" t="s">
        <v>183</v>
      </c>
      <c r="E474" s="138" t="s">
        <v>2309</v>
      </c>
      <c r="F474" s="139" t="s">
        <v>2310</v>
      </c>
      <c r="G474" s="140" t="s">
        <v>2311</v>
      </c>
      <c r="H474" s="141">
        <v>12</v>
      </c>
      <c r="I474" s="142"/>
      <c r="J474" s="143">
        <f>ROUND(I474*H474,2)</f>
        <v>0</v>
      </c>
      <c r="K474" s="139" t="s">
        <v>187</v>
      </c>
      <c r="L474" s="32"/>
      <c r="M474" s="144" t="s">
        <v>1</v>
      </c>
      <c r="N474" s="145" t="s">
        <v>41</v>
      </c>
      <c r="P474" s="146">
        <f>O474*H474</f>
        <v>0</v>
      </c>
      <c r="Q474" s="146">
        <v>2.5114000000000001E-4</v>
      </c>
      <c r="R474" s="146">
        <f>Q474*H474</f>
        <v>3.0136800000000004E-3</v>
      </c>
      <c r="S474" s="146">
        <v>0</v>
      </c>
      <c r="T474" s="147">
        <f>S474*H474</f>
        <v>0</v>
      </c>
      <c r="AR474" s="148" t="s">
        <v>262</v>
      </c>
      <c r="AT474" s="148" t="s">
        <v>183</v>
      </c>
      <c r="AU474" s="148" t="s">
        <v>85</v>
      </c>
      <c r="AY474" s="17" t="s">
        <v>181</v>
      </c>
      <c r="BE474" s="149">
        <f>IF(N474="základní",J474,0)</f>
        <v>0</v>
      </c>
      <c r="BF474" s="149">
        <f>IF(N474="snížená",J474,0)</f>
        <v>0</v>
      </c>
      <c r="BG474" s="149">
        <f>IF(N474="zákl. přenesená",J474,0)</f>
        <v>0</v>
      </c>
      <c r="BH474" s="149">
        <f>IF(N474="sníž. přenesená",J474,0)</f>
        <v>0</v>
      </c>
      <c r="BI474" s="149">
        <f>IF(N474="nulová",J474,0)</f>
        <v>0</v>
      </c>
      <c r="BJ474" s="17" t="s">
        <v>83</v>
      </c>
      <c r="BK474" s="149">
        <f>ROUND(I474*H474,2)</f>
        <v>0</v>
      </c>
      <c r="BL474" s="17" t="s">
        <v>262</v>
      </c>
      <c r="BM474" s="148" t="s">
        <v>2312</v>
      </c>
    </row>
    <row r="475" spans="2:65" s="12" customFormat="1" x14ac:dyDescent="0.2">
      <c r="B475" s="150"/>
      <c r="D475" s="151" t="s">
        <v>190</v>
      </c>
      <c r="E475" s="152" t="s">
        <v>1</v>
      </c>
      <c r="F475" s="153" t="s">
        <v>2313</v>
      </c>
      <c r="H475" s="154">
        <v>12</v>
      </c>
      <c r="I475" s="155"/>
      <c r="L475" s="150"/>
      <c r="M475" s="156"/>
      <c r="T475" s="157"/>
      <c r="AT475" s="152" t="s">
        <v>190</v>
      </c>
      <c r="AU475" s="152" t="s">
        <v>85</v>
      </c>
      <c r="AV475" s="12" t="s">
        <v>85</v>
      </c>
      <c r="AW475" s="12" t="s">
        <v>32</v>
      </c>
      <c r="AX475" s="12" t="s">
        <v>83</v>
      </c>
      <c r="AY475" s="152" t="s">
        <v>181</v>
      </c>
    </row>
    <row r="476" spans="2:65" s="1" customFormat="1" ht="16.5" customHeight="1" x14ac:dyDescent="0.2">
      <c r="B476" s="136"/>
      <c r="C476" s="137" t="s">
        <v>470</v>
      </c>
      <c r="D476" s="137" t="s">
        <v>183</v>
      </c>
      <c r="E476" s="138" t="s">
        <v>2314</v>
      </c>
      <c r="F476" s="139" t="s">
        <v>2315</v>
      </c>
      <c r="G476" s="140" t="s">
        <v>339</v>
      </c>
      <c r="H476" s="141">
        <v>2</v>
      </c>
      <c r="I476" s="142"/>
      <c r="J476" s="143">
        <f>ROUND(I476*H476,2)</f>
        <v>0</v>
      </c>
      <c r="K476" s="139" t="s">
        <v>187</v>
      </c>
      <c r="L476" s="32"/>
      <c r="M476" s="144" t="s">
        <v>1</v>
      </c>
      <c r="N476" s="145" t="s">
        <v>41</v>
      </c>
      <c r="P476" s="146">
        <f>O476*H476</f>
        <v>0</v>
      </c>
      <c r="Q476" s="146">
        <v>0</v>
      </c>
      <c r="R476" s="146">
        <f>Q476*H476</f>
        <v>0</v>
      </c>
      <c r="S476" s="146">
        <v>5.2999999999999998E-4</v>
      </c>
      <c r="T476" s="147">
        <f>S476*H476</f>
        <v>1.06E-3</v>
      </c>
      <c r="AR476" s="148" t="s">
        <v>262</v>
      </c>
      <c r="AT476" s="148" t="s">
        <v>183</v>
      </c>
      <c r="AU476" s="148" t="s">
        <v>85</v>
      </c>
      <c r="AY476" s="17" t="s">
        <v>181</v>
      </c>
      <c r="BE476" s="149">
        <f>IF(N476="základní",J476,0)</f>
        <v>0</v>
      </c>
      <c r="BF476" s="149">
        <f>IF(N476="snížená",J476,0)</f>
        <v>0</v>
      </c>
      <c r="BG476" s="149">
        <f>IF(N476="zákl. přenesená",J476,0)</f>
        <v>0</v>
      </c>
      <c r="BH476" s="149">
        <f>IF(N476="sníž. přenesená",J476,0)</f>
        <v>0</v>
      </c>
      <c r="BI476" s="149">
        <f>IF(N476="nulová",J476,0)</f>
        <v>0</v>
      </c>
      <c r="BJ476" s="17" t="s">
        <v>83</v>
      </c>
      <c r="BK476" s="149">
        <f>ROUND(I476*H476,2)</f>
        <v>0</v>
      </c>
      <c r="BL476" s="17" t="s">
        <v>262</v>
      </c>
      <c r="BM476" s="148" t="s">
        <v>2316</v>
      </c>
    </row>
    <row r="477" spans="2:65" s="12" customFormat="1" x14ac:dyDescent="0.2">
      <c r="B477" s="150"/>
      <c r="D477" s="151" t="s">
        <v>190</v>
      </c>
      <c r="E477" s="152" t="s">
        <v>1</v>
      </c>
      <c r="F477" s="153" t="s">
        <v>85</v>
      </c>
      <c r="H477" s="154">
        <v>2</v>
      </c>
      <c r="I477" s="155"/>
      <c r="L477" s="150"/>
      <c r="M477" s="156"/>
      <c r="T477" s="157"/>
      <c r="AT477" s="152" t="s">
        <v>190</v>
      </c>
      <c r="AU477" s="152" t="s">
        <v>85</v>
      </c>
      <c r="AV477" s="12" t="s">
        <v>85</v>
      </c>
      <c r="AW477" s="12" t="s">
        <v>32</v>
      </c>
      <c r="AX477" s="12" t="s">
        <v>83</v>
      </c>
      <c r="AY477" s="152" t="s">
        <v>181</v>
      </c>
    </row>
    <row r="478" spans="2:65" s="1" customFormat="1" ht="16.5" customHeight="1" x14ac:dyDescent="0.2">
      <c r="B478" s="136"/>
      <c r="C478" s="137" t="s">
        <v>474</v>
      </c>
      <c r="D478" s="137" t="s">
        <v>183</v>
      </c>
      <c r="E478" s="138" t="s">
        <v>2317</v>
      </c>
      <c r="F478" s="139" t="s">
        <v>2318</v>
      </c>
      <c r="G478" s="140" t="s">
        <v>339</v>
      </c>
      <c r="H478" s="141">
        <v>9</v>
      </c>
      <c r="I478" s="142"/>
      <c r="J478" s="143">
        <f>ROUND(I478*H478,2)</f>
        <v>0</v>
      </c>
      <c r="K478" s="139" t="s">
        <v>187</v>
      </c>
      <c r="L478" s="32"/>
      <c r="M478" s="144" t="s">
        <v>1</v>
      </c>
      <c r="N478" s="145" t="s">
        <v>41</v>
      </c>
      <c r="P478" s="146">
        <f>O478*H478</f>
        <v>0</v>
      </c>
      <c r="Q478" s="146">
        <v>0</v>
      </c>
      <c r="R478" s="146">
        <f>Q478*H478</f>
        <v>0</v>
      </c>
      <c r="S478" s="146">
        <v>1.23E-3</v>
      </c>
      <c r="T478" s="147">
        <f>S478*H478</f>
        <v>1.107E-2</v>
      </c>
      <c r="AR478" s="148" t="s">
        <v>262</v>
      </c>
      <c r="AT478" s="148" t="s">
        <v>183</v>
      </c>
      <c r="AU478" s="148" t="s">
        <v>85</v>
      </c>
      <c r="AY478" s="17" t="s">
        <v>181</v>
      </c>
      <c r="BE478" s="149">
        <f>IF(N478="základní",J478,0)</f>
        <v>0</v>
      </c>
      <c r="BF478" s="149">
        <f>IF(N478="snížená",J478,0)</f>
        <v>0</v>
      </c>
      <c r="BG478" s="149">
        <f>IF(N478="zákl. přenesená",J478,0)</f>
        <v>0</v>
      </c>
      <c r="BH478" s="149">
        <f>IF(N478="sníž. přenesená",J478,0)</f>
        <v>0</v>
      </c>
      <c r="BI478" s="149">
        <f>IF(N478="nulová",J478,0)</f>
        <v>0</v>
      </c>
      <c r="BJ478" s="17" t="s">
        <v>83</v>
      </c>
      <c r="BK478" s="149">
        <f>ROUND(I478*H478,2)</f>
        <v>0</v>
      </c>
      <c r="BL478" s="17" t="s">
        <v>262</v>
      </c>
      <c r="BM478" s="148" t="s">
        <v>2319</v>
      </c>
    </row>
    <row r="479" spans="2:65" s="1" customFormat="1" ht="16.5" customHeight="1" x14ac:dyDescent="0.2">
      <c r="B479" s="136"/>
      <c r="C479" s="137" t="s">
        <v>479</v>
      </c>
      <c r="D479" s="137" t="s">
        <v>183</v>
      </c>
      <c r="E479" s="138" t="s">
        <v>2320</v>
      </c>
      <c r="F479" s="139" t="s">
        <v>2321</v>
      </c>
      <c r="G479" s="140" t="s">
        <v>339</v>
      </c>
      <c r="H479" s="141">
        <v>2</v>
      </c>
      <c r="I479" s="142"/>
      <c r="J479" s="143">
        <f>ROUND(I479*H479,2)</f>
        <v>0</v>
      </c>
      <c r="K479" s="139" t="s">
        <v>187</v>
      </c>
      <c r="L479" s="32"/>
      <c r="M479" s="144" t="s">
        <v>1</v>
      </c>
      <c r="N479" s="145" t="s">
        <v>41</v>
      </c>
      <c r="P479" s="146">
        <f>O479*H479</f>
        <v>0</v>
      </c>
      <c r="Q479" s="146">
        <v>0</v>
      </c>
      <c r="R479" s="146">
        <f>Q479*H479</f>
        <v>0</v>
      </c>
      <c r="S479" s="146">
        <v>1.4599999999999999E-3</v>
      </c>
      <c r="T479" s="147">
        <f>S479*H479</f>
        <v>2.9199999999999999E-3</v>
      </c>
      <c r="AR479" s="148" t="s">
        <v>262</v>
      </c>
      <c r="AT479" s="148" t="s">
        <v>183</v>
      </c>
      <c r="AU479" s="148" t="s">
        <v>85</v>
      </c>
      <c r="AY479" s="17" t="s">
        <v>181</v>
      </c>
      <c r="BE479" s="149">
        <f>IF(N479="základní",J479,0)</f>
        <v>0</v>
      </c>
      <c r="BF479" s="149">
        <f>IF(N479="snížená",J479,0)</f>
        <v>0</v>
      </c>
      <c r="BG479" s="149">
        <f>IF(N479="zákl. přenesená",J479,0)</f>
        <v>0</v>
      </c>
      <c r="BH479" s="149">
        <f>IF(N479="sníž. přenesená",J479,0)</f>
        <v>0</v>
      </c>
      <c r="BI479" s="149">
        <f>IF(N479="nulová",J479,0)</f>
        <v>0</v>
      </c>
      <c r="BJ479" s="17" t="s">
        <v>83</v>
      </c>
      <c r="BK479" s="149">
        <f>ROUND(I479*H479,2)</f>
        <v>0</v>
      </c>
      <c r="BL479" s="17" t="s">
        <v>262</v>
      </c>
      <c r="BM479" s="148" t="s">
        <v>2322</v>
      </c>
    </row>
    <row r="480" spans="2:65" s="1" customFormat="1" ht="16.5" customHeight="1" x14ac:dyDescent="0.2">
      <c r="B480" s="136"/>
      <c r="C480" s="137" t="s">
        <v>483</v>
      </c>
      <c r="D480" s="137" t="s">
        <v>183</v>
      </c>
      <c r="E480" s="138" t="s">
        <v>928</v>
      </c>
      <c r="F480" s="139" t="s">
        <v>929</v>
      </c>
      <c r="G480" s="140" t="s">
        <v>339</v>
      </c>
      <c r="H480" s="141">
        <v>5</v>
      </c>
      <c r="I480" s="142"/>
      <c r="J480" s="143">
        <f>ROUND(I480*H480,2)</f>
        <v>0</v>
      </c>
      <c r="K480" s="139" t="s">
        <v>187</v>
      </c>
      <c r="L480" s="32"/>
      <c r="M480" s="144" t="s">
        <v>1</v>
      </c>
      <c r="N480" s="145" t="s">
        <v>41</v>
      </c>
      <c r="P480" s="146">
        <f>O480*H480</f>
        <v>0</v>
      </c>
      <c r="Q480" s="146">
        <v>2.1956999999999999E-4</v>
      </c>
      <c r="R480" s="146">
        <f>Q480*H480</f>
        <v>1.09785E-3</v>
      </c>
      <c r="S480" s="146">
        <v>0</v>
      </c>
      <c r="T480" s="147">
        <f>S480*H480</f>
        <v>0</v>
      </c>
      <c r="AR480" s="148" t="s">
        <v>262</v>
      </c>
      <c r="AT480" s="148" t="s">
        <v>183</v>
      </c>
      <c r="AU480" s="148" t="s">
        <v>85</v>
      </c>
      <c r="AY480" s="17" t="s">
        <v>181</v>
      </c>
      <c r="BE480" s="149">
        <f>IF(N480="základní",J480,0)</f>
        <v>0</v>
      </c>
      <c r="BF480" s="149">
        <f>IF(N480="snížená",J480,0)</f>
        <v>0</v>
      </c>
      <c r="BG480" s="149">
        <f>IF(N480="zákl. přenesená",J480,0)</f>
        <v>0</v>
      </c>
      <c r="BH480" s="149">
        <f>IF(N480="sníž. přenesená",J480,0)</f>
        <v>0</v>
      </c>
      <c r="BI480" s="149">
        <f>IF(N480="nulová",J480,0)</f>
        <v>0</v>
      </c>
      <c r="BJ480" s="17" t="s">
        <v>83</v>
      </c>
      <c r="BK480" s="149">
        <f>ROUND(I480*H480,2)</f>
        <v>0</v>
      </c>
      <c r="BL480" s="17" t="s">
        <v>262</v>
      </c>
      <c r="BM480" s="148" t="s">
        <v>2323</v>
      </c>
    </row>
    <row r="481" spans="2:65" s="12" customFormat="1" x14ac:dyDescent="0.2">
      <c r="B481" s="150"/>
      <c r="D481" s="151" t="s">
        <v>190</v>
      </c>
      <c r="E481" s="152" t="s">
        <v>1</v>
      </c>
      <c r="F481" s="153" t="s">
        <v>209</v>
      </c>
      <c r="H481" s="154">
        <v>5</v>
      </c>
      <c r="I481" s="155"/>
      <c r="L481" s="150"/>
      <c r="M481" s="156"/>
      <c r="T481" s="157"/>
      <c r="AT481" s="152" t="s">
        <v>190</v>
      </c>
      <c r="AU481" s="152" t="s">
        <v>85</v>
      </c>
      <c r="AV481" s="12" t="s">
        <v>85</v>
      </c>
      <c r="AW481" s="12" t="s">
        <v>32</v>
      </c>
      <c r="AX481" s="12" t="s">
        <v>83</v>
      </c>
      <c r="AY481" s="152" t="s">
        <v>181</v>
      </c>
    </row>
    <row r="482" spans="2:65" s="1" customFormat="1" ht="16.5" customHeight="1" x14ac:dyDescent="0.2">
      <c r="B482" s="136"/>
      <c r="C482" s="137" t="s">
        <v>488</v>
      </c>
      <c r="D482" s="137" t="s">
        <v>183</v>
      </c>
      <c r="E482" s="138" t="s">
        <v>2324</v>
      </c>
      <c r="F482" s="139" t="s">
        <v>2325</v>
      </c>
      <c r="G482" s="140" t="s">
        <v>339</v>
      </c>
      <c r="H482" s="141">
        <v>1</v>
      </c>
      <c r="I482" s="142"/>
      <c r="J482" s="143">
        <f>ROUND(I482*H482,2)</f>
        <v>0</v>
      </c>
      <c r="K482" s="139" t="s">
        <v>187</v>
      </c>
      <c r="L482" s="32"/>
      <c r="M482" s="144" t="s">
        <v>1</v>
      </c>
      <c r="N482" s="145" t="s">
        <v>41</v>
      </c>
      <c r="P482" s="146">
        <f>O482*H482</f>
        <v>0</v>
      </c>
      <c r="Q482" s="146">
        <v>5.1999999999999995E-4</v>
      </c>
      <c r="R482" s="146">
        <f>Q482*H482</f>
        <v>5.1999999999999995E-4</v>
      </c>
      <c r="S482" s="146">
        <v>0</v>
      </c>
      <c r="T482" s="147">
        <f>S482*H482</f>
        <v>0</v>
      </c>
      <c r="AR482" s="148" t="s">
        <v>262</v>
      </c>
      <c r="AT482" s="148" t="s">
        <v>183</v>
      </c>
      <c r="AU482" s="148" t="s">
        <v>85</v>
      </c>
      <c r="AY482" s="17" t="s">
        <v>181</v>
      </c>
      <c r="BE482" s="149">
        <f>IF(N482="základní",J482,0)</f>
        <v>0</v>
      </c>
      <c r="BF482" s="149">
        <f>IF(N482="snížená",J482,0)</f>
        <v>0</v>
      </c>
      <c r="BG482" s="149">
        <f>IF(N482="zákl. přenesená",J482,0)</f>
        <v>0</v>
      </c>
      <c r="BH482" s="149">
        <f>IF(N482="sníž. přenesená",J482,0)</f>
        <v>0</v>
      </c>
      <c r="BI482" s="149">
        <f>IF(N482="nulová",J482,0)</f>
        <v>0</v>
      </c>
      <c r="BJ482" s="17" t="s">
        <v>83</v>
      </c>
      <c r="BK482" s="149">
        <f>ROUND(I482*H482,2)</f>
        <v>0</v>
      </c>
      <c r="BL482" s="17" t="s">
        <v>262</v>
      </c>
      <c r="BM482" s="148" t="s">
        <v>2326</v>
      </c>
    </row>
    <row r="483" spans="2:65" s="12" customFormat="1" x14ac:dyDescent="0.2">
      <c r="B483" s="150"/>
      <c r="D483" s="151" t="s">
        <v>190</v>
      </c>
      <c r="E483" s="152" t="s">
        <v>1</v>
      </c>
      <c r="F483" s="153" t="s">
        <v>83</v>
      </c>
      <c r="H483" s="154">
        <v>1</v>
      </c>
      <c r="I483" s="155"/>
      <c r="L483" s="150"/>
      <c r="M483" s="156"/>
      <c r="T483" s="157"/>
      <c r="AT483" s="152" t="s">
        <v>190</v>
      </c>
      <c r="AU483" s="152" t="s">
        <v>85</v>
      </c>
      <c r="AV483" s="12" t="s">
        <v>85</v>
      </c>
      <c r="AW483" s="12" t="s">
        <v>32</v>
      </c>
      <c r="AX483" s="12" t="s">
        <v>83</v>
      </c>
      <c r="AY483" s="152" t="s">
        <v>181</v>
      </c>
    </row>
    <row r="484" spans="2:65" s="1" customFormat="1" ht="16.5" customHeight="1" x14ac:dyDescent="0.2">
      <c r="B484" s="136"/>
      <c r="C484" s="137" t="s">
        <v>492</v>
      </c>
      <c r="D484" s="137" t="s">
        <v>183</v>
      </c>
      <c r="E484" s="138" t="s">
        <v>2327</v>
      </c>
      <c r="F484" s="139" t="s">
        <v>2328</v>
      </c>
      <c r="G484" s="140" t="s">
        <v>339</v>
      </c>
      <c r="H484" s="141">
        <v>2</v>
      </c>
      <c r="I484" s="142"/>
      <c r="J484" s="143">
        <f>ROUND(I484*H484,2)</f>
        <v>0</v>
      </c>
      <c r="K484" s="139" t="s">
        <v>187</v>
      </c>
      <c r="L484" s="32"/>
      <c r="M484" s="144" t="s">
        <v>1</v>
      </c>
      <c r="N484" s="145" t="s">
        <v>41</v>
      </c>
      <c r="P484" s="146">
        <f>O484*H484</f>
        <v>0</v>
      </c>
      <c r="Q484" s="146">
        <v>3.3E-4</v>
      </c>
      <c r="R484" s="146">
        <f>Q484*H484</f>
        <v>6.6E-4</v>
      </c>
      <c r="S484" s="146">
        <v>0</v>
      </c>
      <c r="T484" s="147">
        <f>S484*H484</f>
        <v>0</v>
      </c>
      <c r="AR484" s="148" t="s">
        <v>262</v>
      </c>
      <c r="AT484" s="148" t="s">
        <v>183</v>
      </c>
      <c r="AU484" s="148" t="s">
        <v>85</v>
      </c>
      <c r="AY484" s="17" t="s">
        <v>181</v>
      </c>
      <c r="BE484" s="149">
        <f>IF(N484="základní",J484,0)</f>
        <v>0</v>
      </c>
      <c r="BF484" s="149">
        <f>IF(N484="snížená",J484,0)</f>
        <v>0</v>
      </c>
      <c r="BG484" s="149">
        <f>IF(N484="zákl. přenesená",J484,0)</f>
        <v>0</v>
      </c>
      <c r="BH484" s="149">
        <f>IF(N484="sníž. přenesená",J484,0)</f>
        <v>0</v>
      </c>
      <c r="BI484" s="149">
        <f>IF(N484="nulová",J484,0)</f>
        <v>0</v>
      </c>
      <c r="BJ484" s="17" t="s">
        <v>83</v>
      </c>
      <c r="BK484" s="149">
        <f>ROUND(I484*H484,2)</f>
        <v>0</v>
      </c>
      <c r="BL484" s="17" t="s">
        <v>262</v>
      </c>
      <c r="BM484" s="148" t="s">
        <v>2329</v>
      </c>
    </row>
    <row r="485" spans="2:65" s="12" customFormat="1" x14ac:dyDescent="0.2">
      <c r="B485" s="150"/>
      <c r="D485" s="151" t="s">
        <v>190</v>
      </c>
      <c r="E485" s="152" t="s">
        <v>1</v>
      </c>
      <c r="F485" s="153" t="s">
        <v>85</v>
      </c>
      <c r="H485" s="154">
        <v>2</v>
      </c>
      <c r="I485" s="155"/>
      <c r="L485" s="150"/>
      <c r="M485" s="156"/>
      <c r="T485" s="157"/>
      <c r="AT485" s="152" t="s">
        <v>190</v>
      </c>
      <c r="AU485" s="152" t="s">
        <v>85</v>
      </c>
      <c r="AV485" s="12" t="s">
        <v>85</v>
      </c>
      <c r="AW485" s="12" t="s">
        <v>32</v>
      </c>
      <c r="AX485" s="12" t="s">
        <v>83</v>
      </c>
      <c r="AY485" s="152" t="s">
        <v>181</v>
      </c>
    </row>
    <row r="486" spans="2:65" s="1" customFormat="1" ht="16.5" customHeight="1" x14ac:dyDescent="0.2">
      <c r="B486" s="136"/>
      <c r="C486" s="137" t="s">
        <v>497</v>
      </c>
      <c r="D486" s="137" t="s">
        <v>183</v>
      </c>
      <c r="E486" s="138" t="s">
        <v>2330</v>
      </c>
      <c r="F486" s="139" t="s">
        <v>2331</v>
      </c>
      <c r="G486" s="140" t="s">
        <v>339</v>
      </c>
      <c r="H486" s="141">
        <v>6</v>
      </c>
      <c r="I486" s="142"/>
      <c r="J486" s="143">
        <f>ROUND(I486*H486,2)</f>
        <v>0</v>
      </c>
      <c r="K486" s="139" t="s">
        <v>187</v>
      </c>
      <c r="L486" s="32"/>
      <c r="M486" s="144" t="s">
        <v>1</v>
      </c>
      <c r="N486" s="145" t="s">
        <v>41</v>
      </c>
      <c r="P486" s="146">
        <f>O486*H486</f>
        <v>0</v>
      </c>
      <c r="Q486" s="146">
        <v>3.3956999999999998E-4</v>
      </c>
      <c r="R486" s="146">
        <f>Q486*H486</f>
        <v>2.0374199999999999E-3</v>
      </c>
      <c r="S486" s="146">
        <v>0</v>
      </c>
      <c r="T486" s="147">
        <f>S486*H486</f>
        <v>0</v>
      </c>
      <c r="AR486" s="148" t="s">
        <v>262</v>
      </c>
      <c r="AT486" s="148" t="s">
        <v>183</v>
      </c>
      <c r="AU486" s="148" t="s">
        <v>85</v>
      </c>
      <c r="AY486" s="17" t="s">
        <v>181</v>
      </c>
      <c r="BE486" s="149">
        <f>IF(N486="základní",J486,0)</f>
        <v>0</v>
      </c>
      <c r="BF486" s="149">
        <f>IF(N486="snížená",J486,0)</f>
        <v>0</v>
      </c>
      <c r="BG486" s="149">
        <f>IF(N486="zákl. přenesená",J486,0)</f>
        <v>0</v>
      </c>
      <c r="BH486" s="149">
        <f>IF(N486="sníž. přenesená",J486,0)</f>
        <v>0</v>
      </c>
      <c r="BI486" s="149">
        <f>IF(N486="nulová",J486,0)</f>
        <v>0</v>
      </c>
      <c r="BJ486" s="17" t="s">
        <v>83</v>
      </c>
      <c r="BK486" s="149">
        <f>ROUND(I486*H486,2)</f>
        <v>0</v>
      </c>
      <c r="BL486" s="17" t="s">
        <v>262</v>
      </c>
      <c r="BM486" s="148" t="s">
        <v>2332</v>
      </c>
    </row>
    <row r="487" spans="2:65" s="12" customFormat="1" x14ac:dyDescent="0.2">
      <c r="B487" s="150"/>
      <c r="D487" s="151" t="s">
        <v>190</v>
      </c>
      <c r="E487" s="152" t="s">
        <v>1</v>
      </c>
      <c r="F487" s="153" t="s">
        <v>214</v>
      </c>
      <c r="H487" s="154">
        <v>6</v>
      </c>
      <c r="I487" s="155"/>
      <c r="L487" s="150"/>
      <c r="M487" s="156"/>
      <c r="T487" s="157"/>
      <c r="AT487" s="152" t="s">
        <v>190</v>
      </c>
      <c r="AU487" s="152" t="s">
        <v>85</v>
      </c>
      <c r="AV487" s="12" t="s">
        <v>85</v>
      </c>
      <c r="AW487" s="12" t="s">
        <v>32</v>
      </c>
      <c r="AX487" s="12" t="s">
        <v>83</v>
      </c>
      <c r="AY487" s="152" t="s">
        <v>181</v>
      </c>
    </row>
    <row r="488" spans="2:65" s="1" customFormat="1" ht="16.5" customHeight="1" x14ac:dyDescent="0.2">
      <c r="B488" s="136"/>
      <c r="C488" s="137" t="s">
        <v>503</v>
      </c>
      <c r="D488" s="137" t="s">
        <v>183</v>
      </c>
      <c r="E488" s="138" t="s">
        <v>2333</v>
      </c>
      <c r="F488" s="139" t="s">
        <v>2334</v>
      </c>
      <c r="G488" s="140" t="s">
        <v>339</v>
      </c>
      <c r="H488" s="141">
        <v>6</v>
      </c>
      <c r="I488" s="142"/>
      <c r="J488" s="143">
        <f>ROUND(I488*H488,2)</f>
        <v>0</v>
      </c>
      <c r="K488" s="139" t="s">
        <v>187</v>
      </c>
      <c r="L488" s="32"/>
      <c r="M488" s="144" t="s">
        <v>1</v>
      </c>
      <c r="N488" s="145" t="s">
        <v>41</v>
      </c>
      <c r="P488" s="146">
        <f>O488*H488</f>
        <v>0</v>
      </c>
      <c r="Q488" s="146">
        <v>4.9956999999999996E-4</v>
      </c>
      <c r="R488" s="146">
        <f>Q488*H488</f>
        <v>2.9974199999999998E-3</v>
      </c>
      <c r="S488" s="146">
        <v>0</v>
      </c>
      <c r="T488" s="147">
        <f>S488*H488</f>
        <v>0</v>
      </c>
      <c r="AR488" s="148" t="s">
        <v>262</v>
      </c>
      <c r="AT488" s="148" t="s">
        <v>183</v>
      </c>
      <c r="AU488" s="148" t="s">
        <v>85</v>
      </c>
      <c r="AY488" s="17" t="s">
        <v>181</v>
      </c>
      <c r="BE488" s="149">
        <f>IF(N488="základní",J488,0)</f>
        <v>0</v>
      </c>
      <c r="BF488" s="149">
        <f>IF(N488="snížená",J488,0)</f>
        <v>0</v>
      </c>
      <c r="BG488" s="149">
        <f>IF(N488="zákl. přenesená",J488,0)</f>
        <v>0</v>
      </c>
      <c r="BH488" s="149">
        <f>IF(N488="sníž. přenesená",J488,0)</f>
        <v>0</v>
      </c>
      <c r="BI488" s="149">
        <f>IF(N488="nulová",J488,0)</f>
        <v>0</v>
      </c>
      <c r="BJ488" s="17" t="s">
        <v>83</v>
      </c>
      <c r="BK488" s="149">
        <f>ROUND(I488*H488,2)</f>
        <v>0</v>
      </c>
      <c r="BL488" s="17" t="s">
        <v>262</v>
      </c>
      <c r="BM488" s="148" t="s">
        <v>2335</v>
      </c>
    </row>
    <row r="489" spans="2:65" s="12" customFormat="1" x14ac:dyDescent="0.2">
      <c r="B489" s="150"/>
      <c r="D489" s="151" t="s">
        <v>190</v>
      </c>
      <c r="E489" s="152" t="s">
        <v>1</v>
      </c>
      <c r="F489" s="153" t="s">
        <v>214</v>
      </c>
      <c r="H489" s="154">
        <v>6</v>
      </c>
      <c r="I489" s="155"/>
      <c r="L489" s="150"/>
      <c r="M489" s="156"/>
      <c r="T489" s="157"/>
      <c r="AT489" s="152" t="s">
        <v>190</v>
      </c>
      <c r="AU489" s="152" t="s">
        <v>85</v>
      </c>
      <c r="AV489" s="12" t="s">
        <v>85</v>
      </c>
      <c r="AW489" s="12" t="s">
        <v>32</v>
      </c>
      <c r="AX489" s="12" t="s">
        <v>83</v>
      </c>
      <c r="AY489" s="152" t="s">
        <v>181</v>
      </c>
    </row>
    <row r="490" spans="2:65" s="1" customFormat="1" ht="16.5" customHeight="1" x14ac:dyDescent="0.2">
      <c r="B490" s="136"/>
      <c r="C490" s="137" t="s">
        <v>509</v>
      </c>
      <c r="D490" s="137" t="s">
        <v>183</v>
      </c>
      <c r="E490" s="138" t="s">
        <v>2336</v>
      </c>
      <c r="F490" s="139" t="s">
        <v>2337</v>
      </c>
      <c r="G490" s="140" t="s">
        <v>339</v>
      </c>
      <c r="H490" s="141">
        <v>2</v>
      </c>
      <c r="I490" s="142"/>
      <c r="J490" s="143">
        <f>ROUND(I490*H490,2)</f>
        <v>0</v>
      </c>
      <c r="K490" s="139" t="s">
        <v>187</v>
      </c>
      <c r="L490" s="32"/>
      <c r="M490" s="144" t="s">
        <v>1</v>
      </c>
      <c r="N490" s="145" t="s">
        <v>41</v>
      </c>
      <c r="P490" s="146">
        <f>O490*H490</f>
        <v>0</v>
      </c>
      <c r="Q490" s="146">
        <v>4.0000000000000002E-4</v>
      </c>
      <c r="R490" s="146">
        <f>Q490*H490</f>
        <v>8.0000000000000004E-4</v>
      </c>
      <c r="S490" s="146">
        <v>0</v>
      </c>
      <c r="T490" s="147">
        <f>S490*H490</f>
        <v>0</v>
      </c>
      <c r="AR490" s="148" t="s">
        <v>262</v>
      </c>
      <c r="AT490" s="148" t="s">
        <v>183</v>
      </c>
      <c r="AU490" s="148" t="s">
        <v>85</v>
      </c>
      <c r="AY490" s="17" t="s">
        <v>181</v>
      </c>
      <c r="BE490" s="149">
        <f>IF(N490="základní",J490,0)</f>
        <v>0</v>
      </c>
      <c r="BF490" s="149">
        <f>IF(N490="snížená",J490,0)</f>
        <v>0</v>
      </c>
      <c r="BG490" s="149">
        <f>IF(N490="zákl. přenesená",J490,0)</f>
        <v>0</v>
      </c>
      <c r="BH490" s="149">
        <f>IF(N490="sníž. přenesená",J490,0)</f>
        <v>0</v>
      </c>
      <c r="BI490" s="149">
        <f>IF(N490="nulová",J490,0)</f>
        <v>0</v>
      </c>
      <c r="BJ490" s="17" t="s">
        <v>83</v>
      </c>
      <c r="BK490" s="149">
        <f>ROUND(I490*H490,2)</f>
        <v>0</v>
      </c>
      <c r="BL490" s="17" t="s">
        <v>262</v>
      </c>
      <c r="BM490" s="148" t="s">
        <v>2338</v>
      </c>
    </row>
    <row r="491" spans="2:65" s="12" customFormat="1" x14ac:dyDescent="0.2">
      <c r="B491" s="150"/>
      <c r="D491" s="151" t="s">
        <v>190</v>
      </c>
      <c r="E491" s="152" t="s">
        <v>1</v>
      </c>
      <c r="F491" s="153" t="s">
        <v>85</v>
      </c>
      <c r="H491" s="154">
        <v>2</v>
      </c>
      <c r="I491" s="155"/>
      <c r="L491" s="150"/>
      <c r="M491" s="156"/>
      <c r="T491" s="157"/>
      <c r="AT491" s="152" t="s">
        <v>190</v>
      </c>
      <c r="AU491" s="152" t="s">
        <v>85</v>
      </c>
      <c r="AV491" s="12" t="s">
        <v>85</v>
      </c>
      <c r="AW491" s="12" t="s">
        <v>32</v>
      </c>
      <c r="AX491" s="12" t="s">
        <v>83</v>
      </c>
      <c r="AY491" s="152" t="s">
        <v>181</v>
      </c>
    </row>
    <row r="492" spans="2:65" s="1" customFormat="1" ht="16.5" customHeight="1" x14ac:dyDescent="0.2">
      <c r="B492" s="136"/>
      <c r="C492" s="137" t="s">
        <v>514</v>
      </c>
      <c r="D492" s="137" t="s">
        <v>183</v>
      </c>
      <c r="E492" s="138" t="s">
        <v>2339</v>
      </c>
      <c r="F492" s="139" t="s">
        <v>2340</v>
      </c>
      <c r="G492" s="140" t="s">
        <v>339</v>
      </c>
      <c r="H492" s="141">
        <v>3</v>
      </c>
      <c r="I492" s="142"/>
      <c r="J492" s="143">
        <f>ROUND(I492*H492,2)</f>
        <v>0</v>
      </c>
      <c r="K492" s="139" t="s">
        <v>187</v>
      </c>
      <c r="L492" s="32"/>
      <c r="M492" s="144" t="s">
        <v>1</v>
      </c>
      <c r="N492" s="145" t="s">
        <v>41</v>
      </c>
      <c r="P492" s="146">
        <f>O492*H492</f>
        <v>0</v>
      </c>
      <c r="Q492" s="146">
        <v>5.6957000000000004E-4</v>
      </c>
      <c r="R492" s="146">
        <f>Q492*H492</f>
        <v>1.70871E-3</v>
      </c>
      <c r="S492" s="146">
        <v>0</v>
      </c>
      <c r="T492" s="147">
        <f>S492*H492</f>
        <v>0</v>
      </c>
      <c r="AR492" s="148" t="s">
        <v>262</v>
      </c>
      <c r="AT492" s="148" t="s">
        <v>183</v>
      </c>
      <c r="AU492" s="148" t="s">
        <v>85</v>
      </c>
      <c r="AY492" s="17" t="s">
        <v>181</v>
      </c>
      <c r="BE492" s="149">
        <f>IF(N492="základní",J492,0)</f>
        <v>0</v>
      </c>
      <c r="BF492" s="149">
        <f>IF(N492="snížená",J492,0)</f>
        <v>0</v>
      </c>
      <c r="BG492" s="149">
        <f>IF(N492="zákl. přenesená",J492,0)</f>
        <v>0</v>
      </c>
      <c r="BH492" s="149">
        <f>IF(N492="sníž. přenesená",J492,0)</f>
        <v>0</v>
      </c>
      <c r="BI492" s="149">
        <f>IF(N492="nulová",J492,0)</f>
        <v>0</v>
      </c>
      <c r="BJ492" s="17" t="s">
        <v>83</v>
      </c>
      <c r="BK492" s="149">
        <f>ROUND(I492*H492,2)</f>
        <v>0</v>
      </c>
      <c r="BL492" s="17" t="s">
        <v>262</v>
      </c>
      <c r="BM492" s="148" t="s">
        <v>2341</v>
      </c>
    </row>
    <row r="493" spans="2:65" s="12" customFormat="1" x14ac:dyDescent="0.2">
      <c r="B493" s="150"/>
      <c r="D493" s="151" t="s">
        <v>190</v>
      </c>
      <c r="E493" s="152" t="s">
        <v>1</v>
      </c>
      <c r="F493" s="153" t="s">
        <v>99</v>
      </c>
      <c r="H493" s="154">
        <v>3</v>
      </c>
      <c r="I493" s="155"/>
      <c r="L493" s="150"/>
      <c r="M493" s="156"/>
      <c r="T493" s="157"/>
      <c r="AT493" s="152" t="s">
        <v>190</v>
      </c>
      <c r="AU493" s="152" t="s">
        <v>85</v>
      </c>
      <c r="AV493" s="12" t="s">
        <v>85</v>
      </c>
      <c r="AW493" s="12" t="s">
        <v>32</v>
      </c>
      <c r="AX493" s="12" t="s">
        <v>83</v>
      </c>
      <c r="AY493" s="152" t="s">
        <v>181</v>
      </c>
    </row>
    <row r="494" spans="2:65" s="1" customFormat="1" ht="16.5" customHeight="1" x14ac:dyDescent="0.2">
      <c r="B494" s="136"/>
      <c r="C494" s="137" t="s">
        <v>518</v>
      </c>
      <c r="D494" s="137" t="s">
        <v>183</v>
      </c>
      <c r="E494" s="138" t="s">
        <v>934</v>
      </c>
      <c r="F494" s="139" t="s">
        <v>935</v>
      </c>
      <c r="G494" s="140" t="s">
        <v>339</v>
      </c>
      <c r="H494" s="141">
        <v>2</v>
      </c>
      <c r="I494" s="142"/>
      <c r="J494" s="143">
        <f>ROUND(I494*H494,2)</f>
        <v>0</v>
      </c>
      <c r="K494" s="139" t="s">
        <v>187</v>
      </c>
      <c r="L494" s="32"/>
      <c r="M494" s="144" t="s">
        <v>1</v>
      </c>
      <c r="N494" s="145" t="s">
        <v>41</v>
      </c>
      <c r="P494" s="146">
        <f>O494*H494</f>
        <v>0</v>
      </c>
      <c r="Q494" s="146">
        <v>8.0000000000000004E-4</v>
      </c>
      <c r="R494" s="146">
        <f>Q494*H494</f>
        <v>1.6000000000000001E-3</v>
      </c>
      <c r="S494" s="146">
        <v>0</v>
      </c>
      <c r="T494" s="147">
        <f>S494*H494</f>
        <v>0</v>
      </c>
      <c r="AR494" s="148" t="s">
        <v>262</v>
      </c>
      <c r="AT494" s="148" t="s">
        <v>183</v>
      </c>
      <c r="AU494" s="148" t="s">
        <v>85</v>
      </c>
      <c r="AY494" s="17" t="s">
        <v>181</v>
      </c>
      <c r="BE494" s="149">
        <f>IF(N494="základní",J494,0)</f>
        <v>0</v>
      </c>
      <c r="BF494" s="149">
        <f>IF(N494="snížená",J494,0)</f>
        <v>0</v>
      </c>
      <c r="BG494" s="149">
        <f>IF(N494="zákl. přenesená",J494,0)</f>
        <v>0</v>
      </c>
      <c r="BH494" s="149">
        <f>IF(N494="sníž. přenesená",J494,0)</f>
        <v>0</v>
      </c>
      <c r="BI494" s="149">
        <f>IF(N494="nulová",J494,0)</f>
        <v>0</v>
      </c>
      <c r="BJ494" s="17" t="s">
        <v>83</v>
      </c>
      <c r="BK494" s="149">
        <f>ROUND(I494*H494,2)</f>
        <v>0</v>
      </c>
      <c r="BL494" s="17" t="s">
        <v>262</v>
      </c>
      <c r="BM494" s="148" t="s">
        <v>2342</v>
      </c>
    </row>
    <row r="495" spans="2:65" s="12" customFormat="1" x14ac:dyDescent="0.2">
      <c r="B495" s="150"/>
      <c r="D495" s="151" t="s">
        <v>190</v>
      </c>
      <c r="E495" s="152" t="s">
        <v>1</v>
      </c>
      <c r="F495" s="153" t="s">
        <v>85</v>
      </c>
      <c r="H495" s="154">
        <v>2</v>
      </c>
      <c r="I495" s="155"/>
      <c r="L495" s="150"/>
      <c r="M495" s="156"/>
      <c r="T495" s="157"/>
      <c r="AT495" s="152" t="s">
        <v>190</v>
      </c>
      <c r="AU495" s="152" t="s">
        <v>85</v>
      </c>
      <c r="AV495" s="12" t="s">
        <v>85</v>
      </c>
      <c r="AW495" s="12" t="s">
        <v>32</v>
      </c>
      <c r="AX495" s="12" t="s">
        <v>83</v>
      </c>
      <c r="AY495" s="152" t="s">
        <v>181</v>
      </c>
    </row>
    <row r="496" spans="2:65" s="1" customFormat="1" ht="16.5" customHeight="1" x14ac:dyDescent="0.2">
      <c r="B496" s="136"/>
      <c r="C496" s="137" t="s">
        <v>522</v>
      </c>
      <c r="D496" s="137" t="s">
        <v>183</v>
      </c>
      <c r="E496" s="138" t="s">
        <v>2343</v>
      </c>
      <c r="F496" s="139" t="s">
        <v>2344</v>
      </c>
      <c r="G496" s="140" t="s">
        <v>339</v>
      </c>
      <c r="H496" s="141">
        <v>2</v>
      </c>
      <c r="I496" s="142"/>
      <c r="J496" s="143">
        <f>ROUND(I496*H496,2)</f>
        <v>0</v>
      </c>
      <c r="K496" s="139" t="s">
        <v>187</v>
      </c>
      <c r="L496" s="32"/>
      <c r="M496" s="144" t="s">
        <v>1</v>
      </c>
      <c r="N496" s="145" t="s">
        <v>41</v>
      </c>
      <c r="P496" s="146">
        <f>O496*H496</f>
        <v>0</v>
      </c>
      <c r="Q496" s="146">
        <v>1.1999999999999999E-3</v>
      </c>
      <c r="R496" s="146">
        <f>Q496*H496</f>
        <v>2.3999999999999998E-3</v>
      </c>
      <c r="S496" s="146">
        <v>0</v>
      </c>
      <c r="T496" s="147">
        <f>S496*H496</f>
        <v>0</v>
      </c>
      <c r="AR496" s="148" t="s">
        <v>262</v>
      </c>
      <c r="AT496" s="148" t="s">
        <v>183</v>
      </c>
      <c r="AU496" s="148" t="s">
        <v>85</v>
      </c>
      <c r="AY496" s="17" t="s">
        <v>181</v>
      </c>
      <c r="BE496" s="149">
        <f>IF(N496="základní",J496,0)</f>
        <v>0</v>
      </c>
      <c r="BF496" s="149">
        <f>IF(N496="snížená",J496,0)</f>
        <v>0</v>
      </c>
      <c r="BG496" s="149">
        <f>IF(N496="zákl. přenesená",J496,0)</f>
        <v>0</v>
      </c>
      <c r="BH496" s="149">
        <f>IF(N496="sníž. přenesená",J496,0)</f>
        <v>0</v>
      </c>
      <c r="BI496" s="149">
        <f>IF(N496="nulová",J496,0)</f>
        <v>0</v>
      </c>
      <c r="BJ496" s="17" t="s">
        <v>83</v>
      </c>
      <c r="BK496" s="149">
        <f>ROUND(I496*H496,2)</f>
        <v>0</v>
      </c>
      <c r="BL496" s="17" t="s">
        <v>262</v>
      </c>
      <c r="BM496" s="148" t="s">
        <v>2345</v>
      </c>
    </row>
    <row r="497" spans="2:65" s="12" customFormat="1" x14ac:dyDescent="0.2">
      <c r="B497" s="150"/>
      <c r="D497" s="151" t="s">
        <v>190</v>
      </c>
      <c r="E497" s="152" t="s">
        <v>1</v>
      </c>
      <c r="F497" s="153" t="s">
        <v>85</v>
      </c>
      <c r="H497" s="154">
        <v>2</v>
      </c>
      <c r="I497" s="155"/>
      <c r="L497" s="150"/>
      <c r="M497" s="156"/>
      <c r="T497" s="157"/>
      <c r="AT497" s="152" t="s">
        <v>190</v>
      </c>
      <c r="AU497" s="152" t="s">
        <v>85</v>
      </c>
      <c r="AV497" s="12" t="s">
        <v>85</v>
      </c>
      <c r="AW497" s="12" t="s">
        <v>32</v>
      </c>
      <c r="AX497" s="12" t="s">
        <v>83</v>
      </c>
      <c r="AY497" s="152" t="s">
        <v>181</v>
      </c>
    </row>
    <row r="498" spans="2:65" s="1" customFormat="1" ht="16.5" customHeight="1" x14ac:dyDescent="0.2">
      <c r="B498" s="136"/>
      <c r="C498" s="137" t="s">
        <v>528</v>
      </c>
      <c r="D498" s="137" t="s">
        <v>183</v>
      </c>
      <c r="E498" s="138" t="s">
        <v>945</v>
      </c>
      <c r="F498" s="139" t="s">
        <v>946</v>
      </c>
      <c r="G498" s="140" t="s">
        <v>243</v>
      </c>
      <c r="H498" s="141">
        <v>397</v>
      </c>
      <c r="I498" s="142"/>
      <c r="J498" s="143">
        <f>ROUND(I498*H498,2)</f>
        <v>0</v>
      </c>
      <c r="K498" s="139" t="s">
        <v>187</v>
      </c>
      <c r="L498" s="32"/>
      <c r="M498" s="144" t="s">
        <v>1</v>
      </c>
      <c r="N498" s="145" t="s">
        <v>41</v>
      </c>
      <c r="P498" s="146">
        <f>O498*H498</f>
        <v>0</v>
      </c>
      <c r="Q498" s="146">
        <v>1.0000000000000001E-5</v>
      </c>
      <c r="R498" s="146">
        <f>Q498*H498</f>
        <v>3.9700000000000004E-3</v>
      </c>
      <c r="S498" s="146">
        <v>0</v>
      </c>
      <c r="T498" s="147">
        <f>S498*H498</f>
        <v>0</v>
      </c>
      <c r="AR498" s="148" t="s">
        <v>262</v>
      </c>
      <c r="AT498" s="148" t="s">
        <v>183</v>
      </c>
      <c r="AU498" s="148" t="s">
        <v>85</v>
      </c>
      <c r="AY498" s="17" t="s">
        <v>181</v>
      </c>
      <c r="BE498" s="149">
        <f>IF(N498="základní",J498,0)</f>
        <v>0</v>
      </c>
      <c r="BF498" s="149">
        <f>IF(N498="snížená",J498,0)</f>
        <v>0</v>
      </c>
      <c r="BG498" s="149">
        <f>IF(N498="zákl. přenesená",J498,0)</f>
        <v>0</v>
      </c>
      <c r="BH498" s="149">
        <f>IF(N498="sníž. přenesená",J498,0)</f>
        <v>0</v>
      </c>
      <c r="BI498" s="149">
        <f>IF(N498="nulová",J498,0)</f>
        <v>0</v>
      </c>
      <c r="BJ498" s="17" t="s">
        <v>83</v>
      </c>
      <c r="BK498" s="149">
        <f>ROUND(I498*H498,2)</f>
        <v>0</v>
      </c>
      <c r="BL498" s="17" t="s">
        <v>262</v>
      </c>
      <c r="BM498" s="148" t="s">
        <v>2346</v>
      </c>
    </row>
    <row r="499" spans="2:65" s="13" customFormat="1" x14ac:dyDescent="0.2">
      <c r="B499" s="158"/>
      <c r="D499" s="151" t="s">
        <v>190</v>
      </c>
      <c r="E499" s="159" t="s">
        <v>1</v>
      </c>
      <c r="F499" s="160" t="s">
        <v>948</v>
      </c>
      <c r="H499" s="159" t="s">
        <v>1</v>
      </c>
      <c r="I499" s="161"/>
      <c r="L499" s="158"/>
      <c r="M499" s="162"/>
      <c r="T499" s="163"/>
      <c r="AT499" s="159" t="s">
        <v>190</v>
      </c>
      <c r="AU499" s="159" t="s">
        <v>85</v>
      </c>
      <c r="AV499" s="13" t="s">
        <v>83</v>
      </c>
      <c r="AW499" s="13" t="s">
        <v>32</v>
      </c>
      <c r="AX499" s="13" t="s">
        <v>76</v>
      </c>
      <c r="AY499" s="159" t="s">
        <v>181</v>
      </c>
    </row>
    <row r="500" spans="2:65" s="12" customFormat="1" x14ac:dyDescent="0.2">
      <c r="B500" s="150"/>
      <c r="D500" s="151" t="s">
        <v>190</v>
      </c>
      <c r="E500" s="152" t="s">
        <v>1</v>
      </c>
      <c r="F500" s="153" t="s">
        <v>2347</v>
      </c>
      <c r="H500" s="154">
        <v>397</v>
      </c>
      <c r="I500" s="155"/>
      <c r="L500" s="150"/>
      <c r="M500" s="156"/>
      <c r="T500" s="157"/>
      <c r="AT500" s="152" t="s">
        <v>190</v>
      </c>
      <c r="AU500" s="152" t="s">
        <v>85</v>
      </c>
      <c r="AV500" s="12" t="s">
        <v>85</v>
      </c>
      <c r="AW500" s="12" t="s">
        <v>32</v>
      </c>
      <c r="AX500" s="12" t="s">
        <v>83</v>
      </c>
      <c r="AY500" s="152" t="s">
        <v>181</v>
      </c>
    </row>
    <row r="501" spans="2:65" s="1" customFormat="1" ht="16.5" customHeight="1" x14ac:dyDescent="0.2">
      <c r="B501" s="136"/>
      <c r="C501" s="137" t="s">
        <v>532</v>
      </c>
      <c r="D501" s="137" t="s">
        <v>183</v>
      </c>
      <c r="E501" s="138" t="s">
        <v>2348</v>
      </c>
      <c r="F501" s="139" t="s">
        <v>2349</v>
      </c>
      <c r="G501" s="140" t="s">
        <v>243</v>
      </c>
      <c r="H501" s="141">
        <v>397</v>
      </c>
      <c r="I501" s="142"/>
      <c r="J501" s="143">
        <f>ROUND(I501*H501,2)</f>
        <v>0</v>
      </c>
      <c r="K501" s="139" t="s">
        <v>187</v>
      </c>
      <c r="L501" s="32"/>
      <c r="M501" s="144" t="s">
        <v>1</v>
      </c>
      <c r="N501" s="145" t="s">
        <v>41</v>
      </c>
      <c r="P501" s="146">
        <f>O501*H501</f>
        <v>0</v>
      </c>
      <c r="Q501" s="146">
        <v>1.8816499999999998E-5</v>
      </c>
      <c r="R501" s="146">
        <f>Q501*H501</f>
        <v>7.4701504999999998E-3</v>
      </c>
      <c r="S501" s="146">
        <v>0</v>
      </c>
      <c r="T501" s="147">
        <f>S501*H501</f>
        <v>0</v>
      </c>
      <c r="AR501" s="148" t="s">
        <v>262</v>
      </c>
      <c r="AT501" s="148" t="s">
        <v>183</v>
      </c>
      <c r="AU501" s="148" t="s">
        <v>85</v>
      </c>
      <c r="AY501" s="17" t="s">
        <v>181</v>
      </c>
      <c r="BE501" s="149">
        <f>IF(N501="základní",J501,0)</f>
        <v>0</v>
      </c>
      <c r="BF501" s="149">
        <f>IF(N501="snížená",J501,0)</f>
        <v>0</v>
      </c>
      <c r="BG501" s="149">
        <f>IF(N501="zákl. přenesená",J501,0)</f>
        <v>0</v>
      </c>
      <c r="BH501" s="149">
        <f>IF(N501="sníž. přenesená",J501,0)</f>
        <v>0</v>
      </c>
      <c r="BI501" s="149">
        <f>IF(N501="nulová",J501,0)</f>
        <v>0</v>
      </c>
      <c r="BJ501" s="17" t="s">
        <v>83</v>
      </c>
      <c r="BK501" s="149">
        <f>ROUND(I501*H501,2)</f>
        <v>0</v>
      </c>
      <c r="BL501" s="17" t="s">
        <v>262</v>
      </c>
      <c r="BM501" s="148" t="s">
        <v>2350</v>
      </c>
    </row>
    <row r="502" spans="2:65" s="12" customFormat="1" x14ac:dyDescent="0.2">
      <c r="B502" s="150"/>
      <c r="D502" s="151" t="s">
        <v>190</v>
      </c>
      <c r="E502" s="152" t="s">
        <v>1</v>
      </c>
      <c r="F502" s="153" t="s">
        <v>2347</v>
      </c>
      <c r="H502" s="154">
        <v>397</v>
      </c>
      <c r="I502" s="155"/>
      <c r="L502" s="150"/>
      <c r="M502" s="156"/>
      <c r="T502" s="157"/>
      <c r="AT502" s="152" t="s">
        <v>190</v>
      </c>
      <c r="AU502" s="152" t="s">
        <v>85</v>
      </c>
      <c r="AV502" s="12" t="s">
        <v>85</v>
      </c>
      <c r="AW502" s="12" t="s">
        <v>32</v>
      </c>
      <c r="AX502" s="12" t="s">
        <v>83</v>
      </c>
      <c r="AY502" s="152" t="s">
        <v>181</v>
      </c>
    </row>
    <row r="503" spans="2:65" s="1" customFormat="1" ht="16.5" customHeight="1" x14ac:dyDescent="0.2">
      <c r="B503" s="136"/>
      <c r="C503" s="137" t="s">
        <v>538</v>
      </c>
      <c r="D503" s="137" t="s">
        <v>183</v>
      </c>
      <c r="E503" s="138" t="s">
        <v>2351</v>
      </c>
      <c r="F503" s="139" t="s">
        <v>2352</v>
      </c>
      <c r="G503" s="140" t="s">
        <v>339</v>
      </c>
      <c r="H503" s="141">
        <v>3</v>
      </c>
      <c r="I503" s="142"/>
      <c r="J503" s="143">
        <f>ROUND(I503*H503,2)</f>
        <v>0</v>
      </c>
      <c r="K503" s="139" t="s">
        <v>1</v>
      </c>
      <c r="L503" s="32"/>
      <c r="M503" s="144" t="s">
        <v>1</v>
      </c>
      <c r="N503" s="145" t="s">
        <v>41</v>
      </c>
      <c r="P503" s="146">
        <f>O503*H503</f>
        <v>0</v>
      </c>
      <c r="Q503" s="146">
        <v>0</v>
      </c>
      <c r="R503" s="146">
        <f>Q503*H503</f>
        <v>0</v>
      </c>
      <c r="S503" s="146">
        <v>0</v>
      </c>
      <c r="T503" s="147">
        <f>S503*H503</f>
        <v>0</v>
      </c>
      <c r="AR503" s="148" t="s">
        <v>262</v>
      </c>
      <c r="AT503" s="148" t="s">
        <v>183</v>
      </c>
      <c r="AU503" s="148" t="s">
        <v>85</v>
      </c>
      <c r="AY503" s="17" t="s">
        <v>181</v>
      </c>
      <c r="BE503" s="149">
        <f>IF(N503="základní",J503,0)</f>
        <v>0</v>
      </c>
      <c r="BF503" s="149">
        <f>IF(N503="snížená",J503,0)</f>
        <v>0</v>
      </c>
      <c r="BG503" s="149">
        <f>IF(N503="zákl. přenesená",J503,0)</f>
        <v>0</v>
      </c>
      <c r="BH503" s="149">
        <f>IF(N503="sníž. přenesená",J503,0)</f>
        <v>0</v>
      </c>
      <c r="BI503" s="149">
        <f>IF(N503="nulová",J503,0)</f>
        <v>0</v>
      </c>
      <c r="BJ503" s="17" t="s">
        <v>83</v>
      </c>
      <c r="BK503" s="149">
        <f>ROUND(I503*H503,2)</f>
        <v>0</v>
      </c>
      <c r="BL503" s="17" t="s">
        <v>262</v>
      </c>
      <c r="BM503" s="148" t="s">
        <v>2353</v>
      </c>
    </row>
    <row r="504" spans="2:65" s="13" customFormat="1" x14ac:dyDescent="0.2">
      <c r="B504" s="158"/>
      <c r="D504" s="151" t="s">
        <v>190</v>
      </c>
      <c r="E504" s="159" t="s">
        <v>1</v>
      </c>
      <c r="F504" s="160" t="s">
        <v>2352</v>
      </c>
      <c r="H504" s="159" t="s">
        <v>1</v>
      </c>
      <c r="I504" s="161"/>
      <c r="L504" s="158"/>
      <c r="M504" s="162"/>
      <c r="T504" s="163"/>
      <c r="AT504" s="159" t="s">
        <v>190</v>
      </c>
      <c r="AU504" s="159" t="s">
        <v>85</v>
      </c>
      <c r="AV504" s="13" t="s">
        <v>83</v>
      </c>
      <c r="AW504" s="13" t="s">
        <v>32</v>
      </c>
      <c r="AX504" s="13" t="s">
        <v>76</v>
      </c>
      <c r="AY504" s="159" t="s">
        <v>181</v>
      </c>
    </row>
    <row r="505" spans="2:65" s="12" customFormat="1" x14ac:dyDescent="0.2">
      <c r="B505" s="150"/>
      <c r="D505" s="151" t="s">
        <v>190</v>
      </c>
      <c r="E505" s="152" t="s">
        <v>1</v>
      </c>
      <c r="F505" s="153" t="s">
        <v>99</v>
      </c>
      <c r="H505" s="154">
        <v>3</v>
      </c>
      <c r="I505" s="155"/>
      <c r="L505" s="150"/>
      <c r="M505" s="156"/>
      <c r="T505" s="157"/>
      <c r="AT505" s="152" t="s">
        <v>190</v>
      </c>
      <c r="AU505" s="152" t="s">
        <v>85</v>
      </c>
      <c r="AV505" s="12" t="s">
        <v>85</v>
      </c>
      <c r="AW505" s="12" t="s">
        <v>32</v>
      </c>
      <c r="AX505" s="12" t="s">
        <v>83</v>
      </c>
      <c r="AY505" s="152" t="s">
        <v>181</v>
      </c>
    </row>
    <row r="506" spans="2:65" s="1" customFormat="1" ht="16.5" customHeight="1" x14ac:dyDescent="0.2">
      <c r="B506" s="136"/>
      <c r="C506" s="137" t="s">
        <v>544</v>
      </c>
      <c r="D506" s="137" t="s">
        <v>183</v>
      </c>
      <c r="E506" s="138" t="s">
        <v>2354</v>
      </c>
      <c r="F506" s="139" t="s">
        <v>2355</v>
      </c>
      <c r="G506" s="140" t="s">
        <v>373</v>
      </c>
      <c r="H506" s="141">
        <v>0.59099999999999997</v>
      </c>
      <c r="I506" s="142"/>
      <c r="J506" s="143">
        <f>ROUND(I506*H506,2)</f>
        <v>0</v>
      </c>
      <c r="K506" s="139" t="s">
        <v>187</v>
      </c>
      <c r="L506" s="32"/>
      <c r="M506" s="144" t="s">
        <v>1</v>
      </c>
      <c r="N506" s="145" t="s">
        <v>41</v>
      </c>
      <c r="P506" s="146">
        <f>O506*H506</f>
        <v>0</v>
      </c>
      <c r="Q506" s="146">
        <v>0</v>
      </c>
      <c r="R506" s="146">
        <f>Q506*H506</f>
        <v>0</v>
      </c>
      <c r="S506" s="146">
        <v>0</v>
      </c>
      <c r="T506" s="147">
        <f>S506*H506</f>
        <v>0</v>
      </c>
      <c r="AR506" s="148" t="s">
        <v>262</v>
      </c>
      <c r="AT506" s="148" t="s">
        <v>183</v>
      </c>
      <c r="AU506" s="148" t="s">
        <v>85</v>
      </c>
      <c r="AY506" s="17" t="s">
        <v>181</v>
      </c>
      <c r="BE506" s="149">
        <f>IF(N506="základní",J506,0)</f>
        <v>0</v>
      </c>
      <c r="BF506" s="149">
        <f>IF(N506="snížená",J506,0)</f>
        <v>0</v>
      </c>
      <c r="BG506" s="149">
        <f>IF(N506="zákl. přenesená",J506,0)</f>
        <v>0</v>
      </c>
      <c r="BH506" s="149">
        <f>IF(N506="sníž. přenesená",J506,0)</f>
        <v>0</v>
      </c>
      <c r="BI506" s="149">
        <f>IF(N506="nulová",J506,0)</f>
        <v>0</v>
      </c>
      <c r="BJ506" s="17" t="s">
        <v>83</v>
      </c>
      <c r="BK506" s="149">
        <f>ROUND(I506*H506,2)</f>
        <v>0</v>
      </c>
      <c r="BL506" s="17" t="s">
        <v>262</v>
      </c>
      <c r="BM506" s="148" t="s">
        <v>2356</v>
      </c>
    </row>
    <row r="507" spans="2:65" s="1" customFormat="1" ht="16.5" customHeight="1" x14ac:dyDescent="0.2">
      <c r="B507" s="136"/>
      <c r="C507" s="137" t="s">
        <v>548</v>
      </c>
      <c r="D507" s="137" t="s">
        <v>183</v>
      </c>
      <c r="E507" s="138" t="s">
        <v>952</v>
      </c>
      <c r="F507" s="139" t="s">
        <v>953</v>
      </c>
      <c r="G507" s="140" t="s">
        <v>373</v>
      </c>
      <c r="H507" s="141">
        <v>0.59099999999999997</v>
      </c>
      <c r="I507" s="142"/>
      <c r="J507" s="143">
        <f>ROUND(I507*H507,2)</f>
        <v>0</v>
      </c>
      <c r="K507" s="139" t="s">
        <v>187</v>
      </c>
      <c r="L507" s="32"/>
      <c r="M507" s="144" t="s">
        <v>1</v>
      </c>
      <c r="N507" s="145" t="s">
        <v>41</v>
      </c>
      <c r="P507" s="146">
        <f>O507*H507</f>
        <v>0</v>
      </c>
      <c r="Q507" s="146">
        <v>0</v>
      </c>
      <c r="R507" s="146">
        <f>Q507*H507</f>
        <v>0</v>
      </c>
      <c r="S507" s="146">
        <v>0</v>
      </c>
      <c r="T507" s="147">
        <f>S507*H507</f>
        <v>0</v>
      </c>
      <c r="AR507" s="148" t="s">
        <v>262</v>
      </c>
      <c r="AT507" s="148" t="s">
        <v>183</v>
      </c>
      <c r="AU507" s="148" t="s">
        <v>85</v>
      </c>
      <c r="AY507" s="17" t="s">
        <v>181</v>
      </c>
      <c r="BE507" s="149">
        <f>IF(N507="základní",J507,0)</f>
        <v>0</v>
      </c>
      <c r="BF507" s="149">
        <f>IF(N507="snížená",J507,0)</f>
        <v>0</v>
      </c>
      <c r="BG507" s="149">
        <f>IF(N507="zákl. přenesená",J507,0)</f>
        <v>0</v>
      </c>
      <c r="BH507" s="149">
        <f>IF(N507="sníž. přenesená",J507,0)</f>
        <v>0</v>
      </c>
      <c r="BI507" s="149">
        <f>IF(N507="nulová",J507,0)</f>
        <v>0</v>
      </c>
      <c r="BJ507" s="17" t="s">
        <v>83</v>
      </c>
      <c r="BK507" s="149">
        <f>ROUND(I507*H507,2)</f>
        <v>0</v>
      </c>
      <c r="BL507" s="17" t="s">
        <v>262</v>
      </c>
      <c r="BM507" s="148" t="s">
        <v>2357</v>
      </c>
    </row>
    <row r="508" spans="2:65" s="11" customFormat="1" ht="22.9" customHeight="1" x14ac:dyDescent="0.2">
      <c r="B508" s="124"/>
      <c r="D508" s="125" t="s">
        <v>75</v>
      </c>
      <c r="E508" s="134" t="s">
        <v>2358</v>
      </c>
      <c r="F508" s="134" t="s">
        <v>2359</v>
      </c>
      <c r="I508" s="127"/>
      <c r="J508" s="135">
        <f>BK508</f>
        <v>0</v>
      </c>
      <c r="L508" s="124"/>
      <c r="M508" s="129"/>
      <c r="P508" s="130">
        <f>SUM(P509:P512)</f>
        <v>0</v>
      </c>
      <c r="R508" s="130">
        <f>SUM(R509:R512)</f>
        <v>2.5000000000000001E-3</v>
      </c>
      <c r="T508" s="131">
        <f>SUM(T509:T512)</f>
        <v>0</v>
      </c>
      <c r="AR508" s="125" t="s">
        <v>85</v>
      </c>
      <c r="AT508" s="132" t="s">
        <v>75</v>
      </c>
      <c r="AU508" s="132" t="s">
        <v>83</v>
      </c>
      <c r="AY508" s="125" t="s">
        <v>181</v>
      </c>
      <c r="BK508" s="133">
        <f>SUM(BK509:BK512)</f>
        <v>0</v>
      </c>
    </row>
    <row r="509" spans="2:65" s="1" customFormat="1" ht="16.5" customHeight="1" x14ac:dyDescent="0.2">
      <c r="B509" s="136"/>
      <c r="C509" s="137" t="s">
        <v>552</v>
      </c>
      <c r="D509" s="137" t="s">
        <v>183</v>
      </c>
      <c r="E509" s="138" t="s">
        <v>2360</v>
      </c>
      <c r="F509" s="139" t="s">
        <v>2361</v>
      </c>
      <c r="G509" s="140" t="s">
        <v>923</v>
      </c>
      <c r="H509" s="141">
        <v>2</v>
      </c>
      <c r="I509" s="142"/>
      <c r="J509" s="143">
        <f>ROUND(I509*H509,2)</f>
        <v>0</v>
      </c>
      <c r="K509" s="139" t="s">
        <v>187</v>
      </c>
      <c r="L509" s="32"/>
      <c r="M509" s="144" t="s">
        <v>1</v>
      </c>
      <c r="N509" s="145" t="s">
        <v>41</v>
      </c>
      <c r="P509" s="146">
        <f>O509*H509</f>
        <v>0</v>
      </c>
      <c r="Q509" s="146">
        <v>1.25E-3</v>
      </c>
      <c r="R509" s="146">
        <f>Q509*H509</f>
        <v>2.5000000000000001E-3</v>
      </c>
      <c r="S509" s="146">
        <v>0</v>
      </c>
      <c r="T509" s="147">
        <f>S509*H509</f>
        <v>0</v>
      </c>
      <c r="AR509" s="148" t="s">
        <v>262</v>
      </c>
      <c r="AT509" s="148" t="s">
        <v>183</v>
      </c>
      <c r="AU509" s="148" t="s">
        <v>85</v>
      </c>
      <c r="AY509" s="17" t="s">
        <v>181</v>
      </c>
      <c r="BE509" s="149">
        <f>IF(N509="základní",J509,0)</f>
        <v>0</v>
      </c>
      <c r="BF509" s="149">
        <f>IF(N509="snížená",J509,0)</f>
        <v>0</v>
      </c>
      <c r="BG509" s="149">
        <f>IF(N509="zákl. přenesená",J509,0)</f>
        <v>0</v>
      </c>
      <c r="BH509" s="149">
        <f>IF(N509="sníž. přenesená",J509,0)</f>
        <v>0</v>
      </c>
      <c r="BI509" s="149">
        <f>IF(N509="nulová",J509,0)</f>
        <v>0</v>
      </c>
      <c r="BJ509" s="17" t="s">
        <v>83</v>
      </c>
      <c r="BK509" s="149">
        <f>ROUND(I509*H509,2)</f>
        <v>0</v>
      </c>
      <c r="BL509" s="17" t="s">
        <v>262</v>
      </c>
      <c r="BM509" s="148" t="s">
        <v>2362</v>
      </c>
    </row>
    <row r="510" spans="2:65" s="12" customFormat="1" x14ac:dyDescent="0.2">
      <c r="B510" s="150"/>
      <c r="D510" s="151" t="s">
        <v>190</v>
      </c>
      <c r="E510" s="152" t="s">
        <v>1</v>
      </c>
      <c r="F510" s="153" t="s">
        <v>85</v>
      </c>
      <c r="H510" s="154">
        <v>2</v>
      </c>
      <c r="I510" s="155"/>
      <c r="L510" s="150"/>
      <c r="M510" s="156"/>
      <c r="T510" s="157"/>
      <c r="AT510" s="152" t="s">
        <v>190</v>
      </c>
      <c r="AU510" s="152" t="s">
        <v>85</v>
      </c>
      <c r="AV510" s="12" t="s">
        <v>85</v>
      </c>
      <c r="AW510" s="12" t="s">
        <v>32</v>
      </c>
      <c r="AX510" s="12" t="s">
        <v>83</v>
      </c>
      <c r="AY510" s="152" t="s">
        <v>181</v>
      </c>
    </row>
    <row r="511" spans="2:65" s="1" customFormat="1" ht="16.5" customHeight="1" x14ac:dyDescent="0.2">
      <c r="B511" s="136"/>
      <c r="C511" s="137" t="s">
        <v>556</v>
      </c>
      <c r="D511" s="137" t="s">
        <v>183</v>
      </c>
      <c r="E511" s="138" t="s">
        <v>2363</v>
      </c>
      <c r="F511" s="139" t="s">
        <v>2364</v>
      </c>
      <c r="G511" s="140" t="s">
        <v>373</v>
      </c>
      <c r="H511" s="141">
        <v>3.0000000000000001E-3</v>
      </c>
      <c r="I511" s="142"/>
      <c r="J511" s="143">
        <f>ROUND(I511*H511,2)</f>
        <v>0</v>
      </c>
      <c r="K511" s="139" t="s">
        <v>187</v>
      </c>
      <c r="L511" s="32"/>
      <c r="M511" s="144" t="s">
        <v>1</v>
      </c>
      <c r="N511" s="145" t="s">
        <v>41</v>
      </c>
      <c r="P511" s="146">
        <f>O511*H511</f>
        <v>0</v>
      </c>
      <c r="Q511" s="146">
        <v>0</v>
      </c>
      <c r="R511" s="146">
        <f>Q511*H511</f>
        <v>0</v>
      </c>
      <c r="S511" s="146">
        <v>0</v>
      </c>
      <c r="T511" s="147">
        <f>S511*H511</f>
        <v>0</v>
      </c>
      <c r="AR511" s="148" t="s">
        <v>262</v>
      </c>
      <c r="AT511" s="148" t="s">
        <v>183</v>
      </c>
      <c r="AU511" s="148" t="s">
        <v>85</v>
      </c>
      <c r="AY511" s="17" t="s">
        <v>181</v>
      </c>
      <c r="BE511" s="149">
        <f>IF(N511="základní",J511,0)</f>
        <v>0</v>
      </c>
      <c r="BF511" s="149">
        <f>IF(N511="snížená",J511,0)</f>
        <v>0</v>
      </c>
      <c r="BG511" s="149">
        <f>IF(N511="zákl. přenesená",J511,0)</f>
        <v>0</v>
      </c>
      <c r="BH511" s="149">
        <f>IF(N511="sníž. přenesená",J511,0)</f>
        <v>0</v>
      </c>
      <c r="BI511" s="149">
        <f>IF(N511="nulová",J511,0)</f>
        <v>0</v>
      </c>
      <c r="BJ511" s="17" t="s">
        <v>83</v>
      </c>
      <c r="BK511" s="149">
        <f>ROUND(I511*H511,2)</f>
        <v>0</v>
      </c>
      <c r="BL511" s="17" t="s">
        <v>262</v>
      </c>
      <c r="BM511" s="148" t="s">
        <v>2365</v>
      </c>
    </row>
    <row r="512" spans="2:65" s="1" customFormat="1" ht="16.5" customHeight="1" x14ac:dyDescent="0.2">
      <c r="B512" s="136"/>
      <c r="C512" s="137" t="s">
        <v>560</v>
      </c>
      <c r="D512" s="137" t="s">
        <v>183</v>
      </c>
      <c r="E512" s="138" t="s">
        <v>2366</v>
      </c>
      <c r="F512" s="139" t="s">
        <v>2367</v>
      </c>
      <c r="G512" s="140" t="s">
        <v>373</v>
      </c>
      <c r="H512" s="141">
        <v>3.0000000000000001E-3</v>
      </c>
      <c r="I512" s="142"/>
      <c r="J512" s="143">
        <f>ROUND(I512*H512,2)</f>
        <v>0</v>
      </c>
      <c r="K512" s="139" t="s">
        <v>187</v>
      </c>
      <c r="L512" s="32"/>
      <c r="M512" s="144" t="s">
        <v>1</v>
      </c>
      <c r="N512" s="145" t="s">
        <v>41</v>
      </c>
      <c r="P512" s="146">
        <f>O512*H512</f>
        <v>0</v>
      </c>
      <c r="Q512" s="146">
        <v>0</v>
      </c>
      <c r="R512" s="146">
        <f>Q512*H512</f>
        <v>0</v>
      </c>
      <c r="S512" s="146">
        <v>0</v>
      </c>
      <c r="T512" s="147">
        <f>S512*H512</f>
        <v>0</v>
      </c>
      <c r="AR512" s="148" t="s">
        <v>262</v>
      </c>
      <c r="AT512" s="148" t="s">
        <v>183</v>
      </c>
      <c r="AU512" s="148" t="s">
        <v>85</v>
      </c>
      <c r="AY512" s="17" t="s">
        <v>181</v>
      </c>
      <c r="BE512" s="149">
        <f>IF(N512="základní",J512,0)</f>
        <v>0</v>
      </c>
      <c r="BF512" s="149">
        <f>IF(N512="snížená",J512,0)</f>
        <v>0</v>
      </c>
      <c r="BG512" s="149">
        <f>IF(N512="zákl. přenesená",J512,0)</f>
        <v>0</v>
      </c>
      <c r="BH512" s="149">
        <f>IF(N512="sníž. přenesená",J512,0)</f>
        <v>0</v>
      </c>
      <c r="BI512" s="149">
        <f>IF(N512="nulová",J512,0)</f>
        <v>0</v>
      </c>
      <c r="BJ512" s="17" t="s">
        <v>83</v>
      </c>
      <c r="BK512" s="149">
        <f>ROUND(I512*H512,2)</f>
        <v>0</v>
      </c>
      <c r="BL512" s="17" t="s">
        <v>262</v>
      </c>
      <c r="BM512" s="148" t="s">
        <v>2368</v>
      </c>
    </row>
    <row r="513" spans="2:65" s="11" customFormat="1" ht="22.9" customHeight="1" x14ac:dyDescent="0.2">
      <c r="B513" s="124"/>
      <c r="D513" s="125" t="s">
        <v>75</v>
      </c>
      <c r="E513" s="134" t="s">
        <v>2369</v>
      </c>
      <c r="F513" s="134" t="s">
        <v>2370</v>
      </c>
      <c r="I513" s="127"/>
      <c r="J513" s="135">
        <f>BK513</f>
        <v>0</v>
      </c>
      <c r="L513" s="124"/>
      <c r="M513" s="129"/>
      <c r="P513" s="130">
        <f>SUM(P514:P704)</f>
        <v>0</v>
      </c>
      <c r="R513" s="130">
        <f>SUM(R514:R704)</f>
        <v>1.2300984788</v>
      </c>
      <c r="T513" s="131">
        <f>SUM(T514:T704)</f>
        <v>1.13916</v>
      </c>
      <c r="AR513" s="125" t="s">
        <v>85</v>
      </c>
      <c r="AT513" s="132" t="s">
        <v>75</v>
      </c>
      <c r="AU513" s="132" t="s">
        <v>83</v>
      </c>
      <c r="AY513" s="125" t="s">
        <v>181</v>
      </c>
      <c r="BK513" s="133">
        <f>SUM(BK514:BK704)</f>
        <v>0</v>
      </c>
    </row>
    <row r="514" spans="2:65" s="1" customFormat="1" ht="16.5" customHeight="1" x14ac:dyDescent="0.2">
      <c r="B514" s="136"/>
      <c r="C514" s="137" t="s">
        <v>564</v>
      </c>
      <c r="D514" s="137" t="s">
        <v>183</v>
      </c>
      <c r="E514" s="138" t="s">
        <v>2371</v>
      </c>
      <c r="F514" s="139" t="s">
        <v>2372</v>
      </c>
      <c r="G514" s="140" t="s">
        <v>923</v>
      </c>
      <c r="H514" s="141">
        <v>12</v>
      </c>
      <c r="I514" s="142"/>
      <c r="J514" s="143">
        <f>ROUND(I514*H514,2)</f>
        <v>0</v>
      </c>
      <c r="K514" s="139" t="s">
        <v>187</v>
      </c>
      <c r="L514" s="32"/>
      <c r="M514" s="144" t="s">
        <v>1</v>
      </c>
      <c r="N514" s="145" t="s">
        <v>41</v>
      </c>
      <c r="P514" s="146">
        <f>O514*H514</f>
        <v>0</v>
      </c>
      <c r="Q514" s="146">
        <v>0</v>
      </c>
      <c r="R514" s="146">
        <f>Q514*H514</f>
        <v>0</v>
      </c>
      <c r="S514" s="146">
        <v>3.4200000000000001E-2</v>
      </c>
      <c r="T514" s="147">
        <f>S514*H514</f>
        <v>0.41039999999999999</v>
      </c>
      <c r="AR514" s="148" t="s">
        <v>262</v>
      </c>
      <c r="AT514" s="148" t="s">
        <v>183</v>
      </c>
      <c r="AU514" s="148" t="s">
        <v>85</v>
      </c>
      <c r="AY514" s="17" t="s">
        <v>181</v>
      </c>
      <c r="BE514" s="149">
        <f>IF(N514="základní",J514,0)</f>
        <v>0</v>
      </c>
      <c r="BF514" s="149">
        <f>IF(N514="snížená",J514,0)</f>
        <v>0</v>
      </c>
      <c r="BG514" s="149">
        <f>IF(N514="zákl. přenesená",J514,0)</f>
        <v>0</v>
      </c>
      <c r="BH514" s="149">
        <f>IF(N514="sníž. přenesená",J514,0)</f>
        <v>0</v>
      </c>
      <c r="BI514" s="149">
        <f>IF(N514="nulová",J514,0)</f>
        <v>0</v>
      </c>
      <c r="BJ514" s="17" t="s">
        <v>83</v>
      </c>
      <c r="BK514" s="149">
        <f>ROUND(I514*H514,2)</f>
        <v>0</v>
      </c>
      <c r="BL514" s="17" t="s">
        <v>262</v>
      </c>
      <c r="BM514" s="148" t="s">
        <v>2373</v>
      </c>
    </row>
    <row r="515" spans="2:65" s="12" customFormat="1" x14ac:dyDescent="0.2">
      <c r="B515" s="150"/>
      <c r="D515" s="151" t="s">
        <v>190</v>
      </c>
      <c r="E515" s="152" t="s">
        <v>1</v>
      </c>
      <c r="F515" s="153" t="s">
        <v>8</v>
      </c>
      <c r="H515" s="154">
        <v>12</v>
      </c>
      <c r="I515" s="155"/>
      <c r="L515" s="150"/>
      <c r="M515" s="156"/>
      <c r="T515" s="157"/>
      <c r="AT515" s="152" t="s">
        <v>190</v>
      </c>
      <c r="AU515" s="152" t="s">
        <v>85</v>
      </c>
      <c r="AV515" s="12" t="s">
        <v>85</v>
      </c>
      <c r="AW515" s="12" t="s">
        <v>32</v>
      </c>
      <c r="AX515" s="12" t="s">
        <v>83</v>
      </c>
      <c r="AY515" s="152" t="s">
        <v>181</v>
      </c>
    </row>
    <row r="516" spans="2:65" s="1" customFormat="1" ht="16.5" customHeight="1" x14ac:dyDescent="0.2">
      <c r="B516" s="136"/>
      <c r="C516" s="137" t="s">
        <v>568</v>
      </c>
      <c r="D516" s="137" t="s">
        <v>183</v>
      </c>
      <c r="E516" s="138" t="s">
        <v>2374</v>
      </c>
      <c r="F516" s="139" t="s">
        <v>2375</v>
      </c>
      <c r="G516" s="140" t="s">
        <v>923</v>
      </c>
      <c r="H516" s="141">
        <v>12</v>
      </c>
      <c r="I516" s="142"/>
      <c r="J516" s="143">
        <f>ROUND(I516*H516,2)</f>
        <v>0</v>
      </c>
      <c r="K516" s="139" t="s">
        <v>187</v>
      </c>
      <c r="L516" s="32"/>
      <c r="M516" s="144" t="s">
        <v>1</v>
      </c>
      <c r="N516" s="145" t="s">
        <v>41</v>
      </c>
      <c r="P516" s="146">
        <f>O516*H516</f>
        <v>0</v>
      </c>
      <c r="Q516" s="146">
        <v>1.6968836300000002E-2</v>
      </c>
      <c r="R516" s="146">
        <f>Q516*H516</f>
        <v>0.20362603560000003</v>
      </c>
      <c r="S516" s="146">
        <v>0</v>
      </c>
      <c r="T516" s="147">
        <f>S516*H516</f>
        <v>0</v>
      </c>
      <c r="AR516" s="148" t="s">
        <v>262</v>
      </c>
      <c r="AT516" s="148" t="s">
        <v>183</v>
      </c>
      <c r="AU516" s="148" t="s">
        <v>85</v>
      </c>
      <c r="AY516" s="17" t="s">
        <v>181</v>
      </c>
      <c r="BE516" s="149">
        <f>IF(N516="základní",J516,0)</f>
        <v>0</v>
      </c>
      <c r="BF516" s="149">
        <f>IF(N516="snížená",J516,0)</f>
        <v>0</v>
      </c>
      <c r="BG516" s="149">
        <f>IF(N516="zákl. přenesená",J516,0)</f>
        <v>0</v>
      </c>
      <c r="BH516" s="149">
        <f>IF(N516="sníž. přenesená",J516,0)</f>
        <v>0</v>
      </c>
      <c r="BI516" s="149">
        <f>IF(N516="nulová",J516,0)</f>
        <v>0</v>
      </c>
      <c r="BJ516" s="17" t="s">
        <v>83</v>
      </c>
      <c r="BK516" s="149">
        <f>ROUND(I516*H516,2)</f>
        <v>0</v>
      </c>
      <c r="BL516" s="17" t="s">
        <v>262</v>
      </c>
      <c r="BM516" s="148" t="s">
        <v>2376</v>
      </c>
    </row>
    <row r="517" spans="2:65" s="13" customFormat="1" x14ac:dyDescent="0.2">
      <c r="B517" s="158"/>
      <c r="D517" s="151" t="s">
        <v>190</v>
      </c>
      <c r="E517" s="159" t="s">
        <v>1</v>
      </c>
      <c r="F517" s="160" t="s">
        <v>183</v>
      </c>
      <c r="H517" s="159" t="s">
        <v>1</v>
      </c>
      <c r="I517" s="161"/>
      <c r="L517" s="158"/>
      <c r="M517" s="162"/>
      <c r="T517" s="163"/>
      <c r="AT517" s="159" t="s">
        <v>190</v>
      </c>
      <c r="AU517" s="159" t="s">
        <v>85</v>
      </c>
      <c r="AV517" s="13" t="s">
        <v>83</v>
      </c>
      <c r="AW517" s="13" t="s">
        <v>32</v>
      </c>
      <c r="AX517" s="13" t="s">
        <v>76</v>
      </c>
      <c r="AY517" s="159" t="s">
        <v>181</v>
      </c>
    </row>
    <row r="518" spans="2:65" s="13" customFormat="1" x14ac:dyDescent="0.2">
      <c r="B518" s="158"/>
      <c r="D518" s="151" t="s">
        <v>190</v>
      </c>
      <c r="E518" s="159" t="s">
        <v>1</v>
      </c>
      <c r="F518" s="160" t="s">
        <v>2377</v>
      </c>
      <c r="H518" s="159" t="s">
        <v>1</v>
      </c>
      <c r="I518" s="161"/>
      <c r="L518" s="158"/>
      <c r="M518" s="162"/>
      <c r="T518" s="163"/>
      <c r="AT518" s="159" t="s">
        <v>190</v>
      </c>
      <c r="AU518" s="159" t="s">
        <v>85</v>
      </c>
      <c r="AV518" s="13" t="s">
        <v>83</v>
      </c>
      <c r="AW518" s="13" t="s">
        <v>32</v>
      </c>
      <c r="AX518" s="13" t="s">
        <v>76</v>
      </c>
      <c r="AY518" s="159" t="s">
        <v>181</v>
      </c>
    </row>
    <row r="519" spans="2:65" s="12" customFormat="1" x14ac:dyDescent="0.2">
      <c r="B519" s="150"/>
      <c r="D519" s="151" t="s">
        <v>190</v>
      </c>
      <c r="E519" s="152" t="s">
        <v>1</v>
      </c>
      <c r="F519" s="153" t="s">
        <v>99</v>
      </c>
      <c r="H519" s="154">
        <v>3</v>
      </c>
      <c r="I519" s="155"/>
      <c r="L519" s="150"/>
      <c r="M519" s="156"/>
      <c r="T519" s="157"/>
      <c r="AT519" s="152" t="s">
        <v>190</v>
      </c>
      <c r="AU519" s="152" t="s">
        <v>85</v>
      </c>
      <c r="AV519" s="12" t="s">
        <v>85</v>
      </c>
      <c r="AW519" s="12" t="s">
        <v>32</v>
      </c>
      <c r="AX519" s="12" t="s">
        <v>76</v>
      </c>
      <c r="AY519" s="152" t="s">
        <v>181</v>
      </c>
    </row>
    <row r="520" spans="2:65" s="13" customFormat="1" x14ac:dyDescent="0.2">
      <c r="B520" s="158"/>
      <c r="D520" s="151" t="s">
        <v>190</v>
      </c>
      <c r="E520" s="159" t="s">
        <v>1</v>
      </c>
      <c r="F520" s="160" t="s">
        <v>2378</v>
      </c>
      <c r="H520" s="159" t="s">
        <v>1</v>
      </c>
      <c r="I520" s="161"/>
      <c r="L520" s="158"/>
      <c r="M520" s="162"/>
      <c r="T520" s="163"/>
      <c r="AT520" s="159" t="s">
        <v>190</v>
      </c>
      <c r="AU520" s="159" t="s">
        <v>85</v>
      </c>
      <c r="AV520" s="13" t="s">
        <v>83</v>
      </c>
      <c r="AW520" s="13" t="s">
        <v>32</v>
      </c>
      <c r="AX520" s="13" t="s">
        <v>76</v>
      </c>
      <c r="AY520" s="159" t="s">
        <v>181</v>
      </c>
    </row>
    <row r="521" spans="2:65" s="12" customFormat="1" x14ac:dyDescent="0.2">
      <c r="B521" s="150"/>
      <c r="D521" s="151" t="s">
        <v>190</v>
      </c>
      <c r="E521" s="152" t="s">
        <v>1</v>
      </c>
      <c r="F521" s="153" t="s">
        <v>99</v>
      </c>
      <c r="H521" s="154">
        <v>3</v>
      </c>
      <c r="I521" s="155"/>
      <c r="L521" s="150"/>
      <c r="M521" s="156"/>
      <c r="T521" s="157"/>
      <c r="AT521" s="152" t="s">
        <v>190</v>
      </c>
      <c r="AU521" s="152" t="s">
        <v>85</v>
      </c>
      <c r="AV521" s="12" t="s">
        <v>85</v>
      </c>
      <c r="AW521" s="12" t="s">
        <v>32</v>
      </c>
      <c r="AX521" s="12" t="s">
        <v>76</v>
      </c>
      <c r="AY521" s="152" t="s">
        <v>181</v>
      </c>
    </row>
    <row r="522" spans="2:65" s="13" customFormat="1" x14ac:dyDescent="0.2">
      <c r="B522" s="158"/>
      <c r="D522" s="151" t="s">
        <v>190</v>
      </c>
      <c r="E522" s="159" t="s">
        <v>1</v>
      </c>
      <c r="F522" s="160" t="s">
        <v>2379</v>
      </c>
      <c r="H522" s="159" t="s">
        <v>1</v>
      </c>
      <c r="I522" s="161"/>
      <c r="L522" s="158"/>
      <c r="M522" s="162"/>
      <c r="T522" s="163"/>
      <c r="AT522" s="159" t="s">
        <v>190</v>
      </c>
      <c r="AU522" s="159" t="s">
        <v>85</v>
      </c>
      <c r="AV522" s="13" t="s">
        <v>83</v>
      </c>
      <c r="AW522" s="13" t="s">
        <v>32</v>
      </c>
      <c r="AX522" s="13" t="s">
        <v>76</v>
      </c>
      <c r="AY522" s="159" t="s">
        <v>181</v>
      </c>
    </row>
    <row r="523" spans="2:65" s="12" customFormat="1" x14ac:dyDescent="0.2">
      <c r="B523" s="150"/>
      <c r="D523" s="151" t="s">
        <v>190</v>
      </c>
      <c r="E523" s="152" t="s">
        <v>1</v>
      </c>
      <c r="F523" s="153" t="s">
        <v>99</v>
      </c>
      <c r="H523" s="154">
        <v>3</v>
      </c>
      <c r="I523" s="155"/>
      <c r="L523" s="150"/>
      <c r="M523" s="156"/>
      <c r="T523" s="157"/>
      <c r="AT523" s="152" t="s">
        <v>190</v>
      </c>
      <c r="AU523" s="152" t="s">
        <v>85</v>
      </c>
      <c r="AV523" s="12" t="s">
        <v>85</v>
      </c>
      <c r="AW523" s="12" t="s">
        <v>32</v>
      </c>
      <c r="AX523" s="12" t="s">
        <v>76</v>
      </c>
      <c r="AY523" s="152" t="s">
        <v>181</v>
      </c>
    </row>
    <row r="524" spans="2:65" s="13" customFormat="1" x14ac:dyDescent="0.2">
      <c r="B524" s="158"/>
      <c r="D524" s="151" t="s">
        <v>190</v>
      </c>
      <c r="E524" s="159" t="s">
        <v>1</v>
      </c>
      <c r="F524" s="160" t="s">
        <v>2380</v>
      </c>
      <c r="H524" s="159" t="s">
        <v>1</v>
      </c>
      <c r="I524" s="161"/>
      <c r="L524" s="158"/>
      <c r="M524" s="162"/>
      <c r="T524" s="163"/>
      <c r="AT524" s="159" t="s">
        <v>190</v>
      </c>
      <c r="AU524" s="159" t="s">
        <v>85</v>
      </c>
      <c r="AV524" s="13" t="s">
        <v>83</v>
      </c>
      <c r="AW524" s="13" t="s">
        <v>32</v>
      </c>
      <c r="AX524" s="13" t="s">
        <v>76</v>
      </c>
      <c r="AY524" s="159" t="s">
        <v>181</v>
      </c>
    </row>
    <row r="525" spans="2:65" s="12" customFormat="1" x14ac:dyDescent="0.2">
      <c r="B525" s="150"/>
      <c r="D525" s="151" t="s">
        <v>190</v>
      </c>
      <c r="E525" s="152" t="s">
        <v>1</v>
      </c>
      <c r="F525" s="153" t="s">
        <v>99</v>
      </c>
      <c r="H525" s="154">
        <v>3</v>
      </c>
      <c r="I525" s="155"/>
      <c r="L525" s="150"/>
      <c r="M525" s="156"/>
      <c r="T525" s="157"/>
      <c r="AT525" s="152" t="s">
        <v>190</v>
      </c>
      <c r="AU525" s="152" t="s">
        <v>85</v>
      </c>
      <c r="AV525" s="12" t="s">
        <v>85</v>
      </c>
      <c r="AW525" s="12" t="s">
        <v>32</v>
      </c>
      <c r="AX525" s="12" t="s">
        <v>76</v>
      </c>
      <c r="AY525" s="152" t="s">
        <v>181</v>
      </c>
    </row>
    <row r="526" spans="2:65" s="14" customFormat="1" x14ac:dyDescent="0.2">
      <c r="B526" s="164"/>
      <c r="D526" s="151" t="s">
        <v>190</v>
      </c>
      <c r="E526" s="165" t="s">
        <v>1</v>
      </c>
      <c r="F526" s="166" t="s">
        <v>193</v>
      </c>
      <c r="H526" s="167">
        <v>12</v>
      </c>
      <c r="I526" s="168"/>
      <c r="L526" s="164"/>
      <c r="M526" s="169"/>
      <c r="T526" s="170"/>
      <c r="AT526" s="165" t="s">
        <v>190</v>
      </c>
      <c r="AU526" s="165" t="s">
        <v>85</v>
      </c>
      <c r="AV526" s="14" t="s">
        <v>188</v>
      </c>
      <c r="AW526" s="14" t="s">
        <v>32</v>
      </c>
      <c r="AX526" s="14" t="s">
        <v>83</v>
      </c>
      <c r="AY526" s="165" t="s">
        <v>181</v>
      </c>
    </row>
    <row r="527" spans="2:65" s="1" customFormat="1" ht="16.5" customHeight="1" x14ac:dyDescent="0.2">
      <c r="B527" s="136"/>
      <c r="C527" s="137" t="s">
        <v>572</v>
      </c>
      <c r="D527" s="137" t="s">
        <v>183</v>
      </c>
      <c r="E527" s="138" t="s">
        <v>2381</v>
      </c>
      <c r="F527" s="139" t="s">
        <v>2382</v>
      </c>
      <c r="G527" s="140" t="s">
        <v>923</v>
      </c>
      <c r="H527" s="141">
        <v>16</v>
      </c>
      <c r="I527" s="142"/>
      <c r="J527" s="143">
        <f>ROUND(I527*H527,2)</f>
        <v>0</v>
      </c>
      <c r="K527" s="139" t="s">
        <v>187</v>
      </c>
      <c r="L527" s="32"/>
      <c r="M527" s="144" t="s">
        <v>1</v>
      </c>
      <c r="N527" s="145" t="s">
        <v>41</v>
      </c>
      <c r="P527" s="146">
        <f>O527*H527</f>
        <v>0</v>
      </c>
      <c r="Q527" s="146">
        <v>1.90793132E-2</v>
      </c>
      <c r="R527" s="146">
        <f>Q527*H527</f>
        <v>0.3052690112</v>
      </c>
      <c r="S527" s="146">
        <v>0</v>
      </c>
      <c r="T527" s="147">
        <f>S527*H527</f>
        <v>0</v>
      </c>
      <c r="AR527" s="148" t="s">
        <v>262</v>
      </c>
      <c r="AT527" s="148" t="s">
        <v>183</v>
      </c>
      <c r="AU527" s="148" t="s">
        <v>85</v>
      </c>
      <c r="AY527" s="17" t="s">
        <v>181</v>
      </c>
      <c r="BE527" s="149">
        <f>IF(N527="základní",J527,0)</f>
        <v>0</v>
      </c>
      <c r="BF527" s="149">
        <f>IF(N527="snížená",J527,0)</f>
        <v>0</v>
      </c>
      <c r="BG527" s="149">
        <f>IF(N527="zákl. přenesená",J527,0)</f>
        <v>0</v>
      </c>
      <c r="BH527" s="149">
        <f>IF(N527="sníž. přenesená",J527,0)</f>
        <v>0</v>
      </c>
      <c r="BI527" s="149">
        <f>IF(N527="nulová",J527,0)</f>
        <v>0</v>
      </c>
      <c r="BJ527" s="17" t="s">
        <v>83</v>
      </c>
      <c r="BK527" s="149">
        <f>ROUND(I527*H527,2)</f>
        <v>0</v>
      </c>
      <c r="BL527" s="17" t="s">
        <v>262</v>
      </c>
      <c r="BM527" s="148" t="s">
        <v>2383</v>
      </c>
    </row>
    <row r="528" spans="2:65" s="13" customFormat="1" x14ac:dyDescent="0.2">
      <c r="B528" s="158"/>
      <c r="D528" s="151" t="s">
        <v>190</v>
      </c>
      <c r="E528" s="159" t="s">
        <v>1</v>
      </c>
      <c r="F528" s="160" t="s">
        <v>2384</v>
      </c>
      <c r="H528" s="159" t="s">
        <v>1</v>
      </c>
      <c r="I528" s="161"/>
      <c r="L528" s="158"/>
      <c r="M528" s="162"/>
      <c r="T528" s="163"/>
      <c r="AT528" s="159" t="s">
        <v>190</v>
      </c>
      <c r="AU528" s="159" t="s">
        <v>85</v>
      </c>
      <c r="AV528" s="13" t="s">
        <v>83</v>
      </c>
      <c r="AW528" s="13" t="s">
        <v>32</v>
      </c>
      <c r="AX528" s="13" t="s">
        <v>76</v>
      </c>
      <c r="AY528" s="159" t="s">
        <v>181</v>
      </c>
    </row>
    <row r="529" spans="2:65" s="13" customFormat="1" x14ac:dyDescent="0.2">
      <c r="B529" s="158"/>
      <c r="D529" s="151" t="s">
        <v>190</v>
      </c>
      <c r="E529" s="159" t="s">
        <v>1</v>
      </c>
      <c r="F529" s="160" t="s">
        <v>2385</v>
      </c>
      <c r="H529" s="159" t="s">
        <v>1</v>
      </c>
      <c r="I529" s="161"/>
      <c r="L529" s="158"/>
      <c r="M529" s="162"/>
      <c r="T529" s="163"/>
      <c r="AT529" s="159" t="s">
        <v>190</v>
      </c>
      <c r="AU529" s="159" t="s">
        <v>85</v>
      </c>
      <c r="AV529" s="13" t="s">
        <v>83</v>
      </c>
      <c r="AW529" s="13" t="s">
        <v>32</v>
      </c>
      <c r="AX529" s="13" t="s">
        <v>76</v>
      </c>
      <c r="AY529" s="159" t="s">
        <v>181</v>
      </c>
    </row>
    <row r="530" spans="2:65" s="13" customFormat="1" x14ac:dyDescent="0.2">
      <c r="B530" s="158"/>
      <c r="D530" s="151" t="s">
        <v>190</v>
      </c>
      <c r="E530" s="159" t="s">
        <v>1</v>
      </c>
      <c r="F530" s="160" t="s">
        <v>2386</v>
      </c>
      <c r="H530" s="159" t="s">
        <v>1</v>
      </c>
      <c r="I530" s="161"/>
      <c r="L530" s="158"/>
      <c r="M530" s="162"/>
      <c r="T530" s="163"/>
      <c r="AT530" s="159" t="s">
        <v>190</v>
      </c>
      <c r="AU530" s="159" t="s">
        <v>85</v>
      </c>
      <c r="AV530" s="13" t="s">
        <v>83</v>
      </c>
      <c r="AW530" s="13" t="s">
        <v>32</v>
      </c>
      <c r="AX530" s="13" t="s">
        <v>76</v>
      </c>
      <c r="AY530" s="159" t="s">
        <v>181</v>
      </c>
    </row>
    <row r="531" spans="2:65" s="13" customFormat="1" x14ac:dyDescent="0.2">
      <c r="B531" s="158"/>
      <c r="D531" s="151" t="s">
        <v>190</v>
      </c>
      <c r="E531" s="159" t="s">
        <v>1</v>
      </c>
      <c r="F531" s="160" t="s">
        <v>2387</v>
      </c>
      <c r="H531" s="159" t="s">
        <v>1</v>
      </c>
      <c r="I531" s="161"/>
      <c r="L531" s="158"/>
      <c r="M531" s="162"/>
      <c r="T531" s="163"/>
      <c r="AT531" s="159" t="s">
        <v>190</v>
      </c>
      <c r="AU531" s="159" t="s">
        <v>85</v>
      </c>
      <c r="AV531" s="13" t="s">
        <v>83</v>
      </c>
      <c r="AW531" s="13" t="s">
        <v>32</v>
      </c>
      <c r="AX531" s="13" t="s">
        <v>76</v>
      </c>
      <c r="AY531" s="159" t="s">
        <v>181</v>
      </c>
    </row>
    <row r="532" spans="2:65" s="13" customFormat="1" x14ac:dyDescent="0.2">
      <c r="B532" s="158"/>
      <c r="D532" s="151" t="s">
        <v>190</v>
      </c>
      <c r="E532" s="159" t="s">
        <v>1</v>
      </c>
      <c r="F532" s="160" t="s">
        <v>2388</v>
      </c>
      <c r="H532" s="159" t="s">
        <v>1</v>
      </c>
      <c r="I532" s="161"/>
      <c r="L532" s="158"/>
      <c r="M532" s="162"/>
      <c r="T532" s="163"/>
      <c r="AT532" s="159" t="s">
        <v>190</v>
      </c>
      <c r="AU532" s="159" t="s">
        <v>85</v>
      </c>
      <c r="AV532" s="13" t="s">
        <v>83</v>
      </c>
      <c r="AW532" s="13" t="s">
        <v>32</v>
      </c>
      <c r="AX532" s="13" t="s">
        <v>76</v>
      </c>
      <c r="AY532" s="159" t="s">
        <v>181</v>
      </c>
    </row>
    <row r="533" spans="2:65" s="13" customFormat="1" x14ac:dyDescent="0.2">
      <c r="B533" s="158"/>
      <c r="D533" s="151" t="s">
        <v>190</v>
      </c>
      <c r="E533" s="159" t="s">
        <v>1</v>
      </c>
      <c r="F533" s="160" t="s">
        <v>2377</v>
      </c>
      <c r="H533" s="159" t="s">
        <v>1</v>
      </c>
      <c r="I533" s="161"/>
      <c r="L533" s="158"/>
      <c r="M533" s="162"/>
      <c r="T533" s="163"/>
      <c r="AT533" s="159" t="s">
        <v>190</v>
      </c>
      <c r="AU533" s="159" t="s">
        <v>85</v>
      </c>
      <c r="AV533" s="13" t="s">
        <v>83</v>
      </c>
      <c r="AW533" s="13" t="s">
        <v>32</v>
      </c>
      <c r="AX533" s="13" t="s">
        <v>76</v>
      </c>
      <c r="AY533" s="159" t="s">
        <v>181</v>
      </c>
    </row>
    <row r="534" spans="2:65" s="12" customFormat="1" x14ac:dyDescent="0.2">
      <c r="B534" s="150"/>
      <c r="D534" s="151" t="s">
        <v>190</v>
      </c>
      <c r="E534" s="152" t="s">
        <v>1</v>
      </c>
      <c r="F534" s="153" t="s">
        <v>188</v>
      </c>
      <c r="H534" s="154">
        <v>4</v>
      </c>
      <c r="I534" s="155"/>
      <c r="L534" s="150"/>
      <c r="M534" s="156"/>
      <c r="T534" s="157"/>
      <c r="AT534" s="152" t="s">
        <v>190</v>
      </c>
      <c r="AU534" s="152" t="s">
        <v>85</v>
      </c>
      <c r="AV534" s="12" t="s">
        <v>85</v>
      </c>
      <c r="AW534" s="12" t="s">
        <v>32</v>
      </c>
      <c r="AX534" s="12" t="s">
        <v>76</v>
      </c>
      <c r="AY534" s="152" t="s">
        <v>181</v>
      </c>
    </row>
    <row r="535" spans="2:65" s="13" customFormat="1" x14ac:dyDescent="0.2">
      <c r="B535" s="158"/>
      <c r="D535" s="151" t="s">
        <v>190</v>
      </c>
      <c r="E535" s="159" t="s">
        <v>1</v>
      </c>
      <c r="F535" s="160" t="s">
        <v>2378</v>
      </c>
      <c r="H535" s="159" t="s">
        <v>1</v>
      </c>
      <c r="I535" s="161"/>
      <c r="L535" s="158"/>
      <c r="M535" s="162"/>
      <c r="T535" s="163"/>
      <c r="AT535" s="159" t="s">
        <v>190</v>
      </c>
      <c r="AU535" s="159" t="s">
        <v>85</v>
      </c>
      <c r="AV535" s="13" t="s">
        <v>83</v>
      </c>
      <c r="AW535" s="13" t="s">
        <v>32</v>
      </c>
      <c r="AX535" s="13" t="s">
        <v>76</v>
      </c>
      <c r="AY535" s="159" t="s">
        <v>181</v>
      </c>
    </row>
    <row r="536" spans="2:65" s="12" customFormat="1" x14ac:dyDescent="0.2">
      <c r="B536" s="150"/>
      <c r="D536" s="151" t="s">
        <v>190</v>
      </c>
      <c r="E536" s="152" t="s">
        <v>1</v>
      </c>
      <c r="F536" s="153" t="s">
        <v>188</v>
      </c>
      <c r="H536" s="154">
        <v>4</v>
      </c>
      <c r="I536" s="155"/>
      <c r="L536" s="150"/>
      <c r="M536" s="156"/>
      <c r="T536" s="157"/>
      <c r="AT536" s="152" t="s">
        <v>190</v>
      </c>
      <c r="AU536" s="152" t="s">
        <v>85</v>
      </c>
      <c r="AV536" s="12" t="s">
        <v>85</v>
      </c>
      <c r="AW536" s="12" t="s">
        <v>32</v>
      </c>
      <c r="AX536" s="12" t="s">
        <v>76</v>
      </c>
      <c r="AY536" s="152" t="s">
        <v>181</v>
      </c>
    </row>
    <row r="537" spans="2:65" s="13" customFormat="1" x14ac:dyDescent="0.2">
      <c r="B537" s="158"/>
      <c r="D537" s="151" t="s">
        <v>190</v>
      </c>
      <c r="E537" s="159" t="s">
        <v>1</v>
      </c>
      <c r="F537" s="160" t="s">
        <v>2379</v>
      </c>
      <c r="H537" s="159" t="s">
        <v>1</v>
      </c>
      <c r="I537" s="161"/>
      <c r="L537" s="158"/>
      <c r="M537" s="162"/>
      <c r="T537" s="163"/>
      <c r="AT537" s="159" t="s">
        <v>190</v>
      </c>
      <c r="AU537" s="159" t="s">
        <v>85</v>
      </c>
      <c r="AV537" s="13" t="s">
        <v>83</v>
      </c>
      <c r="AW537" s="13" t="s">
        <v>32</v>
      </c>
      <c r="AX537" s="13" t="s">
        <v>76</v>
      </c>
      <c r="AY537" s="159" t="s">
        <v>181</v>
      </c>
    </row>
    <row r="538" spans="2:65" s="12" customFormat="1" x14ac:dyDescent="0.2">
      <c r="B538" s="150"/>
      <c r="D538" s="151" t="s">
        <v>190</v>
      </c>
      <c r="E538" s="152" t="s">
        <v>1</v>
      </c>
      <c r="F538" s="153" t="s">
        <v>188</v>
      </c>
      <c r="H538" s="154">
        <v>4</v>
      </c>
      <c r="I538" s="155"/>
      <c r="L538" s="150"/>
      <c r="M538" s="156"/>
      <c r="T538" s="157"/>
      <c r="AT538" s="152" t="s">
        <v>190</v>
      </c>
      <c r="AU538" s="152" t="s">
        <v>85</v>
      </c>
      <c r="AV538" s="12" t="s">
        <v>85</v>
      </c>
      <c r="AW538" s="12" t="s">
        <v>32</v>
      </c>
      <c r="AX538" s="12" t="s">
        <v>76</v>
      </c>
      <c r="AY538" s="152" t="s">
        <v>181</v>
      </c>
    </row>
    <row r="539" spans="2:65" s="13" customFormat="1" x14ac:dyDescent="0.2">
      <c r="B539" s="158"/>
      <c r="D539" s="151" t="s">
        <v>190</v>
      </c>
      <c r="E539" s="159" t="s">
        <v>1</v>
      </c>
      <c r="F539" s="160" t="s">
        <v>2380</v>
      </c>
      <c r="H539" s="159" t="s">
        <v>1</v>
      </c>
      <c r="I539" s="161"/>
      <c r="L539" s="158"/>
      <c r="M539" s="162"/>
      <c r="T539" s="163"/>
      <c r="AT539" s="159" t="s">
        <v>190</v>
      </c>
      <c r="AU539" s="159" t="s">
        <v>85</v>
      </c>
      <c r="AV539" s="13" t="s">
        <v>83</v>
      </c>
      <c r="AW539" s="13" t="s">
        <v>32</v>
      </c>
      <c r="AX539" s="13" t="s">
        <v>76</v>
      </c>
      <c r="AY539" s="159" t="s">
        <v>181</v>
      </c>
    </row>
    <row r="540" spans="2:65" s="12" customFormat="1" x14ac:dyDescent="0.2">
      <c r="B540" s="150"/>
      <c r="D540" s="151" t="s">
        <v>190</v>
      </c>
      <c r="E540" s="152" t="s">
        <v>1</v>
      </c>
      <c r="F540" s="153" t="s">
        <v>188</v>
      </c>
      <c r="H540" s="154">
        <v>4</v>
      </c>
      <c r="I540" s="155"/>
      <c r="L540" s="150"/>
      <c r="M540" s="156"/>
      <c r="T540" s="157"/>
      <c r="AT540" s="152" t="s">
        <v>190</v>
      </c>
      <c r="AU540" s="152" t="s">
        <v>85</v>
      </c>
      <c r="AV540" s="12" t="s">
        <v>85</v>
      </c>
      <c r="AW540" s="12" t="s">
        <v>32</v>
      </c>
      <c r="AX540" s="12" t="s">
        <v>76</v>
      </c>
      <c r="AY540" s="152" t="s">
        <v>181</v>
      </c>
    </row>
    <row r="541" spans="2:65" s="14" customFormat="1" x14ac:dyDescent="0.2">
      <c r="B541" s="164"/>
      <c r="D541" s="151" t="s">
        <v>190</v>
      </c>
      <c r="E541" s="165" t="s">
        <v>1</v>
      </c>
      <c r="F541" s="166" t="s">
        <v>193</v>
      </c>
      <c r="H541" s="167">
        <v>16</v>
      </c>
      <c r="I541" s="168"/>
      <c r="L541" s="164"/>
      <c r="M541" s="169"/>
      <c r="T541" s="170"/>
      <c r="AT541" s="165" t="s">
        <v>190</v>
      </c>
      <c r="AU541" s="165" t="s">
        <v>85</v>
      </c>
      <c r="AV541" s="14" t="s">
        <v>188</v>
      </c>
      <c r="AW541" s="14" t="s">
        <v>32</v>
      </c>
      <c r="AX541" s="14" t="s">
        <v>83</v>
      </c>
      <c r="AY541" s="165" t="s">
        <v>181</v>
      </c>
    </row>
    <row r="542" spans="2:65" s="1" customFormat="1" ht="16.5" customHeight="1" x14ac:dyDescent="0.2">
      <c r="B542" s="136"/>
      <c r="C542" s="137" t="s">
        <v>576</v>
      </c>
      <c r="D542" s="137" t="s">
        <v>183</v>
      </c>
      <c r="E542" s="138" t="s">
        <v>2389</v>
      </c>
      <c r="F542" s="139" t="s">
        <v>2390</v>
      </c>
      <c r="G542" s="140" t="s">
        <v>923</v>
      </c>
      <c r="H542" s="141">
        <v>20</v>
      </c>
      <c r="I542" s="142"/>
      <c r="J542" s="143">
        <f>ROUND(I542*H542,2)</f>
        <v>0</v>
      </c>
      <c r="K542" s="139" t="s">
        <v>187</v>
      </c>
      <c r="L542" s="32"/>
      <c r="M542" s="144" t="s">
        <v>1</v>
      </c>
      <c r="N542" s="145" t="s">
        <v>41</v>
      </c>
      <c r="P542" s="146">
        <f>O542*H542</f>
        <v>0</v>
      </c>
      <c r="Q542" s="146">
        <v>0</v>
      </c>
      <c r="R542" s="146">
        <f>Q542*H542</f>
        <v>0</v>
      </c>
      <c r="S542" s="146">
        <v>1.107E-2</v>
      </c>
      <c r="T542" s="147">
        <f>S542*H542</f>
        <v>0.22139999999999999</v>
      </c>
      <c r="AR542" s="148" t="s">
        <v>262</v>
      </c>
      <c r="AT542" s="148" t="s">
        <v>183</v>
      </c>
      <c r="AU542" s="148" t="s">
        <v>85</v>
      </c>
      <c r="AY542" s="17" t="s">
        <v>181</v>
      </c>
      <c r="BE542" s="149">
        <f>IF(N542="základní",J542,0)</f>
        <v>0</v>
      </c>
      <c r="BF542" s="149">
        <f>IF(N542="snížená",J542,0)</f>
        <v>0</v>
      </c>
      <c r="BG542" s="149">
        <f>IF(N542="zákl. přenesená",J542,0)</f>
        <v>0</v>
      </c>
      <c r="BH542" s="149">
        <f>IF(N542="sníž. přenesená",J542,0)</f>
        <v>0</v>
      </c>
      <c r="BI542" s="149">
        <f>IF(N542="nulová",J542,0)</f>
        <v>0</v>
      </c>
      <c r="BJ542" s="17" t="s">
        <v>83</v>
      </c>
      <c r="BK542" s="149">
        <f>ROUND(I542*H542,2)</f>
        <v>0</v>
      </c>
      <c r="BL542" s="17" t="s">
        <v>262</v>
      </c>
      <c r="BM542" s="148" t="s">
        <v>2391</v>
      </c>
    </row>
    <row r="543" spans="2:65" s="12" customFormat="1" x14ac:dyDescent="0.2">
      <c r="B543" s="150"/>
      <c r="D543" s="151" t="s">
        <v>190</v>
      </c>
      <c r="E543" s="152" t="s">
        <v>1</v>
      </c>
      <c r="F543" s="153" t="s">
        <v>282</v>
      </c>
      <c r="H543" s="154">
        <v>20</v>
      </c>
      <c r="I543" s="155"/>
      <c r="L543" s="150"/>
      <c r="M543" s="156"/>
      <c r="T543" s="157"/>
      <c r="AT543" s="152" t="s">
        <v>190</v>
      </c>
      <c r="AU543" s="152" t="s">
        <v>85</v>
      </c>
      <c r="AV543" s="12" t="s">
        <v>85</v>
      </c>
      <c r="AW543" s="12" t="s">
        <v>32</v>
      </c>
      <c r="AX543" s="12" t="s">
        <v>83</v>
      </c>
      <c r="AY543" s="152" t="s">
        <v>181</v>
      </c>
    </row>
    <row r="544" spans="2:65" s="1" customFormat="1" ht="16.5" customHeight="1" x14ac:dyDescent="0.2">
      <c r="B544" s="136"/>
      <c r="C544" s="137" t="s">
        <v>580</v>
      </c>
      <c r="D544" s="137" t="s">
        <v>183</v>
      </c>
      <c r="E544" s="138" t="s">
        <v>2392</v>
      </c>
      <c r="F544" s="139" t="s">
        <v>2393</v>
      </c>
      <c r="G544" s="140" t="s">
        <v>923</v>
      </c>
      <c r="H544" s="141">
        <v>16</v>
      </c>
      <c r="I544" s="142"/>
      <c r="J544" s="143">
        <f>ROUND(I544*H544,2)</f>
        <v>0</v>
      </c>
      <c r="K544" s="139" t="s">
        <v>187</v>
      </c>
      <c r="L544" s="32"/>
      <c r="M544" s="144" t="s">
        <v>1</v>
      </c>
      <c r="N544" s="145" t="s">
        <v>41</v>
      </c>
      <c r="P544" s="146">
        <f>O544*H544</f>
        <v>0</v>
      </c>
      <c r="Q544" s="146">
        <v>0</v>
      </c>
      <c r="R544" s="146">
        <f>Q544*H544</f>
        <v>0</v>
      </c>
      <c r="S544" s="146">
        <v>1.9460000000000002E-2</v>
      </c>
      <c r="T544" s="147">
        <f>S544*H544</f>
        <v>0.31136000000000003</v>
      </c>
      <c r="AR544" s="148" t="s">
        <v>262</v>
      </c>
      <c r="AT544" s="148" t="s">
        <v>183</v>
      </c>
      <c r="AU544" s="148" t="s">
        <v>85</v>
      </c>
      <c r="AY544" s="17" t="s">
        <v>181</v>
      </c>
      <c r="BE544" s="149">
        <f>IF(N544="základní",J544,0)</f>
        <v>0</v>
      </c>
      <c r="BF544" s="149">
        <f>IF(N544="snížená",J544,0)</f>
        <v>0</v>
      </c>
      <c r="BG544" s="149">
        <f>IF(N544="zákl. přenesená",J544,0)</f>
        <v>0</v>
      </c>
      <c r="BH544" s="149">
        <f>IF(N544="sníž. přenesená",J544,0)</f>
        <v>0</v>
      </c>
      <c r="BI544" s="149">
        <f>IF(N544="nulová",J544,0)</f>
        <v>0</v>
      </c>
      <c r="BJ544" s="17" t="s">
        <v>83</v>
      </c>
      <c r="BK544" s="149">
        <f>ROUND(I544*H544,2)</f>
        <v>0</v>
      </c>
      <c r="BL544" s="17" t="s">
        <v>262</v>
      </c>
      <c r="BM544" s="148" t="s">
        <v>2394</v>
      </c>
    </row>
    <row r="545" spans="2:65" s="12" customFormat="1" x14ac:dyDescent="0.2">
      <c r="B545" s="150"/>
      <c r="D545" s="151" t="s">
        <v>190</v>
      </c>
      <c r="E545" s="152" t="s">
        <v>1</v>
      </c>
      <c r="F545" s="153" t="s">
        <v>262</v>
      </c>
      <c r="H545" s="154">
        <v>16</v>
      </c>
      <c r="I545" s="155"/>
      <c r="L545" s="150"/>
      <c r="M545" s="156"/>
      <c r="T545" s="157"/>
      <c r="AT545" s="152" t="s">
        <v>190</v>
      </c>
      <c r="AU545" s="152" t="s">
        <v>85</v>
      </c>
      <c r="AV545" s="12" t="s">
        <v>85</v>
      </c>
      <c r="AW545" s="12" t="s">
        <v>32</v>
      </c>
      <c r="AX545" s="12" t="s">
        <v>83</v>
      </c>
      <c r="AY545" s="152" t="s">
        <v>181</v>
      </c>
    </row>
    <row r="546" spans="2:65" s="1" customFormat="1" ht="16.5" customHeight="1" x14ac:dyDescent="0.2">
      <c r="B546" s="136"/>
      <c r="C546" s="137" t="s">
        <v>584</v>
      </c>
      <c r="D546" s="137" t="s">
        <v>183</v>
      </c>
      <c r="E546" s="138" t="s">
        <v>2395</v>
      </c>
      <c r="F546" s="139" t="s">
        <v>2396</v>
      </c>
      <c r="G546" s="140" t="s">
        <v>923</v>
      </c>
      <c r="H546" s="141">
        <v>16</v>
      </c>
      <c r="I546" s="142"/>
      <c r="J546" s="143">
        <f>ROUND(I546*H546,2)</f>
        <v>0</v>
      </c>
      <c r="K546" s="139" t="s">
        <v>187</v>
      </c>
      <c r="L546" s="32"/>
      <c r="M546" s="144" t="s">
        <v>1</v>
      </c>
      <c r="N546" s="145" t="s">
        <v>41</v>
      </c>
      <c r="P546" s="146">
        <f>O546*H546</f>
        <v>0</v>
      </c>
      <c r="Q546" s="146">
        <v>1.04592765E-2</v>
      </c>
      <c r="R546" s="146">
        <f>Q546*H546</f>
        <v>0.167348424</v>
      </c>
      <c r="S546" s="146">
        <v>0</v>
      </c>
      <c r="T546" s="147">
        <f>S546*H546</f>
        <v>0</v>
      </c>
      <c r="AR546" s="148" t="s">
        <v>262</v>
      </c>
      <c r="AT546" s="148" t="s">
        <v>183</v>
      </c>
      <c r="AU546" s="148" t="s">
        <v>85</v>
      </c>
      <c r="AY546" s="17" t="s">
        <v>181</v>
      </c>
      <c r="BE546" s="149">
        <f>IF(N546="základní",J546,0)</f>
        <v>0</v>
      </c>
      <c r="BF546" s="149">
        <f>IF(N546="snížená",J546,0)</f>
        <v>0</v>
      </c>
      <c r="BG546" s="149">
        <f>IF(N546="zákl. přenesená",J546,0)</f>
        <v>0</v>
      </c>
      <c r="BH546" s="149">
        <f>IF(N546="sníž. přenesená",J546,0)</f>
        <v>0</v>
      </c>
      <c r="BI546" s="149">
        <f>IF(N546="nulová",J546,0)</f>
        <v>0</v>
      </c>
      <c r="BJ546" s="17" t="s">
        <v>83</v>
      </c>
      <c r="BK546" s="149">
        <f>ROUND(I546*H546,2)</f>
        <v>0</v>
      </c>
      <c r="BL546" s="17" t="s">
        <v>262</v>
      </c>
      <c r="BM546" s="148" t="s">
        <v>2397</v>
      </c>
    </row>
    <row r="547" spans="2:65" s="13" customFormat="1" x14ac:dyDescent="0.2">
      <c r="B547" s="158"/>
      <c r="D547" s="151" t="s">
        <v>190</v>
      </c>
      <c r="E547" s="159" t="s">
        <v>1</v>
      </c>
      <c r="F547" s="160" t="s">
        <v>2398</v>
      </c>
      <c r="H547" s="159" t="s">
        <v>1</v>
      </c>
      <c r="I547" s="161"/>
      <c r="L547" s="158"/>
      <c r="M547" s="162"/>
      <c r="T547" s="163"/>
      <c r="AT547" s="159" t="s">
        <v>190</v>
      </c>
      <c r="AU547" s="159" t="s">
        <v>85</v>
      </c>
      <c r="AV547" s="13" t="s">
        <v>83</v>
      </c>
      <c r="AW547" s="13" t="s">
        <v>32</v>
      </c>
      <c r="AX547" s="13" t="s">
        <v>76</v>
      </c>
      <c r="AY547" s="159" t="s">
        <v>181</v>
      </c>
    </row>
    <row r="548" spans="2:65" s="13" customFormat="1" x14ac:dyDescent="0.2">
      <c r="B548" s="158"/>
      <c r="D548" s="151" t="s">
        <v>190</v>
      </c>
      <c r="E548" s="159" t="s">
        <v>1</v>
      </c>
      <c r="F548" s="160" t="s">
        <v>2399</v>
      </c>
      <c r="H548" s="159" t="s">
        <v>1</v>
      </c>
      <c r="I548" s="161"/>
      <c r="L548" s="158"/>
      <c r="M548" s="162"/>
      <c r="T548" s="163"/>
      <c r="AT548" s="159" t="s">
        <v>190</v>
      </c>
      <c r="AU548" s="159" t="s">
        <v>85</v>
      </c>
      <c r="AV548" s="13" t="s">
        <v>83</v>
      </c>
      <c r="AW548" s="13" t="s">
        <v>32</v>
      </c>
      <c r="AX548" s="13" t="s">
        <v>76</v>
      </c>
      <c r="AY548" s="159" t="s">
        <v>181</v>
      </c>
    </row>
    <row r="549" spans="2:65" s="13" customFormat="1" x14ac:dyDescent="0.2">
      <c r="B549" s="158"/>
      <c r="D549" s="151" t="s">
        <v>190</v>
      </c>
      <c r="E549" s="159" t="s">
        <v>1</v>
      </c>
      <c r="F549" s="160" t="s">
        <v>2400</v>
      </c>
      <c r="H549" s="159" t="s">
        <v>1</v>
      </c>
      <c r="I549" s="161"/>
      <c r="L549" s="158"/>
      <c r="M549" s="162"/>
      <c r="T549" s="163"/>
      <c r="AT549" s="159" t="s">
        <v>190</v>
      </c>
      <c r="AU549" s="159" t="s">
        <v>85</v>
      </c>
      <c r="AV549" s="13" t="s">
        <v>83</v>
      </c>
      <c r="AW549" s="13" t="s">
        <v>32</v>
      </c>
      <c r="AX549" s="13" t="s">
        <v>76</v>
      </c>
      <c r="AY549" s="159" t="s">
        <v>181</v>
      </c>
    </row>
    <row r="550" spans="2:65" s="13" customFormat="1" x14ac:dyDescent="0.2">
      <c r="B550" s="158"/>
      <c r="D550" s="151" t="s">
        <v>190</v>
      </c>
      <c r="E550" s="159" t="s">
        <v>1</v>
      </c>
      <c r="F550" s="160" t="s">
        <v>2401</v>
      </c>
      <c r="H550" s="159" t="s">
        <v>1</v>
      </c>
      <c r="I550" s="161"/>
      <c r="L550" s="158"/>
      <c r="M550" s="162"/>
      <c r="T550" s="163"/>
      <c r="AT550" s="159" t="s">
        <v>190</v>
      </c>
      <c r="AU550" s="159" t="s">
        <v>85</v>
      </c>
      <c r="AV550" s="13" t="s">
        <v>83</v>
      </c>
      <c r="AW550" s="13" t="s">
        <v>32</v>
      </c>
      <c r="AX550" s="13" t="s">
        <v>76</v>
      </c>
      <c r="AY550" s="159" t="s">
        <v>181</v>
      </c>
    </row>
    <row r="551" spans="2:65" s="13" customFormat="1" x14ac:dyDescent="0.2">
      <c r="B551" s="158"/>
      <c r="D551" s="151" t="s">
        <v>190</v>
      </c>
      <c r="E551" s="159" t="s">
        <v>1</v>
      </c>
      <c r="F551" s="160" t="s">
        <v>2402</v>
      </c>
      <c r="H551" s="159" t="s">
        <v>1</v>
      </c>
      <c r="I551" s="161"/>
      <c r="L551" s="158"/>
      <c r="M551" s="162"/>
      <c r="T551" s="163"/>
      <c r="AT551" s="159" t="s">
        <v>190</v>
      </c>
      <c r="AU551" s="159" t="s">
        <v>85</v>
      </c>
      <c r="AV551" s="13" t="s">
        <v>83</v>
      </c>
      <c r="AW551" s="13" t="s">
        <v>32</v>
      </c>
      <c r="AX551" s="13" t="s">
        <v>76</v>
      </c>
      <c r="AY551" s="159" t="s">
        <v>181</v>
      </c>
    </row>
    <row r="552" spans="2:65" s="13" customFormat="1" x14ac:dyDescent="0.2">
      <c r="B552" s="158"/>
      <c r="D552" s="151" t="s">
        <v>190</v>
      </c>
      <c r="E552" s="159" t="s">
        <v>1</v>
      </c>
      <c r="F552" s="160" t="s">
        <v>2377</v>
      </c>
      <c r="H552" s="159" t="s">
        <v>1</v>
      </c>
      <c r="I552" s="161"/>
      <c r="L552" s="158"/>
      <c r="M552" s="162"/>
      <c r="T552" s="163"/>
      <c r="AT552" s="159" t="s">
        <v>190</v>
      </c>
      <c r="AU552" s="159" t="s">
        <v>85</v>
      </c>
      <c r="AV552" s="13" t="s">
        <v>83</v>
      </c>
      <c r="AW552" s="13" t="s">
        <v>32</v>
      </c>
      <c r="AX552" s="13" t="s">
        <v>76</v>
      </c>
      <c r="AY552" s="159" t="s">
        <v>181</v>
      </c>
    </row>
    <row r="553" spans="2:65" s="13" customFormat="1" x14ac:dyDescent="0.2">
      <c r="B553" s="158"/>
      <c r="D553" s="151" t="s">
        <v>190</v>
      </c>
      <c r="E553" s="159" t="s">
        <v>1</v>
      </c>
      <c r="F553" s="160" t="s">
        <v>2403</v>
      </c>
      <c r="H553" s="159" t="s">
        <v>1</v>
      </c>
      <c r="I553" s="161"/>
      <c r="L553" s="158"/>
      <c r="M553" s="162"/>
      <c r="T553" s="163"/>
      <c r="AT553" s="159" t="s">
        <v>190</v>
      </c>
      <c r="AU553" s="159" t="s">
        <v>85</v>
      </c>
      <c r="AV553" s="13" t="s">
        <v>83</v>
      </c>
      <c r="AW553" s="13" t="s">
        <v>32</v>
      </c>
      <c r="AX553" s="13" t="s">
        <v>76</v>
      </c>
      <c r="AY553" s="159" t="s">
        <v>181</v>
      </c>
    </row>
    <row r="554" spans="2:65" s="12" customFormat="1" x14ac:dyDescent="0.2">
      <c r="B554" s="150"/>
      <c r="D554" s="151" t="s">
        <v>190</v>
      </c>
      <c r="E554" s="152" t="s">
        <v>1</v>
      </c>
      <c r="F554" s="153" t="s">
        <v>2404</v>
      </c>
      <c r="H554" s="154">
        <v>4</v>
      </c>
      <c r="I554" s="155"/>
      <c r="L554" s="150"/>
      <c r="M554" s="156"/>
      <c r="T554" s="157"/>
      <c r="AT554" s="152" t="s">
        <v>190</v>
      </c>
      <c r="AU554" s="152" t="s">
        <v>85</v>
      </c>
      <c r="AV554" s="12" t="s">
        <v>85</v>
      </c>
      <c r="AW554" s="12" t="s">
        <v>32</v>
      </c>
      <c r="AX554" s="12" t="s">
        <v>76</v>
      </c>
      <c r="AY554" s="152" t="s">
        <v>181</v>
      </c>
    </row>
    <row r="555" spans="2:65" s="13" customFormat="1" x14ac:dyDescent="0.2">
      <c r="B555" s="158"/>
      <c r="D555" s="151" t="s">
        <v>190</v>
      </c>
      <c r="E555" s="159" t="s">
        <v>1</v>
      </c>
      <c r="F555" s="160" t="s">
        <v>2378</v>
      </c>
      <c r="H555" s="159" t="s">
        <v>1</v>
      </c>
      <c r="I555" s="161"/>
      <c r="L555" s="158"/>
      <c r="M555" s="162"/>
      <c r="T555" s="163"/>
      <c r="AT555" s="159" t="s">
        <v>190</v>
      </c>
      <c r="AU555" s="159" t="s">
        <v>85</v>
      </c>
      <c r="AV555" s="13" t="s">
        <v>83</v>
      </c>
      <c r="AW555" s="13" t="s">
        <v>32</v>
      </c>
      <c r="AX555" s="13" t="s">
        <v>76</v>
      </c>
      <c r="AY555" s="159" t="s">
        <v>181</v>
      </c>
    </row>
    <row r="556" spans="2:65" s="13" customFormat="1" x14ac:dyDescent="0.2">
      <c r="B556" s="158"/>
      <c r="D556" s="151" t="s">
        <v>190</v>
      </c>
      <c r="E556" s="159" t="s">
        <v>1</v>
      </c>
      <c r="F556" s="160" t="s">
        <v>2403</v>
      </c>
      <c r="H556" s="159" t="s">
        <v>1</v>
      </c>
      <c r="I556" s="161"/>
      <c r="L556" s="158"/>
      <c r="M556" s="162"/>
      <c r="T556" s="163"/>
      <c r="AT556" s="159" t="s">
        <v>190</v>
      </c>
      <c r="AU556" s="159" t="s">
        <v>85</v>
      </c>
      <c r="AV556" s="13" t="s">
        <v>83</v>
      </c>
      <c r="AW556" s="13" t="s">
        <v>32</v>
      </c>
      <c r="AX556" s="13" t="s">
        <v>76</v>
      </c>
      <c r="AY556" s="159" t="s">
        <v>181</v>
      </c>
    </row>
    <row r="557" spans="2:65" s="12" customFormat="1" x14ac:dyDescent="0.2">
      <c r="B557" s="150"/>
      <c r="D557" s="151" t="s">
        <v>190</v>
      </c>
      <c r="E557" s="152" t="s">
        <v>1</v>
      </c>
      <c r="F557" s="153" t="s">
        <v>2404</v>
      </c>
      <c r="H557" s="154">
        <v>4</v>
      </c>
      <c r="I557" s="155"/>
      <c r="L557" s="150"/>
      <c r="M557" s="156"/>
      <c r="T557" s="157"/>
      <c r="AT557" s="152" t="s">
        <v>190</v>
      </c>
      <c r="AU557" s="152" t="s">
        <v>85</v>
      </c>
      <c r="AV557" s="12" t="s">
        <v>85</v>
      </c>
      <c r="AW557" s="12" t="s">
        <v>32</v>
      </c>
      <c r="AX557" s="12" t="s">
        <v>76</v>
      </c>
      <c r="AY557" s="152" t="s">
        <v>181</v>
      </c>
    </row>
    <row r="558" spans="2:65" s="13" customFormat="1" x14ac:dyDescent="0.2">
      <c r="B558" s="158"/>
      <c r="D558" s="151" t="s">
        <v>190</v>
      </c>
      <c r="E558" s="159" t="s">
        <v>1</v>
      </c>
      <c r="F558" s="160" t="s">
        <v>2379</v>
      </c>
      <c r="H558" s="159" t="s">
        <v>1</v>
      </c>
      <c r="I558" s="161"/>
      <c r="L558" s="158"/>
      <c r="M558" s="162"/>
      <c r="T558" s="163"/>
      <c r="AT558" s="159" t="s">
        <v>190</v>
      </c>
      <c r="AU558" s="159" t="s">
        <v>85</v>
      </c>
      <c r="AV558" s="13" t="s">
        <v>83</v>
      </c>
      <c r="AW558" s="13" t="s">
        <v>32</v>
      </c>
      <c r="AX558" s="13" t="s">
        <v>76</v>
      </c>
      <c r="AY558" s="159" t="s">
        <v>181</v>
      </c>
    </row>
    <row r="559" spans="2:65" s="13" customFormat="1" x14ac:dyDescent="0.2">
      <c r="B559" s="158"/>
      <c r="D559" s="151" t="s">
        <v>190</v>
      </c>
      <c r="E559" s="159" t="s">
        <v>1</v>
      </c>
      <c r="F559" s="160" t="s">
        <v>2403</v>
      </c>
      <c r="H559" s="159" t="s">
        <v>1</v>
      </c>
      <c r="I559" s="161"/>
      <c r="L559" s="158"/>
      <c r="M559" s="162"/>
      <c r="T559" s="163"/>
      <c r="AT559" s="159" t="s">
        <v>190</v>
      </c>
      <c r="AU559" s="159" t="s">
        <v>85</v>
      </c>
      <c r="AV559" s="13" t="s">
        <v>83</v>
      </c>
      <c r="AW559" s="13" t="s">
        <v>32</v>
      </c>
      <c r="AX559" s="13" t="s">
        <v>76</v>
      </c>
      <c r="AY559" s="159" t="s">
        <v>181</v>
      </c>
    </row>
    <row r="560" spans="2:65" s="12" customFormat="1" x14ac:dyDescent="0.2">
      <c r="B560" s="150"/>
      <c r="D560" s="151" t="s">
        <v>190</v>
      </c>
      <c r="E560" s="152" t="s">
        <v>1</v>
      </c>
      <c r="F560" s="153" t="s">
        <v>2404</v>
      </c>
      <c r="H560" s="154">
        <v>4</v>
      </c>
      <c r="I560" s="155"/>
      <c r="L560" s="150"/>
      <c r="M560" s="156"/>
      <c r="T560" s="157"/>
      <c r="AT560" s="152" t="s">
        <v>190</v>
      </c>
      <c r="AU560" s="152" t="s">
        <v>85</v>
      </c>
      <c r="AV560" s="12" t="s">
        <v>85</v>
      </c>
      <c r="AW560" s="12" t="s">
        <v>32</v>
      </c>
      <c r="AX560" s="12" t="s">
        <v>76</v>
      </c>
      <c r="AY560" s="152" t="s">
        <v>181</v>
      </c>
    </row>
    <row r="561" spans="2:65" s="13" customFormat="1" x14ac:dyDescent="0.2">
      <c r="B561" s="158"/>
      <c r="D561" s="151" t="s">
        <v>190</v>
      </c>
      <c r="E561" s="159" t="s">
        <v>1</v>
      </c>
      <c r="F561" s="160" t="s">
        <v>2380</v>
      </c>
      <c r="H561" s="159" t="s">
        <v>1</v>
      </c>
      <c r="I561" s="161"/>
      <c r="L561" s="158"/>
      <c r="M561" s="162"/>
      <c r="T561" s="163"/>
      <c r="AT561" s="159" t="s">
        <v>190</v>
      </c>
      <c r="AU561" s="159" t="s">
        <v>85</v>
      </c>
      <c r="AV561" s="13" t="s">
        <v>83</v>
      </c>
      <c r="AW561" s="13" t="s">
        <v>32</v>
      </c>
      <c r="AX561" s="13" t="s">
        <v>76</v>
      </c>
      <c r="AY561" s="159" t="s">
        <v>181</v>
      </c>
    </row>
    <row r="562" spans="2:65" s="13" customFormat="1" x14ac:dyDescent="0.2">
      <c r="B562" s="158"/>
      <c r="D562" s="151" t="s">
        <v>190</v>
      </c>
      <c r="E562" s="159" t="s">
        <v>1</v>
      </c>
      <c r="F562" s="160" t="s">
        <v>2403</v>
      </c>
      <c r="H562" s="159" t="s">
        <v>1</v>
      </c>
      <c r="I562" s="161"/>
      <c r="L562" s="158"/>
      <c r="M562" s="162"/>
      <c r="T562" s="163"/>
      <c r="AT562" s="159" t="s">
        <v>190</v>
      </c>
      <c r="AU562" s="159" t="s">
        <v>85</v>
      </c>
      <c r="AV562" s="13" t="s">
        <v>83</v>
      </c>
      <c r="AW562" s="13" t="s">
        <v>32</v>
      </c>
      <c r="AX562" s="13" t="s">
        <v>76</v>
      </c>
      <c r="AY562" s="159" t="s">
        <v>181</v>
      </c>
    </row>
    <row r="563" spans="2:65" s="12" customFormat="1" x14ac:dyDescent="0.2">
      <c r="B563" s="150"/>
      <c r="D563" s="151" t="s">
        <v>190</v>
      </c>
      <c r="E563" s="152" t="s">
        <v>1</v>
      </c>
      <c r="F563" s="153" t="s">
        <v>2404</v>
      </c>
      <c r="H563" s="154">
        <v>4</v>
      </c>
      <c r="I563" s="155"/>
      <c r="L563" s="150"/>
      <c r="M563" s="156"/>
      <c r="T563" s="157"/>
      <c r="AT563" s="152" t="s">
        <v>190</v>
      </c>
      <c r="AU563" s="152" t="s">
        <v>85</v>
      </c>
      <c r="AV563" s="12" t="s">
        <v>85</v>
      </c>
      <c r="AW563" s="12" t="s">
        <v>32</v>
      </c>
      <c r="AX563" s="12" t="s">
        <v>76</v>
      </c>
      <c r="AY563" s="152" t="s">
        <v>181</v>
      </c>
    </row>
    <row r="564" spans="2:65" s="14" customFormat="1" x14ac:dyDescent="0.2">
      <c r="B564" s="164"/>
      <c r="D564" s="151" t="s">
        <v>190</v>
      </c>
      <c r="E564" s="165" t="s">
        <v>1</v>
      </c>
      <c r="F564" s="166" t="s">
        <v>193</v>
      </c>
      <c r="H564" s="167">
        <v>16</v>
      </c>
      <c r="I564" s="168"/>
      <c r="L564" s="164"/>
      <c r="M564" s="169"/>
      <c r="T564" s="170"/>
      <c r="AT564" s="165" t="s">
        <v>190</v>
      </c>
      <c r="AU564" s="165" t="s">
        <v>85</v>
      </c>
      <c r="AV564" s="14" t="s">
        <v>188</v>
      </c>
      <c r="AW564" s="14" t="s">
        <v>32</v>
      </c>
      <c r="AX564" s="14" t="s">
        <v>83</v>
      </c>
      <c r="AY564" s="165" t="s">
        <v>181</v>
      </c>
    </row>
    <row r="565" spans="2:65" s="1" customFormat="1" ht="16.5" customHeight="1" x14ac:dyDescent="0.2">
      <c r="B565" s="136"/>
      <c r="C565" s="137" t="s">
        <v>588</v>
      </c>
      <c r="D565" s="137" t="s">
        <v>183</v>
      </c>
      <c r="E565" s="138" t="s">
        <v>2405</v>
      </c>
      <c r="F565" s="139" t="s">
        <v>2406</v>
      </c>
      <c r="G565" s="140" t="s">
        <v>923</v>
      </c>
      <c r="H565" s="141">
        <v>8</v>
      </c>
      <c r="I565" s="142"/>
      <c r="J565" s="143">
        <f>ROUND(I565*H565,2)</f>
        <v>0</v>
      </c>
      <c r="K565" s="139" t="s">
        <v>187</v>
      </c>
      <c r="L565" s="32"/>
      <c r="M565" s="144" t="s">
        <v>1</v>
      </c>
      <c r="N565" s="145" t="s">
        <v>41</v>
      </c>
      <c r="P565" s="146">
        <f>O565*H565</f>
        <v>0</v>
      </c>
      <c r="Q565" s="146">
        <v>0</v>
      </c>
      <c r="R565" s="146">
        <f>Q565*H565</f>
        <v>0</v>
      </c>
      <c r="S565" s="146">
        <v>2.4500000000000001E-2</v>
      </c>
      <c r="T565" s="147">
        <f>S565*H565</f>
        <v>0.19600000000000001</v>
      </c>
      <c r="AR565" s="148" t="s">
        <v>262</v>
      </c>
      <c r="AT565" s="148" t="s">
        <v>183</v>
      </c>
      <c r="AU565" s="148" t="s">
        <v>85</v>
      </c>
      <c r="AY565" s="17" t="s">
        <v>181</v>
      </c>
      <c r="BE565" s="149">
        <f>IF(N565="základní",J565,0)</f>
        <v>0</v>
      </c>
      <c r="BF565" s="149">
        <f>IF(N565="snížená",J565,0)</f>
        <v>0</v>
      </c>
      <c r="BG565" s="149">
        <f>IF(N565="zákl. přenesená",J565,0)</f>
        <v>0</v>
      </c>
      <c r="BH565" s="149">
        <f>IF(N565="sníž. přenesená",J565,0)</f>
        <v>0</v>
      </c>
      <c r="BI565" s="149">
        <f>IF(N565="nulová",J565,0)</f>
        <v>0</v>
      </c>
      <c r="BJ565" s="17" t="s">
        <v>83</v>
      </c>
      <c r="BK565" s="149">
        <f>ROUND(I565*H565,2)</f>
        <v>0</v>
      </c>
      <c r="BL565" s="17" t="s">
        <v>262</v>
      </c>
      <c r="BM565" s="148" t="s">
        <v>2407</v>
      </c>
    </row>
    <row r="566" spans="2:65" s="12" customFormat="1" x14ac:dyDescent="0.2">
      <c r="B566" s="150"/>
      <c r="D566" s="151" t="s">
        <v>190</v>
      </c>
      <c r="E566" s="152" t="s">
        <v>1</v>
      </c>
      <c r="F566" s="153" t="s">
        <v>202</v>
      </c>
      <c r="H566" s="154">
        <v>8</v>
      </c>
      <c r="I566" s="155"/>
      <c r="L566" s="150"/>
      <c r="M566" s="156"/>
      <c r="T566" s="157"/>
      <c r="AT566" s="152" t="s">
        <v>190</v>
      </c>
      <c r="AU566" s="152" t="s">
        <v>85</v>
      </c>
      <c r="AV566" s="12" t="s">
        <v>85</v>
      </c>
      <c r="AW566" s="12" t="s">
        <v>32</v>
      </c>
      <c r="AX566" s="12" t="s">
        <v>83</v>
      </c>
      <c r="AY566" s="152" t="s">
        <v>181</v>
      </c>
    </row>
    <row r="567" spans="2:65" s="1" customFormat="1" ht="16.5" customHeight="1" x14ac:dyDescent="0.2">
      <c r="B567" s="136"/>
      <c r="C567" s="137" t="s">
        <v>592</v>
      </c>
      <c r="D567" s="137" t="s">
        <v>183</v>
      </c>
      <c r="E567" s="138" t="s">
        <v>2408</v>
      </c>
      <c r="F567" s="139" t="s">
        <v>2409</v>
      </c>
      <c r="G567" s="140" t="s">
        <v>923</v>
      </c>
      <c r="H567" s="141">
        <v>8</v>
      </c>
      <c r="I567" s="142"/>
      <c r="J567" s="143">
        <f>ROUND(I567*H567,2)</f>
        <v>0</v>
      </c>
      <c r="K567" s="139" t="s">
        <v>187</v>
      </c>
      <c r="L567" s="32"/>
      <c r="M567" s="144" t="s">
        <v>1</v>
      </c>
      <c r="N567" s="145" t="s">
        <v>41</v>
      </c>
      <c r="P567" s="146">
        <f>O567*H567</f>
        <v>0</v>
      </c>
      <c r="Q567" s="146">
        <v>5.8307360000000004E-3</v>
      </c>
      <c r="R567" s="146">
        <f>Q567*H567</f>
        <v>4.6645888000000003E-2</v>
      </c>
      <c r="S567" s="146">
        <v>0</v>
      </c>
      <c r="T567" s="147">
        <f>S567*H567</f>
        <v>0</v>
      </c>
      <c r="AR567" s="148" t="s">
        <v>262</v>
      </c>
      <c r="AT567" s="148" t="s">
        <v>183</v>
      </c>
      <c r="AU567" s="148" t="s">
        <v>85</v>
      </c>
      <c r="AY567" s="17" t="s">
        <v>181</v>
      </c>
      <c r="BE567" s="149">
        <f>IF(N567="základní",J567,0)</f>
        <v>0</v>
      </c>
      <c r="BF567" s="149">
        <f>IF(N567="snížená",J567,0)</f>
        <v>0</v>
      </c>
      <c r="BG567" s="149">
        <f>IF(N567="zákl. přenesená",J567,0)</f>
        <v>0</v>
      </c>
      <c r="BH567" s="149">
        <f>IF(N567="sníž. přenesená",J567,0)</f>
        <v>0</v>
      </c>
      <c r="BI567" s="149">
        <f>IF(N567="nulová",J567,0)</f>
        <v>0</v>
      </c>
      <c r="BJ567" s="17" t="s">
        <v>83</v>
      </c>
      <c r="BK567" s="149">
        <f>ROUND(I567*H567,2)</f>
        <v>0</v>
      </c>
      <c r="BL567" s="17" t="s">
        <v>262</v>
      </c>
      <c r="BM567" s="148" t="s">
        <v>2410</v>
      </c>
    </row>
    <row r="568" spans="2:65" s="13" customFormat="1" x14ac:dyDescent="0.2">
      <c r="B568" s="158"/>
      <c r="D568" s="151" t="s">
        <v>190</v>
      </c>
      <c r="E568" s="159" t="s">
        <v>1</v>
      </c>
      <c r="F568" s="160" t="s">
        <v>2411</v>
      </c>
      <c r="H568" s="159" t="s">
        <v>1</v>
      </c>
      <c r="I568" s="161"/>
      <c r="L568" s="158"/>
      <c r="M568" s="162"/>
      <c r="T568" s="163"/>
      <c r="AT568" s="159" t="s">
        <v>190</v>
      </c>
      <c r="AU568" s="159" t="s">
        <v>85</v>
      </c>
      <c r="AV568" s="13" t="s">
        <v>83</v>
      </c>
      <c r="AW568" s="13" t="s">
        <v>32</v>
      </c>
      <c r="AX568" s="13" t="s">
        <v>76</v>
      </c>
      <c r="AY568" s="159" t="s">
        <v>181</v>
      </c>
    </row>
    <row r="569" spans="2:65" s="13" customFormat="1" x14ac:dyDescent="0.2">
      <c r="B569" s="158"/>
      <c r="D569" s="151" t="s">
        <v>190</v>
      </c>
      <c r="E569" s="159" t="s">
        <v>1</v>
      </c>
      <c r="F569" s="160" t="s">
        <v>2412</v>
      </c>
      <c r="H569" s="159" t="s">
        <v>1</v>
      </c>
      <c r="I569" s="161"/>
      <c r="L569" s="158"/>
      <c r="M569" s="162"/>
      <c r="T569" s="163"/>
      <c r="AT569" s="159" t="s">
        <v>190</v>
      </c>
      <c r="AU569" s="159" t="s">
        <v>85</v>
      </c>
      <c r="AV569" s="13" t="s">
        <v>83</v>
      </c>
      <c r="AW569" s="13" t="s">
        <v>32</v>
      </c>
      <c r="AX569" s="13" t="s">
        <v>76</v>
      </c>
      <c r="AY569" s="159" t="s">
        <v>181</v>
      </c>
    </row>
    <row r="570" spans="2:65" s="13" customFormat="1" x14ac:dyDescent="0.2">
      <c r="B570" s="158"/>
      <c r="D570" s="151" t="s">
        <v>190</v>
      </c>
      <c r="E570" s="159" t="s">
        <v>1</v>
      </c>
      <c r="F570" s="160" t="s">
        <v>2413</v>
      </c>
      <c r="H570" s="159" t="s">
        <v>1</v>
      </c>
      <c r="I570" s="161"/>
      <c r="L570" s="158"/>
      <c r="M570" s="162"/>
      <c r="T570" s="163"/>
      <c r="AT570" s="159" t="s">
        <v>190</v>
      </c>
      <c r="AU570" s="159" t="s">
        <v>85</v>
      </c>
      <c r="AV570" s="13" t="s">
        <v>83</v>
      </c>
      <c r="AW570" s="13" t="s">
        <v>32</v>
      </c>
      <c r="AX570" s="13" t="s">
        <v>76</v>
      </c>
      <c r="AY570" s="159" t="s">
        <v>181</v>
      </c>
    </row>
    <row r="571" spans="2:65" s="13" customFormat="1" x14ac:dyDescent="0.2">
      <c r="B571" s="158"/>
      <c r="D571" s="151" t="s">
        <v>190</v>
      </c>
      <c r="E571" s="159" t="s">
        <v>1</v>
      </c>
      <c r="F571" s="160" t="s">
        <v>2377</v>
      </c>
      <c r="H571" s="159" t="s">
        <v>1</v>
      </c>
      <c r="I571" s="161"/>
      <c r="L571" s="158"/>
      <c r="M571" s="162"/>
      <c r="T571" s="163"/>
      <c r="AT571" s="159" t="s">
        <v>190</v>
      </c>
      <c r="AU571" s="159" t="s">
        <v>85</v>
      </c>
      <c r="AV571" s="13" t="s">
        <v>83</v>
      </c>
      <c r="AW571" s="13" t="s">
        <v>32</v>
      </c>
      <c r="AX571" s="13" t="s">
        <v>76</v>
      </c>
      <c r="AY571" s="159" t="s">
        <v>181</v>
      </c>
    </row>
    <row r="572" spans="2:65" s="12" customFormat="1" x14ac:dyDescent="0.2">
      <c r="B572" s="150"/>
      <c r="D572" s="151" t="s">
        <v>190</v>
      </c>
      <c r="E572" s="152" t="s">
        <v>1</v>
      </c>
      <c r="F572" s="153" t="s">
        <v>85</v>
      </c>
      <c r="H572" s="154">
        <v>2</v>
      </c>
      <c r="I572" s="155"/>
      <c r="L572" s="150"/>
      <c r="M572" s="156"/>
      <c r="T572" s="157"/>
      <c r="AT572" s="152" t="s">
        <v>190</v>
      </c>
      <c r="AU572" s="152" t="s">
        <v>85</v>
      </c>
      <c r="AV572" s="12" t="s">
        <v>85</v>
      </c>
      <c r="AW572" s="12" t="s">
        <v>32</v>
      </c>
      <c r="AX572" s="12" t="s">
        <v>76</v>
      </c>
      <c r="AY572" s="152" t="s">
        <v>181</v>
      </c>
    </row>
    <row r="573" spans="2:65" s="13" customFormat="1" x14ac:dyDescent="0.2">
      <c r="B573" s="158"/>
      <c r="D573" s="151" t="s">
        <v>190</v>
      </c>
      <c r="E573" s="159" t="s">
        <v>1</v>
      </c>
      <c r="F573" s="160" t="s">
        <v>2378</v>
      </c>
      <c r="H573" s="159" t="s">
        <v>1</v>
      </c>
      <c r="I573" s="161"/>
      <c r="L573" s="158"/>
      <c r="M573" s="162"/>
      <c r="T573" s="163"/>
      <c r="AT573" s="159" t="s">
        <v>190</v>
      </c>
      <c r="AU573" s="159" t="s">
        <v>85</v>
      </c>
      <c r="AV573" s="13" t="s">
        <v>83</v>
      </c>
      <c r="AW573" s="13" t="s">
        <v>32</v>
      </c>
      <c r="AX573" s="13" t="s">
        <v>76</v>
      </c>
      <c r="AY573" s="159" t="s">
        <v>181</v>
      </c>
    </row>
    <row r="574" spans="2:65" s="12" customFormat="1" x14ac:dyDescent="0.2">
      <c r="B574" s="150"/>
      <c r="D574" s="151" t="s">
        <v>190</v>
      </c>
      <c r="E574" s="152" t="s">
        <v>1</v>
      </c>
      <c r="F574" s="153" t="s">
        <v>85</v>
      </c>
      <c r="H574" s="154">
        <v>2</v>
      </c>
      <c r="I574" s="155"/>
      <c r="L574" s="150"/>
      <c r="M574" s="156"/>
      <c r="T574" s="157"/>
      <c r="AT574" s="152" t="s">
        <v>190</v>
      </c>
      <c r="AU574" s="152" t="s">
        <v>85</v>
      </c>
      <c r="AV574" s="12" t="s">
        <v>85</v>
      </c>
      <c r="AW574" s="12" t="s">
        <v>32</v>
      </c>
      <c r="AX574" s="12" t="s">
        <v>76</v>
      </c>
      <c r="AY574" s="152" t="s">
        <v>181</v>
      </c>
    </row>
    <row r="575" spans="2:65" s="13" customFormat="1" x14ac:dyDescent="0.2">
      <c r="B575" s="158"/>
      <c r="D575" s="151" t="s">
        <v>190</v>
      </c>
      <c r="E575" s="159" t="s">
        <v>1</v>
      </c>
      <c r="F575" s="160" t="s">
        <v>2379</v>
      </c>
      <c r="H575" s="159" t="s">
        <v>1</v>
      </c>
      <c r="I575" s="161"/>
      <c r="L575" s="158"/>
      <c r="M575" s="162"/>
      <c r="T575" s="163"/>
      <c r="AT575" s="159" t="s">
        <v>190</v>
      </c>
      <c r="AU575" s="159" t="s">
        <v>85</v>
      </c>
      <c r="AV575" s="13" t="s">
        <v>83</v>
      </c>
      <c r="AW575" s="13" t="s">
        <v>32</v>
      </c>
      <c r="AX575" s="13" t="s">
        <v>76</v>
      </c>
      <c r="AY575" s="159" t="s">
        <v>181</v>
      </c>
    </row>
    <row r="576" spans="2:65" s="12" customFormat="1" x14ac:dyDescent="0.2">
      <c r="B576" s="150"/>
      <c r="D576" s="151" t="s">
        <v>190</v>
      </c>
      <c r="E576" s="152" t="s">
        <v>1</v>
      </c>
      <c r="F576" s="153" t="s">
        <v>85</v>
      </c>
      <c r="H576" s="154">
        <v>2</v>
      </c>
      <c r="I576" s="155"/>
      <c r="L576" s="150"/>
      <c r="M576" s="156"/>
      <c r="T576" s="157"/>
      <c r="AT576" s="152" t="s">
        <v>190</v>
      </c>
      <c r="AU576" s="152" t="s">
        <v>85</v>
      </c>
      <c r="AV576" s="12" t="s">
        <v>85</v>
      </c>
      <c r="AW576" s="12" t="s">
        <v>32</v>
      </c>
      <c r="AX576" s="12" t="s">
        <v>76</v>
      </c>
      <c r="AY576" s="152" t="s">
        <v>181</v>
      </c>
    </row>
    <row r="577" spans="2:65" s="13" customFormat="1" x14ac:dyDescent="0.2">
      <c r="B577" s="158"/>
      <c r="D577" s="151" t="s">
        <v>190</v>
      </c>
      <c r="E577" s="159" t="s">
        <v>1</v>
      </c>
      <c r="F577" s="160" t="s">
        <v>2380</v>
      </c>
      <c r="H577" s="159" t="s">
        <v>1</v>
      </c>
      <c r="I577" s="161"/>
      <c r="L577" s="158"/>
      <c r="M577" s="162"/>
      <c r="T577" s="163"/>
      <c r="AT577" s="159" t="s">
        <v>190</v>
      </c>
      <c r="AU577" s="159" t="s">
        <v>85</v>
      </c>
      <c r="AV577" s="13" t="s">
        <v>83</v>
      </c>
      <c r="AW577" s="13" t="s">
        <v>32</v>
      </c>
      <c r="AX577" s="13" t="s">
        <v>76</v>
      </c>
      <c r="AY577" s="159" t="s">
        <v>181</v>
      </c>
    </row>
    <row r="578" spans="2:65" s="12" customFormat="1" x14ac:dyDescent="0.2">
      <c r="B578" s="150"/>
      <c r="D578" s="151" t="s">
        <v>190</v>
      </c>
      <c r="E578" s="152" t="s">
        <v>1</v>
      </c>
      <c r="F578" s="153" t="s">
        <v>85</v>
      </c>
      <c r="H578" s="154">
        <v>2</v>
      </c>
      <c r="I578" s="155"/>
      <c r="L578" s="150"/>
      <c r="M578" s="156"/>
      <c r="T578" s="157"/>
      <c r="AT578" s="152" t="s">
        <v>190</v>
      </c>
      <c r="AU578" s="152" t="s">
        <v>85</v>
      </c>
      <c r="AV578" s="12" t="s">
        <v>85</v>
      </c>
      <c r="AW578" s="12" t="s">
        <v>32</v>
      </c>
      <c r="AX578" s="12" t="s">
        <v>76</v>
      </c>
      <c r="AY578" s="152" t="s">
        <v>181</v>
      </c>
    </row>
    <row r="579" spans="2:65" s="14" customFormat="1" x14ac:dyDescent="0.2">
      <c r="B579" s="164"/>
      <c r="D579" s="151" t="s">
        <v>190</v>
      </c>
      <c r="E579" s="165" t="s">
        <v>1</v>
      </c>
      <c r="F579" s="166" t="s">
        <v>193</v>
      </c>
      <c r="H579" s="167">
        <v>8</v>
      </c>
      <c r="I579" s="168"/>
      <c r="L579" s="164"/>
      <c r="M579" s="169"/>
      <c r="T579" s="170"/>
      <c r="AT579" s="165" t="s">
        <v>190</v>
      </c>
      <c r="AU579" s="165" t="s">
        <v>85</v>
      </c>
      <c r="AV579" s="14" t="s">
        <v>188</v>
      </c>
      <c r="AW579" s="14" t="s">
        <v>32</v>
      </c>
      <c r="AX579" s="14" t="s">
        <v>83</v>
      </c>
      <c r="AY579" s="165" t="s">
        <v>181</v>
      </c>
    </row>
    <row r="580" spans="2:65" s="1" customFormat="1" ht="16.5" customHeight="1" x14ac:dyDescent="0.2">
      <c r="B580" s="136"/>
      <c r="C580" s="171" t="s">
        <v>596</v>
      </c>
      <c r="D580" s="171" t="s">
        <v>198</v>
      </c>
      <c r="E580" s="172" t="s">
        <v>2414</v>
      </c>
      <c r="F580" s="173" t="s">
        <v>2415</v>
      </c>
      <c r="G580" s="174" t="s">
        <v>339</v>
      </c>
      <c r="H580" s="175">
        <v>8</v>
      </c>
      <c r="I580" s="176"/>
      <c r="J580" s="177">
        <f>ROUND(I580*H580,2)</f>
        <v>0</v>
      </c>
      <c r="K580" s="173" t="s">
        <v>187</v>
      </c>
      <c r="L580" s="178"/>
      <c r="M580" s="179" t="s">
        <v>1</v>
      </c>
      <c r="N580" s="180" t="s">
        <v>41</v>
      </c>
      <c r="P580" s="146">
        <f>O580*H580</f>
        <v>0</v>
      </c>
      <c r="Q580" s="146">
        <v>0.03</v>
      </c>
      <c r="R580" s="146">
        <f>Q580*H580</f>
        <v>0.24</v>
      </c>
      <c r="S580" s="146">
        <v>0</v>
      </c>
      <c r="T580" s="147">
        <f>S580*H580</f>
        <v>0</v>
      </c>
      <c r="AR580" s="148" t="s">
        <v>352</v>
      </c>
      <c r="AT580" s="148" t="s">
        <v>198</v>
      </c>
      <c r="AU580" s="148" t="s">
        <v>85</v>
      </c>
      <c r="AY580" s="17" t="s">
        <v>181</v>
      </c>
      <c r="BE580" s="149">
        <f>IF(N580="základní",J580,0)</f>
        <v>0</v>
      </c>
      <c r="BF580" s="149">
        <f>IF(N580="snížená",J580,0)</f>
        <v>0</v>
      </c>
      <c r="BG580" s="149">
        <f>IF(N580="zákl. přenesená",J580,0)</f>
        <v>0</v>
      </c>
      <c r="BH580" s="149">
        <f>IF(N580="sníž. přenesená",J580,0)</f>
        <v>0</v>
      </c>
      <c r="BI580" s="149">
        <f>IF(N580="nulová",J580,0)</f>
        <v>0</v>
      </c>
      <c r="BJ580" s="17" t="s">
        <v>83</v>
      </c>
      <c r="BK580" s="149">
        <f>ROUND(I580*H580,2)</f>
        <v>0</v>
      </c>
      <c r="BL580" s="17" t="s">
        <v>262</v>
      </c>
      <c r="BM580" s="148" t="s">
        <v>2416</v>
      </c>
    </row>
    <row r="581" spans="2:65" s="12" customFormat="1" x14ac:dyDescent="0.2">
      <c r="B581" s="150"/>
      <c r="D581" s="151" t="s">
        <v>190</v>
      </c>
      <c r="E581" s="152" t="s">
        <v>1</v>
      </c>
      <c r="F581" s="153" t="s">
        <v>202</v>
      </c>
      <c r="H581" s="154">
        <v>8</v>
      </c>
      <c r="I581" s="155"/>
      <c r="L581" s="150"/>
      <c r="M581" s="156"/>
      <c r="T581" s="157"/>
      <c r="AT581" s="152" t="s">
        <v>190</v>
      </c>
      <c r="AU581" s="152" t="s">
        <v>85</v>
      </c>
      <c r="AV581" s="12" t="s">
        <v>85</v>
      </c>
      <c r="AW581" s="12" t="s">
        <v>32</v>
      </c>
      <c r="AX581" s="12" t="s">
        <v>83</v>
      </c>
      <c r="AY581" s="152" t="s">
        <v>181</v>
      </c>
    </row>
    <row r="582" spans="2:65" s="1" customFormat="1" ht="16.5" customHeight="1" x14ac:dyDescent="0.2">
      <c r="B582" s="136"/>
      <c r="C582" s="137" t="s">
        <v>600</v>
      </c>
      <c r="D582" s="137" t="s">
        <v>183</v>
      </c>
      <c r="E582" s="138" t="s">
        <v>2417</v>
      </c>
      <c r="F582" s="139" t="s">
        <v>2418</v>
      </c>
      <c r="G582" s="140" t="s">
        <v>923</v>
      </c>
      <c r="H582" s="141">
        <v>4</v>
      </c>
      <c r="I582" s="142"/>
      <c r="J582" s="143">
        <f>ROUND(I582*H582,2)</f>
        <v>0</v>
      </c>
      <c r="K582" s="139" t="s">
        <v>187</v>
      </c>
      <c r="L582" s="32"/>
      <c r="M582" s="144" t="s">
        <v>1</v>
      </c>
      <c r="N582" s="145" t="s">
        <v>41</v>
      </c>
      <c r="P582" s="146">
        <f>O582*H582</f>
        <v>0</v>
      </c>
      <c r="Q582" s="146">
        <v>1.4749999999999999E-2</v>
      </c>
      <c r="R582" s="146">
        <f>Q582*H582</f>
        <v>5.8999999999999997E-2</v>
      </c>
      <c r="S582" s="146">
        <v>0</v>
      </c>
      <c r="T582" s="147">
        <f>S582*H582</f>
        <v>0</v>
      </c>
      <c r="AR582" s="148" t="s">
        <v>262</v>
      </c>
      <c r="AT582" s="148" t="s">
        <v>183</v>
      </c>
      <c r="AU582" s="148" t="s">
        <v>85</v>
      </c>
      <c r="AY582" s="17" t="s">
        <v>181</v>
      </c>
      <c r="BE582" s="149">
        <f>IF(N582="základní",J582,0)</f>
        <v>0</v>
      </c>
      <c r="BF582" s="149">
        <f>IF(N582="snížená",J582,0)</f>
        <v>0</v>
      </c>
      <c r="BG582" s="149">
        <f>IF(N582="zákl. přenesená",J582,0)</f>
        <v>0</v>
      </c>
      <c r="BH582" s="149">
        <f>IF(N582="sníž. přenesená",J582,0)</f>
        <v>0</v>
      </c>
      <c r="BI582" s="149">
        <f>IF(N582="nulová",J582,0)</f>
        <v>0</v>
      </c>
      <c r="BJ582" s="17" t="s">
        <v>83</v>
      </c>
      <c r="BK582" s="149">
        <f>ROUND(I582*H582,2)</f>
        <v>0</v>
      </c>
      <c r="BL582" s="17" t="s">
        <v>262</v>
      </c>
      <c r="BM582" s="148" t="s">
        <v>2419</v>
      </c>
    </row>
    <row r="583" spans="2:65" s="13" customFormat="1" x14ac:dyDescent="0.2">
      <c r="B583" s="158"/>
      <c r="D583" s="151" t="s">
        <v>190</v>
      </c>
      <c r="E583" s="159" t="s">
        <v>1</v>
      </c>
      <c r="F583" s="160" t="s">
        <v>2377</v>
      </c>
      <c r="H583" s="159" t="s">
        <v>1</v>
      </c>
      <c r="I583" s="161"/>
      <c r="L583" s="158"/>
      <c r="M583" s="162"/>
      <c r="T583" s="163"/>
      <c r="AT583" s="159" t="s">
        <v>190</v>
      </c>
      <c r="AU583" s="159" t="s">
        <v>85</v>
      </c>
      <c r="AV583" s="13" t="s">
        <v>83</v>
      </c>
      <c r="AW583" s="13" t="s">
        <v>32</v>
      </c>
      <c r="AX583" s="13" t="s">
        <v>76</v>
      </c>
      <c r="AY583" s="159" t="s">
        <v>181</v>
      </c>
    </row>
    <row r="584" spans="2:65" s="13" customFormat="1" x14ac:dyDescent="0.2">
      <c r="B584" s="158"/>
      <c r="D584" s="151" t="s">
        <v>190</v>
      </c>
      <c r="E584" s="159" t="s">
        <v>1</v>
      </c>
      <c r="F584" s="160" t="s">
        <v>2420</v>
      </c>
      <c r="H584" s="159" t="s">
        <v>1</v>
      </c>
      <c r="I584" s="161"/>
      <c r="L584" s="158"/>
      <c r="M584" s="162"/>
      <c r="T584" s="163"/>
      <c r="AT584" s="159" t="s">
        <v>190</v>
      </c>
      <c r="AU584" s="159" t="s">
        <v>85</v>
      </c>
      <c r="AV584" s="13" t="s">
        <v>83</v>
      </c>
      <c r="AW584" s="13" t="s">
        <v>32</v>
      </c>
      <c r="AX584" s="13" t="s">
        <v>76</v>
      </c>
      <c r="AY584" s="159" t="s">
        <v>181</v>
      </c>
    </row>
    <row r="585" spans="2:65" s="12" customFormat="1" x14ac:dyDescent="0.2">
      <c r="B585" s="150"/>
      <c r="D585" s="151" t="s">
        <v>190</v>
      </c>
      <c r="E585" s="152" t="s">
        <v>1</v>
      </c>
      <c r="F585" s="153" t="s">
        <v>83</v>
      </c>
      <c r="H585" s="154">
        <v>1</v>
      </c>
      <c r="I585" s="155"/>
      <c r="L585" s="150"/>
      <c r="M585" s="156"/>
      <c r="T585" s="157"/>
      <c r="AT585" s="152" t="s">
        <v>190</v>
      </c>
      <c r="AU585" s="152" t="s">
        <v>85</v>
      </c>
      <c r="AV585" s="12" t="s">
        <v>85</v>
      </c>
      <c r="AW585" s="12" t="s">
        <v>32</v>
      </c>
      <c r="AX585" s="12" t="s">
        <v>76</v>
      </c>
      <c r="AY585" s="152" t="s">
        <v>181</v>
      </c>
    </row>
    <row r="586" spans="2:65" s="13" customFormat="1" x14ac:dyDescent="0.2">
      <c r="B586" s="158"/>
      <c r="D586" s="151" t="s">
        <v>190</v>
      </c>
      <c r="E586" s="159" t="s">
        <v>1</v>
      </c>
      <c r="F586" s="160" t="s">
        <v>2421</v>
      </c>
      <c r="H586" s="159" t="s">
        <v>1</v>
      </c>
      <c r="I586" s="161"/>
      <c r="L586" s="158"/>
      <c r="M586" s="162"/>
      <c r="T586" s="163"/>
      <c r="AT586" s="159" t="s">
        <v>190</v>
      </c>
      <c r="AU586" s="159" t="s">
        <v>85</v>
      </c>
      <c r="AV586" s="13" t="s">
        <v>83</v>
      </c>
      <c r="AW586" s="13" t="s">
        <v>32</v>
      </c>
      <c r="AX586" s="13" t="s">
        <v>76</v>
      </c>
      <c r="AY586" s="159" t="s">
        <v>181</v>
      </c>
    </row>
    <row r="587" spans="2:65" s="13" customFormat="1" x14ac:dyDescent="0.2">
      <c r="B587" s="158"/>
      <c r="D587" s="151" t="s">
        <v>190</v>
      </c>
      <c r="E587" s="159" t="s">
        <v>1</v>
      </c>
      <c r="F587" s="160" t="s">
        <v>2420</v>
      </c>
      <c r="H587" s="159" t="s">
        <v>1</v>
      </c>
      <c r="I587" s="161"/>
      <c r="L587" s="158"/>
      <c r="M587" s="162"/>
      <c r="T587" s="163"/>
      <c r="AT587" s="159" t="s">
        <v>190</v>
      </c>
      <c r="AU587" s="159" t="s">
        <v>85</v>
      </c>
      <c r="AV587" s="13" t="s">
        <v>83</v>
      </c>
      <c r="AW587" s="13" t="s">
        <v>32</v>
      </c>
      <c r="AX587" s="13" t="s">
        <v>76</v>
      </c>
      <c r="AY587" s="159" t="s">
        <v>181</v>
      </c>
    </row>
    <row r="588" spans="2:65" s="12" customFormat="1" x14ac:dyDescent="0.2">
      <c r="B588" s="150"/>
      <c r="D588" s="151" t="s">
        <v>190</v>
      </c>
      <c r="E588" s="152" t="s">
        <v>1</v>
      </c>
      <c r="F588" s="153" t="s">
        <v>83</v>
      </c>
      <c r="H588" s="154">
        <v>1</v>
      </c>
      <c r="I588" s="155"/>
      <c r="L588" s="150"/>
      <c r="M588" s="156"/>
      <c r="T588" s="157"/>
      <c r="AT588" s="152" t="s">
        <v>190</v>
      </c>
      <c r="AU588" s="152" t="s">
        <v>85</v>
      </c>
      <c r="AV588" s="12" t="s">
        <v>85</v>
      </c>
      <c r="AW588" s="12" t="s">
        <v>32</v>
      </c>
      <c r="AX588" s="12" t="s">
        <v>76</v>
      </c>
      <c r="AY588" s="152" t="s">
        <v>181</v>
      </c>
    </row>
    <row r="589" spans="2:65" s="13" customFormat="1" x14ac:dyDescent="0.2">
      <c r="B589" s="158"/>
      <c r="D589" s="151" t="s">
        <v>190</v>
      </c>
      <c r="E589" s="159" t="s">
        <v>1</v>
      </c>
      <c r="F589" s="160" t="s">
        <v>2379</v>
      </c>
      <c r="H589" s="159" t="s">
        <v>1</v>
      </c>
      <c r="I589" s="161"/>
      <c r="L589" s="158"/>
      <c r="M589" s="162"/>
      <c r="T589" s="163"/>
      <c r="AT589" s="159" t="s">
        <v>190</v>
      </c>
      <c r="AU589" s="159" t="s">
        <v>85</v>
      </c>
      <c r="AV589" s="13" t="s">
        <v>83</v>
      </c>
      <c r="AW589" s="13" t="s">
        <v>32</v>
      </c>
      <c r="AX589" s="13" t="s">
        <v>76</v>
      </c>
      <c r="AY589" s="159" t="s">
        <v>181</v>
      </c>
    </row>
    <row r="590" spans="2:65" s="13" customFormat="1" x14ac:dyDescent="0.2">
      <c r="B590" s="158"/>
      <c r="D590" s="151" t="s">
        <v>190</v>
      </c>
      <c r="E590" s="159" t="s">
        <v>1</v>
      </c>
      <c r="F590" s="160" t="s">
        <v>2420</v>
      </c>
      <c r="H590" s="159" t="s">
        <v>1</v>
      </c>
      <c r="I590" s="161"/>
      <c r="L590" s="158"/>
      <c r="M590" s="162"/>
      <c r="T590" s="163"/>
      <c r="AT590" s="159" t="s">
        <v>190</v>
      </c>
      <c r="AU590" s="159" t="s">
        <v>85</v>
      </c>
      <c r="AV590" s="13" t="s">
        <v>83</v>
      </c>
      <c r="AW590" s="13" t="s">
        <v>32</v>
      </c>
      <c r="AX590" s="13" t="s">
        <v>76</v>
      </c>
      <c r="AY590" s="159" t="s">
        <v>181</v>
      </c>
    </row>
    <row r="591" spans="2:65" s="12" customFormat="1" x14ac:dyDescent="0.2">
      <c r="B591" s="150"/>
      <c r="D591" s="151" t="s">
        <v>190</v>
      </c>
      <c r="E591" s="152" t="s">
        <v>1</v>
      </c>
      <c r="F591" s="153" t="s">
        <v>83</v>
      </c>
      <c r="H591" s="154">
        <v>1</v>
      </c>
      <c r="I591" s="155"/>
      <c r="L591" s="150"/>
      <c r="M591" s="156"/>
      <c r="T591" s="157"/>
      <c r="AT591" s="152" t="s">
        <v>190</v>
      </c>
      <c r="AU591" s="152" t="s">
        <v>85</v>
      </c>
      <c r="AV591" s="12" t="s">
        <v>85</v>
      </c>
      <c r="AW591" s="12" t="s">
        <v>32</v>
      </c>
      <c r="AX591" s="12" t="s">
        <v>76</v>
      </c>
      <c r="AY591" s="152" t="s">
        <v>181</v>
      </c>
    </row>
    <row r="592" spans="2:65" s="13" customFormat="1" x14ac:dyDescent="0.2">
      <c r="B592" s="158"/>
      <c r="D592" s="151" t="s">
        <v>190</v>
      </c>
      <c r="E592" s="159" t="s">
        <v>1</v>
      </c>
      <c r="F592" s="160" t="s">
        <v>2380</v>
      </c>
      <c r="H592" s="159" t="s">
        <v>1</v>
      </c>
      <c r="I592" s="161"/>
      <c r="L592" s="158"/>
      <c r="M592" s="162"/>
      <c r="T592" s="163"/>
      <c r="AT592" s="159" t="s">
        <v>190</v>
      </c>
      <c r="AU592" s="159" t="s">
        <v>85</v>
      </c>
      <c r="AV592" s="13" t="s">
        <v>83</v>
      </c>
      <c r="AW592" s="13" t="s">
        <v>32</v>
      </c>
      <c r="AX592" s="13" t="s">
        <v>76</v>
      </c>
      <c r="AY592" s="159" t="s">
        <v>181</v>
      </c>
    </row>
    <row r="593" spans="2:65" s="13" customFormat="1" x14ac:dyDescent="0.2">
      <c r="B593" s="158"/>
      <c r="D593" s="151" t="s">
        <v>190</v>
      </c>
      <c r="E593" s="159" t="s">
        <v>1</v>
      </c>
      <c r="F593" s="160" t="s">
        <v>2420</v>
      </c>
      <c r="H593" s="159" t="s">
        <v>1</v>
      </c>
      <c r="I593" s="161"/>
      <c r="L593" s="158"/>
      <c r="M593" s="162"/>
      <c r="T593" s="163"/>
      <c r="AT593" s="159" t="s">
        <v>190</v>
      </c>
      <c r="AU593" s="159" t="s">
        <v>85</v>
      </c>
      <c r="AV593" s="13" t="s">
        <v>83</v>
      </c>
      <c r="AW593" s="13" t="s">
        <v>32</v>
      </c>
      <c r="AX593" s="13" t="s">
        <v>76</v>
      </c>
      <c r="AY593" s="159" t="s">
        <v>181</v>
      </c>
    </row>
    <row r="594" spans="2:65" s="12" customFormat="1" x14ac:dyDescent="0.2">
      <c r="B594" s="150"/>
      <c r="D594" s="151" t="s">
        <v>190</v>
      </c>
      <c r="E594" s="152" t="s">
        <v>1</v>
      </c>
      <c r="F594" s="153" t="s">
        <v>83</v>
      </c>
      <c r="H594" s="154">
        <v>1</v>
      </c>
      <c r="I594" s="155"/>
      <c r="L594" s="150"/>
      <c r="M594" s="156"/>
      <c r="T594" s="157"/>
      <c r="AT594" s="152" t="s">
        <v>190</v>
      </c>
      <c r="AU594" s="152" t="s">
        <v>85</v>
      </c>
      <c r="AV594" s="12" t="s">
        <v>85</v>
      </c>
      <c r="AW594" s="12" t="s">
        <v>32</v>
      </c>
      <c r="AX594" s="12" t="s">
        <v>76</v>
      </c>
      <c r="AY594" s="152" t="s">
        <v>181</v>
      </c>
    </row>
    <row r="595" spans="2:65" s="14" customFormat="1" x14ac:dyDescent="0.2">
      <c r="B595" s="164"/>
      <c r="D595" s="151" t="s">
        <v>190</v>
      </c>
      <c r="E595" s="165" t="s">
        <v>1</v>
      </c>
      <c r="F595" s="166" t="s">
        <v>193</v>
      </c>
      <c r="H595" s="167">
        <v>4</v>
      </c>
      <c r="I595" s="168"/>
      <c r="L595" s="164"/>
      <c r="M595" s="169"/>
      <c r="T595" s="170"/>
      <c r="AT595" s="165" t="s">
        <v>190</v>
      </c>
      <c r="AU595" s="165" t="s">
        <v>85</v>
      </c>
      <c r="AV595" s="14" t="s">
        <v>188</v>
      </c>
      <c r="AW595" s="14" t="s">
        <v>32</v>
      </c>
      <c r="AX595" s="14" t="s">
        <v>83</v>
      </c>
      <c r="AY595" s="165" t="s">
        <v>181</v>
      </c>
    </row>
    <row r="596" spans="2:65" s="1" customFormat="1" ht="16.5" customHeight="1" x14ac:dyDescent="0.2">
      <c r="B596" s="136"/>
      <c r="C596" s="137" t="s">
        <v>604</v>
      </c>
      <c r="D596" s="137" t="s">
        <v>183</v>
      </c>
      <c r="E596" s="138" t="s">
        <v>2422</v>
      </c>
      <c r="F596" s="139" t="s">
        <v>2423</v>
      </c>
      <c r="G596" s="140" t="s">
        <v>923</v>
      </c>
      <c r="H596" s="141">
        <v>2</v>
      </c>
      <c r="I596" s="142"/>
      <c r="J596" s="143">
        <f>ROUND(I596*H596,2)</f>
        <v>0</v>
      </c>
      <c r="K596" s="139" t="s">
        <v>187</v>
      </c>
      <c r="L596" s="32"/>
      <c r="M596" s="144" t="s">
        <v>1</v>
      </c>
      <c r="N596" s="145" t="s">
        <v>41</v>
      </c>
      <c r="P596" s="146">
        <f>O596*H596</f>
        <v>0</v>
      </c>
      <c r="Q596" s="146">
        <v>5.534E-2</v>
      </c>
      <c r="R596" s="146">
        <f>Q596*H596</f>
        <v>0.11068</v>
      </c>
      <c r="S596" s="146">
        <v>0</v>
      </c>
      <c r="T596" s="147">
        <f>S596*H596</f>
        <v>0</v>
      </c>
      <c r="AR596" s="148" t="s">
        <v>262</v>
      </c>
      <c r="AT596" s="148" t="s">
        <v>183</v>
      </c>
      <c r="AU596" s="148" t="s">
        <v>85</v>
      </c>
      <c r="AY596" s="17" t="s">
        <v>181</v>
      </c>
      <c r="BE596" s="149">
        <f>IF(N596="základní",J596,0)</f>
        <v>0</v>
      </c>
      <c r="BF596" s="149">
        <f>IF(N596="snížená",J596,0)</f>
        <v>0</v>
      </c>
      <c r="BG596" s="149">
        <f>IF(N596="zákl. přenesená",J596,0)</f>
        <v>0</v>
      </c>
      <c r="BH596" s="149">
        <f>IF(N596="sníž. přenesená",J596,0)</f>
        <v>0</v>
      </c>
      <c r="BI596" s="149">
        <f>IF(N596="nulová",J596,0)</f>
        <v>0</v>
      </c>
      <c r="BJ596" s="17" t="s">
        <v>83</v>
      </c>
      <c r="BK596" s="149">
        <f>ROUND(I596*H596,2)</f>
        <v>0</v>
      </c>
      <c r="BL596" s="17" t="s">
        <v>262</v>
      </c>
      <c r="BM596" s="148" t="s">
        <v>2424</v>
      </c>
    </row>
    <row r="597" spans="2:65" s="13" customFormat="1" x14ac:dyDescent="0.2">
      <c r="B597" s="158"/>
      <c r="D597" s="151" t="s">
        <v>190</v>
      </c>
      <c r="E597" s="159" t="s">
        <v>1</v>
      </c>
      <c r="F597" s="160" t="s">
        <v>2425</v>
      </c>
      <c r="H597" s="159" t="s">
        <v>1</v>
      </c>
      <c r="I597" s="161"/>
      <c r="L597" s="158"/>
      <c r="M597" s="162"/>
      <c r="T597" s="163"/>
      <c r="AT597" s="159" t="s">
        <v>190</v>
      </c>
      <c r="AU597" s="159" t="s">
        <v>85</v>
      </c>
      <c r="AV597" s="13" t="s">
        <v>83</v>
      </c>
      <c r="AW597" s="13" t="s">
        <v>32</v>
      </c>
      <c r="AX597" s="13" t="s">
        <v>76</v>
      </c>
      <c r="AY597" s="159" t="s">
        <v>181</v>
      </c>
    </row>
    <row r="598" spans="2:65" s="12" customFormat="1" x14ac:dyDescent="0.2">
      <c r="B598" s="150"/>
      <c r="D598" s="151" t="s">
        <v>190</v>
      </c>
      <c r="E598" s="152" t="s">
        <v>1</v>
      </c>
      <c r="F598" s="153" t="s">
        <v>83</v>
      </c>
      <c r="H598" s="154">
        <v>1</v>
      </c>
      <c r="I598" s="155"/>
      <c r="L598" s="150"/>
      <c r="M598" s="156"/>
      <c r="T598" s="157"/>
      <c r="AT598" s="152" t="s">
        <v>190</v>
      </c>
      <c r="AU598" s="152" t="s">
        <v>85</v>
      </c>
      <c r="AV598" s="12" t="s">
        <v>85</v>
      </c>
      <c r="AW598" s="12" t="s">
        <v>32</v>
      </c>
      <c r="AX598" s="12" t="s">
        <v>76</v>
      </c>
      <c r="AY598" s="152" t="s">
        <v>181</v>
      </c>
    </row>
    <row r="599" spans="2:65" s="13" customFormat="1" x14ac:dyDescent="0.2">
      <c r="B599" s="158"/>
      <c r="D599" s="151" t="s">
        <v>190</v>
      </c>
      <c r="E599" s="159" t="s">
        <v>1</v>
      </c>
      <c r="F599" s="160" t="s">
        <v>2426</v>
      </c>
      <c r="H599" s="159" t="s">
        <v>1</v>
      </c>
      <c r="I599" s="161"/>
      <c r="L599" s="158"/>
      <c r="M599" s="162"/>
      <c r="T599" s="163"/>
      <c r="AT599" s="159" t="s">
        <v>190</v>
      </c>
      <c r="AU599" s="159" t="s">
        <v>85</v>
      </c>
      <c r="AV599" s="13" t="s">
        <v>83</v>
      </c>
      <c r="AW599" s="13" t="s">
        <v>32</v>
      </c>
      <c r="AX599" s="13" t="s">
        <v>76</v>
      </c>
      <c r="AY599" s="159" t="s">
        <v>181</v>
      </c>
    </row>
    <row r="600" spans="2:65" s="12" customFormat="1" x14ac:dyDescent="0.2">
      <c r="B600" s="150"/>
      <c r="D600" s="151" t="s">
        <v>190</v>
      </c>
      <c r="E600" s="152" t="s">
        <v>1</v>
      </c>
      <c r="F600" s="153" t="s">
        <v>83</v>
      </c>
      <c r="H600" s="154">
        <v>1</v>
      </c>
      <c r="I600" s="155"/>
      <c r="L600" s="150"/>
      <c r="M600" s="156"/>
      <c r="T600" s="157"/>
      <c r="AT600" s="152" t="s">
        <v>190</v>
      </c>
      <c r="AU600" s="152" t="s">
        <v>85</v>
      </c>
      <c r="AV600" s="12" t="s">
        <v>85</v>
      </c>
      <c r="AW600" s="12" t="s">
        <v>32</v>
      </c>
      <c r="AX600" s="12" t="s">
        <v>76</v>
      </c>
      <c r="AY600" s="152" t="s">
        <v>181</v>
      </c>
    </row>
    <row r="601" spans="2:65" s="14" customFormat="1" x14ac:dyDescent="0.2">
      <c r="B601" s="164"/>
      <c r="D601" s="151" t="s">
        <v>190</v>
      </c>
      <c r="E601" s="165" t="s">
        <v>1</v>
      </c>
      <c r="F601" s="166" t="s">
        <v>193</v>
      </c>
      <c r="H601" s="167">
        <v>2</v>
      </c>
      <c r="I601" s="168"/>
      <c r="L601" s="164"/>
      <c r="M601" s="169"/>
      <c r="T601" s="170"/>
      <c r="AT601" s="165" t="s">
        <v>190</v>
      </c>
      <c r="AU601" s="165" t="s">
        <v>85</v>
      </c>
      <c r="AV601" s="14" t="s">
        <v>188</v>
      </c>
      <c r="AW601" s="14" t="s">
        <v>32</v>
      </c>
      <c r="AX601" s="14" t="s">
        <v>83</v>
      </c>
      <c r="AY601" s="165" t="s">
        <v>181</v>
      </c>
    </row>
    <row r="602" spans="2:65" s="1" customFormat="1" ht="16.5" customHeight="1" x14ac:dyDescent="0.2">
      <c r="B602" s="136"/>
      <c r="C602" s="137" t="s">
        <v>608</v>
      </c>
      <c r="D602" s="137" t="s">
        <v>183</v>
      </c>
      <c r="E602" s="138" t="s">
        <v>2427</v>
      </c>
      <c r="F602" s="139" t="s">
        <v>2428</v>
      </c>
      <c r="G602" s="140" t="s">
        <v>923</v>
      </c>
      <c r="H602" s="141">
        <v>4</v>
      </c>
      <c r="I602" s="142"/>
      <c r="J602" s="143">
        <f>ROUND(I602*H602,2)</f>
        <v>0</v>
      </c>
      <c r="K602" s="139" t="s">
        <v>187</v>
      </c>
      <c r="L602" s="32"/>
      <c r="M602" s="144" t="s">
        <v>1</v>
      </c>
      <c r="N602" s="145" t="s">
        <v>41</v>
      </c>
      <c r="P602" s="146">
        <f>O602*H602</f>
        <v>0</v>
      </c>
      <c r="Q602" s="146">
        <v>1.2999999999999999E-4</v>
      </c>
      <c r="R602" s="146">
        <f>Q602*H602</f>
        <v>5.1999999999999995E-4</v>
      </c>
      <c r="S602" s="146">
        <v>0</v>
      </c>
      <c r="T602" s="147">
        <f>S602*H602</f>
        <v>0</v>
      </c>
      <c r="AR602" s="148" t="s">
        <v>262</v>
      </c>
      <c r="AT602" s="148" t="s">
        <v>183</v>
      </c>
      <c r="AU602" s="148" t="s">
        <v>85</v>
      </c>
      <c r="AY602" s="17" t="s">
        <v>181</v>
      </c>
      <c r="BE602" s="149">
        <f>IF(N602="základní",J602,0)</f>
        <v>0</v>
      </c>
      <c r="BF602" s="149">
        <f>IF(N602="snížená",J602,0)</f>
        <v>0</v>
      </c>
      <c r="BG602" s="149">
        <f>IF(N602="zákl. přenesená",J602,0)</f>
        <v>0</v>
      </c>
      <c r="BH602" s="149">
        <f>IF(N602="sníž. přenesená",J602,0)</f>
        <v>0</v>
      </c>
      <c r="BI602" s="149">
        <f>IF(N602="nulová",J602,0)</f>
        <v>0</v>
      </c>
      <c r="BJ602" s="17" t="s">
        <v>83</v>
      </c>
      <c r="BK602" s="149">
        <f>ROUND(I602*H602,2)</f>
        <v>0</v>
      </c>
      <c r="BL602" s="17" t="s">
        <v>262</v>
      </c>
      <c r="BM602" s="148" t="s">
        <v>2429</v>
      </c>
    </row>
    <row r="603" spans="2:65" s="13" customFormat="1" x14ac:dyDescent="0.2">
      <c r="B603" s="158"/>
      <c r="D603" s="151" t="s">
        <v>190</v>
      </c>
      <c r="E603" s="159" t="s">
        <v>1</v>
      </c>
      <c r="F603" s="160" t="s">
        <v>2377</v>
      </c>
      <c r="H603" s="159" t="s">
        <v>1</v>
      </c>
      <c r="I603" s="161"/>
      <c r="L603" s="158"/>
      <c r="M603" s="162"/>
      <c r="T603" s="163"/>
      <c r="AT603" s="159" t="s">
        <v>190</v>
      </c>
      <c r="AU603" s="159" t="s">
        <v>85</v>
      </c>
      <c r="AV603" s="13" t="s">
        <v>83</v>
      </c>
      <c r="AW603" s="13" t="s">
        <v>32</v>
      </c>
      <c r="AX603" s="13" t="s">
        <v>76</v>
      </c>
      <c r="AY603" s="159" t="s">
        <v>181</v>
      </c>
    </row>
    <row r="604" spans="2:65" s="13" customFormat="1" x14ac:dyDescent="0.2">
      <c r="B604" s="158"/>
      <c r="D604" s="151" t="s">
        <v>190</v>
      </c>
      <c r="E604" s="159" t="s">
        <v>1</v>
      </c>
      <c r="F604" s="160" t="s">
        <v>2420</v>
      </c>
      <c r="H604" s="159" t="s">
        <v>1</v>
      </c>
      <c r="I604" s="161"/>
      <c r="L604" s="158"/>
      <c r="M604" s="162"/>
      <c r="T604" s="163"/>
      <c r="AT604" s="159" t="s">
        <v>190</v>
      </c>
      <c r="AU604" s="159" t="s">
        <v>85</v>
      </c>
      <c r="AV604" s="13" t="s">
        <v>83</v>
      </c>
      <c r="AW604" s="13" t="s">
        <v>32</v>
      </c>
      <c r="AX604" s="13" t="s">
        <v>76</v>
      </c>
      <c r="AY604" s="159" t="s">
        <v>181</v>
      </c>
    </row>
    <row r="605" spans="2:65" s="12" customFormat="1" x14ac:dyDescent="0.2">
      <c r="B605" s="150"/>
      <c r="D605" s="151" t="s">
        <v>190</v>
      </c>
      <c r="E605" s="152" t="s">
        <v>1</v>
      </c>
      <c r="F605" s="153" t="s">
        <v>83</v>
      </c>
      <c r="H605" s="154">
        <v>1</v>
      </c>
      <c r="I605" s="155"/>
      <c r="L605" s="150"/>
      <c r="M605" s="156"/>
      <c r="T605" s="157"/>
      <c r="AT605" s="152" t="s">
        <v>190</v>
      </c>
      <c r="AU605" s="152" t="s">
        <v>85</v>
      </c>
      <c r="AV605" s="12" t="s">
        <v>85</v>
      </c>
      <c r="AW605" s="12" t="s">
        <v>32</v>
      </c>
      <c r="AX605" s="12" t="s">
        <v>76</v>
      </c>
      <c r="AY605" s="152" t="s">
        <v>181</v>
      </c>
    </row>
    <row r="606" spans="2:65" s="13" customFormat="1" x14ac:dyDescent="0.2">
      <c r="B606" s="158"/>
      <c r="D606" s="151" t="s">
        <v>190</v>
      </c>
      <c r="E606" s="159" t="s">
        <v>1</v>
      </c>
      <c r="F606" s="160" t="s">
        <v>2421</v>
      </c>
      <c r="H606" s="159" t="s">
        <v>1</v>
      </c>
      <c r="I606" s="161"/>
      <c r="L606" s="158"/>
      <c r="M606" s="162"/>
      <c r="T606" s="163"/>
      <c r="AT606" s="159" t="s">
        <v>190</v>
      </c>
      <c r="AU606" s="159" t="s">
        <v>85</v>
      </c>
      <c r="AV606" s="13" t="s">
        <v>83</v>
      </c>
      <c r="AW606" s="13" t="s">
        <v>32</v>
      </c>
      <c r="AX606" s="13" t="s">
        <v>76</v>
      </c>
      <c r="AY606" s="159" t="s">
        <v>181</v>
      </c>
    </row>
    <row r="607" spans="2:65" s="13" customFormat="1" x14ac:dyDescent="0.2">
      <c r="B607" s="158"/>
      <c r="D607" s="151" t="s">
        <v>190</v>
      </c>
      <c r="E607" s="159" t="s">
        <v>1</v>
      </c>
      <c r="F607" s="160" t="s">
        <v>2420</v>
      </c>
      <c r="H607" s="159" t="s">
        <v>1</v>
      </c>
      <c r="I607" s="161"/>
      <c r="L607" s="158"/>
      <c r="M607" s="162"/>
      <c r="T607" s="163"/>
      <c r="AT607" s="159" t="s">
        <v>190</v>
      </c>
      <c r="AU607" s="159" t="s">
        <v>85</v>
      </c>
      <c r="AV607" s="13" t="s">
        <v>83</v>
      </c>
      <c r="AW607" s="13" t="s">
        <v>32</v>
      </c>
      <c r="AX607" s="13" t="s">
        <v>76</v>
      </c>
      <c r="AY607" s="159" t="s">
        <v>181</v>
      </c>
    </row>
    <row r="608" spans="2:65" s="12" customFormat="1" x14ac:dyDescent="0.2">
      <c r="B608" s="150"/>
      <c r="D608" s="151" t="s">
        <v>190</v>
      </c>
      <c r="E608" s="152" t="s">
        <v>1</v>
      </c>
      <c r="F608" s="153" t="s">
        <v>83</v>
      </c>
      <c r="H608" s="154">
        <v>1</v>
      </c>
      <c r="I608" s="155"/>
      <c r="L608" s="150"/>
      <c r="M608" s="156"/>
      <c r="T608" s="157"/>
      <c r="AT608" s="152" t="s">
        <v>190</v>
      </c>
      <c r="AU608" s="152" t="s">
        <v>85</v>
      </c>
      <c r="AV608" s="12" t="s">
        <v>85</v>
      </c>
      <c r="AW608" s="12" t="s">
        <v>32</v>
      </c>
      <c r="AX608" s="12" t="s">
        <v>76</v>
      </c>
      <c r="AY608" s="152" t="s">
        <v>181</v>
      </c>
    </row>
    <row r="609" spans="2:65" s="13" customFormat="1" x14ac:dyDescent="0.2">
      <c r="B609" s="158"/>
      <c r="D609" s="151" t="s">
        <v>190</v>
      </c>
      <c r="E609" s="159" t="s">
        <v>1</v>
      </c>
      <c r="F609" s="160" t="s">
        <v>2379</v>
      </c>
      <c r="H609" s="159" t="s">
        <v>1</v>
      </c>
      <c r="I609" s="161"/>
      <c r="L609" s="158"/>
      <c r="M609" s="162"/>
      <c r="T609" s="163"/>
      <c r="AT609" s="159" t="s">
        <v>190</v>
      </c>
      <c r="AU609" s="159" t="s">
        <v>85</v>
      </c>
      <c r="AV609" s="13" t="s">
        <v>83</v>
      </c>
      <c r="AW609" s="13" t="s">
        <v>32</v>
      </c>
      <c r="AX609" s="13" t="s">
        <v>76</v>
      </c>
      <c r="AY609" s="159" t="s">
        <v>181</v>
      </c>
    </row>
    <row r="610" spans="2:65" s="13" customFormat="1" x14ac:dyDescent="0.2">
      <c r="B610" s="158"/>
      <c r="D610" s="151" t="s">
        <v>190</v>
      </c>
      <c r="E610" s="159" t="s">
        <v>1</v>
      </c>
      <c r="F610" s="160" t="s">
        <v>2420</v>
      </c>
      <c r="H610" s="159" t="s">
        <v>1</v>
      </c>
      <c r="I610" s="161"/>
      <c r="L610" s="158"/>
      <c r="M610" s="162"/>
      <c r="T610" s="163"/>
      <c r="AT610" s="159" t="s">
        <v>190</v>
      </c>
      <c r="AU610" s="159" t="s">
        <v>85</v>
      </c>
      <c r="AV610" s="13" t="s">
        <v>83</v>
      </c>
      <c r="AW610" s="13" t="s">
        <v>32</v>
      </c>
      <c r="AX610" s="13" t="s">
        <v>76</v>
      </c>
      <c r="AY610" s="159" t="s">
        <v>181</v>
      </c>
    </row>
    <row r="611" spans="2:65" s="12" customFormat="1" x14ac:dyDescent="0.2">
      <c r="B611" s="150"/>
      <c r="D611" s="151" t="s">
        <v>190</v>
      </c>
      <c r="E611" s="152" t="s">
        <v>1</v>
      </c>
      <c r="F611" s="153" t="s">
        <v>83</v>
      </c>
      <c r="H611" s="154">
        <v>1</v>
      </c>
      <c r="I611" s="155"/>
      <c r="L611" s="150"/>
      <c r="M611" s="156"/>
      <c r="T611" s="157"/>
      <c r="AT611" s="152" t="s">
        <v>190</v>
      </c>
      <c r="AU611" s="152" t="s">
        <v>85</v>
      </c>
      <c r="AV611" s="12" t="s">
        <v>85</v>
      </c>
      <c r="AW611" s="12" t="s">
        <v>32</v>
      </c>
      <c r="AX611" s="12" t="s">
        <v>76</v>
      </c>
      <c r="AY611" s="152" t="s">
        <v>181</v>
      </c>
    </row>
    <row r="612" spans="2:65" s="13" customFormat="1" x14ac:dyDescent="0.2">
      <c r="B612" s="158"/>
      <c r="D612" s="151" t="s">
        <v>190</v>
      </c>
      <c r="E612" s="159" t="s">
        <v>1</v>
      </c>
      <c r="F612" s="160" t="s">
        <v>2380</v>
      </c>
      <c r="H612" s="159" t="s">
        <v>1</v>
      </c>
      <c r="I612" s="161"/>
      <c r="L612" s="158"/>
      <c r="M612" s="162"/>
      <c r="T612" s="163"/>
      <c r="AT612" s="159" t="s">
        <v>190</v>
      </c>
      <c r="AU612" s="159" t="s">
        <v>85</v>
      </c>
      <c r="AV612" s="13" t="s">
        <v>83</v>
      </c>
      <c r="AW612" s="13" t="s">
        <v>32</v>
      </c>
      <c r="AX612" s="13" t="s">
        <v>76</v>
      </c>
      <c r="AY612" s="159" t="s">
        <v>181</v>
      </c>
    </row>
    <row r="613" spans="2:65" s="13" customFormat="1" x14ac:dyDescent="0.2">
      <c r="B613" s="158"/>
      <c r="D613" s="151" t="s">
        <v>190</v>
      </c>
      <c r="E613" s="159" t="s">
        <v>1</v>
      </c>
      <c r="F613" s="160" t="s">
        <v>2420</v>
      </c>
      <c r="H613" s="159" t="s">
        <v>1</v>
      </c>
      <c r="I613" s="161"/>
      <c r="L613" s="158"/>
      <c r="M613" s="162"/>
      <c r="T613" s="163"/>
      <c r="AT613" s="159" t="s">
        <v>190</v>
      </c>
      <c r="AU613" s="159" t="s">
        <v>85</v>
      </c>
      <c r="AV613" s="13" t="s">
        <v>83</v>
      </c>
      <c r="AW613" s="13" t="s">
        <v>32</v>
      </c>
      <c r="AX613" s="13" t="s">
        <v>76</v>
      </c>
      <c r="AY613" s="159" t="s">
        <v>181</v>
      </c>
    </row>
    <row r="614" spans="2:65" s="12" customFormat="1" x14ac:dyDescent="0.2">
      <c r="B614" s="150"/>
      <c r="D614" s="151" t="s">
        <v>190</v>
      </c>
      <c r="E614" s="152" t="s">
        <v>1</v>
      </c>
      <c r="F614" s="153" t="s">
        <v>83</v>
      </c>
      <c r="H614" s="154">
        <v>1</v>
      </c>
      <c r="I614" s="155"/>
      <c r="L614" s="150"/>
      <c r="M614" s="156"/>
      <c r="T614" s="157"/>
      <c r="AT614" s="152" t="s">
        <v>190</v>
      </c>
      <c r="AU614" s="152" t="s">
        <v>85</v>
      </c>
      <c r="AV614" s="12" t="s">
        <v>85</v>
      </c>
      <c r="AW614" s="12" t="s">
        <v>32</v>
      </c>
      <c r="AX614" s="12" t="s">
        <v>76</v>
      </c>
      <c r="AY614" s="152" t="s">
        <v>181</v>
      </c>
    </row>
    <row r="615" spans="2:65" s="14" customFormat="1" x14ac:dyDescent="0.2">
      <c r="B615" s="164"/>
      <c r="D615" s="151" t="s">
        <v>190</v>
      </c>
      <c r="E615" s="165" t="s">
        <v>1</v>
      </c>
      <c r="F615" s="166" t="s">
        <v>193</v>
      </c>
      <c r="H615" s="167">
        <v>4</v>
      </c>
      <c r="I615" s="168"/>
      <c r="L615" s="164"/>
      <c r="M615" s="169"/>
      <c r="T615" s="170"/>
      <c r="AT615" s="165" t="s">
        <v>190</v>
      </c>
      <c r="AU615" s="165" t="s">
        <v>85</v>
      </c>
      <c r="AV615" s="14" t="s">
        <v>188</v>
      </c>
      <c r="AW615" s="14" t="s">
        <v>32</v>
      </c>
      <c r="AX615" s="14" t="s">
        <v>83</v>
      </c>
      <c r="AY615" s="165" t="s">
        <v>181</v>
      </c>
    </row>
    <row r="616" spans="2:65" s="1" customFormat="1" ht="16.5" customHeight="1" x14ac:dyDescent="0.2">
      <c r="B616" s="136"/>
      <c r="C616" s="171" t="s">
        <v>612</v>
      </c>
      <c r="D616" s="171" t="s">
        <v>198</v>
      </c>
      <c r="E616" s="172" t="s">
        <v>2430</v>
      </c>
      <c r="F616" s="173" t="s">
        <v>2431</v>
      </c>
      <c r="G616" s="174" t="s">
        <v>339</v>
      </c>
      <c r="H616" s="175">
        <v>4</v>
      </c>
      <c r="I616" s="176"/>
      <c r="J616" s="177">
        <f>ROUND(I616*H616,2)</f>
        <v>0</v>
      </c>
      <c r="K616" s="173" t="s">
        <v>1</v>
      </c>
      <c r="L616" s="178"/>
      <c r="M616" s="179" t="s">
        <v>1</v>
      </c>
      <c r="N616" s="180" t="s">
        <v>41</v>
      </c>
      <c r="P616" s="146">
        <f>O616*H616</f>
        <v>0</v>
      </c>
      <c r="Q616" s="146">
        <v>5.9999999999999995E-4</v>
      </c>
      <c r="R616" s="146">
        <f>Q616*H616</f>
        <v>2.3999999999999998E-3</v>
      </c>
      <c r="S616" s="146">
        <v>0</v>
      </c>
      <c r="T616" s="147">
        <f>S616*H616</f>
        <v>0</v>
      </c>
      <c r="AR616" s="148" t="s">
        <v>352</v>
      </c>
      <c r="AT616" s="148" t="s">
        <v>198</v>
      </c>
      <c r="AU616" s="148" t="s">
        <v>85</v>
      </c>
      <c r="AY616" s="17" t="s">
        <v>181</v>
      </c>
      <c r="BE616" s="149">
        <f>IF(N616="základní",J616,0)</f>
        <v>0</v>
      </c>
      <c r="BF616" s="149">
        <f>IF(N616="snížená",J616,0)</f>
        <v>0</v>
      </c>
      <c r="BG616" s="149">
        <f>IF(N616="zákl. přenesená",J616,0)</f>
        <v>0</v>
      </c>
      <c r="BH616" s="149">
        <f>IF(N616="sníž. přenesená",J616,0)</f>
        <v>0</v>
      </c>
      <c r="BI616" s="149">
        <f>IF(N616="nulová",J616,0)</f>
        <v>0</v>
      </c>
      <c r="BJ616" s="17" t="s">
        <v>83</v>
      </c>
      <c r="BK616" s="149">
        <f>ROUND(I616*H616,2)</f>
        <v>0</v>
      </c>
      <c r="BL616" s="17" t="s">
        <v>262</v>
      </c>
      <c r="BM616" s="148" t="s">
        <v>2432</v>
      </c>
    </row>
    <row r="617" spans="2:65" s="1" customFormat="1" ht="16.5" customHeight="1" x14ac:dyDescent="0.2">
      <c r="B617" s="136"/>
      <c r="C617" s="137" t="s">
        <v>613</v>
      </c>
      <c r="D617" s="137" t="s">
        <v>183</v>
      </c>
      <c r="E617" s="138" t="s">
        <v>2433</v>
      </c>
      <c r="F617" s="139" t="s">
        <v>2434</v>
      </c>
      <c r="G617" s="140" t="s">
        <v>923</v>
      </c>
      <c r="H617" s="141">
        <v>4</v>
      </c>
      <c r="I617" s="142"/>
      <c r="J617" s="143">
        <f>ROUND(I617*H617,2)</f>
        <v>0</v>
      </c>
      <c r="K617" s="139" t="s">
        <v>187</v>
      </c>
      <c r="L617" s="32"/>
      <c r="M617" s="144" t="s">
        <v>1</v>
      </c>
      <c r="N617" s="145" t="s">
        <v>41</v>
      </c>
      <c r="P617" s="146">
        <f>O617*H617</f>
        <v>0</v>
      </c>
      <c r="Q617" s="146">
        <v>1.9591399999999998E-3</v>
      </c>
      <c r="R617" s="146">
        <f>Q617*H617</f>
        <v>7.8365599999999994E-3</v>
      </c>
      <c r="S617" s="146">
        <v>0</v>
      </c>
      <c r="T617" s="147">
        <f>S617*H617</f>
        <v>0</v>
      </c>
      <c r="AR617" s="148" t="s">
        <v>262</v>
      </c>
      <c r="AT617" s="148" t="s">
        <v>183</v>
      </c>
      <c r="AU617" s="148" t="s">
        <v>85</v>
      </c>
      <c r="AY617" s="17" t="s">
        <v>181</v>
      </c>
      <c r="BE617" s="149">
        <f>IF(N617="základní",J617,0)</f>
        <v>0</v>
      </c>
      <c r="BF617" s="149">
        <f>IF(N617="snížená",J617,0)</f>
        <v>0</v>
      </c>
      <c r="BG617" s="149">
        <f>IF(N617="zákl. přenesená",J617,0)</f>
        <v>0</v>
      </c>
      <c r="BH617" s="149">
        <f>IF(N617="sníž. přenesená",J617,0)</f>
        <v>0</v>
      </c>
      <c r="BI617" s="149">
        <f>IF(N617="nulová",J617,0)</f>
        <v>0</v>
      </c>
      <c r="BJ617" s="17" t="s">
        <v>83</v>
      </c>
      <c r="BK617" s="149">
        <f>ROUND(I617*H617,2)</f>
        <v>0</v>
      </c>
      <c r="BL617" s="17" t="s">
        <v>262</v>
      </c>
      <c r="BM617" s="148" t="s">
        <v>2435</v>
      </c>
    </row>
    <row r="618" spans="2:65" s="13" customFormat="1" x14ac:dyDescent="0.2">
      <c r="B618" s="158"/>
      <c r="D618" s="151" t="s">
        <v>190</v>
      </c>
      <c r="E618" s="159" t="s">
        <v>1</v>
      </c>
      <c r="F618" s="160" t="s">
        <v>2377</v>
      </c>
      <c r="H618" s="159" t="s">
        <v>1</v>
      </c>
      <c r="I618" s="161"/>
      <c r="L618" s="158"/>
      <c r="M618" s="162"/>
      <c r="T618" s="163"/>
      <c r="AT618" s="159" t="s">
        <v>190</v>
      </c>
      <c r="AU618" s="159" t="s">
        <v>85</v>
      </c>
      <c r="AV618" s="13" t="s">
        <v>83</v>
      </c>
      <c r="AW618" s="13" t="s">
        <v>32</v>
      </c>
      <c r="AX618" s="13" t="s">
        <v>76</v>
      </c>
      <c r="AY618" s="159" t="s">
        <v>181</v>
      </c>
    </row>
    <row r="619" spans="2:65" s="13" customFormat="1" x14ac:dyDescent="0.2">
      <c r="B619" s="158"/>
      <c r="D619" s="151" t="s">
        <v>190</v>
      </c>
      <c r="E619" s="159" t="s">
        <v>1</v>
      </c>
      <c r="F619" s="160" t="s">
        <v>2420</v>
      </c>
      <c r="H619" s="159" t="s">
        <v>1</v>
      </c>
      <c r="I619" s="161"/>
      <c r="L619" s="158"/>
      <c r="M619" s="162"/>
      <c r="T619" s="163"/>
      <c r="AT619" s="159" t="s">
        <v>190</v>
      </c>
      <c r="AU619" s="159" t="s">
        <v>85</v>
      </c>
      <c r="AV619" s="13" t="s">
        <v>83</v>
      </c>
      <c r="AW619" s="13" t="s">
        <v>32</v>
      </c>
      <c r="AX619" s="13" t="s">
        <v>76</v>
      </c>
      <c r="AY619" s="159" t="s">
        <v>181</v>
      </c>
    </row>
    <row r="620" spans="2:65" s="12" customFormat="1" x14ac:dyDescent="0.2">
      <c r="B620" s="150"/>
      <c r="D620" s="151" t="s">
        <v>190</v>
      </c>
      <c r="E620" s="152" t="s">
        <v>1</v>
      </c>
      <c r="F620" s="153" t="s">
        <v>83</v>
      </c>
      <c r="H620" s="154">
        <v>1</v>
      </c>
      <c r="I620" s="155"/>
      <c r="L620" s="150"/>
      <c r="M620" s="156"/>
      <c r="T620" s="157"/>
      <c r="AT620" s="152" t="s">
        <v>190</v>
      </c>
      <c r="AU620" s="152" t="s">
        <v>85</v>
      </c>
      <c r="AV620" s="12" t="s">
        <v>85</v>
      </c>
      <c r="AW620" s="12" t="s">
        <v>32</v>
      </c>
      <c r="AX620" s="12" t="s">
        <v>76</v>
      </c>
      <c r="AY620" s="152" t="s">
        <v>181</v>
      </c>
    </row>
    <row r="621" spans="2:65" s="13" customFormat="1" x14ac:dyDescent="0.2">
      <c r="B621" s="158"/>
      <c r="D621" s="151" t="s">
        <v>190</v>
      </c>
      <c r="E621" s="159" t="s">
        <v>1</v>
      </c>
      <c r="F621" s="160" t="s">
        <v>2421</v>
      </c>
      <c r="H621" s="159" t="s">
        <v>1</v>
      </c>
      <c r="I621" s="161"/>
      <c r="L621" s="158"/>
      <c r="M621" s="162"/>
      <c r="T621" s="163"/>
      <c r="AT621" s="159" t="s">
        <v>190</v>
      </c>
      <c r="AU621" s="159" t="s">
        <v>85</v>
      </c>
      <c r="AV621" s="13" t="s">
        <v>83</v>
      </c>
      <c r="AW621" s="13" t="s">
        <v>32</v>
      </c>
      <c r="AX621" s="13" t="s">
        <v>76</v>
      </c>
      <c r="AY621" s="159" t="s">
        <v>181</v>
      </c>
    </row>
    <row r="622" spans="2:65" s="13" customFormat="1" x14ac:dyDescent="0.2">
      <c r="B622" s="158"/>
      <c r="D622" s="151" t="s">
        <v>190</v>
      </c>
      <c r="E622" s="159" t="s">
        <v>1</v>
      </c>
      <c r="F622" s="160" t="s">
        <v>2420</v>
      </c>
      <c r="H622" s="159" t="s">
        <v>1</v>
      </c>
      <c r="I622" s="161"/>
      <c r="L622" s="158"/>
      <c r="M622" s="162"/>
      <c r="T622" s="163"/>
      <c r="AT622" s="159" t="s">
        <v>190</v>
      </c>
      <c r="AU622" s="159" t="s">
        <v>85</v>
      </c>
      <c r="AV622" s="13" t="s">
        <v>83</v>
      </c>
      <c r="AW622" s="13" t="s">
        <v>32</v>
      </c>
      <c r="AX622" s="13" t="s">
        <v>76</v>
      </c>
      <c r="AY622" s="159" t="s">
        <v>181</v>
      </c>
    </row>
    <row r="623" spans="2:65" s="12" customFormat="1" x14ac:dyDescent="0.2">
      <c r="B623" s="150"/>
      <c r="D623" s="151" t="s">
        <v>190</v>
      </c>
      <c r="E623" s="152" t="s">
        <v>1</v>
      </c>
      <c r="F623" s="153" t="s">
        <v>83</v>
      </c>
      <c r="H623" s="154">
        <v>1</v>
      </c>
      <c r="I623" s="155"/>
      <c r="L623" s="150"/>
      <c r="M623" s="156"/>
      <c r="T623" s="157"/>
      <c r="AT623" s="152" t="s">
        <v>190</v>
      </c>
      <c r="AU623" s="152" t="s">
        <v>85</v>
      </c>
      <c r="AV623" s="12" t="s">
        <v>85</v>
      </c>
      <c r="AW623" s="12" t="s">
        <v>32</v>
      </c>
      <c r="AX623" s="12" t="s">
        <v>76</v>
      </c>
      <c r="AY623" s="152" t="s">
        <v>181</v>
      </c>
    </row>
    <row r="624" spans="2:65" s="13" customFormat="1" x14ac:dyDescent="0.2">
      <c r="B624" s="158"/>
      <c r="D624" s="151" t="s">
        <v>190</v>
      </c>
      <c r="E624" s="159" t="s">
        <v>1</v>
      </c>
      <c r="F624" s="160" t="s">
        <v>2379</v>
      </c>
      <c r="H624" s="159" t="s">
        <v>1</v>
      </c>
      <c r="I624" s="161"/>
      <c r="L624" s="158"/>
      <c r="M624" s="162"/>
      <c r="T624" s="163"/>
      <c r="AT624" s="159" t="s">
        <v>190</v>
      </c>
      <c r="AU624" s="159" t="s">
        <v>85</v>
      </c>
      <c r="AV624" s="13" t="s">
        <v>83</v>
      </c>
      <c r="AW624" s="13" t="s">
        <v>32</v>
      </c>
      <c r="AX624" s="13" t="s">
        <v>76</v>
      </c>
      <c r="AY624" s="159" t="s">
        <v>181</v>
      </c>
    </row>
    <row r="625" spans="2:65" s="13" customFormat="1" x14ac:dyDescent="0.2">
      <c r="B625" s="158"/>
      <c r="D625" s="151" t="s">
        <v>190</v>
      </c>
      <c r="E625" s="159" t="s">
        <v>1</v>
      </c>
      <c r="F625" s="160" t="s">
        <v>2420</v>
      </c>
      <c r="H625" s="159" t="s">
        <v>1</v>
      </c>
      <c r="I625" s="161"/>
      <c r="L625" s="158"/>
      <c r="M625" s="162"/>
      <c r="T625" s="163"/>
      <c r="AT625" s="159" t="s">
        <v>190</v>
      </c>
      <c r="AU625" s="159" t="s">
        <v>85</v>
      </c>
      <c r="AV625" s="13" t="s">
        <v>83</v>
      </c>
      <c r="AW625" s="13" t="s">
        <v>32</v>
      </c>
      <c r="AX625" s="13" t="s">
        <v>76</v>
      </c>
      <c r="AY625" s="159" t="s">
        <v>181</v>
      </c>
    </row>
    <row r="626" spans="2:65" s="12" customFormat="1" x14ac:dyDescent="0.2">
      <c r="B626" s="150"/>
      <c r="D626" s="151" t="s">
        <v>190</v>
      </c>
      <c r="E626" s="152" t="s">
        <v>1</v>
      </c>
      <c r="F626" s="153" t="s">
        <v>83</v>
      </c>
      <c r="H626" s="154">
        <v>1</v>
      </c>
      <c r="I626" s="155"/>
      <c r="L626" s="150"/>
      <c r="M626" s="156"/>
      <c r="T626" s="157"/>
      <c r="AT626" s="152" t="s">
        <v>190</v>
      </c>
      <c r="AU626" s="152" t="s">
        <v>85</v>
      </c>
      <c r="AV626" s="12" t="s">
        <v>85</v>
      </c>
      <c r="AW626" s="12" t="s">
        <v>32</v>
      </c>
      <c r="AX626" s="12" t="s">
        <v>76</v>
      </c>
      <c r="AY626" s="152" t="s">
        <v>181</v>
      </c>
    </row>
    <row r="627" spans="2:65" s="13" customFormat="1" x14ac:dyDescent="0.2">
      <c r="B627" s="158"/>
      <c r="D627" s="151" t="s">
        <v>190</v>
      </c>
      <c r="E627" s="159" t="s">
        <v>1</v>
      </c>
      <c r="F627" s="160" t="s">
        <v>2380</v>
      </c>
      <c r="H627" s="159" t="s">
        <v>1</v>
      </c>
      <c r="I627" s="161"/>
      <c r="L627" s="158"/>
      <c r="M627" s="162"/>
      <c r="T627" s="163"/>
      <c r="AT627" s="159" t="s">
        <v>190</v>
      </c>
      <c r="AU627" s="159" t="s">
        <v>85</v>
      </c>
      <c r="AV627" s="13" t="s">
        <v>83</v>
      </c>
      <c r="AW627" s="13" t="s">
        <v>32</v>
      </c>
      <c r="AX627" s="13" t="s">
        <v>76</v>
      </c>
      <c r="AY627" s="159" t="s">
        <v>181</v>
      </c>
    </row>
    <row r="628" spans="2:65" s="13" customFormat="1" x14ac:dyDescent="0.2">
      <c r="B628" s="158"/>
      <c r="D628" s="151" t="s">
        <v>190</v>
      </c>
      <c r="E628" s="159" t="s">
        <v>1</v>
      </c>
      <c r="F628" s="160" t="s">
        <v>2420</v>
      </c>
      <c r="H628" s="159" t="s">
        <v>1</v>
      </c>
      <c r="I628" s="161"/>
      <c r="L628" s="158"/>
      <c r="M628" s="162"/>
      <c r="T628" s="163"/>
      <c r="AT628" s="159" t="s">
        <v>190</v>
      </c>
      <c r="AU628" s="159" t="s">
        <v>85</v>
      </c>
      <c r="AV628" s="13" t="s">
        <v>83</v>
      </c>
      <c r="AW628" s="13" t="s">
        <v>32</v>
      </c>
      <c r="AX628" s="13" t="s">
        <v>76</v>
      </c>
      <c r="AY628" s="159" t="s">
        <v>181</v>
      </c>
    </row>
    <row r="629" spans="2:65" s="12" customFormat="1" x14ac:dyDescent="0.2">
      <c r="B629" s="150"/>
      <c r="D629" s="151" t="s">
        <v>190</v>
      </c>
      <c r="E629" s="152" t="s">
        <v>1</v>
      </c>
      <c r="F629" s="153" t="s">
        <v>83</v>
      </c>
      <c r="H629" s="154">
        <v>1</v>
      </c>
      <c r="I629" s="155"/>
      <c r="L629" s="150"/>
      <c r="M629" s="156"/>
      <c r="T629" s="157"/>
      <c r="AT629" s="152" t="s">
        <v>190</v>
      </c>
      <c r="AU629" s="152" t="s">
        <v>85</v>
      </c>
      <c r="AV629" s="12" t="s">
        <v>85</v>
      </c>
      <c r="AW629" s="12" t="s">
        <v>32</v>
      </c>
      <c r="AX629" s="12" t="s">
        <v>76</v>
      </c>
      <c r="AY629" s="152" t="s">
        <v>181</v>
      </c>
    </row>
    <row r="630" spans="2:65" s="14" customFormat="1" x14ac:dyDescent="0.2">
      <c r="B630" s="164"/>
      <c r="D630" s="151" t="s">
        <v>190</v>
      </c>
      <c r="E630" s="165" t="s">
        <v>1</v>
      </c>
      <c r="F630" s="166" t="s">
        <v>193</v>
      </c>
      <c r="H630" s="167">
        <v>4</v>
      </c>
      <c r="I630" s="168"/>
      <c r="L630" s="164"/>
      <c r="M630" s="169"/>
      <c r="T630" s="170"/>
      <c r="AT630" s="165" t="s">
        <v>190</v>
      </c>
      <c r="AU630" s="165" t="s">
        <v>85</v>
      </c>
      <c r="AV630" s="14" t="s">
        <v>188</v>
      </c>
      <c r="AW630" s="14" t="s">
        <v>32</v>
      </c>
      <c r="AX630" s="14" t="s">
        <v>83</v>
      </c>
      <c r="AY630" s="165" t="s">
        <v>181</v>
      </c>
    </row>
    <row r="631" spans="2:65" s="1" customFormat="1" ht="16.5" customHeight="1" x14ac:dyDescent="0.2">
      <c r="B631" s="136"/>
      <c r="C631" s="137" t="s">
        <v>617</v>
      </c>
      <c r="D631" s="137" t="s">
        <v>183</v>
      </c>
      <c r="E631" s="138" t="s">
        <v>2436</v>
      </c>
      <c r="F631" s="139" t="s">
        <v>2437</v>
      </c>
      <c r="G631" s="140" t="s">
        <v>923</v>
      </c>
      <c r="H631" s="141">
        <v>4</v>
      </c>
      <c r="I631" s="142"/>
      <c r="J631" s="143">
        <f>ROUND(I631*H631,2)</f>
        <v>0</v>
      </c>
      <c r="K631" s="139" t="s">
        <v>187</v>
      </c>
      <c r="L631" s="32"/>
      <c r="M631" s="144" t="s">
        <v>1</v>
      </c>
      <c r="N631" s="145" t="s">
        <v>41</v>
      </c>
      <c r="P631" s="146">
        <f>O631*H631</f>
        <v>0</v>
      </c>
      <c r="Q631" s="146">
        <v>1.83914E-3</v>
      </c>
      <c r="R631" s="146">
        <f>Q631*H631</f>
        <v>7.3565599999999998E-3</v>
      </c>
      <c r="S631" s="146">
        <v>0</v>
      </c>
      <c r="T631" s="147">
        <f>S631*H631</f>
        <v>0</v>
      </c>
      <c r="AR631" s="148" t="s">
        <v>262</v>
      </c>
      <c r="AT631" s="148" t="s">
        <v>183</v>
      </c>
      <c r="AU631" s="148" t="s">
        <v>85</v>
      </c>
      <c r="AY631" s="17" t="s">
        <v>181</v>
      </c>
      <c r="BE631" s="149">
        <f>IF(N631="základní",J631,0)</f>
        <v>0</v>
      </c>
      <c r="BF631" s="149">
        <f>IF(N631="snížená",J631,0)</f>
        <v>0</v>
      </c>
      <c r="BG631" s="149">
        <f>IF(N631="zákl. přenesená",J631,0)</f>
        <v>0</v>
      </c>
      <c r="BH631" s="149">
        <f>IF(N631="sníž. přenesená",J631,0)</f>
        <v>0</v>
      </c>
      <c r="BI631" s="149">
        <f>IF(N631="nulová",J631,0)</f>
        <v>0</v>
      </c>
      <c r="BJ631" s="17" t="s">
        <v>83</v>
      </c>
      <c r="BK631" s="149">
        <f>ROUND(I631*H631,2)</f>
        <v>0</v>
      </c>
      <c r="BL631" s="17" t="s">
        <v>262</v>
      </c>
      <c r="BM631" s="148" t="s">
        <v>2438</v>
      </c>
    </row>
    <row r="632" spans="2:65" s="13" customFormat="1" x14ac:dyDescent="0.2">
      <c r="B632" s="158"/>
      <c r="D632" s="151" t="s">
        <v>190</v>
      </c>
      <c r="E632" s="159" t="s">
        <v>1</v>
      </c>
      <c r="F632" s="160" t="s">
        <v>2439</v>
      </c>
      <c r="H632" s="159" t="s">
        <v>1</v>
      </c>
      <c r="I632" s="161"/>
      <c r="L632" s="158"/>
      <c r="M632" s="162"/>
      <c r="T632" s="163"/>
      <c r="AT632" s="159" t="s">
        <v>190</v>
      </c>
      <c r="AU632" s="159" t="s">
        <v>85</v>
      </c>
      <c r="AV632" s="13" t="s">
        <v>83</v>
      </c>
      <c r="AW632" s="13" t="s">
        <v>32</v>
      </c>
      <c r="AX632" s="13" t="s">
        <v>76</v>
      </c>
      <c r="AY632" s="159" t="s">
        <v>181</v>
      </c>
    </row>
    <row r="633" spans="2:65" s="13" customFormat="1" x14ac:dyDescent="0.2">
      <c r="B633" s="158"/>
      <c r="D633" s="151" t="s">
        <v>190</v>
      </c>
      <c r="E633" s="159" t="s">
        <v>1</v>
      </c>
      <c r="F633" s="160" t="s">
        <v>2377</v>
      </c>
      <c r="H633" s="159" t="s">
        <v>1</v>
      </c>
      <c r="I633" s="161"/>
      <c r="L633" s="158"/>
      <c r="M633" s="162"/>
      <c r="T633" s="163"/>
      <c r="AT633" s="159" t="s">
        <v>190</v>
      </c>
      <c r="AU633" s="159" t="s">
        <v>85</v>
      </c>
      <c r="AV633" s="13" t="s">
        <v>83</v>
      </c>
      <c r="AW633" s="13" t="s">
        <v>32</v>
      </c>
      <c r="AX633" s="13" t="s">
        <v>76</v>
      </c>
      <c r="AY633" s="159" t="s">
        <v>181</v>
      </c>
    </row>
    <row r="634" spans="2:65" s="13" customFormat="1" x14ac:dyDescent="0.2">
      <c r="B634" s="158"/>
      <c r="D634" s="151" t="s">
        <v>190</v>
      </c>
      <c r="E634" s="159" t="s">
        <v>1</v>
      </c>
      <c r="F634" s="160" t="s">
        <v>2403</v>
      </c>
      <c r="H634" s="159" t="s">
        <v>1</v>
      </c>
      <c r="I634" s="161"/>
      <c r="L634" s="158"/>
      <c r="M634" s="162"/>
      <c r="T634" s="163"/>
      <c r="AT634" s="159" t="s">
        <v>190</v>
      </c>
      <c r="AU634" s="159" t="s">
        <v>85</v>
      </c>
      <c r="AV634" s="13" t="s">
        <v>83</v>
      </c>
      <c r="AW634" s="13" t="s">
        <v>32</v>
      </c>
      <c r="AX634" s="13" t="s">
        <v>76</v>
      </c>
      <c r="AY634" s="159" t="s">
        <v>181</v>
      </c>
    </row>
    <row r="635" spans="2:65" s="12" customFormat="1" x14ac:dyDescent="0.2">
      <c r="B635" s="150"/>
      <c r="D635" s="151" t="s">
        <v>190</v>
      </c>
      <c r="E635" s="152" t="s">
        <v>1</v>
      </c>
      <c r="F635" s="153" t="s">
        <v>83</v>
      </c>
      <c r="H635" s="154">
        <v>1</v>
      </c>
      <c r="I635" s="155"/>
      <c r="L635" s="150"/>
      <c r="M635" s="156"/>
      <c r="T635" s="157"/>
      <c r="AT635" s="152" t="s">
        <v>190</v>
      </c>
      <c r="AU635" s="152" t="s">
        <v>85</v>
      </c>
      <c r="AV635" s="12" t="s">
        <v>85</v>
      </c>
      <c r="AW635" s="12" t="s">
        <v>32</v>
      </c>
      <c r="AX635" s="12" t="s">
        <v>76</v>
      </c>
      <c r="AY635" s="152" t="s">
        <v>181</v>
      </c>
    </row>
    <row r="636" spans="2:65" s="13" customFormat="1" x14ac:dyDescent="0.2">
      <c r="B636" s="158"/>
      <c r="D636" s="151" t="s">
        <v>190</v>
      </c>
      <c r="E636" s="159" t="s">
        <v>1</v>
      </c>
      <c r="F636" s="160" t="s">
        <v>2421</v>
      </c>
      <c r="H636" s="159" t="s">
        <v>1</v>
      </c>
      <c r="I636" s="161"/>
      <c r="L636" s="158"/>
      <c r="M636" s="162"/>
      <c r="T636" s="163"/>
      <c r="AT636" s="159" t="s">
        <v>190</v>
      </c>
      <c r="AU636" s="159" t="s">
        <v>85</v>
      </c>
      <c r="AV636" s="13" t="s">
        <v>83</v>
      </c>
      <c r="AW636" s="13" t="s">
        <v>32</v>
      </c>
      <c r="AX636" s="13" t="s">
        <v>76</v>
      </c>
      <c r="AY636" s="159" t="s">
        <v>181</v>
      </c>
    </row>
    <row r="637" spans="2:65" s="13" customFormat="1" x14ac:dyDescent="0.2">
      <c r="B637" s="158"/>
      <c r="D637" s="151" t="s">
        <v>190</v>
      </c>
      <c r="E637" s="159" t="s">
        <v>1</v>
      </c>
      <c r="F637" s="160" t="s">
        <v>2403</v>
      </c>
      <c r="H637" s="159" t="s">
        <v>1</v>
      </c>
      <c r="I637" s="161"/>
      <c r="L637" s="158"/>
      <c r="M637" s="162"/>
      <c r="T637" s="163"/>
      <c r="AT637" s="159" t="s">
        <v>190</v>
      </c>
      <c r="AU637" s="159" t="s">
        <v>85</v>
      </c>
      <c r="AV637" s="13" t="s">
        <v>83</v>
      </c>
      <c r="AW637" s="13" t="s">
        <v>32</v>
      </c>
      <c r="AX637" s="13" t="s">
        <v>76</v>
      </c>
      <c r="AY637" s="159" t="s">
        <v>181</v>
      </c>
    </row>
    <row r="638" spans="2:65" s="12" customFormat="1" x14ac:dyDescent="0.2">
      <c r="B638" s="150"/>
      <c r="D638" s="151" t="s">
        <v>190</v>
      </c>
      <c r="E638" s="152" t="s">
        <v>1</v>
      </c>
      <c r="F638" s="153" t="s">
        <v>83</v>
      </c>
      <c r="H638" s="154">
        <v>1</v>
      </c>
      <c r="I638" s="155"/>
      <c r="L638" s="150"/>
      <c r="M638" s="156"/>
      <c r="T638" s="157"/>
      <c r="AT638" s="152" t="s">
        <v>190</v>
      </c>
      <c r="AU638" s="152" t="s">
        <v>85</v>
      </c>
      <c r="AV638" s="12" t="s">
        <v>85</v>
      </c>
      <c r="AW638" s="12" t="s">
        <v>32</v>
      </c>
      <c r="AX638" s="12" t="s">
        <v>76</v>
      </c>
      <c r="AY638" s="152" t="s">
        <v>181</v>
      </c>
    </row>
    <row r="639" spans="2:65" s="13" customFormat="1" x14ac:dyDescent="0.2">
      <c r="B639" s="158"/>
      <c r="D639" s="151" t="s">
        <v>190</v>
      </c>
      <c r="E639" s="159" t="s">
        <v>1</v>
      </c>
      <c r="F639" s="160" t="s">
        <v>2379</v>
      </c>
      <c r="H639" s="159" t="s">
        <v>1</v>
      </c>
      <c r="I639" s="161"/>
      <c r="L639" s="158"/>
      <c r="M639" s="162"/>
      <c r="T639" s="163"/>
      <c r="AT639" s="159" t="s">
        <v>190</v>
      </c>
      <c r="AU639" s="159" t="s">
        <v>85</v>
      </c>
      <c r="AV639" s="13" t="s">
        <v>83</v>
      </c>
      <c r="AW639" s="13" t="s">
        <v>32</v>
      </c>
      <c r="AX639" s="13" t="s">
        <v>76</v>
      </c>
      <c r="AY639" s="159" t="s">
        <v>181</v>
      </c>
    </row>
    <row r="640" spans="2:65" s="13" customFormat="1" x14ac:dyDescent="0.2">
      <c r="B640" s="158"/>
      <c r="D640" s="151" t="s">
        <v>190</v>
      </c>
      <c r="E640" s="159" t="s">
        <v>1</v>
      </c>
      <c r="F640" s="160" t="s">
        <v>2403</v>
      </c>
      <c r="H640" s="159" t="s">
        <v>1</v>
      </c>
      <c r="I640" s="161"/>
      <c r="L640" s="158"/>
      <c r="M640" s="162"/>
      <c r="T640" s="163"/>
      <c r="AT640" s="159" t="s">
        <v>190</v>
      </c>
      <c r="AU640" s="159" t="s">
        <v>85</v>
      </c>
      <c r="AV640" s="13" t="s">
        <v>83</v>
      </c>
      <c r="AW640" s="13" t="s">
        <v>32</v>
      </c>
      <c r="AX640" s="13" t="s">
        <v>76</v>
      </c>
      <c r="AY640" s="159" t="s">
        <v>181</v>
      </c>
    </row>
    <row r="641" spans="2:65" s="12" customFormat="1" x14ac:dyDescent="0.2">
      <c r="B641" s="150"/>
      <c r="D641" s="151" t="s">
        <v>190</v>
      </c>
      <c r="E641" s="152" t="s">
        <v>1</v>
      </c>
      <c r="F641" s="153" t="s">
        <v>83</v>
      </c>
      <c r="H641" s="154">
        <v>1</v>
      </c>
      <c r="I641" s="155"/>
      <c r="L641" s="150"/>
      <c r="M641" s="156"/>
      <c r="T641" s="157"/>
      <c r="AT641" s="152" t="s">
        <v>190</v>
      </c>
      <c r="AU641" s="152" t="s">
        <v>85</v>
      </c>
      <c r="AV641" s="12" t="s">
        <v>85</v>
      </c>
      <c r="AW641" s="12" t="s">
        <v>32</v>
      </c>
      <c r="AX641" s="12" t="s">
        <v>76</v>
      </c>
      <c r="AY641" s="152" t="s">
        <v>181</v>
      </c>
    </row>
    <row r="642" spans="2:65" s="13" customFormat="1" x14ac:dyDescent="0.2">
      <c r="B642" s="158"/>
      <c r="D642" s="151" t="s">
        <v>190</v>
      </c>
      <c r="E642" s="159" t="s">
        <v>1</v>
      </c>
      <c r="F642" s="160" t="s">
        <v>2380</v>
      </c>
      <c r="H642" s="159" t="s">
        <v>1</v>
      </c>
      <c r="I642" s="161"/>
      <c r="L642" s="158"/>
      <c r="M642" s="162"/>
      <c r="T642" s="163"/>
      <c r="AT642" s="159" t="s">
        <v>190</v>
      </c>
      <c r="AU642" s="159" t="s">
        <v>85</v>
      </c>
      <c r="AV642" s="13" t="s">
        <v>83</v>
      </c>
      <c r="AW642" s="13" t="s">
        <v>32</v>
      </c>
      <c r="AX642" s="13" t="s">
        <v>76</v>
      </c>
      <c r="AY642" s="159" t="s">
        <v>181</v>
      </c>
    </row>
    <row r="643" spans="2:65" s="13" customFormat="1" x14ac:dyDescent="0.2">
      <c r="B643" s="158"/>
      <c r="D643" s="151" t="s">
        <v>190</v>
      </c>
      <c r="E643" s="159" t="s">
        <v>1</v>
      </c>
      <c r="F643" s="160" t="s">
        <v>2403</v>
      </c>
      <c r="H643" s="159" t="s">
        <v>1</v>
      </c>
      <c r="I643" s="161"/>
      <c r="L643" s="158"/>
      <c r="M643" s="162"/>
      <c r="T643" s="163"/>
      <c r="AT643" s="159" t="s">
        <v>190</v>
      </c>
      <c r="AU643" s="159" t="s">
        <v>85</v>
      </c>
      <c r="AV643" s="13" t="s">
        <v>83</v>
      </c>
      <c r="AW643" s="13" t="s">
        <v>32</v>
      </c>
      <c r="AX643" s="13" t="s">
        <v>76</v>
      </c>
      <c r="AY643" s="159" t="s">
        <v>181</v>
      </c>
    </row>
    <row r="644" spans="2:65" s="12" customFormat="1" x14ac:dyDescent="0.2">
      <c r="B644" s="150"/>
      <c r="D644" s="151" t="s">
        <v>190</v>
      </c>
      <c r="E644" s="152" t="s">
        <v>1</v>
      </c>
      <c r="F644" s="153" t="s">
        <v>83</v>
      </c>
      <c r="H644" s="154">
        <v>1</v>
      </c>
      <c r="I644" s="155"/>
      <c r="L644" s="150"/>
      <c r="M644" s="156"/>
      <c r="T644" s="157"/>
      <c r="AT644" s="152" t="s">
        <v>190</v>
      </c>
      <c r="AU644" s="152" t="s">
        <v>85</v>
      </c>
      <c r="AV644" s="12" t="s">
        <v>85</v>
      </c>
      <c r="AW644" s="12" t="s">
        <v>32</v>
      </c>
      <c r="AX644" s="12" t="s">
        <v>76</v>
      </c>
      <c r="AY644" s="152" t="s">
        <v>181</v>
      </c>
    </row>
    <row r="645" spans="2:65" s="14" customFormat="1" x14ac:dyDescent="0.2">
      <c r="B645" s="164"/>
      <c r="D645" s="151" t="s">
        <v>190</v>
      </c>
      <c r="E645" s="165" t="s">
        <v>1</v>
      </c>
      <c r="F645" s="166" t="s">
        <v>193</v>
      </c>
      <c r="H645" s="167">
        <v>4</v>
      </c>
      <c r="I645" s="168"/>
      <c r="L645" s="164"/>
      <c r="M645" s="169"/>
      <c r="T645" s="170"/>
      <c r="AT645" s="165" t="s">
        <v>190</v>
      </c>
      <c r="AU645" s="165" t="s">
        <v>85</v>
      </c>
      <c r="AV645" s="14" t="s">
        <v>188</v>
      </c>
      <c r="AW645" s="14" t="s">
        <v>32</v>
      </c>
      <c r="AX645" s="14" t="s">
        <v>83</v>
      </c>
      <c r="AY645" s="165" t="s">
        <v>181</v>
      </c>
    </row>
    <row r="646" spans="2:65" s="1" customFormat="1" ht="16.5" customHeight="1" x14ac:dyDescent="0.2">
      <c r="B646" s="136"/>
      <c r="C646" s="137" t="s">
        <v>621</v>
      </c>
      <c r="D646" s="137" t="s">
        <v>183</v>
      </c>
      <c r="E646" s="138" t="s">
        <v>2440</v>
      </c>
      <c r="F646" s="139" t="s">
        <v>2441</v>
      </c>
      <c r="G646" s="140" t="s">
        <v>339</v>
      </c>
      <c r="H646" s="141">
        <v>12</v>
      </c>
      <c r="I646" s="142"/>
      <c r="J646" s="143">
        <f>ROUND(I646*H646,2)</f>
        <v>0</v>
      </c>
      <c r="K646" s="139" t="s">
        <v>187</v>
      </c>
      <c r="L646" s="32"/>
      <c r="M646" s="144" t="s">
        <v>1</v>
      </c>
      <c r="N646" s="145" t="s">
        <v>41</v>
      </c>
      <c r="P646" s="146">
        <f>O646*H646</f>
        <v>0</v>
      </c>
      <c r="Q646" s="146">
        <v>3.9140000000000001E-5</v>
      </c>
      <c r="R646" s="146">
        <f>Q646*H646</f>
        <v>4.6967999999999999E-4</v>
      </c>
      <c r="S646" s="146">
        <v>0</v>
      </c>
      <c r="T646" s="147">
        <f>S646*H646</f>
        <v>0</v>
      </c>
      <c r="AR646" s="148" t="s">
        <v>262</v>
      </c>
      <c r="AT646" s="148" t="s">
        <v>183</v>
      </c>
      <c r="AU646" s="148" t="s">
        <v>85</v>
      </c>
      <c r="AY646" s="17" t="s">
        <v>181</v>
      </c>
      <c r="BE646" s="149">
        <f>IF(N646="základní",J646,0)</f>
        <v>0</v>
      </c>
      <c r="BF646" s="149">
        <f>IF(N646="snížená",J646,0)</f>
        <v>0</v>
      </c>
      <c r="BG646" s="149">
        <f>IF(N646="zákl. přenesená",J646,0)</f>
        <v>0</v>
      </c>
      <c r="BH646" s="149">
        <f>IF(N646="sníž. přenesená",J646,0)</f>
        <v>0</v>
      </c>
      <c r="BI646" s="149">
        <f>IF(N646="nulová",J646,0)</f>
        <v>0</v>
      </c>
      <c r="BJ646" s="17" t="s">
        <v>83</v>
      </c>
      <c r="BK646" s="149">
        <f>ROUND(I646*H646,2)</f>
        <v>0</v>
      </c>
      <c r="BL646" s="17" t="s">
        <v>262</v>
      </c>
      <c r="BM646" s="148" t="s">
        <v>2442</v>
      </c>
    </row>
    <row r="647" spans="2:65" s="13" customFormat="1" x14ac:dyDescent="0.2">
      <c r="B647" s="158"/>
      <c r="D647" s="151" t="s">
        <v>190</v>
      </c>
      <c r="E647" s="159" t="s">
        <v>1</v>
      </c>
      <c r="F647" s="160" t="s">
        <v>2439</v>
      </c>
      <c r="H647" s="159" t="s">
        <v>1</v>
      </c>
      <c r="I647" s="161"/>
      <c r="L647" s="158"/>
      <c r="M647" s="162"/>
      <c r="T647" s="163"/>
      <c r="AT647" s="159" t="s">
        <v>190</v>
      </c>
      <c r="AU647" s="159" t="s">
        <v>85</v>
      </c>
      <c r="AV647" s="13" t="s">
        <v>83</v>
      </c>
      <c r="AW647" s="13" t="s">
        <v>32</v>
      </c>
      <c r="AX647" s="13" t="s">
        <v>76</v>
      </c>
      <c r="AY647" s="159" t="s">
        <v>181</v>
      </c>
    </row>
    <row r="648" spans="2:65" s="13" customFormat="1" x14ac:dyDescent="0.2">
      <c r="B648" s="158"/>
      <c r="D648" s="151" t="s">
        <v>190</v>
      </c>
      <c r="E648" s="159" t="s">
        <v>1</v>
      </c>
      <c r="F648" s="160" t="s">
        <v>2377</v>
      </c>
      <c r="H648" s="159" t="s">
        <v>1</v>
      </c>
      <c r="I648" s="161"/>
      <c r="L648" s="158"/>
      <c r="M648" s="162"/>
      <c r="T648" s="163"/>
      <c r="AT648" s="159" t="s">
        <v>190</v>
      </c>
      <c r="AU648" s="159" t="s">
        <v>85</v>
      </c>
      <c r="AV648" s="13" t="s">
        <v>83</v>
      </c>
      <c r="AW648" s="13" t="s">
        <v>32</v>
      </c>
      <c r="AX648" s="13" t="s">
        <v>76</v>
      </c>
      <c r="AY648" s="159" t="s">
        <v>181</v>
      </c>
    </row>
    <row r="649" spans="2:65" s="13" customFormat="1" x14ac:dyDescent="0.2">
      <c r="B649" s="158"/>
      <c r="D649" s="151" t="s">
        <v>190</v>
      </c>
      <c r="E649" s="159" t="s">
        <v>1</v>
      </c>
      <c r="F649" s="160" t="s">
        <v>2403</v>
      </c>
      <c r="H649" s="159" t="s">
        <v>1</v>
      </c>
      <c r="I649" s="161"/>
      <c r="L649" s="158"/>
      <c r="M649" s="162"/>
      <c r="T649" s="163"/>
      <c r="AT649" s="159" t="s">
        <v>190</v>
      </c>
      <c r="AU649" s="159" t="s">
        <v>85</v>
      </c>
      <c r="AV649" s="13" t="s">
        <v>83</v>
      </c>
      <c r="AW649" s="13" t="s">
        <v>32</v>
      </c>
      <c r="AX649" s="13" t="s">
        <v>76</v>
      </c>
      <c r="AY649" s="159" t="s">
        <v>181</v>
      </c>
    </row>
    <row r="650" spans="2:65" s="12" customFormat="1" x14ac:dyDescent="0.2">
      <c r="B650" s="150"/>
      <c r="D650" s="151" t="s">
        <v>190</v>
      </c>
      <c r="E650" s="152" t="s">
        <v>1</v>
      </c>
      <c r="F650" s="153" t="s">
        <v>99</v>
      </c>
      <c r="H650" s="154">
        <v>3</v>
      </c>
      <c r="I650" s="155"/>
      <c r="L650" s="150"/>
      <c r="M650" s="156"/>
      <c r="T650" s="157"/>
      <c r="AT650" s="152" t="s">
        <v>190</v>
      </c>
      <c r="AU650" s="152" t="s">
        <v>85</v>
      </c>
      <c r="AV650" s="12" t="s">
        <v>85</v>
      </c>
      <c r="AW650" s="12" t="s">
        <v>32</v>
      </c>
      <c r="AX650" s="12" t="s">
        <v>76</v>
      </c>
      <c r="AY650" s="152" t="s">
        <v>181</v>
      </c>
    </row>
    <row r="651" spans="2:65" s="13" customFormat="1" x14ac:dyDescent="0.2">
      <c r="B651" s="158"/>
      <c r="D651" s="151" t="s">
        <v>190</v>
      </c>
      <c r="E651" s="159" t="s">
        <v>1</v>
      </c>
      <c r="F651" s="160" t="s">
        <v>2421</v>
      </c>
      <c r="H651" s="159" t="s">
        <v>1</v>
      </c>
      <c r="I651" s="161"/>
      <c r="L651" s="158"/>
      <c r="M651" s="162"/>
      <c r="T651" s="163"/>
      <c r="AT651" s="159" t="s">
        <v>190</v>
      </c>
      <c r="AU651" s="159" t="s">
        <v>85</v>
      </c>
      <c r="AV651" s="13" t="s">
        <v>83</v>
      </c>
      <c r="AW651" s="13" t="s">
        <v>32</v>
      </c>
      <c r="AX651" s="13" t="s">
        <v>76</v>
      </c>
      <c r="AY651" s="159" t="s">
        <v>181</v>
      </c>
    </row>
    <row r="652" spans="2:65" s="13" customFormat="1" x14ac:dyDescent="0.2">
      <c r="B652" s="158"/>
      <c r="D652" s="151" t="s">
        <v>190</v>
      </c>
      <c r="E652" s="159" t="s">
        <v>1</v>
      </c>
      <c r="F652" s="160" t="s">
        <v>2403</v>
      </c>
      <c r="H652" s="159" t="s">
        <v>1</v>
      </c>
      <c r="I652" s="161"/>
      <c r="L652" s="158"/>
      <c r="M652" s="162"/>
      <c r="T652" s="163"/>
      <c r="AT652" s="159" t="s">
        <v>190</v>
      </c>
      <c r="AU652" s="159" t="s">
        <v>85</v>
      </c>
      <c r="AV652" s="13" t="s">
        <v>83</v>
      </c>
      <c r="AW652" s="13" t="s">
        <v>32</v>
      </c>
      <c r="AX652" s="13" t="s">
        <v>76</v>
      </c>
      <c r="AY652" s="159" t="s">
        <v>181</v>
      </c>
    </row>
    <row r="653" spans="2:65" s="12" customFormat="1" x14ac:dyDescent="0.2">
      <c r="B653" s="150"/>
      <c r="D653" s="151" t="s">
        <v>190</v>
      </c>
      <c r="E653" s="152" t="s">
        <v>1</v>
      </c>
      <c r="F653" s="153" t="s">
        <v>99</v>
      </c>
      <c r="H653" s="154">
        <v>3</v>
      </c>
      <c r="I653" s="155"/>
      <c r="L653" s="150"/>
      <c r="M653" s="156"/>
      <c r="T653" s="157"/>
      <c r="AT653" s="152" t="s">
        <v>190</v>
      </c>
      <c r="AU653" s="152" t="s">
        <v>85</v>
      </c>
      <c r="AV653" s="12" t="s">
        <v>85</v>
      </c>
      <c r="AW653" s="12" t="s">
        <v>32</v>
      </c>
      <c r="AX653" s="12" t="s">
        <v>76</v>
      </c>
      <c r="AY653" s="152" t="s">
        <v>181</v>
      </c>
    </row>
    <row r="654" spans="2:65" s="13" customFormat="1" x14ac:dyDescent="0.2">
      <c r="B654" s="158"/>
      <c r="D654" s="151" t="s">
        <v>190</v>
      </c>
      <c r="E654" s="159" t="s">
        <v>1</v>
      </c>
      <c r="F654" s="160" t="s">
        <v>2379</v>
      </c>
      <c r="H654" s="159" t="s">
        <v>1</v>
      </c>
      <c r="I654" s="161"/>
      <c r="L654" s="158"/>
      <c r="M654" s="162"/>
      <c r="T654" s="163"/>
      <c r="AT654" s="159" t="s">
        <v>190</v>
      </c>
      <c r="AU654" s="159" t="s">
        <v>85</v>
      </c>
      <c r="AV654" s="13" t="s">
        <v>83</v>
      </c>
      <c r="AW654" s="13" t="s">
        <v>32</v>
      </c>
      <c r="AX654" s="13" t="s">
        <v>76</v>
      </c>
      <c r="AY654" s="159" t="s">
        <v>181</v>
      </c>
    </row>
    <row r="655" spans="2:65" s="13" customFormat="1" x14ac:dyDescent="0.2">
      <c r="B655" s="158"/>
      <c r="D655" s="151" t="s">
        <v>190</v>
      </c>
      <c r="E655" s="159" t="s">
        <v>1</v>
      </c>
      <c r="F655" s="160" t="s">
        <v>2403</v>
      </c>
      <c r="H655" s="159" t="s">
        <v>1</v>
      </c>
      <c r="I655" s="161"/>
      <c r="L655" s="158"/>
      <c r="M655" s="162"/>
      <c r="T655" s="163"/>
      <c r="AT655" s="159" t="s">
        <v>190</v>
      </c>
      <c r="AU655" s="159" t="s">
        <v>85</v>
      </c>
      <c r="AV655" s="13" t="s">
        <v>83</v>
      </c>
      <c r="AW655" s="13" t="s">
        <v>32</v>
      </c>
      <c r="AX655" s="13" t="s">
        <v>76</v>
      </c>
      <c r="AY655" s="159" t="s">
        <v>181</v>
      </c>
    </row>
    <row r="656" spans="2:65" s="12" customFormat="1" x14ac:dyDescent="0.2">
      <c r="B656" s="150"/>
      <c r="D656" s="151" t="s">
        <v>190</v>
      </c>
      <c r="E656" s="152" t="s">
        <v>1</v>
      </c>
      <c r="F656" s="153" t="s">
        <v>99</v>
      </c>
      <c r="H656" s="154">
        <v>3</v>
      </c>
      <c r="I656" s="155"/>
      <c r="L656" s="150"/>
      <c r="M656" s="156"/>
      <c r="T656" s="157"/>
      <c r="AT656" s="152" t="s">
        <v>190</v>
      </c>
      <c r="AU656" s="152" t="s">
        <v>85</v>
      </c>
      <c r="AV656" s="12" t="s">
        <v>85</v>
      </c>
      <c r="AW656" s="12" t="s">
        <v>32</v>
      </c>
      <c r="AX656" s="12" t="s">
        <v>76</v>
      </c>
      <c r="AY656" s="152" t="s">
        <v>181</v>
      </c>
    </row>
    <row r="657" spans="2:65" s="13" customFormat="1" x14ac:dyDescent="0.2">
      <c r="B657" s="158"/>
      <c r="D657" s="151" t="s">
        <v>190</v>
      </c>
      <c r="E657" s="159" t="s">
        <v>1</v>
      </c>
      <c r="F657" s="160" t="s">
        <v>2380</v>
      </c>
      <c r="H657" s="159" t="s">
        <v>1</v>
      </c>
      <c r="I657" s="161"/>
      <c r="L657" s="158"/>
      <c r="M657" s="162"/>
      <c r="T657" s="163"/>
      <c r="AT657" s="159" t="s">
        <v>190</v>
      </c>
      <c r="AU657" s="159" t="s">
        <v>85</v>
      </c>
      <c r="AV657" s="13" t="s">
        <v>83</v>
      </c>
      <c r="AW657" s="13" t="s">
        <v>32</v>
      </c>
      <c r="AX657" s="13" t="s">
        <v>76</v>
      </c>
      <c r="AY657" s="159" t="s">
        <v>181</v>
      </c>
    </row>
    <row r="658" spans="2:65" s="13" customFormat="1" x14ac:dyDescent="0.2">
      <c r="B658" s="158"/>
      <c r="D658" s="151" t="s">
        <v>190</v>
      </c>
      <c r="E658" s="159" t="s">
        <v>1</v>
      </c>
      <c r="F658" s="160" t="s">
        <v>2403</v>
      </c>
      <c r="H658" s="159" t="s">
        <v>1</v>
      </c>
      <c r="I658" s="161"/>
      <c r="L658" s="158"/>
      <c r="M658" s="162"/>
      <c r="T658" s="163"/>
      <c r="AT658" s="159" t="s">
        <v>190</v>
      </c>
      <c r="AU658" s="159" t="s">
        <v>85</v>
      </c>
      <c r="AV658" s="13" t="s">
        <v>83</v>
      </c>
      <c r="AW658" s="13" t="s">
        <v>32</v>
      </c>
      <c r="AX658" s="13" t="s">
        <v>76</v>
      </c>
      <c r="AY658" s="159" t="s">
        <v>181</v>
      </c>
    </row>
    <row r="659" spans="2:65" s="12" customFormat="1" x14ac:dyDescent="0.2">
      <c r="B659" s="150"/>
      <c r="D659" s="151" t="s">
        <v>190</v>
      </c>
      <c r="E659" s="152" t="s">
        <v>1</v>
      </c>
      <c r="F659" s="153" t="s">
        <v>99</v>
      </c>
      <c r="H659" s="154">
        <v>3</v>
      </c>
      <c r="I659" s="155"/>
      <c r="L659" s="150"/>
      <c r="M659" s="156"/>
      <c r="T659" s="157"/>
      <c r="AT659" s="152" t="s">
        <v>190</v>
      </c>
      <c r="AU659" s="152" t="s">
        <v>85</v>
      </c>
      <c r="AV659" s="12" t="s">
        <v>85</v>
      </c>
      <c r="AW659" s="12" t="s">
        <v>32</v>
      </c>
      <c r="AX659" s="12" t="s">
        <v>76</v>
      </c>
      <c r="AY659" s="152" t="s">
        <v>181</v>
      </c>
    </row>
    <row r="660" spans="2:65" s="14" customFormat="1" x14ac:dyDescent="0.2">
      <c r="B660" s="164"/>
      <c r="D660" s="151" t="s">
        <v>190</v>
      </c>
      <c r="E660" s="165" t="s">
        <v>1</v>
      </c>
      <c r="F660" s="166" t="s">
        <v>193</v>
      </c>
      <c r="H660" s="167">
        <v>12</v>
      </c>
      <c r="I660" s="168"/>
      <c r="L660" s="164"/>
      <c r="M660" s="169"/>
      <c r="T660" s="170"/>
      <c r="AT660" s="165" t="s">
        <v>190</v>
      </c>
      <c r="AU660" s="165" t="s">
        <v>85</v>
      </c>
      <c r="AV660" s="14" t="s">
        <v>188</v>
      </c>
      <c r="AW660" s="14" t="s">
        <v>32</v>
      </c>
      <c r="AX660" s="14" t="s">
        <v>83</v>
      </c>
      <c r="AY660" s="165" t="s">
        <v>181</v>
      </c>
    </row>
    <row r="661" spans="2:65" s="1" customFormat="1" ht="16.5" customHeight="1" x14ac:dyDescent="0.2">
      <c r="B661" s="136"/>
      <c r="C661" s="171" t="s">
        <v>625</v>
      </c>
      <c r="D661" s="171" t="s">
        <v>198</v>
      </c>
      <c r="E661" s="172" t="s">
        <v>2443</v>
      </c>
      <c r="F661" s="173" t="s">
        <v>2444</v>
      </c>
      <c r="G661" s="174" t="s">
        <v>339</v>
      </c>
      <c r="H661" s="175">
        <v>12</v>
      </c>
      <c r="I661" s="176"/>
      <c r="J661" s="177">
        <f>ROUND(I661*H661,2)</f>
        <v>0</v>
      </c>
      <c r="K661" s="173" t="s">
        <v>187</v>
      </c>
      <c r="L661" s="178"/>
      <c r="M661" s="179" t="s">
        <v>1</v>
      </c>
      <c r="N661" s="180" t="s">
        <v>41</v>
      </c>
      <c r="P661" s="146">
        <f>O661*H661</f>
        <v>0</v>
      </c>
      <c r="Q661" s="146">
        <v>1.8E-3</v>
      </c>
      <c r="R661" s="146">
        <f>Q661*H661</f>
        <v>2.1600000000000001E-2</v>
      </c>
      <c r="S661" s="146">
        <v>0</v>
      </c>
      <c r="T661" s="147">
        <f>S661*H661</f>
        <v>0</v>
      </c>
      <c r="AR661" s="148" t="s">
        <v>352</v>
      </c>
      <c r="AT661" s="148" t="s">
        <v>198</v>
      </c>
      <c r="AU661" s="148" t="s">
        <v>85</v>
      </c>
      <c r="AY661" s="17" t="s">
        <v>181</v>
      </c>
      <c r="BE661" s="149">
        <f>IF(N661="základní",J661,0)</f>
        <v>0</v>
      </c>
      <c r="BF661" s="149">
        <f>IF(N661="snížená",J661,0)</f>
        <v>0</v>
      </c>
      <c r="BG661" s="149">
        <f>IF(N661="zákl. přenesená",J661,0)</f>
        <v>0</v>
      </c>
      <c r="BH661" s="149">
        <f>IF(N661="sníž. přenesená",J661,0)</f>
        <v>0</v>
      </c>
      <c r="BI661" s="149">
        <f>IF(N661="nulová",J661,0)</f>
        <v>0</v>
      </c>
      <c r="BJ661" s="17" t="s">
        <v>83</v>
      </c>
      <c r="BK661" s="149">
        <f>ROUND(I661*H661,2)</f>
        <v>0</v>
      </c>
      <c r="BL661" s="17" t="s">
        <v>262</v>
      </c>
      <c r="BM661" s="148" t="s">
        <v>2445</v>
      </c>
    </row>
    <row r="662" spans="2:65" s="12" customFormat="1" x14ac:dyDescent="0.2">
      <c r="B662" s="150"/>
      <c r="D662" s="151" t="s">
        <v>190</v>
      </c>
      <c r="E662" s="152" t="s">
        <v>1</v>
      </c>
      <c r="F662" s="153" t="s">
        <v>8</v>
      </c>
      <c r="H662" s="154">
        <v>12</v>
      </c>
      <c r="I662" s="155"/>
      <c r="L662" s="150"/>
      <c r="M662" s="156"/>
      <c r="T662" s="157"/>
      <c r="AT662" s="152" t="s">
        <v>190</v>
      </c>
      <c r="AU662" s="152" t="s">
        <v>85</v>
      </c>
      <c r="AV662" s="12" t="s">
        <v>85</v>
      </c>
      <c r="AW662" s="12" t="s">
        <v>32</v>
      </c>
      <c r="AX662" s="12" t="s">
        <v>83</v>
      </c>
      <c r="AY662" s="152" t="s">
        <v>181</v>
      </c>
    </row>
    <row r="663" spans="2:65" s="1" customFormat="1" ht="16.5" customHeight="1" x14ac:dyDescent="0.2">
      <c r="B663" s="136"/>
      <c r="C663" s="171" t="s">
        <v>629</v>
      </c>
      <c r="D663" s="171" t="s">
        <v>198</v>
      </c>
      <c r="E663" s="172" t="s">
        <v>2446</v>
      </c>
      <c r="F663" s="173" t="s">
        <v>2447</v>
      </c>
      <c r="G663" s="174" t="s">
        <v>339</v>
      </c>
      <c r="H663" s="175">
        <v>4</v>
      </c>
      <c r="I663" s="176"/>
      <c r="J663" s="177">
        <f>ROUND(I663*H663,2)</f>
        <v>0</v>
      </c>
      <c r="K663" s="173" t="s">
        <v>1</v>
      </c>
      <c r="L663" s="178"/>
      <c r="M663" s="179" t="s">
        <v>1</v>
      </c>
      <c r="N663" s="180" t="s">
        <v>41</v>
      </c>
      <c r="P663" s="146">
        <f>O663*H663</f>
        <v>0</v>
      </c>
      <c r="Q663" s="146">
        <v>5.0000000000000001E-4</v>
      </c>
      <c r="R663" s="146">
        <f>Q663*H663</f>
        <v>2E-3</v>
      </c>
      <c r="S663" s="146">
        <v>0</v>
      </c>
      <c r="T663" s="147">
        <f>S663*H663</f>
        <v>0</v>
      </c>
      <c r="AR663" s="148" t="s">
        <v>352</v>
      </c>
      <c r="AT663" s="148" t="s">
        <v>198</v>
      </c>
      <c r="AU663" s="148" t="s">
        <v>85</v>
      </c>
      <c r="AY663" s="17" t="s">
        <v>181</v>
      </c>
      <c r="BE663" s="149">
        <f>IF(N663="základní",J663,0)</f>
        <v>0</v>
      </c>
      <c r="BF663" s="149">
        <f>IF(N663="snížená",J663,0)</f>
        <v>0</v>
      </c>
      <c r="BG663" s="149">
        <f>IF(N663="zákl. přenesená",J663,0)</f>
        <v>0</v>
      </c>
      <c r="BH663" s="149">
        <f>IF(N663="sníž. přenesená",J663,0)</f>
        <v>0</v>
      </c>
      <c r="BI663" s="149">
        <f>IF(N663="nulová",J663,0)</f>
        <v>0</v>
      </c>
      <c r="BJ663" s="17" t="s">
        <v>83</v>
      </c>
      <c r="BK663" s="149">
        <f>ROUND(I663*H663,2)</f>
        <v>0</v>
      </c>
      <c r="BL663" s="17" t="s">
        <v>262</v>
      </c>
      <c r="BM663" s="148" t="s">
        <v>2448</v>
      </c>
    </row>
    <row r="664" spans="2:65" s="12" customFormat="1" x14ac:dyDescent="0.2">
      <c r="B664" s="150"/>
      <c r="D664" s="151" t="s">
        <v>190</v>
      </c>
      <c r="E664" s="152" t="s">
        <v>1</v>
      </c>
      <c r="F664" s="153" t="s">
        <v>188</v>
      </c>
      <c r="H664" s="154">
        <v>4</v>
      </c>
      <c r="I664" s="155"/>
      <c r="L664" s="150"/>
      <c r="M664" s="156"/>
      <c r="T664" s="157"/>
      <c r="AT664" s="152" t="s">
        <v>190</v>
      </c>
      <c r="AU664" s="152" t="s">
        <v>85</v>
      </c>
      <c r="AV664" s="12" t="s">
        <v>85</v>
      </c>
      <c r="AW664" s="12" t="s">
        <v>32</v>
      </c>
      <c r="AX664" s="12" t="s">
        <v>83</v>
      </c>
      <c r="AY664" s="152" t="s">
        <v>181</v>
      </c>
    </row>
    <row r="665" spans="2:65" s="1" customFormat="1" ht="16.5" customHeight="1" x14ac:dyDescent="0.2">
      <c r="B665" s="136"/>
      <c r="C665" s="137" t="s">
        <v>635</v>
      </c>
      <c r="D665" s="137" t="s">
        <v>183</v>
      </c>
      <c r="E665" s="138" t="s">
        <v>2449</v>
      </c>
      <c r="F665" s="139" t="s">
        <v>2450</v>
      </c>
      <c r="G665" s="140" t="s">
        <v>339</v>
      </c>
      <c r="H665" s="141">
        <v>8</v>
      </c>
      <c r="I665" s="142"/>
      <c r="J665" s="143">
        <f>ROUND(I665*H665,2)</f>
        <v>0</v>
      </c>
      <c r="K665" s="139" t="s">
        <v>187</v>
      </c>
      <c r="L665" s="32"/>
      <c r="M665" s="144" t="s">
        <v>1</v>
      </c>
      <c r="N665" s="145" t="s">
        <v>41</v>
      </c>
      <c r="P665" s="146">
        <f>O665*H665</f>
        <v>0</v>
      </c>
      <c r="Q665" s="146">
        <v>1.2454E-4</v>
      </c>
      <c r="R665" s="146">
        <f>Q665*H665</f>
        <v>9.9631999999999997E-4</v>
      </c>
      <c r="S665" s="146">
        <v>0</v>
      </c>
      <c r="T665" s="147">
        <f>S665*H665</f>
        <v>0</v>
      </c>
      <c r="AR665" s="148" t="s">
        <v>262</v>
      </c>
      <c r="AT665" s="148" t="s">
        <v>183</v>
      </c>
      <c r="AU665" s="148" t="s">
        <v>85</v>
      </c>
      <c r="AY665" s="17" t="s">
        <v>181</v>
      </c>
      <c r="BE665" s="149">
        <f>IF(N665="základní",J665,0)</f>
        <v>0</v>
      </c>
      <c r="BF665" s="149">
        <f>IF(N665="snížená",J665,0)</f>
        <v>0</v>
      </c>
      <c r="BG665" s="149">
        <f>IF(N665="zákl. přenesená",J665,0)</f>
        <v>0</v>
      </c>
      <c r="BH665" s="149">
        <f>IF(N665="sníž. přenesená",J665,0)</f>
        <v>0</v>
      </c>
      <c r="BI665" s="149">
        <f>IF(N665="nulová",J665,0)</f>
        <v>0</v>
      </c>
      <c r="BJ665" s="17" t="s">
        <v>83</v>
      </c>
      <c r="BK665" s="149">
        <f>ROUND(I665*H665,2)</f>
        <v>0</v>
      </c>
      <c r="BL665" s="17" t="s">
        <v>262</v>
      </c>
      <c r="BM665" s="148" t="s">
        <v>2451</v>
      </c>
    </row>
    <row r="666" spans="2:65" s="13" customFormat="1" x14ac:dyDescent="0.2">
      <c r="B666" s="158"/>
      <c r="D666" s="151" t="s">
        <v>190</v>
      </c>
      <c r="E666" s="159" t="s">
        <v>1</v>
      </c>
      <c r="F666" s="160" t="s">
        <v>2413</v>
      </c>
      <c r="H666" s="159" t="s">
        <v>1</v>
      </c>
      <c r="I666" s="161"/>
      <c r="L666" s="158"/>
      <c r="M666" s="162"/>
      <c r="T666" s="163"/>
      <c r="AT666" s="159" t="s">
        <v>190</v>
      </c>
      <c r="AU666" s="159" t="s">
        <v>85</v>
      </c>
      <c r="AV666" s="13" t="s">
        <v>83</v>
      </c>
      <c r="AW666" s="13" t="s">
        <v>32</v>
      </c>
      <c r="AX666" s="13" t="s">
        <v>76</v>
      </c>
      <c r="AY666" s="159" t="s">
        <v>181</v>
      </c>
    </row>
    <row r="667" spans="2:65" s="13" customFormat="1" x14ac:dyDescent="0.2">
      <c r="B667" s="158"/>
      <c r="D667" s="151" t="s">
        <v>190</v>
      </c>
      <c r="E667" s="159" t="s">
        <v>1</v>
      </c>
      <c r="F667" s="160" t="s">
        <v>2377</v>
      </c>
      <c r="H667" s="159" t="s">
        <v>1</v>
      </c>
      <c r="I667" s="161"/>
      <c r="L667" s="158"/>
      <c r="M667" s="162"/>
      <c r="T667" s="163"/>
      <c r="AT667" s="159" t="s">
        <v>190</v>
      </c>
      <c r="AU667" s="159" t="s">
        <v>85</v>
      </c>
      <c r="AV667" s="13" t="s">
        <v>83</v>
      </c>
      <c r="AW667" s="13" t="s">
        <v>32</v>
      </c>
      <c r="AX667" s="13" t="s">
        <v>76</v>
      </c>
      <c r="AY667" s="159" t="s">
        <v>181</v>
      </c>
    </row>
    <row r="668" spans="2:65" s="12" customFormat="1" x14ac:dyDescent="0.2">
      <c r="B668" s="150"/>
      <c r="D668" s="151" t="s">
        <v>190</v>
      </c>
      <c r="E668" s="152" t="s">
        <v>1</v>
      </c>
      <c r="F668" s="153" t="s">
        <v>85</v>
      </c>
      <c r="H668" s="154">
        <v>2</v>
      </c>
      <c r="I668" s="155"/>
      <c r="L668" s="150"/>
      <c r="M668" s="156"/>
      <c r="T668" s="157"/>
      <c r="AT668" s="152" t="s">
        <v>190</v>
      </c>
      <c r="AU668" s="152" t="s">
        <v>85</v>
      </c>
      <c r="AV668" s="12" t="s">
        <v>85</v>
      </c>
      <c r="AW668" s="12" t="s">
        <v>32</v>
      </c>
      <c r="AX668" s="12" t="s">
        <v>76</v>
      </c>
      <c r="AY668" s="152" t="s">
        <v>181</v>
      </c>
    </row>
    <row r="669" spans="2:65" s="13" customFormat="1" x14ac:dyDescent="0.2">
      <c r="B669" s="158"/>
      <c r="D669" s="151" t="s">
        <v>190</v>
      </c>
      <c r="E669" s="159" t="s">
        <v>1</v>
      </c>
      <c r="F669" s="160" t="s">
        <v>2378</v>
      </c>
      <c r="H669" s="159" t="s">
        <v>1</v>
      </c>
      <c r="I669" s="161"/>
      <c r="L669" s="158"/>
      <c r="M669" s="162"/>
      <c r="T669" s="163"/>
      <c r="AT669" s="159" t="s">
        <v>190</v>
      </c>
      <c r="AU669" s="159" t="s">
        <v>85</v>
      </c>
      <c r="AV669" s="13" t="s">
        <v>83</v>
      </c>
      <c r="AW669" s="13" t="s">
        <v>32</v>
      </c>
      <c r="AX669" s="13" t="s">
        <v>76</v>
      </c>
      <c r="AY669" s="159" t="s">
        <v>181</v>
      </c>
    </row>
    <row r="670" spans="2:65" s="12" customFormat="1" x14ac:dyDescent="0.2">
      <c r="B670" s="150"/>
      <c r="D670" s="151" t="s">
        <v>190</v>
      </c>
      <c r="E670" s="152" t="s">
        <v>1</v>
      </c>
      <c r="F670" s="153" t="s">
        <v>85</v>
      </c>
      <c r="H670" s="154">
        <v>2</v>
      </c>
      <c r="I670" s="155"/>
      <c r="L670" s="150"/>
      <c r="M670" s="156"/>
      <c r="T670" s="157"/>
      <c r="AT670" s="152" t="s">
        <v>190</v>
      </c>
      <c r="AU670" s="152" t="s">
        <v>85</v>
      </c>
      <c r="AV670" s="12" t="s">
        <v>85</v>
      </c>
      <c r="AW670" s="12" t="s">
        <v>32</v>
      </c>
      <c r="AX670" s="12" t="s">
        <v>76</v>
      </c>
      <c r="AY670" s="152" t="s">
        <v>181</v>
      </c>
    </row>
    <row r="671" spans="2:65" s="13" customFormat="1" x14ac:dyDescent="0.2">
      <c r="B671" s="158"/>
      <c r="D671" s="151" t="s">
        <v>190</v>
      </c>
      <c r="E671" s="159" t="s">
        <v>1</v>
      </c>
      <c r="F671" s="160" t="s">
        <v>2379</v>
      </c>
      <c r="H671" s="159" t="s">
        <v>1</v>
      </c>
      <c r="I671" s="161"/>
      <c r="L671" s="158"/>
      <c r="M671" s="162"/>
      <c r="T671" s="163"/>
      <c r="AT671" s="159" t="s">
        <v>190</v>
      </c>
      <c r="AU671" s="159" t="s">
        <v>85</v>
      </c>
      <c r="AV671" s="13" t="s">
        <v>83</v>
      </c>
      <c r="AW671" s="13" t="s">
        <v>32</v>
      </c>
      <c r="AX671" s="13" t="s">
        <v>76</v>
      </c>
      <c r="AY671" s="159" t="s">
        <v>181</v>
      </c>
    </row>
    <row r="672" spans="2:65" s="12" customFormat="1" x14ac:dyDescent="0.2">
      <c r="B672" s="150"/>
      <c r="D672" s="151" t="s">
        <v>190</v>
      </c>
      <c r="E672" s="152" t="s">
        <v>1</v>
      </c>
      <c r="F672" s="153" t="s">
        <v>85</v>
      </c>
      <c r="H672" s="154">
        <v>2</v>
      </c>
      <c r="I672" s="155"/>
      <c r="L672" s="150"/>
      <c r="M672" s="156"/>
      <c r="T672" s="157"/>
      <c r="AT672" s="152" t="s">
        <v>190</v>
      </c>
      <c r="AU672" s="152" t="s">
        <v>85</v>
      </c>
      <c r="AV672" s="12" t="s">
        <v>85</v>
      </c>
      <c r="AW672" s="12" t="s">
        <v>32</v>
      </c>
      <c r="AX672" s="12" t="s">
        <v>76</v>
      </c>
      <c r="AY672" s="152" t="s">
        <v>181</v>
      </c>
    </row>
    <row r="673" spans="2:65" s="13" customFormat="1" x14ac:dyDescent="0.2">
      <c r="B673" s="158"/>
      <c r="D673" s="151" t="s">
        <v>190</v>
      </c>
      <c r="E673" s="159" t="s">
        <v>1</v>
      </c>
      <c r="F673" s="160" t="s">
        <v>2380</v>
      </c>
      <c r="H673" s="159" t="s">
        <v>1</v>
      </c>
      <c r="I673" s="161"/>
      <c r="L673" s="158"/>
      <c r="M673" s="162"/>
      <c r="T673" s="163"/>
      <c r="AT673" s="159" t="s">
        <v>190</v>
      </c>
      <c r="AU673" s="159" t="s">
        <v>85</v>
      </c>
      <c r="AV673" s="13" t="s">
        <v>83</v>
      </c>
      <c r="AW673" s="13" t="s">
        <v>32</v>
      </c>
      <c r="AX673" s="13" t="s">
        <v>76</v>
      </c>
      <c r="AY673" s="159" t="s">
        <v>181</v>
      </c>
    </row>
    <row r="674" spans="2:65" s="12" customFormat="1" x14ac:dyDescent="0.2">
      <c r="B674" s="150"/>
      <c r="D674" s="151" t="s">
        <v>190</v>
      </c>
      <c r="E674" s="152" t="s">
        <v>1</v>
      </c>
      <c r="F674" s="153" t="s">
        <v>85</v>
      </c>
      <c r="H674" s="154">
        <v>2</v>
      </c>
      <c r="I674" s="155"/>
      <c r="L674" s="150"/>
      <c r="M674" s="156"/>
      <c r="T674" s="157"/>
      <c r="AT674" s="152" t="s">
        <v>190</v>
      </c>
      <c r="AU674" s="152" t="s">
        <v>85</v>
      </c>
      <c r="AV674" s="12" t="s">
        <v>85</v>
      </c>
      <c r="AW674" s="12" t="s">
        <v>32</v>
      </c>
      <c r="AX674" s="12" t="s">
        <v>76</v>
      </c>
      <c r="AY674" s="152" t="s">
        <v>181</v>
      </c>
    </row>
    <row r="675" spans="2:65" s="14" customFormat="1" x14ac:dyDescent="0.2">
      <c r="B675" s="164"/>
      <c r="D675" s="151" t="s">
        <v>190</v>
      </c>
      <c r="E675" s="165" t="s">
        <v>1</v>
      </c>
      <c r="F675" s="166" t="s">
        <v>193</v>
      </c>
      <c r="H675" s="167">
        <v>8</v>
      </c>
      <c r="I675" s="168"/>
      <c r="L675" s="164"/>
      <c r="M675" s="169"/>
      <c r="T675" s="170"/>
      <c r="AT675" s="165" t="s">
        <v>190</v>
      </c>
      <c r="AU675" s="165" t="s">
        <v>85</v>
      </c>
      <c r="AV675" s="14" t="s">
        <v>188</v>
      </c>
      <c r="AW675" s="14" t="s">
        <v>32</v>
      </c>
      <c r="AX675" s="14" t="s">
        <v>83</v>
      </c>
      <c r="AY675" s="165" t="s">
        <v>181</v>
      </c>
    </row>
    <row r="676" spans="2:65" s="1" customFormat="1" ht="16.5" customHeight="1" x14ac:dyDescent="0.2">
      <c r="B676" s="136"/>
      <c r="C676" s="171" t="s">
        <v>639</v>
      </c>
      <c r="D676" s="171" t="s">
        <v>198</v>
      </c>
      <c r="E676" s="172" t="s">
        <v>2452</v>
      </c>
      <c r="F676" s="173" t="s">
        <v>2453</v>
      </c>
      <c r="G676" s="174" t="s">
        <v>339</v>
      </c>
      <c r="H676" s="175">
        <v>8</v>
      </c>
      <c r="I676" s="176"/>
      <c r="J676" s="177">
        <f>ROUND(I676*H676,2)</f>
        <v>0</v>
      </c>
      <c r="K676" s="173" t="s">
        <v>187</v>
      </c>
      <c r="L676" s="178"/>
      <c r="M676" s="179" t="s">
        <v>1</v>
      </c>
      <c r="N676" s="180" t="s">
        <v>41</v>
      </c>
      <c r="P676" s="146">
        <f>O676*H676</f>
        <v>0</v>
      </c>
      <c r="Q676" s="146">
        <v>5.3800000000000002E-3</v>
      </c>
      <c r="R676" s="146">
        <f>Q676*H676</f>
        <v>4.3040000000000002E-2</v>
      </c>
      <c r="S676" s="146">
        <v>0</v>
      </c>
      <c r="T676" s="147">
        <f>S676*H676</f>
        <v>0</v>
      </c>
      <c r="AR676" s="148" t="s">
        <v>352</v>
      </c>
      <c r="AT676" s="148" t="s">
        <v>198</v>
      </c>
      <c r="AU676" s="148" t="s">
        <v>85</v>
      </c>
      <c r="AY676" s="17" t="s">
        <v>181</v>
      </c>
      <c r="BE676" s="149">
        <f>IF(N676="základní",J676,0)</f>
        <v>0</v>
      </c>
      <c r="BF676" s="149">
        <f>IF(N676="snížená",J676,0)</f>
        <v>0</v>
      </c>
      <c r="BG676" s="149">
        <f>IF(N676="zákl. přenesená",J676,0)</f>
        <v>0</v>
      </c>
      <c r="BH676" s="149">
        <f>IF(N676="sníž. přenesená",J676,0)</f>
        <v>0</v>
      </c>
      <c r="BI676" s="149">
        <f>IF(N676="nulová",J676,0)</f>
        <v>0</v>
      </c>
      <c r="BJ676" s="17" t="s">
        <v>83</v>
      </c>
      <c r="BK676" s="149">
        <f>ROUND(I676*H676,2)</f>
        <v>0</v>
      </c>
      <c r="BL676" s="17" t="s">
        <v>262</v>
      </c>
      <c r="BM676" s="148" t="s">
        <v>2454</v>
      </c>
    </row>
    <row r="677" spans="2:65" s="13" customFormat="1" x14ac:dyDescent="0.2">
      <c r="B677" s="158"/>
      <c r="D677" s="151" t="s">
        <v>190</v>
      </c>
      <c r="E677" s="159" t="s">
        <v>1</v>
      </c>
      <c r="F677" s="160" t="s">
        <v>2413</v>
      </c>
      <c r="H677" s="159" t="s">
        <v>1</v>
      </c>
      <c r="I677" s="161"/>
      <c r="L677" s="158"/>
      <c r="M677" s="162"/>
      <c r="T677" s="163"/>
      <c r="AT677" s="159" t="s">
        <v>190</v>
      </c>
      <c r="AU677" s="159" t="s">
        <v>85</v>
      </c>
      <c r="AV677" s="13" t="s">
        <v>83</v>
      </c>
      <c r="AW677" s="13" t="s">
        <v>32</v>
      </c>
      <c r="AX677" s="13" t="s">
        <v>76</v>
      </c>
      <c r="AY677" s="159" t="s">
        <v>181</v>
      </c>
    </row>
    <row r="678" spans="2:65" s="13" customFormat="1" x14ac:dyDescent="0.2">
      <c r="B678" s="158"/>
      <c r="D678" s="151" t="s">
        <v>190</v>
      </c>
      <c r="E678" s="159" t="s">
        <v>1</v>
      </c>
      <c r="F678" s="160" t="s">
        <v>2377</v>
      </c>
      <c r="H678" s="159" t="s">
        <v>1</v>
      </c>
      <c r="I678" s="161"/>
      <c r="L678" s="158"/>
      <c r="M678" s="162"/>
      <c r="T678" s="163"/>
      <c r="AT678" s="159" t="s">
        <v>190</v>
      </c>
      <c r="AU678" s="159" t="s">
        <v>85</v>
      </c>
      <c r="AV678" s="13" t="s">
        <v>83</v>
      </c>
      <c r="AW678" s="13" t="s">
        <v>32</v>
      </c>
      <c r="AX678" s="13" t="s">
        <v>76</v>
      </c>
      <c r="AY678" s="159" t="s">
        <v>181</v>
      </c>
    </row>
    <row r="679" spans="2:65" s="12" customFormat="1" x14ac:dyDescent="0.2">
      <c r="B679" s="150"/>
      <c r="D679" s="151" t="s">
        <v>190</v>
      </c>
      <c r="E679" s="152" t="s">
        <v>1</v>
      </c>
      <c r="F679" s="153" t="s">
        <v>85</v>
      </c>
      <c r="H679" s="154">
        <v>2</v>
      </c>
      <c r="I679" s="155"/>
      <c r="L679" s="150"/>
      <c r="M679" s="156"/>
      <c r="T679" s="157"/>
      <c r="AT679" s="152" t="s">
        <v>190</v>
      </c>
      <c r="AU679" s="152" t="s">
        <v>85</v>
      </c>
      <c r="AV679" s="12" t="s">
        <v>85</v>
      </c>
      <c r="AW679" s="12" t="s">
        <v>32</v>
      </c>
      <c r="AX679" s="12" t="s">
        <v>76</v>
      </c>
      <c r="AY679" s="152" t="s">
        <v>181</v>
      </c>
    </row>
    <row r="680" spans="2:65" s="13" customFormat="1" x14ac:dyDescent="0.2">
      <c r="B680" s="158"/>
      <c r="D680" s="151" t="s">
        <v>190</v>
      </c>
      <c r="E680" s="159" t="s">
        <v>1</v>
      </c>
      <c r="F680" s="160" t="s">
        <v>2378</v>
      </c>
      <c r="H680" s="159" t="s">
        <v>1</v>
      </c>
      <c r="I680" s="161"/>
      <c r="L680" s="158"/>
      <c r="M680" s="162"/>
      <c r="T680" s="163"/>
      <c r="AT680" s="159" t="s">
        <v>190</v>
      </c>
      <c r="AU680" s="159" t="s">
        <v>85</v>
      </c>
      <c r="AV680" s="13" t="s">
        <v>83</v>
      </c>
      <c r="AW680" s="13" t="s">
        <v>32</v>
      </c>
      <c r="AX680" s="13" t="s">
        <v>76</v>
      </c>
      <c r="AY680" s="159" t="s">
        <v>181</v>
      </c>
    </row>
    <row r="681" spans="2:65" s="12" customFormat="1" x14ac:dyDescent="0.2">
      <c r="B681" s="150"/>
      <c r="D681" s="151" t="s">
        <v>190</v>
      </c>
      <c r="E681" s="152" t="s">
        <v>1</v>
      </c>
      <c r="F681" s="153" t="s">
        <v>85</v>
      </c>
      <c r="H681" s="154">
        <v>2</v>
      </c>
      <c r="I681" s="155"/>
      <c r="L681" s="150"/>
      <c r="M681" s="156"/>
      <c r="T681" s="157"/>
      <c r="AT681" s="152" t="s">
        <v>190</v>
      </c>
      <c r="AU681" s="152" t="s">
        <v>85</v>
      </c>
      <c r="AV681" s="12" t="s">
        <v>85</v>
      </c>
      <c r="AW681" s="12" t="s">
        <v>32</v>
      </c>
      <c r="AX681" s="12" t="s">
        <v>76</v>
      </c>
      <c r="AY681" s="152" t="s">
        <v>181</v>
      </c>
    </row>
    <row r="682" spans="2:65" s="13" customFormat="1" x14ac:dyDescent="0.2">
      <c r="B682" s="158"/>
      <c r="D682" s="151" t="s">
        <v>190</v>
      </c>
      <c r="E682" s="159" t="s">
        <v>1</v>
      </c>
      <c r="F682" s="160" t="s">
        <v>2379</v>
      </c>
      <c r="H682" s="159" t="s">
        <v>1</v>
      </c>
      <c r="I682" s="161"/>
      <c r="L682" s="158"/>
      <c r="M682" s="162"/>
      <c r="T682" s="163"/>
      <c r="AT682" s="159" t="s">
        <v>190</v>
      </c>
      <c r="AU682" s="159" t="s">
        <v>85</v>
      </c>
      <c r="AV682" s="13" t="s">
        <v>83</v>
      </c>
      <c r="AW682" s="13" t="s">
        <v>32</v>
      </c>
      <c r="AX682" s="13" t="s">
        <v>76</v>
      </c>
      <c r="AY682" s="159" t="s">
        <v>181</v>
      </c>
    </row>
    <row r="683" spans="2:65" s="12" customFormat="1" x14ac:dyDescent="0.2">
      <c r="B683" s="150"/>
      <c r="D683" s="151" t="s">
        <v>190</v>
      </c>
      <c r="E683" s="152" t="s">
        <v>1</v>
      </c>
      <c r="F683" s="153" t="s">
        <v>85</v>
      </c>
      <c r="H683" s="154">
        <v>2</v>
      </c>
      <c r="I683" s="155"/>
      <c r="L683" s="150"/>
      <c r="M683" s="156"/>
      <c r="T683" s="157"/>
      <c r="AT683" s="152" t="s">
        <v>190</v>
      </c>
      <c r="AU683" s="152" t="s">
        <v>85</v>
      </c>
      <c r="AV683" s="12" t="s">
        <v>85</v>
      </c>
      <c r="AW683" s="12" t="s">
        <v>32</v>
      </c>
      <c r="AX683" s="12" t="s">
        <v>76</v>
      </c>
      <c r="AY683" s="152" t="s">
        <v>181</v>
      </c>
    </row>
    <row r="684" spans="2:65" s="13" customFormat="1" x14ac:dyDescent="0.2">
      <c r="B684" s="158"/>
      <c r="D684" s="151" t="s">
        <v>190</v>
      </c>
      <c r="E684" s="159" t="s">
        <v>1</v>
      </c>
      <c r="F684" s="160" t="s">
        <v>2380</v>
      </c>
      <c r="H684" s="159" t="s">
        <v>1</v>
      </c>
      <c r="I684" s="161"/>
      <c r="L684" s="158"/>
      <c r="M684" s="162"/>
      <c r="T684" s="163"/>
      <c r="AT684" s="159" t="s">
        <v>190</v>
      </c>
      <c r="AU684" s="159" t="s">
        <v>85</v>
      </c>
      <c r="AV684" s="13" t="s">
        <v>83</v>
      </c>
      <c r="AW684" s="13" t="s">
        <v>32</v>
      </c>
      <c r="AX684" s="13" t="s">
        <v>76</v>
      </c>
      <c r="AY684" s="159" t="s">
        <v>181</v>
      </c>
    </row>
    <row r="685" spans="2:65" s="12" customFormat="1" x14ac:dyDescent="0.2">
      <c r="B685" s="150"/>
      <c r="D685" s="151" t="s">
        <v>190</v>
      </c>
      <c r="E685" s="152" t="s">
        <v>1</v>
      </c>
      <c r="F685" s="153" t="s">
        <v>85</v>
      </c>
      <c r="H685" s="154">
        <v>2</v>
      </c>
      <c r="I685" s="155"/>
      <c r="L685" s="150"/>
      <c r="M685" s="156"/>
      <c r="T685" s="157"/>
      <c r="AT685" s="152" t="s">
        <v>190</v>
      </c>
      <c r="AU685" s="152" t="s">
        <v>85</v>
      </c>
      <c r="AV685" s="12" t="s">
        <v>85</v>
      </c>
      <c r="AW685" s="12" t="s">
        <v>32</v>
      </c>
      <c r="AX685" s="12" t="s">
        <v>76</v>
      </c>
      <c r="AY685" s="152" t="s">
        <v>181</v>
      </c>
    </row>
    <row r="686" spans="2:65" s="14" customFormat="1" x14ac:dyDescent="0.2">
      <c r="B686" s="164"/>
      <c r="D686" s="151" t="s">
        <v>190</v>
      </c>
      <c r="E686" s="165" t="s">
        <v>1</v>
      </c>
      <c r="F686" s="166" t="s">
        <v>193</v>
      </c>
      <c r="H686" s="167">
        <v>8</v>
      </c>
      <c r="I686" s="168"/>
      <c r="L686" s="164"/>
      <c r="M686" s="169"/>
      <c r="T686" s="170"/>
      <c r="AT686" s="165" t="s">
        <v>190</v>
      </c>
      <c r="AU686" s="165" t="s">
        <v>85</v>
      </c>
      <c r="AV686" s="14" t="s">
        <v>188</v>
      </c>
      <c r="AW686" s="14" t="s">
        <v>32</v>
      </c>
      <c r="AX686" s="14" t="s">
        <v>83</v>
      </c>
      <c r="AY686" s="165" t="s">
        <v>181</v>
      </c>
    </row>
    <row r="687" spans="2:65" s="1" customFormat="1" ht="16.5" customHeight="1" x14ac:dyDescent="0.2">
      <c r="B687" s="136"/>
      <c r="C687" s="137" t="s">
        <v>644</v>
      </c>
      <c r="D687" s="137" t="s">
        <v>183</v>
      </c>
      <c r="E687" s="138" t="s">
        <v>2455</v>
      </c>
      <c r="F687" s="139" t="s">
        <v>2456</v>
      </c>
      <c r="G687" s="140" t="s">
        <v>339</v>
      </c>
      <c r="H687" s="141">
        <v>16</v>
      </c>
      <c r="I687" s="142"/>
      <c r="J687" s="143">
        <f>ROUND(I687*H687,2)</f>
        <v>0</v>
      </c>
      <c r="K687" s="139" t="s">
        <v>187</v>
      </c>
      <c r="L687" s="32"/>
      <c r="M687" s="144" t="s">
        <v>1</v>
      </c>
      <c r="N687" s="145" t="s">
        <v>41</v>
      </c>
      <c r="P687" s="146">
        <f>O687*H687</f>
        <v>0</v>
      </c>
      <c r="Q687" s="146">
        <v>2.7500000000000002E-4</v>
      </c>
      <c r="R687" s="146">
        <f>Q687*H687</f>
        <v>4.4000000000000003E-3</v>
      </c>
      <c r="S687" s="146">
        <v>0</v>
      </c>
      <c r="T687" s="147">
        <f>S687*H687</f>
        <v>0</v>
      </c>
      <c r="AR687" s="148" t="s">
        <v>262</v>
      </c>
      <c r="AT687" s="148" t="s">
        <v>183</v>
      </c>
      <c r="AU687" s="148" t="s">
        <v>85</v>
      </c>
      <c r="AY687" s="17" t="s">
        <v>181</v>
      </c>
      <c r="BE687" s="149">
        <f>IF(N687="základní",J687,0)</f>
        <v>0</v>
      </c>
      <c r="BF687" s="149">
        <f>IF(N687="snížená",J687,0)</f>
        <v>0</v>
      </c>
      <c r="BG687" s="149">
        <f>IF(N687="zákl. přenesená",J687,0)</f>
        <v>0</v>
      </c>
      <c r="BH687" s="149">
        <f>IF(N687="sníž. přenesená",J687,0)</f>
        <v>0</v>
      </c>
      <c r="BI687" s="149">
        <f>IF(N687="nulová",J687,0)</f>
        <v>0</v>
      </c>
      <c r="BJ687" s="17" t="s">
        <v>83</v>
      </c>
      <c r="BK687" s="149">
        <f>ROUND(I687*H687,2)</f>
        <v>0</v>
      </c>
      <c r="BL687" s="17" t="s">
        <v>262</v>
      </c>
      <c r="BM687" s="148" t="s">
        <v>2457</v>
      </c>
    </row>
    <row r="688" spans="2:65" s="13" customFormat="1" x14ac:dyDescent="0.2">
      <c r="B688" s="158"/>
      <c r="D688" s="151" t="s">
        <v>190</v>
      </c>
      <c r="E688" s="159" t="s">
        <v>1</v>
      </c>
      <c r="F688" s="160" t="s">
        <v>2377</v>
      </c>
      <c r="H688" s="159" t="s">
        <v>1</v>
      </c>
      <c r="I688" s="161"/>
      <c r="L688" s="158"/>
      <c r="M688" s="162"/>
      <c r="T688" s="163"/>
      <c r="AT688" s="159" t="s">
        <v>190</v>
      </c>
      <c r="AU688" s="159" t="s">
        <v>85</v>
      </c>
      <c r="AV688" s="13" t="s">
        <v>83</v>
      </c>
      <c r="AW688" s="13" t="s">
        <v>32</v>
      </c>
      <c r="AX688" s="13" t="s">
        <v>76</v>
      </c>
      <c r="AY688" s="159" t="s">
        <v>181</v>
      </c>
    </row>
    <row r="689" spans="2:65" s="12" customFormat="1" x14ac:dyDescent="0.2">
      <c r="B689" s="150"/>
      <c r="D689" s="151" t="s">
        <v>190</v>
      </c>
      <c r="E689" s="152" t="s">
        <v>1</v>
      </c>
      <c r="F689" s="153" t="s">
        <v>188</v>
      </c>
      <c r="H689" s="154">
        <v>4</v>
      </c>
      <c r="I689" s="155"/>
      <c r="L689" s="150"/>
      <c r="M689" s="156"/>
      <c r="T689" s="157"/>
      <c r="AT689" s="152" t="s">
        <v>190</v>
      </c>
      <c r="AU689" s="152" t="s">
        <v>85</v>
      </c>
      <c r="AV689" s="12" t="s">
        <v>85</v>
      </c>
      <c r="AW689" s="12" t="s">
        <v>32</v>
      </c>
      <c r="AX689" s="12" t="s">
        <v>76</v>
      </c>
      <c r="AY689" s="152" t="s">
        <v>181</v>
      </c>
    </row>
    <row r="690" spans="2:65" s="13" customFormat="1" x14ac:dyDescent="0.2">
      <c r="B690" s="158"/>
      <c r="D690" s="151" t="s">
        <v>190</v>
      </c>
      <c r="E690" s="159" t="s">
        <v>1</v>
      </c>
      <c r="F690" s="160" t="s">
        <v>2378</v>
      </c>
      <c r="H690" s="159" t="s">
        <v>1</v>
      </c>
      <c r="I690" s="161"/>
      <c r="L690" s="158"/>
      <c r="M690" s="162"/>
      <c r="T690" s="163"/>
      <c r="AT690" s="159" t="s">
        <v>190</v>
      </c>
      <c r="AU690" s="159" t="s">
        <v>85</v>
      </c>
      <c r="AV690" s="13" t="s">
        <v>83</v>
      </c>
      <c r="AW690" s="13" t="s">
        <v>32</v>
      </c>
      <c r="AX690" s="13" t="s">
        <v>76</v>
      </c>
      <c r="AY690" s="159" t="s">
        <v>181</v>
      </c>
    </row>
    <row r="691" spans="2:65" s="12" customFormat="1" x14ac:dyDescent="0.2">
      <c r="B691" s="150"/>
      <c r="D691" s="151" t="s">
        <v>190</v>
      </c>
      <c r="E691" s="152" t="s">
        <v>1</v>
      </c>
      <c r="F691" s="153" t="s">
        <v>188</v>
      </c>
      <c r="H691" s="154">
        <v>4</v>
      </c>
      <c r="I691" s="155"/>
      <c r="L691" s="150"/>
      <c r="M691" s="156"/>
      <c r="T691" s="157"/>
      <c r="AT691" s="152" t="s">
        <v>190</v>
      </c>
      <c r="AU691" s="152" t="s">
        <v>85</v>
      </c>
      <c r="AV691" s="12" t="s">
        <v>85</v>
      </c>
      <c r="AW691" s="12" t="s">
        <v>32</v>
      </c>
      <c r="AX691" s="12" t="s">
        <v>76</v>
      </c>
      <c r="AY691" s="152" t="s">
        <v>181</v>
      </c>
    </row>
    <row r="692" spans="2:65" s="13" customFormat="1" x14ac:dyDescent="0.2">
      <c r="B692" s="158"/>
      <c r="D692" s="151" t="s">
        <v>190</v>
      </c>
      <c r="E692" s="159" t="s">
        <v>1</v>
      </c>
      <c r="F692" s="160" t="s">
        <v>2379</v>
      </c>
      <c r="H692" s="159" t="s">
        <v>1</v>
      </c>
      <c r="I692" s="161"/>
      <c r="L692" s="158"/>
      <c r="M692" s="162"/>
      <c r="T692" s="163"/>
      <c r="AT692" s="159" t="s">
        <v>190</v>
      </c>
      <c r="AU692" s="159" t="s">
        <v>85</v>
      </c>
      <c r="AV692" s="13" t="s">
        <v>83</v>
      </c>
      <c r="AW692" s="13" t="s">
        <v>32</v>
      </c>
      <c r="AX692" s="13" t="s">
        <v>76</v>
      </c>
      <c r="AY692" s="159" t="s">
        <v>181</v>
      </c>
    </row>
    <row r="693" spans="2:65" s="12" customFormat="1" x14ac:dyDescent="0.2">
      <c r="B693" s="150"/>
      <c r="D693" s="151" t="s">
        <v>190</v>
      </c>
      <c r="E693" s="152" t="s">
        <v>1</v>
      </c>
      <c r="F693" s="153" t="s">
        <v>188</v>
      </c>
      <c r="H693" s="154">
        <v>4</v>
      </c>
      <c r="I693" s="155"/>
      <c r="L693" s="150"/>
      <c r="M693" s="156"/>
      <c r="T693" s="157"/>
      <c r="AT693" s="152" t="s">
        <v>190</v>
      </c>
      <c r="AU693" s="152" t="s">
        <v>85</v>
      </c>
      <c r="AV693" s="12" t="s">
        <v>85</v>
      </c>
      <c r="AW693" s="12" t="s">
        <v>32</v>
      </c>
      <c r="AX693" s="12" t="s">
        <v>76</v>
      </c>
      <c r="AY693" s="152" t="s">
        <v>181</v>
      </c>
    </row>
    <row r="694" spans="2:65" s="13" customFormat="1" x14ac:dyDescent="0.2">
      <c r="B694" s="158"/>
      <c r="D694" s="151" t="s">
        <v>190</v>
      </c>
      <c r="E694" s="159" t="s">
        <v>1</v>
      </c>
      <c r="F694" s="160" t="s">
        <v>2380</v>
      </c>
      <c r="H694" s="159" t="s">
        <v>1</v>
      </c>
      <c r="I694" s="161"/>
      <c r="L694" s="158"/>
      <c r="M694" s="162"/>
      <c r="T694" s="163"/>
      <c r="AT694" s="159" t="s">
        <v>190</v>
      </c>
      <c r="AU694" s="159" t="s">
        <v>85</v>
      </c>
      <c r="AV694" s="13" t="s">
        <v>83</v>
      </c>
      <c r="AW694" s="13" t="s">
        <v>32</v>
      </c>
      <c r="AX694" s="13" t="s">
        <v>76</v>
      </c>
      <c r="AY694" s="159" t="s">
        <v>181</v>
      </c>
    </row>
    <row r="695" spans="2:65" s="12" customFormat="1" x14ac:dyDescent="0.2">
      <c r="B695" s="150"/>
      <c r="D695" s="151" t="s">
        <v>190</v>
      </c>
      <c r="E695" s="152" t="s">
        <v>1</v>
      </c>
      <c r="F695" s="153" t="s">
        <v>188</v>
      </c>
      <c r="H695" s="154">
        <v>4</v>
      </c>
      <c r="I695" s="155"/>
      <c r="L695" s="150"/>
      <c r="M695" s="156"/>
      <c r="T695" s="157"/>
      <c r="AT695" s="152" t="s">
        <v>190</v>
      </c>
      <c r="AU695" s="152" t="s">
        <v>85</v>
      </c>
      <c r="AV695" s="12" t="s">
        <v>85</v>
      </c>
      <c r="AW695" s="12" t="s">
        <v>32</v>
      </c>
      <c r="AX695" s="12" t="s">
        <v>76</v>
      </c>
      <c r="AY695" s="152" t="s">
        <v>181</v>
      </c>
    </row>
    <row r="696" spans="2:65" s="14" customFormat="1" x14ac:dyDescent="0.2">
      <c r="B696" s="164"/>
      <c r="D696" s="151" t="s">
        <v>190</v>
      </c>
      <c r="E696" s="165" t="s">
        <v>1</v>
      </c>
      <c r="F696" s="166" t="s">
        <v>193</v>
      </c>
      <c r="H696" s="167">
        <v>16</v>
      </c>
      <c r="I696" s="168"/>
      <c r="L696" s="164"/>
      <c r="M696" s="169"/>
      <c r="T696" s="170"/>
      <c r="AT696" s="165" t="s">
        <v>190</v>
      </c>
      <c r="AU696" s="165" t="s">
        <v>85</v>
      </c>
      <c r="AV696" s="14" t="s">
        <v>188</v>
      </c>
      <c r="AW696" s="14" t="s">
        <v>32</v>
      </c>
      <c r="AX696" s="14" t="s">
        <v>83</v>
      </c>
      <c r="AY696" s="165" t="s">
        <v>181</v>
      </c>
    </row>
    <row r="697" spans="2:65" s="1" customFormat="1" ht="16.5" customHeight="1" x14ac:dyDescent="0.2">
      <c r="B697" s="136"/>
      <c r="C697" s="137" t="s">
        <v>345</v>
      </c>
      <c r="D697" s="137" t="s">
        <v>183</v>
      </c>
      <c r="E697" s="138" t="s">
        <v>2458</v>
      </c>
      <c r="F697" s="139" t="s">
        <v>2459</v>
      </c>
      <c r="G697" s="140" t="s">
        <v>339</v>
      </c>
      <c r="H697" s="141">
        <v>1</v>
      </c>
      <c r="I697" s="142"/>
      <c r="J697" s="143">
        <f>ROUND(I697*H697,2)</f>
        <v>0</v>
      </c>
      <c r="K697" s="139" t="s">
        <v>187</v>
      </c>
      <c r="L697" s="32"/>
      <c r="M697" s="144" t="s">
        <v>1</v>
      </c>
      <c r="N697" s="145" t="s">
        <v>41</v>
      </c>
      <c r="P697" s="146">
        <f>O697*H697</f>
        <v>0</v>
      </c>
      <c r="Q697" s="146">
        <v>9.0000000000000006E-5</v>
      </c>
      <c r="R697" s="146">
        <f>Q697*H697</f>
        <v>9.0000000000000006E-5</v>
      </c>
      <c r="S697" s="146">
        <v>0</v>
      </c>
      <c r="T697" s="147">
        <f>S697*H697</f>
        <v>0</v>
      </c>
      <c r="AR697" s="148" t="s">
        <v>262</v>
      </c>
      <c r="AT697" s="148" t="s">
        <v>183</v>
      </c>
      <c r="AU697" s="148" t="s">
        <v>85</v>
      </c>
      <c r="AY697" s="17" t="s">
        <v>181</v>
      </c>
      <c r="BE697" s="149">
        <f>IF(N697="základní",J697,0)</f>
        <v>0</v>
      </c>
      <c r="BF697" s="149">
        <f>IF(N697="snížená",J697,0)</f>
        <v>0</v>
      </c>
      <c r="BG697" s="149">
        <f>IF(N697="zákl. přenesená",J697,0)</f>
        <v>0</v>
      </c>
      <c r="BH697" s="149">
        <f>IF(N697="sníž. přenesená",J697,0)</f>
        <v>0</v>
      </c>
      <c r="BI697" s="149">
        <f>IF(N697="nulová",J697,0)</f>
        <v>0</v>
      </c>
      <c r="BJ697" s="17" t="s">
        <v>83</v>
      </c>
      <c r="BK697" s="149">
        <f>ROUND(I697*H697,2)</f>
        <v>0</v>
      </c>
      <c r="BL697" s="17" t="s">
        <v>262</v>
      </c>
      <c r="BM697" s="148" t="s">
        <v>2460</v>
      </c>
    </row>
    <row r="698" spans="2:65" s="12" customFormat="1" x14ac:dyDescent="0.2">
      <c r="B698" s="150"/>
      <c r="D698" s="151" t="s">
        <v>190</v>
      </c>
      <c r="E698" s="152" t="s">
        <v>1</v>
      </c>
      <c r="F698" s="153" t="s">
        <v>83</v>
      </c>
      <c r="H698" s="154">
        <v>1</v>
      </c>
      <c r="I698" s="155"/>
      <c r="L698" s="150"/>
      <c r="M698" s="156"/>
      <c r="T698" s="157"/>
      <c r="AT698" s="152" t="s">
        <v>190</v>
      </c>
      <c r="AU698" s="152" t="s">
        <v>85</v>
      </c>
      <c r="AV698" s="12" t="s">
        <v>85</v>
      </c>
      <c r="AW698" s="12" t="s">
        <v>32</v>
      </c>
      <c r="AX698" s="12" t="s">
        <v>83</v>
      </c>
      <c r="AY698" s="152" t="s">
        <v>181</v>
      </c>
    </row>
    <row r="699" spans="2:65" s="1" customFormat="1" ht="16.5" customHeight="1" x14ac:dyDescent="0.2">
      <c r="B699" s="136"/>
      <c r="C699" s="137" t="s">
        <v>653</v>
      </c>
      <c r="D699" s="137" t="s">
        <v>183</v>
      </c>
      <c r="E699" s="138" t="s">
        <v>2461</v>
      </c>
      <c r="F699" s="139" t="s">
        <v>2462</v>
      </c>
      <c r="G699" s="140" t="s">
        <v>339</v>
      </c>
      <c r="H699" s="141">
        <v>18</v>
      </c>
      <c r="I699" s="142"/>
      <c r="J699" s="143">
        <f>ROUND(I699*H699,2)</f>
        <v>0</v>
      </c>
      <c r="K699" s="139" t="s">
        <v>1</v>
      </c>
      <c r="L699" s="32"/>
      <c r="M699" s="144" t="s">
        <v>1</v>
      </c>
      <c r="N699" s="145" t="s">
        <v>41</v>
      </c>
      <c r="P699" s="146">
        <f>O699*H699</f>
        <v>0</v>
      </c>
      <c r="Q699" s="146">
        <v>3.1E-4</v>
      </c>
      <c r="R699" s="146">
        <f>Q699*H699</f>
        <v>5.5799999999999999E-3</v>
      </c>
      <c r="S699" s="146">
        <v>0</v>
      </c>
      <c r="T699" s="147">
        <f>S699*H699</f>
        <v>0</v>
      </c>
      <c r="AR699" s="148" t="s">
        <v>262</v>
      </c>
      <c r="AT699" s="148" t="s">
        <v>183</v>
      </c>
      <c r="AU699" s="148" t="s">
        <v>85</v>
      </c>
      <c r="AY699" s="17" t="s">
        <v>181</v>
      </c>
      <c r="BE699" s="149">
        <f>IF(N699="základní",J699,0)</f>
        <v>0</v>
      </c>
      <c r="BF699" s="149">
        <f>IF(N699="snížená",J699,0)</f>
        <v>0</v>
      </c>
      <c r="BG699" s="149">
        <f>IF(N699="zákl. přenesená",J699,0)</f>
        <v>0</v>
      </c>
      <c r="BH699" s="149">
        <f>IF(N699="sníž. přenesená",J699,0)</f>
        <v>0</v>
      </c>
      <c r="BI699" s="149">
        <f>IF(N699="nulová",J699,0)</f>
        <v>0</v>
      </c>
      <c r="BJ699" s="17" t="s">
        <v>83</v>
      </c>
      <c r="BK699" s="149">
        <f>ROUND(I699*H699,2)</f>
        <v>0</v>
      </c>
      <c r="BL699" s="17" t="s">
        <v>262</v>
      </c>
      <c r="BM699" s="148" t="s">
        <v>2463</v>
      </c>
    </row>
    <row r="700" spans="2:65" s="12" customFormat="1" x14ac:dyDescent="0.2">
      <c r="B700" s="150"/>
      <c r="D700" s="151" t="s">
        <v>190</v>
      </c>
      <c r="E700" s="152" t="s">
        <v>1</v>
      </c>
      <c r="F700" s="153" t="s">
        <v>272</v>
      </c>
      <c r="H700" s="154">
        <v>18</v>
      </c>
      <c r="I700" s="155"/>
      <c r="L700" s="150"/>
      <c r="M700" s="156"/>
      <c r="T700" s="157"/>
      <c r="AT700" s="152" t="s">
        <v>190</v>
      </c>
      <c r="AU700" s="152" t="s">
        <v>85</v>
      </c>
      <c r="AV700" s="12" t="s">
        <v>85</v>
      </c>
      <c r="AW700" s="12" t="s">
        <v>32</v>
      </c>
      <c r="AX700" s="12" t="s">
        <v>83</v>
      </c>
      <c r="AY700" s="152" t="s">
        <v>181</v>
      </c>
    </row>
    <row r="701" spans="2:65" s="1" customFormat="1" ht="16.5" customHeight="1" x14ac:dyDescent="0.2">
      <c r="B701" s="136"/>
      <c r="C701" s="137" t="s">
        <v>658</v>
      </c>
      <c r="D701" s="137" t="s">
        <v>183</v>
      </c>
      <c r="E701" s="138" t="s">
        <v>2464</v>
      </c>
      <c r="F701" s="139" t="s">
        <v>2465</v>
      </c>
      <c r="G701" s="140" t="s">
        <v>339</v>
      </c>
      <c r="H701" s="141">
        <v>4</v>
      </c>
      <c r="I701" s="142"/>
      <c r="J701" s="143">
        <f>ROUND(I701*H701,2)</f>
        <v>0</v>
      </c>
      <c r="K701" s="139" t="s">
        <v>1</v>
      </c>
      <c r="L701" s="32"/>
      <c r="M701" s="144" t="s">
        <v>1</v>
      </c>
      <c r="N701" s="145" t="s">
        <v>41</v>
      </c>
      <c r="P701" s="146">
        <f>O701*H701</f>
        <v>0</v>
      </c>
      <c r="Q701" s="146">
        <v>3.1E-4</v>
      </c>
      <c r="R701" s="146">
        <f>Q701*H701</f>
        <v>1.24E-3</v>
      </c>
      <c r="S701" s="146">
        <v>0</v>
      </c>
      <c r="T701" s="147">
        <f>S701*H701</f>
        <v>0</v>
      </c>
      <c r="AR701" s="148" t="s">
        <v>262</v>
      </c>
      <c r="AT701" s="148" t="s">
        <v>183</v>
      </c>
      <c r="AU701" s="148" t="s">
        <v>85</v>
      </c>
      <c r="AY701" s="17" t="s">
        <v>181</v>
      </c>
      <c r="BE701" s="149">
        <f>IF(N701="základní",J701,0)</f>
        <v>0</v>
      </c>
      <c r="BF701" s="149">
        <f>IF(N701="snížená",J701,0)</f>
        <v>0</v>
      </c>
      <c r="BG701" s="149">
        <f>IF(N701="zákl. přenesená",J701,0)</f>
        <v>0</v>
      </c>
      <c r="BH701" s="149">
        <f>IF(N701="sníž. přenesená",J701,0)</f>
        <v>0</v>
      </c>
      <c r="BI701" s="149">
        <f>IF(N701="nulová",J701,0)</f>
        <v>0</v>
      </c>
      <c r="BJ701" s="17" t="s">
        <v>83</v>
      </c>
      <c r="BK701" s="149">
        <f>ROUND(I701*H701,2)</f>
        <v>0</v>
      </c>
      <c r="BL701" s="17" t="s">
        <v>262</v>
      </c>
      <c r="BM701" s="148" t="s">
        <v>2466</v>
      </c>
    </row>
    <row r="702" spans="2:65" s="12" customFormat="1" x14ac:dyDescent="0.2">
      <c r="B702" s="150"/>
      <c r="D702" s="151" t="s">
        <v>190</v>
      </c>
      <c r="E702" s="152" t="s">
        <v>1</v>
      </c>
      <c r="F702" s="153" t="s">
        <v>188</v>
      </c>
      <c r="H702" s="154">
        <v>4</v>
      </c>
      <c r="I702" s="155"/>
      <c r="L702" s="150"/>
      <c r="M702" s="156"/>
      <c r="T702" s="157"/>
      <c r="AT702" s="152" t="s">
        <v>190</v>
      </c>
      <c r="AU702" s="152" t="s">
        <v>85</v>
      </c>
      <c r="AV702" s="12" t="s">
        <v>85</v>
      </c>
      <c r="AW702" s="12" t="s">
        <v>32</v>
      </c>
      <c r="AX702" s="12" t="s">
        <v>83</v>
      </c>
      <c r="AY702" s="152" t="s">
        <v>181</v>
      </c>
    </row>
    <row r="703" spans="2:65" s="1" customFormat="1" ht="16.5" customHeight="1" x14ac:dyDescent="0.2">
      <c r="B703" s="136"/>
      <c r="C703" s="137" t="s">
        <v>665</v>
      </c>
      <c r="D703" s="137" t="s">
        <v>183</v>
      </c>
      <c r="E703" s="138" t="s">
        <v>2467</v>
      </c>
      <c r="F703" s="139" t="s">
        <v>2468</v>
      </c>
      <c r="G703" s="140" t="s">
        <v>373</v>
      </c>
      <c r="H703" s="141">
        <v>1.23</v>
      </c>
      <c r="I703" s="142"/>
      <c r="J703" s="143">
        <f>ROUND(I703*H703,2)</f>
        <v>0</v>
      </c>
      <c r="K703" s="139" t="s">
        <v>187</v>
      </c>
      <c r="L703" s="32"/>
      <c r="M703" s="144" t="s">
        <v>1</v>
      </c>
      <c r="N703" s="145" t="s">
        <v>41</v>
      </c>
      <c r="P703" s="146">
        <f>O703*H703</f>
        <v>0</v>
      </c>
      <c r="Q703" s="146">
        <v>0</v>
      </c>
      <c r="R703" s="146">
        <f>Q703*H703</f>
        <v>0</v>
      </c>
      <c r="S703" s="146">
        <v>0</v>
      </c>
      <c r="T703" s="147">
        <f>S703*H703</f>
        <v>0</v>
      </c>
      <c r="AR703" s="148" t="s">
        <v>262</v>
      </c>
      <c r="AT703" s="148" t="s">
        <v>183</v>
      </c>
      <c r="AU703" s="148" t="s">
        <v>85</v>
      </c>
      <c r="AY703" s="17" t="s">
        <v>181</v>
      </c>
      <c r="BE703" s="149">
        <f>IF(N703="základní",J703,0)</f>
        <v>0</v>
      </c>
      <c r="BF703" s="149">
        <f>IF(N703="snížená",J703,0)</f>
        <v>0</v>
      </c>
      <c r="BG703" s="149">
        <f>IF(N703="zákl. přenesená",J703,0)</f>
        <v>0</v>
      </c>
      <c r="BH703" s="149">
        <f>IF(N703="sníž. přenesená",J703,0)</f>
        <v>0</v>
      </c>
      <c r="BI703" s="149">
        <f>IF(N703="nulová",J703,0)</f>
        <v>0</v>
      </c>
      <c r="BJ703" s="17" t="s">
        <v>83</v>
      </c>
      <c r="BK703" s="149">
        <f>ROUND(I703*H703,2)</f>
        <v>0</v>
      </c>
      <c r="BL703" s="17" t="s">
        <v>262</v>
      </c>
      <c r="BM703" s="148" t="s">
        <v>2469</v>
      </c>
    </row>
    <row r="704" spans="2:65" s="1" customFormat="1" ht="16.5" customHeight="1" x14ac:dyDescent="0.2">
      <c r="B704" s="136"/>
      <c r="C704" s="137" t="s">
        <v>669</v>
      </c>
      <c r="D704" s="137" t="s">
        <v>183</v>
      </c>
      <c r="E704" s="138" t="s">
        <v>2470</v>
      </c>
      <c r="F704" s="139" t="s">
        <v>2471</v>
      </c>
      <c r="G704" s="140" t="s">
        <v>373</v>
      </c>
      <c r="H704" s="141">
        <v>1.23</v>
      </c>
      <c r="I704" s="142"/>
      <c r="J704" s="143">
        <f>ROUND(I704*H704,2)</f>
        <v>0</v>
      </c>
      <c r="K704" s="139" t="s">
        <v>187</v>
      </c>
      <c r="L704" s="32"/>
      <c r="M704" s="144" t="s">
        <v>1</v>
      </c>
      <c r="N704" s="145" t="s">
        <v>41</v>
      </c>
      <c r="P704" s="146">
        <f>O704*H704</f>
        <v>0</v>
      </c>
      <c r="Q704" s="146">
        <v>0</v>
      </c>
      <c r="R704" s="146">
        <f>Q704*H704</f>
        <v>0</v>
      </c>
      <c r="S704" s="146">
        <v>0</v>
      </c>
      <c r="T704" s="147">
        <f>S704*H704</f>
        <v>0</v>
      </c>
      <c r="AR704" s="148" t="s">
        <v>262</v>
      </c>
      <c r="AT704" s="148" t="s">
        <v>183</v>
      </c>
      <c r="AU704" s="148" t="s">
        <v>85</v>
      </c>
      <c r="AY704" s="17" t="s">
        <v>181</v>
      </c>
      <c r="BE704" s="149">
        <f>IF(N704="základní",J704,0)</f>
        <v>0</v>
      </c>
      <c r="BF704" s="149">
        <f>IF(N704="snížená",J704,0)</f>
        <v>0</v>
      </c>
      <c r="BG704" s="149">
        <f>IF(N704="zákl. přenesená",J704,0)</f>
        <v>0</v>
      </c>
      <c r="BH704" s="149">
        <f>IF(N704="sníž. přenesená",J704,0)</f>
        <v>0</v>
      </c>
      <c r="BI704" s="149">
        <f>IF(N704="nulová",J704,0)</f>
        <v>0</v>
      </c>
      <c r="BJ704" s="17" t="s">
        <v>83</v>
      </c>
      <c r="BK704" s="149">
        <f>ROUND(I704*H704,2)</f>
        <v>0</v>
      </c>
      <c r="BL704" s="17" t="s">
        <v>262</v>
      </c>
      <c r="BM704" s="148" t="s">
        <v>2472</v>
      </c>
    </row>
    <row r="705" spans="2:65" s="11" customFormat="1" ht="22.9" customHeight="1" x14ac:dyDescent="0.2">
      <c r="B705" s="124"/>
      <c r="D705" s="125" t="s">
        <v>75</v>
      </c>
      <c r="E705" s="134" t="s">
        <v>2473</v>
      </c>
      <c r="F705" s="134" t="s">
        <v>2474</v>
      </c>
      <c r="I705" s="127"/>
      <c r="J705" s="135">
        <f>BK705</f>
        <v>0</v>
      </c>
      <c r="L705" s="124"/>
      <c r="M705" s="129"/>
      <c r="P705" s="130">
        <f>SUM(P706:P762)</f>
        <v>0</v>
      </c>
      <c r="R705" s="130">
        <f>SUM(R706:R762)</f>
        <v>0.47120000000000006</v>
      </c>
      <c r="T705" s="131">
        <f>SUM(T706:T762)</f>
        <v>0</v>
      </c>
      <c r="AR705" s="125" t="s">
        <v>85</v>
      </c>
      <c r="AT705" s="132" t="s">
        <v>75</v>
      </c>
      <c r="AU705" s="132" t="s">
        <v>83</v>
      </c>
      <c r="AY705" s="125" t="s">
        <v>181</v>
      </c>
      <c r="BK705" s="133">
        <f>SUM(BK706:BK762)</f>
        <v>0</v>
      </c>
    </row>
    <row r="706" spans="2:65" s="1" customFormat="1" ht="16.5" customHeight="1" x14ac:dyDescent="0.2">
      <c r="B706" s="136"/>
      <c r="C706" s="137" t="s">
        <v>675</v>
      </c>
      <c r="D706" s="137" t="s">
        <v>183</v>
      </c>
      <c r="E706" s="138" t="s">
        <v>2475</v>
      </c>
      <c r="F706" s="139" t="s">
        <v>2476</v>
      </c>
      <c r="G706" s="140" t="s">
        <v>923</v>
      </c>
      <c r="H706" s="141">
        <v>16</v>
      </c>
      <c r="I706" s="142"/>
      <c r="J706" s="143">
        <f>ROUND(I706*H706,2)</f>
        <v>0</v>
      </c>
      <c r="K706" s="139" t="s">
        <v>187</v>
      </c>
      <c r="L706" s="32"/>
      <c r="M706" s="144" t="s">
        <v>1</v>
      </c>
      <c r="N706" s="145" t="s">
        <v>41</v>
      </c>
      <c r="P706" s="146">
        <f>O706*H706</f>
        <v>0</v>
      </c>
      <c r="Q706" s="146">
        <v>1.5599999999999999E-2</v>
      </c>
      <c r="R706" s="146">
        <f>Q706*H706</f>
        <v>0.24959999999999999</v>
      </c>
      <c r="S706" s="146">
        <v>0</v>
      </c>
      <c r="T706" s="147">
        <f>S706*H706</f>
        <v>0</v>
      </c>
      <c r="AR706" s="148" t="s">
        <v>262</v>
      </c>
      <c r="AT706" s="148" t="s">
        <v>183</v>
      </c>
      <c r="AU706" s="148" t="s">
        <v>85</v>
      </c>
      <c r="AY706" s="17" t="s">
        <v>181</v>
      </c>
      <c r="BE706" s="149">
        <f>IF(N706="základní",J706,0)</f>
        <v>0</v>
      </c>
      <c r="BF706" s="149">
        <f>IF(N706="snížená",J706,0)</f>
        <v>0</v>
      </c>
      <c r="BG706" s="149">
        <f>IF(N706="zákl. přenesená",J706,0)</f>
        <v>0</v>
      </c>
      <c r="BH706" s="149">
        <f>IF(N706="sníž. přenesená",J706,0)</f>
        <v>0</v>
      </c>
      <c r="BI706" s="149">
        <f>IF(N706="nulová",J706,0)</f>
        <v>0</v>
      </c>
      <c r="BJ706" s="17" t="s">
        <v>83</v>
      </c>
      <c r="BK706" s="149">
        <f>ROUND(I706*H706,2)</f>
        <v>0</v>
      </c>
      <c r="BL706" s="17" t="s">
        <v>262</v>
      </c>
      <c r="BM706" s="148" t="s">
        <v>2477</v>
      </c>
    </row>
    <row r="707" spans="2:65" s="13" customFormat="1" x14ac:dyDescent="0.2">
      <c r="B707" s="158"/>
      <c r="D707" s="151" t="s">
        <v>190</v>
      </c>
      <c r="E707" s="159" t="s">
        <v>1</v>
      </c>
      <c r="F707" s="160" t="s">
        <v>2377</v>
      </c>
      <c r="H707" s="159" t="s">
        <v>1</v>
      </c>
      <c r="I707" s="161"/>
      <c r="L707" s="158"/>
      <c r="M707" s="162"/>
      <c r="T707" s="163"/>
      <c r="AT707" s="159" t="s">
        <v>190</v>
      </c>
      <c r="AU707" s="159" t="s">
        <v>85</v>
      </c>
      <c r="AV707" s="13" t="s">
        <v>83</v>
      </c>
      <c r="AW707" s="13" t="s">
        <v>32</v>
      </c>
      <c r="AX707" s="13" t="s">
        <v>76</v>
      </c>
      <c r="AY707" s="159" t="s">
        <v>181</v>
      </c>
    </row>
    <row r="708" spans="2:65" s="12" customFormat="1" x14ac:dyDescent="0.2">
      <c r="B708" s="150"/>
      <c r="D708" s="151" t="s">
        <v>190</v>
      </c>
      <c r="E708" s="152" t="s">
        <v>1</v>
      </c>
      <c r="F708" s="153" t="s">
        <v>188</v>
      </c>
      <c r="H708" s="154">
        <v>4</v>
      </c>
      <c r="I708" s="155"/>
      <c r="L708" s="150"/>
      <c r="M708" s="156"/>
      <c r="T708" s="157"/>
      <c r="AT708" s="152" t="s">
        <v>190</v>
      </c>
      <c r="AU708" s="152" t="s">
        <v>85</v>
      </c>
      <c r="AV708" s="12" t="s">
        <v>85</v>
      </c>
      <c r="AW708" s="12" t="s">
        <v>32</v>
      </c>
      <c r="AX708" s="12" t="s">
        <v>76</v>
      </c>
      <c r="AY708" s="152" t="s">
        <v>181</v>
      </c>
    </row>
    <row r="709" spans="2:65" s="13" customFormat="1" x14ac:dyDescent="0.2">
      <c r="B709" s="158"/>
      <c r="D709" s="151" t="s">
        <v>190</v>
      </c>
      <c r="E709" s="159" t="s">
        <v>1</v>
      </c>
      <c r="F709" s="160" t="s">
        <v>2378</v>
      </c>
      <c r="H709" s="159" t="s">
        <v>1</v>
      </c>
      <c r="I709" s="161"/>
      <c r="L709" s="158"/>
      <c r="M709" s="162"/>
      <c r="T709" s="163"/>
      <c r="AT709" s="159" t="s">
        <v>190</v>
      </c>
      <c r="AU709" s="159" t="s">
        <v>85</v>
      </c>
      <c r="AV709" s="13" t="s">
        <v>83</v>
      </c>
      <c r="AW709" s="13" t="s">
        <v>32</v>
      </c>
      <c r="AX709" s="13" t="s">
        <v>76</v>
      </c>
      <c r="AY709" s="159" t="s">
        <v>181</v>
      </c>
    </row>
    <row r="710" spans="2:65" s="12" customFormat="1" x14ac:dyDescent="0.2">
      <c r="B710" s="150"/>
      <c r="D710" s="151" t="s">
        <v>190</v>
      </c>
      <c r="E710" s="152" t="s">
        <v>1</v>
      </c>
      <c r="F710" s="153" t="s">
        <v>188</v>
      </c>
      <c r="H710" s="154">
        <v>4</v>
      </c>
      <c r="I710" s="155"/>
      <c r="L710" s="150"/>
      <c r="M710" s="156"/>
      <c r="T710" s="157"/>
      <c r="AT710" s="152" t="s">
        <v>190</v>
      </c>
      <c r="AU710" s="152" t="s">
        <v>85</v>
      </c>
      <c r="AV710" s="12" t="s">
        <v>85</v>
      </c>
      <c r="AW710" s="12" t="s">
        <v>32</v>
      </c>
      <c r="AX710" s="12" t="s">
        <v>76</v>
      </c>
      <c r="AY710" s="152" t="s">
        <v>181</v>
      </c>
    </row>
    <row r="711" spans="2:65" s="13" customFormat="1" x14ac:dyDescent="0.2">
      <c r="B711" s="158"/>
      <c r="D711" s="151" t="s">
        <v>190</v>
      </c>
      <c r="E711" s="159" t="s">
        <v>1</v>
      </c>
      <c r="F711" s="160" t="s">
        <v>2379</v>
      </c>
      <c r="H711" s="159" t="s">
        <v>1</v>
      </c>
      <c r="I711" s="161"/>
      <c r="L711" s="158"/>
      <c r="M711" s="162"/>
      <c r="T711" s="163"/>
      <c r="AT711" s="159" t="s">
        <v>190</v>
      </c>
      <c r="AU711" s="159" t="s">
        <v>85</v>
      </c>
      <c r="AV711" s="13" t="s">
        <v>83</v>
      </c>
      <c r="AW711" s="13" t="s">
        <v>32</v>
      </c>
      <c r="AX711" s="13" t="s">
        <v>76</v>
      </c>
      <c r="AY711" s="159" t="s">
        <v>181</v>
      </c>
    </row>
    <row r="712" spans="2:65" s="12" customFormat="1" x14ac:dyDescent="0.2">
      <c r="B712" s="150"/>
      <c r="D712" s="151" t="s">
        <v>190</v>
      </c>
      <c r="E712" s="152" t="s">
        <v>1</v>
      </c>
      <c r="F712" s="153" t="s">
        <v>188</v>
      </c>
      <c r="H712" s="154">
        <v>4</v>
      </c>
      <c r="I712" s="155"/>
      <c r="L712" s="150"/>
      <c r="M712" s="156"/>
      <c r="T712" s="157"/>
      <c r="AT712" s="152" t="s">
        <v>190</v>
      </c>
      <c r="AU712" s="152" t="s">
        <v>85</v>
      </c>
      <c r="AV712" s="12" t="s">
        <v>85</v>
      </c>
      <c r="AW712" s="12" t="s">
        <v>32</v>
      </c>
      <c r="AX712" s="12" t="s">
        <v>76</v>
      </c>
      <c r="AY712" s="152" t="s">
        <v>181</v>
      </c>
    </row>
    <row r="713" spans="2:65" s="13" customFormat="1" x14ac:dyDescent="0.2">
      <c r="B713" s="158"/>
      <c r="D713" s="151" t="s">
        <v>190</v>
      </c>
      <c r="E713" s="159" t="s">
        <v>1</v>
      </c>
      <c r="F713" s="160" t="s">
        <v>2380</v>
      </c>
      <c r="H713" s="159" t="s">
        <v>1</v>
      </c>
      <c r="I713" s="161"/>
      <c r="L713" s="158"/>
      <c r="M713" s="162"/>
      <c r="T713" s="163"/>
      <c r="AT713" s="159" t="s">
        <v>190</v>
      </c>
      <c r="AU713" s="159" t="s">
        <v>85</v>
      </c>
      <c r="AV713" s="13" t="s">
        <v>83</v>
      </c>
      <c r="AW713" s="13" t="s">
        <v>32</v>
      </c>
      <c r="AX713" s="13" t="s">
        <v>76</v>
      </c>
      <c r="AY713" s="159" t="s">
        <v>181</v>
      </c>
    </row>
    <row r="714" spans="2:65" s="12" customFormat="1" x14ac:dyDescent="0.2">
      <c r="B714" s="150"/>
      <c r="D714" s="151" t="s">
        <v>190</v>
      </c>
      <c r="E714" s="152" t="s">
        <v>1</v>
      </c>
      <c r="F714" s="153" t="s">
        <v>188</v>
      </c>
      <c r="H714" s="154">
        <v>4</v>
      </c>
      <c r="I714" s="155"/>
      <c r="L714" s="150"/>
      <c r="M714" s="156"/>
      <c r="T714" s="157"/>
      <c r="AT714" s="152" t="s">
        <v>190</v>
      </c>
      <c r="AU714" s="152" t="s">
        <v>85</v>
      </c>
      <c r="AV714" s="12" t="s">
        <v>85</v>
      </c>
      <c r="AW714" s="12" t="s">
        <v>32</v>
      </c>
      <c r="AX714" s="12" t="s">
        <v>76</v>
      </c>
      <c r="AY714" s="152" t="s">
        <v>181</v>
      </c>
    </row>
    <row r="715" spans="2:65" s="14" customFormat="1" x14ac:dyDescent="0.2">
      <c r="B715" s="164"/>
      <c r="D715" s="151" t="s">
        <v>190</v>
      </c>
      <c r="E715" s="165" t="s">
        <v>1</v>
      </c>
      <c r="F715" s="166" t="s">
        <v>193</v>
      </c>
      <c r="H715" s="167">
        <v>16</v>
      </c>
      <c r="I715" s="168"/>
      <c r="L715" s="164"/>
      <c r="M715" s="169"/>
      <c r="T715" s="170"/>
      <c r="AT715" s="165" t="s">
        <v>190</v>
      </c>
      <c r="AU715" s="165" t="s">
        <v>85</v>
      </c>
      <c r="AV715" s="14" t="s">
        <v>188</v>
      </c>
      <c r="AW715" s="14" t="s">
        <v>32</v>
      </c>
      <c r="AX715" s="14" t="s">
        <v>83</v>
      </c>
      <c r="AY715" s="165" t="s">
        <v>181</v>
      </c>
    </row>
    <row r="716" spans="2:65" s="1" customFormat="1" ht="21.75" customHeight="1" x14ac:dyDescent="0.2">
      <c r="B716" s="136"/>
      <c r="C716" s="137" t="s">
        <v>680</v>
      </c>
      <c r="D716" s="137" t="s">
        <v>183</v>
      </c>
      <c r="E716" s="138" t="s">
        <v>2478</v>
      </c>
      <c r="F716" s="139" t="s">
        <v>2479</v>
      </c>
      <c r="G716" s="140" t="s">
        <v>923</v>
      </c>
      <c r="H716" s="141">
        <v>12</v>
      </c>
      <c r="I716" s="142"/>
      <c r="J716" s="143">
        <f>ROUND(I716*H716,2)</f>
        <v>0</v>
      </c>
      <c r="K716" s="139" t="s">
        <v>187</v>
      </c>
      <c r="L716" s="32"/>
      <c r="M716" s="144" t="s">
        <v>1</v>
      </c>
      <c r="N716" s="145" t="s">
        <v>41</v>
      </c>
      <c r="P716" s="146">
        <f>O716*H716</f>
        <v>0</v>
      </c>
      <c r="Q716" s="146">
        <v>1.6650000000000002E-2</v>
      </c>
      <c r="R716" s="146">
        <f>Q716*H716</f>
        <v>0.19980000000000003</v>
      </c>
      <c r="S716" s="146">
        <v>0</v>
      </c>
      <c r="T716" s="147">
        <f>S716*H716</f>
        <v>0</v>
      </c>
      <c r="AR716" s="148" t="s">
        <v>262</v>
      </c>
      <c r="AT716" s="148" t="s">
        <v>183</v>
      </c>
      <c r="AU716" s="148" t="s">
        <v>85</v>
      </c>
      <c r="AY716" s="17" t="s">
        <v>181</v>
      </c>
      <c r="BE716" s="149">
        <f>IF(N716="základní",J716,0)</f>
        <v>0</v>
      </c>
      <c r="BF716" s="149">
        <f>IF(N716="snížená",J716,0)</f>
        <v>0</v>
      </c>
      <c r="BG716" s="149">
        <f>IF(N716="zákl. přenesená",J716,0)</f>
        <v>0</v>
      </c>
      <c r="BH716" s="149">
        <f>IF(N716="sníž. přenesená",J716,0)</f>
        <v>0</v>
      </c>
      <c r="BI716" s="149">
        <f>IF(N716="nulová",J716,0)</f>
        <v>0</v>
      </c>
      <c r="BJ716" s="17" t="s">
        <v>83</v>
      </c>
      <c r="BK716" s="149">
        <f>ROUND(I716*H716,2)</f>
        <v>0</v>
      </c>
      <c r="BL716" s="17" t="s">
        <v>262</v>
      </c>
      <c r="BM716" s="148" t="s">
        <v>2480</v>
      </c>
    </row>
    <row r="717" spans="2:65" s="13" customFormat="1" x14ac:dyDescent="0.2">
      <c r="B717" s="158"/>
      <c r="D717" s="151" t="s">
        <v>190</v>
      </c>
      <c r="E717" s="159" t="s">
        <v>1</v>
      </c>
      <c r="F717" s="160" t="s">
        <v>183</v>
      </c>
      <c r="H717" s="159" t="s">
        <v>1</v>
      </c>
      <c r="I717" s="161"/>
      <c r="L717" s="158"/>
      <c r="M717" s="162"/>
      <c r="T717" s="163"/>
      <c r="AT717" s="159" t="s">
        <v>190</v>
      </c>
      <c r="AU717" s="159" t="s">
        <v>85</v>
      </c>
      <c r="AV717" s="13" t="s">
        <v>83</v>
      </c>
      <c r="AW717" s="13" t="s">
        <v>32</v>
      </c>
      <c r="AX717" s="13" t="s">
        <v>76</v>
      </c>
      <c r="AY717" s="159" t="s">
        <v>181</v>
      </c>
    </row>
    <row r="718" spans="2:65" s="13" customFormat="1" x14ac:dyDescent="0.2">
      <c r="B718" s="158"/>
      <c r="D718" s="151" t="s">
        <v>190</v>
      </c>
      <c r="E718" s="159" t="s">
        <v>1</v>
      </c>
      <c r="F718" s="160" t="s">
        <v>2377</v>
      </c>
      <c r="H718" s="159" t="s">
        <v>1</v>
      </c>
      <c r="I718" s="161"/>
      <c r="L718" s="158"/>
      <c r="M718" s="162"/>
      <c r="T718" s="163"/>
      <c r="AT718" s="159" t="s">
        <v>190</v>
      </c>
      <c r="AU718" s="159" t="s">
        <v>85</v>
      </c>
      <c r="AV718" s="13" t="s">
        <v>83</v>
      </c>
      <c r="AW718" s="13" t="s">
        <v>32</v>
      </c>
      <c r="AX718" s="13" t="s">
        <v>76</v>
      </c>
      <c r="AY718" s="159" t="s">
        <v>181</v>
      </c>
    </row>
    <row r="719" spans="2:65" s="12" customFormat="1" x14ac:dyDescent="0.2">
      <c r="B719" s="150"/>
      <c r="D719" s="151" t="s">
        <v>190</v>
      </c>
      <c r="E719" s="152" t="s">
        <v>1</v>
      </c>
      <c r="F719" s="153" t="s">
        <v>99</v>
      </c>
      <c r="H719" s="154">
        <v>3</v>
      </c>
      <c r="I719" s="155"/>
      <c r="L719" s="150"/>
      <c r="M719" s="156"/>
      <c r="T719" s="157"/>
      <c r="AT719" s="152" t="s">
        <v>190</v>
      </c>
      <c r="AU719" s="152" t="s">
        <v>85</v>
      </c>
      <c r="AV719" s="12" t="s">
        <v>85</v>
      </c>
      <c r="AW719" s="12" t="s">
        <v>32</v>
      </c>
      <c r="AX719" s="12" t="s">
        <v>76</v>
      </c>
      <c r="AY719" s="152" t="s">
        <v>181</v>
      </c>
    </row>
    <row r="720" spans="2:65" s="13" customFormat="1" x14ac:dyDescent="0.2">
      <c r="B720" s="158"/>
      <c r="D720" s="151" t="s">
        <v>190</v>
      </c>
      <c r="E720" s="159" t="s">
        <v>1</v>
      </c>
      <c r="F720" s="160" t="s">
        <v>2378</v>
      </c>
      <c r="H720" s="159" t="s">
        <v>1</v>
      </c>
      <c r="I720" s="161"/>
      <c r="L720" s="158"/>
      <c r="M720" s="162"/>
      <c r="T720" s="163"/>
      <c r="AT720" s="159" t="s">
        <v>190</v>
      </c>
      <c r="AU720" s="159" t="s">
        <v>85</v>
      </c>
      <c r="AV720" s="13" t="s">
        <v>83</v>
      </c>
      <c r="AW720" s="13" t="s">
        <v>32</v>
      </c>
      <c r="AX720" s="13" t="s">
        <v>76</v>
      </c>
      <c r="AY720" s="159" t="s">
        <v>181</v>
      </c>
    </row>
    <row r="721" spans="2:65" s="12" customFormat="1" x14ac:dyDescent="0.2">
      <c r="B721" s="150"/>
      <c r="D721" s="151" t="s">
        <v>190</v>
      </c>
      <c r="E721" s="152" t="s">
        <v>1</v>
      </c>
      <c r="F721" s="153" t="s">
        <v>99</v>
      </c>
      <c r="H721" s="154">
        <v>3</v>
      </c>
      <c r="I721" s="155"/>
      <c r="L721" s="150"/>
      <c r="M721" s="156"/>
      <c r="T721" s="157"/>
      <c r="AT721" s="152" t="s">
        <v>190</v>
      </c>
      <c r="AU721" s="152" t="s">
        <v>85</v>
      </c>
      <c r="AV721" s="12" t="s">
        <v>85</v>
      </c>
      <c r="AW721" s="12" t="s">
        <v>32</v>
      </c>
      <c r="AX721" s="12" t="s">
        <v>76</v>
      </c>
      <c r="AY721" s="152" t="s">
        <v>181</v>
      </c>
    </row>
    <row r="722" spans="2:65" s="13" customFormat="1" x14ac:dyDescent="0.2">
      <c r="B722" s="158"/>
      <c r="D722" s="151" t="s">
        <v>190</v>
      </c>
      <c r="E722" s="159" t="s">
        <v>1</v>
      </c>
      <c r="F722" s="160" t="s">
        <v>2379</v>
      </c>
      <c r="H722" s="159" t="s">
        <v>1</v>
      </c>
      <c r="I722" s="161"/>
      <c r="L722" s="158"/>
      <c r="M722" s="162"/>
      <c r="T722" s="163"/>
      <c r="AT722" s="159" t="s">
        <v>190</v>
      </c>
      <c r="AU722" s="159" t="s">
        <v>85</v>
      </c>
      <c r="AV722" s="13" t="s">
        <v>83</v>
      </c>
      <c r="AW722" s="13" t="s">
        <v>32</v>
      </c>
      <c r="AX722" s="13" t="s">
        <v>76</v>
      </c>
      <c r="AY722" s="159" t="s">
        <v>181</v>
      </c>
    </row>
    <row r="723" spans="2:65" s="12" customFormat="1" x14ac:dyDescent="0.2">
      <c r="B723" s="150"/>
      <c r="D723" s="151" t="s">
        <v>190</v>
      </c>
      <c r="E723" s="152" t="s">
        <v>1</v>
      </c>
      <c r="F723" s="153" t="s">
        <v>99</v>
      </c>
      <c r="H723" s="154">
        <v>3</v>
      </c>
      <c r="I723" s="155"/>
      <c r="L723" s="150"/>
      <c r="M723" s="156"/>
      <c r="T723" s="157"/>
      <c r="AT723" s="152" t="s">
        <v>190</v>
      </c>
      <c r="AU723" s="152" t="s">
        <v>85</v>
      </c>
      <c r="AV723" s="12" t="s">
        <v>85</v>
      </c>
      <c r="AW723" s="12" t="s">
        <v>32</v>
      </c>
      <c r="AX723" s="12" t="s">
        <v>76</v>
      </c>
      <c r="AY723" s="152" t="s">
        <v>181</v>
      </c>
    </row>
    <row r="724" spans="2:65" s="13" customFormat="1" x14ac:dyDescent="0.2">
      <c r="B724" s="158"/>
      <c r="D724" s="151" t="s">
        <v>190</v>
      </c>
      <c r="E724" s="159" t="s">
        <v>1</v>
      </c>
      <c r="F724" s="160" t="s">
        <v>2380</v>
      </c>
      <c r="H724" s="159" t="s">
        <v>1</v>
      </c>
      <c r="I724" s="161"/>
      <c r="L724" s="158"/>
      <c r="M724" s="162"/>
      <c r="T724" s="163"/>
      <c r="AT724" s="159" t="s">
        <v>190</v>
      </c>
      <c r="AU724" s="159" t="s">
        <v>85</v>
      </c>
      <c r="AV724" s="13" t="s">
        <v>83</v>
      </c>
      <c r="AW724" s="13" t="s">
        <v>32</v>
      </c>
      <c r="AX724" s="13" t="s">
        <v>76</v>
      </c>
      <c r="AY724" s="159" t="s">
        <v>181</v>
      </c>
    </row>
    <row r="725" spans="2:65" s="12" customFormat="1" x14ac:dyDescent="0.2">
      <c r="B725" s="150"/>
      <c r="D725" s="151" t="s">
        <v>190</v>
      </c>
      <c r="E725" s="152" t="s">
        <v>1</v>
      </c>
      <c r="F725" s="153" t="s">
        <v>99</v>
      </c>
      <c r="H725" s="154">
        <v>3</v>
      </c>
      <c r="I725" s="155"/>
      <c r="L725" s="150"/>
      <c r="M725" s="156"/>
      <c r="T725" s="157"/>
      <c r="AT725" s="152" t="s">
        <v>190</v>
      </c>
      <c r="AU725" s="152" t="s">
        <v>85</v>
      </c>
      <c r="AV725" s="12" t="s">
        <v>85</v>
      </c>
      <c r="AW725" s="12" t="s">
        <v>32</v>
      </c>
      <c r="AX725" s="12" t="s">
        <v>76</v>
      </c>
      <c r="AY725" s="152" t="s">
        <v>181</v>
      </c>
    </row>
    <row r="726" spans="2:65" s="14" customFormat="1" x14ac:dyDescent="0.2">
      <c r="B726" s="164"/>
      <c r="D726" s="151" t="s">
        <v>190</v>
      </c>
      <c r="E726" s="165" t="s">
        <v>1</v>
      </c>
      <c r="F726" s="166" t="s">
        <v>193</v>
      </c>
      <c r="H726" s="167">
        <v>12</v>
      </c>
      <c r="I726" s="168"/>
      <c r="L726" s="164"/>
      <c r="M726" s="169"/>
      <c r="T726" s="170"/>
      <c r="AT726" s="165" t="s">
        <v>190</v>
      </c>
      <c r="AU726" s="165" t="s">
        <v>85</v>
      </c>
      <c r="AV726" s="14" t="s">
        <v>188</v>
      </c>
      <c r="AW726" s="14" t="s">
        <v>32</v>
      </c>
      <c r="AX726" s="14" t="s">
        <v>83</v>
      </c>
      <c r="AY726" s="165" t="s">
        <v>181</v>
      </c>
    </row>
    <row r="727" spans="2:65" s="1" customFormat="1" ht="16.5" customHeight="1" x14ac:dyDescent="0.2">
      <c r="B727" s="136"/>
      <c r="C727" s="137" t="s">
        <v>685</v>
      </c>
      <c r="D727" s="137" t="s">
        <v>183</v>
      </c>
      <c r="E727" s="138" t="s">
        <v>2481</v>
      </c>
      <c r="F727" s="139" t="s">
        <v>2482</v>
      </c>
      <c r="G727" s="140" t="s">
        <v>923</v>
      </c>
      <c r="H727" s="141">
        <v>12</v>
      </c>
      <c r="I727" s="142"/>
      <c r="J727" s="143">
        <f>ROUND(I727*H727,2)</f>
        <v>0</v>
      </c>
      <c r="K727" s="139" t="s">
        <v>187</v>
      </c>
      <c r="L727" s="32"/>
      <c r="M727" s="144" t="s">
        <v>1</v>
      </c>
      <c r="N727" s="145" t="s">
        <v>41</v>
      </c>
      <c r="P727" s="146">
        <f>O727*H727</f>
        <v>0</v>
      </c>
      <c r="Q727" s="146">
        <v>1.4999999999999999E-4</v>
      </c>
      <c r="R727" s="146">
        <f>Q727*H727</f>
        <v>1.8E-3</v>
      </c>
      <c r="S727" s="146">
        <v>0</v>
      </c>
      <c r="T727" s="147">
        <f>S727*H727</f>
        <v>0</v>
      </c>
      <c r="AR727" s="148" t="s">
        <v>262</v>
      </c>
      <c r="AT727" s="148" t="s">
        <v>183</v>
      </c>
      <c r="AU727" s="148" t="s">
        <v>85</v>
      </c>
      <c r="AY727" s="17" t="s">
        <v>181</v>
      </c>
      <c r="BE727" s="149">
        <f>IF(N727="základní",J727,0)</f>
        <v>0</v>
      </c>
      <c r="BF727" s="149">
        <f>IF(N727="snížená",J727,0)</f>
        <v>0</v>
      </c>
      <c r="BG727" s="149">
        <f>IF(N727="zákl. přenesená",J727,0)</f>
        <v>0</v>
      </c>
      <c r="BH727" s="149">
        <f>IF(N727="sníž. přenesená",J727,0)</f>
        <v>0</v>
      </c>
      <c r="BI727" s="149">
        <f>IF(N727="nulová",J727,0)</f>
        <v>0</v>
      </c>
      <c r="BJ727" s="17" t="s">
        <v>83</v>
      </c>
      <c r="BK727" s="149">
        <f>ROUND(I727*H727,2)</f>
        <v>0</v>
      </c>
      <c r="BL727" s="17" t="s">
        <v>262</v>
      </c>
      <c r="BM727" s="148" t="s">
        <v>2483</v>
      </c>
    </row>
    <row r="728" spans="2:65" s="13" customFormat="1" x14ac:dyDescent="0.2">
      <c r="B728" s="158"/>
      <c r="D728" s="151" t="s">
        <v>190</v>
      </c>
      <c r="E728" s="159" t="s">
        <v>1</v>
      </c>
      <c r="F728" s="160" t="s">
        <v>183</v>
      </c>
      <c r="H728" s="159" t="s">
        <v>1</v>
      </c>
      <c r="I728" s="161"/>
      <c r="L728" s="158"/>
      <c r="M728" s="162"/>
      <c r="T728" s="163"/>
      <c r="AT728" s="159" t="s">
        <v>190</v>
      </c>
      <c r="AU728" s="159" t="s">
        <v>85</v>
      </c>
      <c r="AV728" s="13" t="s">
        <v>83</v>
      </c>
      <c r="AW728" s="13" t="s">
        <v>32</v>
      </c>
      <c r="AX728" s="13" t="s">
        <v>76</v>
      </c>
      <c r="AY728" s="159" t="s">
        <v>181</v>
      </c>
    </row>
    <row r="729" spans="2:65" s="13" customFormat="1" x14ac:dyDescent="0.2">
      <c r="B729" s="158"/>
      <c r="D729" s="151" t="s">
        <v>190</v>
      </c>
      <c r="E729" s="159" t="s">
        <v>1</v>
      </c>
      <c r="F729" s="160" t="s">
        <v>2377</v>
      </c>
      <c r="H729" s="159" t="s">
        <v>1</v>
      </c>
      <c r="I729" s="161"/>
      <c r="L729" s="158"/>
      <c r="M729" s="162"/>
      <c r="T729" s="163"/>
      <c r="AT729" s="159" t="s">
        <v>190</v>
      </c>
      <c r="AU729" s="159" t="s">
        <v>85</v>
      </c>
      <c r="AV729" s="13" t="s">
        <v>83</v>
      </c>
      <c r="AW729" s="13" t="s">
        <v>32</v>
      </c>
      <c r="AX729" s="13" t="s">
        <v>76</v>
      </c>
      <c r="AY729" s="159" t="s">
        <v>181</v>
      </c>
    </row>
    <row r="730" spans="2:65" s="12" customFormat="1" x14ac:dyDescent="0.2">
      <c r="B730" s="150"/>
      <c r="D730" s="151" t="s">
        <v>190</v>
      </c>
      <c r="E730" s="152" t="s">
        <v>1</v>
      </c>
      <c r="F730" s="153" t="s">
        <v>99</v>
      </c>
      <c r="H730" s="154">
        <v>3</v>
      </c>
      <c r="I730" s="155"/>
      <c r="L730" s="150"/>
      <c r="M730" s="156"/>
      <c r="T730" s="157"/>
      <c r="AT730" s="152" t="s">
        <v>190</v>
      </c>
      <c r="AU730" s="152" t="s">
        <v>85</v>
      </c>
      <c r="AV730" s="12" t="s">
        <v>85</v>
      </c>
      <c r="AW730" s="12" t="s">
        <v>32</v>
      </c>
      <c r="AX730" s="12" t="s">
        <v>76</v>
      </c>
      <c r="AY730" s="152" t="s">
        <v>181</v>
      </c>
    </row>
    <row r="731" spans="2:65" s="13" customFormat="1" x14ac:dyDescent="0.2">
      <c r="B731" s="158"/>
      <c r="D731" s="151" t="s">
        <v>190</v>
      </c>
      <c r="E731" s="159" t="s">
        <v>1</v>
      </c>
      <c r="F731" s="160" t="s">
        <v>2378</v>
      </c>
      <c r="H731" s="159" t="s">
        <v>1</v>
      </c>
      <c r="I731" s="161"/>
      <c r="L731" s="158"/>
      <c r="M731" s="162"/>
      <c r="T731" s="163"/>
      <c r="AT731" s="159" t="s">
        <v>190</v>
      </c>
      <c r="AU731" s="159" t="s">
        <v>85</v>
      </c>
      <c r="AV731" s="13" t="s">
        <v>83</v>
      </c>
      <c r="AW731" s="13" t="s">
        <v>32</v>
      </c>
      <c r="AX731" s="13" t="s">
        <v>76</v>
      </c>
      <c r="AY731" s="159" t="s">
        <v>181</v>
      </c>
    </row>
    <row r="732" spans="2:65" s="12" customFormat="1" x14ac:dyDescent="0.2">
      <c r="B732" s="150"/>
      <c r="D732" s="151" t="s">
        <v>190</v>
      </c>
      <c r="E732" s="152" t="s">
        <v>1</v>
      </c>
      <c r="F732" s="153" t="s">
        <v>99</v>
      </c>
      <c r="H732" s="154">
        <v>3</v>
      </c>
      <c r="I732" s="155"/>
      <c r="L732" s="150"/>
      <c r="M732" s="156"/>
      <c r="T732" s="157"/>
      <c r="AT732" s="152" t="s">
        <v>190</v>
      </c>
      <c r="AU732" s="152" t="s">
        <v>85</v>
      </c>
      <c r="AV732" s="12" t="s">
        <v>85</v>
      </c>
      <c r="AW732" s="12" t="s">
        <v>32</v>
      </c>
      <c r="AX732" s="12" t="s">
        <v>76</v>
      </c>
      <c r="AY732" s="152" t="s">
        <v>181</v>
      </c>
    </row>
    <row r="733" spans="2:65" s="13" customFormat="1" x14ac:dyDescent="0.2">
      <c r="B733" s="158"/>
      <c r="D733" s="151" t="s">
        <v>190</v>
      </c>
      <c r="E733" s="159" t="s">
        <v>1</v>
      </c>
      <c r="F733" s="160" t="s">
        <v>2379</v>
      </c>
      <c r="H733" s="159" t="s">
        <v>1</v>
      </c>
      <c r="I733" s="161"/>
      <c r="L733" s="158"/>
      <c r="M733" s="162"/>
      <c r="T733" s="163"/>
      <c r="AT733" s="159" t="s">
        <v>190</v>
      </c>
      <c r="AU733" s="159" t="s">
        <v>85</v>
      </c>
      <c r="AV733" s="13" t="s">
        <v>83</v>
      </c>
      <c r="AW733" s="13" t="s">
        <v>32</v>
      </c>
      <c r="AX733" s="13" t="s">
        <v>76</v>
      </c>
      <c r="AY733" s="159" t="s">
        <v>181</v>
      </c>
    </row>
    <row r="734" spans="2:65" s="12" customFormat="1" x14ac:dyDescent="0.2">
      <c r="B734" s="150"/>
      <c r="D734" s="151" t="s">
        <v>190</v>
      </c>
      <c r="E734" s="152" t="s">
        <v>1</v>
      </c>
      <c r="F734" s="153" t="s">
        <v>99</v>
      </c>
      <c r="H734" s="154">
        <v>3</v>
      </c>
      <c r="I734" s="155"/>
      <c r="L734" s="150"/>
      <c r="M734" s="156"/>
      <c r="T734" s="157"/>
      <c r="AT734" s="152" t="s">
        <v>190</v>
      </c>
      <c r="AU734" s="152" t="s">
        <v>85</v>
      </c>
      <c r="AV734" s="12" t="s">
        <v>85</v>
      </c>
      <c r="AW734" s="12" t="s">
        <v>32</v>
      </c>
      <c r="AX734" s="12" t="s">
        <v>76</v>
      </c>
      <c r="AY734" s="152" t="s">
        <v>181</v>
      </c>
    </row>
    <row r="735" spans="2:65" s="13" customFormat="1" x14ac:dyDescent="0.2">
      <c r="B735" s="158"/>
      <c r="D735" s="151" t="s">
        <v>190</v>
      </c>
      <c r="E735" s="159" t="s">
        <v>1</v>
      </c>
      <c r="F735" s="160" t="s">
        <v>2380</v>
      </c>
      <c r="H735" s="159" t="s">
        <v>1</v>
      </c>
      <c r="I735" s="161"/>
      <c r="L735" s="158"/>
      <c r="M735" s="162"/>
      <c r="T735" s="163"/>
      <c r="AT735" s="159" t="s">
        <v>190</v>
      </c>
      <c r="AU735" s="159" t="s">
        <v>85</v>
      </c>
      <c r="AV735" s="13" t="s">
        <v>83</v>
      </c>
      <c r="AW735" s="13" t="s">
        <v>32</v>
      </c>
      <c r="AX735" s="13" t="s">
        <v>76</v>
      </c>
      <c r="AY735" s="159" t="s">
        <v>181</v>
      </c>
    </row>
    <row r="736" spans="2:65" s="12" customFormat="1" x14ac:dyDescent="0.2">
      <c r="B736" s="150"/>
      <c r="D736" s="151" t="s">
        <v>190</v>
      </c>
      <c r="E736" s="152" t="s">
        <v>1</v>
      </c>
      <c r="F736" s="153" t="s">
        <v>99</v>
      </c>
      <c r="H736" s="154">
        <v>3</v>
      </c>
      <c r="I736" s="155"/>
      <c r="L736" s="150"/>
      <c r="M736" s="156"/>
      <c r="T736" s="157"/>
      <c r="AT736" s="152" t="s">
        <v>190</v>
      </c>
      <c r="AU736" s="152" t="s">
        <v>85</v>
      </c>
      <c r="AV736" s="12" t="s">
        <v>85</v>
      </c>
      <c r="AW736" s="12" t="s">
        <v>32</v>
      </c>
      <c r="AX736" s="12" t="s">
        <v>76</v>
      </c>
      <c r="AY736" s="152" t="s">
        <v>181</v>
      </c>
    </row>
    <row r="737" spans="2:65" s="14" customFormat="1" x14ac:dyDescent="0.2">
      <c r="B737" s="164"/>
      <c r="D737" s="151" t="s">
        <v>190</v>
      </c>
      <c r="E737" s="165" t="s">
        <v>1</v>
      </c>
      <c r="F737" s="166" t="s">
        <v>193</v>
      </c>
      <c r="H737" s="167">
        <v>12</v>
      </c>
      <c r="I737" s="168"/>
      <c r="L737" s="164"/>
      <c r="M737" s="169"/>
      <c r="T737" s="170"/>
      <c r="AT737" s="165" t="s">
        <v>190</v>
      </c>
      <c r="AU737" s="165" t="s">
        <v>85</v>
      </c>
      <c r="AV737" s="14" t="s">
        <v>188</v>
      </c>
      <c r="AW737" s="14" t="s">
        <v>32</v>
      </c>
      <c r="AX737" s="14" t="s">
        <v>83</v>
      </c>
      <c r="AY737" s="165" t="s">
        <v>181</v>
      </c>
    </row>
    <row r="738" spans="2:65" s="1" customFormat="1" ht="16.5" customHeight="1" x14ac:dyDescent="0.2">
      <c r="B738" s="136"/>
      <c r="C738" s="137" t="s">
        <v>691</v>
      </c>
      <c r="D738" s="137" t="s">
        <v>183</v>
      </c>
      <c r="E738" s="138" t="s">
        <v>2484</v>
      </c>
      <c r="F738" s="139" t="s">
        <v>2485</v>
      </c>
      <c r="G738" s="140" t="s">
        <v>923</v>
      </c>
      <c r="H738" s="141">
        <v>28</v>
      </c>
      <c r="I738" s="142"/>
      <c r="J738" s="143">
        <f>ROUND(I738*H738,2)</f>
        <v>0</v>
      </c>
      <c r="K738" s="139" t="s">
        <v>187</v>
      </c>
      <c r="L738" s="32"/>
      <c r="M738" s="144" t="s">
        <v>1</v>
      </c>
      <c r="N738" s="145" t="s">
        <v>41</v>
      </c>
      <c r="P738" s="146">
        <f>O738*H738</f>
        <v>0</v>
      </c>
      <c r="Q738" s="146">
        <v>5.0000000000000001E-4</v>
      </c>
      <c r="R738" s="146">
        <f>Q738*H738</f>
        <v>1.4E-2</v>
      </c>
      <c r="S738" s="146">
        <v>0</v>
      </c>
      <c r="T738" s="147">
        <f>S738*H738</f>
        <v>0</v>
      </c>
      <c r="AR738" s="148" t="s">
        <v>262</v>
      </c>
      <c r="AT738" s="148" t="s">
        <v>183</v>
      </c>
      <c r="AU738" s="148" t="s">
        <v>85</v>
      </c>
      <c r="AY738" s="17" t="s">
        <v>181</v>
      </c>
      <c r="BE738" s="149">
        <f>IF(N738="základní",J738,0)</f>
        <v>0</v>
      </c>
      <c r="BF738" s="149">
        <f>IF(N738="snížená",J738,0)</f>
        <v>0</v>
      </c>
      <c r="BG738" s="149">
        <f>IF(N738="zákl. přenesená",J738,0)</f>
        <v>0</v>
      </c>
      <c r="BH738" s="149">
        <f>IF(N738="sníž. přenesená",J738,0)</f>
        <v>0</v>
      </c>
      <c r="BI738" s="149">
        <f>IF(N738="nulová",J738,0)</f>
        <v>0</v>
      </c>
      <c r="BJ738" s="17" t="s">
        <v>83</v>
      </c>
      <c r="BK738" s="149">
        <f>ROUND(I738*H738,2)</f>
        <v>0</v>
      </c>
      <c r="BL738" s="17" t="s">
        <v>262</v>
      </c>
      <c r="BM738" s="148" t="s">
        <v>2486</v>
      </c>
    </row>
    <row r="739" spans="2:65" s="13" customFormat="1" x14ac:dyDescent="0.2">
      <c r="B739" s="158"/>
      <c r="D739" s="151" t="s">
        <v>190</v>
      </c>
      <c r="E739" s="159" t="s">
        <v>1</v>
      </c>
      <c r="F739" s="160" t="s">
        <v>2377</v>
      </c>
      <c r="H739" s="159" t="s">
        <v>1</v>
      </c>
      <c r="I739" s="161"/>
      <c r="L739" s="158"/>
      <c r="M739" s="162"/>
      <c r="T739" s="163"/>
      <c r="AT739" s="159" t="s">
        <v>190</v>
      </c>
      <c r="AU739" s="159" t="s">
        <v>85</v>
      </c>
      <c r="AV739" s="13" t="s">
        <v>83</v>
      </c>
      <c r="AW739" s="13" t="s">
        <v>32</v>
      </c>
      <c r="AX739" s="13" t="s">
        <v>76</v>
      </c>
      <c r="AY739" s="159" t="s">
        <v>181</v>
      </c>
    </row>
    <row r="740" spans="2:65" s="12" customFormat="1" x14ac:dyDescent="0.2">
      <c r="B740" s="150"/>
      <c r="D740" s="151" t="s">
        <v>190</v>
      </c>
      <c r="E740" s="152" t="s">
        <v>1</v>
      </c>
      <c r="F740" s="153" t="s">
        <v>2487</v>
      </c>
      <c r="H740" s="154">
        <v>7</v>
      </c>
      <c r="I740" s="155"/>
      <c r="L740" s="150"/>
      <c r="M740" s="156"/>
      <c r="T740" s="157"/>
      <c r="AT740" s="152" t="s">
        <v>190</v>
      </c>
      <c r="AU740" s="152" t="s">
        <v>85</v>
      </c>
      <c r="AV740" s="12" t="s">
        <v>85</v>
      </c>
      <c r="AW740" s="12" t="s">
        <v>32</v>
      </c>
      <c r="AX740" s="12" t="s">
        <v>76</v>
      </c>
      <c r="AY740" s="152" t="s">
        <v>181</v>
      </c>
    </row>
    <row r="741" spans="2:65" s="13" customFormat="1" x14ac:dyDescent="0.2">
      <c r="B741" s="158"/>
      <c r="D741" s="151" t="s">
        <v>190</v>
      </c>
      <c r="E741" s="159" t="s">
        <v>1</v>
      </c>
      <c r="F741" s="160" t="s">
        <v>2378</v>
      </c>
      <c r="H741" s="159" t="s">
        <v>1</v>
      </c>
      <c r="I741" s="161"/>
      <c r="L741" s="158"/>
      <c r="M741" s="162"/>
      <c r="T741" s="163"/>
      <c r="AT741" s="159" t="s">
        <v>190</v>
      </c>
      <c r="AU741" s="159" t="s">
        <v>85</v>
      </c>
      <c r="AV741" s="13" t="s">
        <v>83</v>
      </c>
      <c r="AW741" s="13" t="s">
        <v>32</v>
      </c>
      <c r="AX741" s="13" t="s">
        <v>76</v>
      </c>
      <c r="AY741" s="159" t="s">
        <v>181</v>
      </c>
    </row>
    <row r="742" spans="2:65" s="12" customFormat="1" x14ac:dyDescent="0.2">
      <c r="B742" s="150"/>
      <c r="D742" s="151" t="s">
        <v>190</v>
      </c>
      <c r="E742" s="152" t="s">
        <v>1</v>
      </c>
      <c r="F742" s="153" t="s">
        <v>2487</v>
      </c>
      <c r="H742" s="154">
        <v>7</v>
      </c>
      <c r="I742" s="155"/>
      <c r="L742" s="150"/>
      <c r="M742" s="156"/>
      <c r="T742" s="157"/>
      <c r="AT742" s="152" t="s">
        <v>190</v>
      </c>
      <c r="AU742" s="152" t="s">
        <v>85</v>
      </c>
      <c r="AV742" s="12" t="s">
        <v>85</v>
      </c>
      <c r="AW742" s="12" t="s">
        <v>32</v>
      </c>
      <c r="AX742" s="12" t="s">
        <v>76</v>
      </c>
      <c r="AY742" s="152" t="s">
        <v>181</v>
      </c>
    </row>
    <row r="743" spans="2:65" s="13" customFormat="1" x14ac:dyDescent="0.2">
      <c r="B743" s="158"/>
      <c r="D743" s="151" t="s">
        <v>190</v>
      </c>
      <c r="E743" s="159" t="s">
        <v>1</v>
      </c>
      <c r="F743" s="160" t="s">
        <v>2379</v>
      </c>
      <c r="H743" s="159" t="s">
        <v>1</v>
      </c>
      <c r="I743" s="161"/>
      <c r="L743" s="158"/>
      <c r="M743" s="162"/>
      <c r="T743" s="163"/>
      <c r="AT743" s="159" t="s">
        <v>190</v>
      </c>
      <c r="AU743" s="159" t="s">
        <v>85</v>
      </c>
      <c r="AV743" s="13" t="s">
        <v>83</v>
      </c>
      <c r="AW743" s="13" t="s">
        <v>32</v>
      </c>
      <c r="AX743" s="13" t="s">
        <v>76</v>
      </c>
      <c r="AY743" s="159" t="s">
        <v>181</v>
      </c>
    </row>
    <row r="744" spans="2:65" s="12" customFormat="1" x14ac:dyDescent="0.2">
      <c r="B744" s="150"/>
      <c r="D744" s="151" t="s">
        <v>190</v>
      </c>
      <c r="E744" s="152" t="s">
        <v>1</v>
      </c>
      <c r="F744" s="153" t="s">
        <v>2487</v>
      </c>
      <c r="H744" s="154">
        <v>7</v>
      </c>
      <c r="I744" s="155"/>
      <c r="L744" s="150"/>
      <c r="M744" s="156"/>
      <c r="T744" s="157"/>
      <c r="AT744" s="152" t="s">
        <v>190</v>
      </c>
      <c r="AU744" s="152" t="s">
        <v>85</v>
      </c>
      <c r="AV744" s="12" t="s">
        <v>85</v>
      </c>
      <c r="AW744" s="12" t="s">
        <v>32</v>
      </c>
      <c r="AX744" s="12" t="s">
        <v>76</v>
      </c>
      <c r="AY744" s="152" t="s">
        <v>181</v>
      </c>
    </row>
    <row r="745" spans="2:65" s="13" customFormat="1" x14ac:dyDescent="0.2">
      <c r="B745" s="158"/>
      <c r="D745" s="151" t="s">
        <v>190</v>
      </c>
      <c r="E745" s="159" t="s">
        <v>1</v>
      </c>
      <c r="F745" s="160" t="s">
        <v>2380</v>
      </c>
      <c r="H745" s="159" t="s">
        <v>1</v>
      </c>
      <c r="I745" s="161"/>
      <c r="L745" s="158"/>
      <c r="M745" s="162"/>
      <c r="T745" s="163"/>
      <c r="AT745" s="159" t="s">
        <v>190</v>
      </c>
      <c r="AU745" s="159" t="s">
        <v>85</v>
      </c>
      <c r="AV745" s="13" t="s">
        <v>83</v>
      </c>
      <c r="AW745" s="13" t="s">
        <v>32</v>
      </c>
      <c r="AX745" s="13" t="s">
        <v>76</v>
      </c>
      <c r="AY745" s="159" t="s">
        <v>181</v>
      </c>
    </row>
    <row r="746" spans="2:65" s="12" customFormat="1" x14ac:dyDescent="0.2">
      <c r="B746" s="150"/>
      <c r="D746" s="151" t="s">
        <v>190</v>
      </c>
      <c r="E746" s="152" t="s">
        <v>1</v>
      </c>
      <c r="F746" s="153" t="s">
        <v>2487</v>
      </c>
      <c r="H746" s="154">
        <v>7</v>
      </c>
      <c r="I746" s="155"/>
      <c r="L746" s="150"/>
      <c r="M746" s="156"/>
      <c r="T746" s="157"/>
      <c r="AT746" s="152" t="s">
        <v>190</v>
      </c>
      <c r="AU746" s="152" t="s">
        <v>85</v>
      </c>
      <c r="AV746" s="12" t="s">
        <v>85</v>
      </c>
      <c r="AW746" s="12" t="s">
        <v>32</v>
      </c>
      <c r="AX746" s="12" t="s">
        <v>76</v>
      </c>
      <c r="AY746" s="152" t="s">
        <v>181</v>
      </c>
    </row>
    <row r="747" spans="2:65" s="14" customFormat="1" x14ac:dyDescent="0.2">
      <c r="B747" s="164"/>
      <c r="D747" s="151" t="s">
        <v>190</v>
      </c>
      <c r="E747" s="165" t="s">
        <v>1</v>
      </c>
      <c r="F747" s="166" t="s">
        <v>193</v>
      </c>
      <c r="H747" s="167">
        <v>28</v>
      </c>
      <c r="I747" s="168"/>
      <c r="L747" s="164"/>
      <c r="M747" s="169"/>
      <c r="T747" s="170"/>
      <c r="AT747" s="165" t="s">
        <v>190</v>
      </c>
      <c r="AU747" s="165" t="s">
        <v>85</v>
      </c>
      <c r="AV747" s="14" t="s">
        <v>188</v>
      </c>
      <c r="AW747" s="14" t="s">
        <v>32</v>
      </c>
      <c r="AX747" s="14" t="s">
        <v>83</v>
      </c>
      <c r="AY747" s="165" t="s">
        <v>181</v>
      </c>
    </row>
    <row r="748" spans="2:65" s="1" customFormat="1" ht="16.5" customHeight="1" x14ac:dyDescent="0.2">
      <c r="B748" s="136"/>
      <c r="C748" s="137" t="s">
        <v>696</v>
      </c>
      <c r="D748" s="137" t="s">
        <v>183</v>
      </c>
      <c r="E748" s="138" t="s">
        <v>2488</v>
      </c>
      <c r="F748" s="139" t="s">
        <v>2489</v>
      </c>
      <c r="G748" s="140" t="s">
        <v>923</v>
      </c>
      <c r="H748" s="141">
        <v>12</v>
      </c>
      <c r="I748" s="142"/>
      <c r="J748" s="143">
        <f>ROUND(I748*H748,2)</f>
        <v>0</v>
      </c>
      <c r="K748" s="139" t="s">
        <v>187</v>
      </c>
      <c r="L748" s="32"/>
      <c r="M748" s="144" t="s">
        <v>1</v>
      </c>
      <c r="N748" s="145" t="s">
        <v>41</v>
      </c>
      <c r="P748" s="146">
        <f>O748*H748</f>
        <v>0</v>
      </c>
      <c r="Q748" s="146">
        <v>0</v>
      </c>
      <c r="R748" s="146">
        <f>Q748*H748</f>
        <v>0</v>
      </c>
      <c r="S748" s="146">
        <v>0</v>
      </c>
      <c r="T748" s="147">
        <f>S748*H748</f>
        <v>0</v>
      </c>
      <c r="AR748" s="148" t="s">
        <v>262</v>
      </c>
      <c r="AT748" s="148" t="s">
        <v>183</v>
      </c>
      <c r="AU748" s="148" t="s">
        <v>85</v>
      </c>
      <c r="AY748" s="17" t="s">
        <v>181</v>
      </c>
      <c r="BE748" s="149">
        <f>IF(N748="základní",J748,0)</f>
        <v>0</v>
      </c>
      <c r="BF748" s="149">
        <f>IF(N748="snížená",J748,0)</f>
        <v>0</v>
      </c>
      <c r="BG748" s="149">
        <f>IF(N748="zákl. přenesená",J748,0)</f>
        <v>0</v>
      </c>
      <c r="BH748" s="149">
        <f>IF(N748="sníž. přenesená",J748,0)</f>
        <v>0</v>
      </c>
      <c r="BI748" s="149">
        <f>IF(N748="nulová",J748,0)</f>
        <v>0</v>
      </c>
      <c r="BJ748" s="17" t="s">
        <v>83</v>
      </c>
      <c r="BK748" s="149">
        <f>ROUND(I748*H748,2)</f>
        <v>0</v>
      </c>
      <c r="BL748" s="17" t="s">
        <v>262</v>
      </c>
      <c r="BM748" s="148" t="s">
        <v>2490</v>
      </c>
    </row>
    <row r="749" spans="2:65" s="13" customFormat="1" x14ac:dyDescent="0.2">
      <c r="B749" s="158"/>
      <c r="D749" s="151" t="s">
        <v>190</v>
      </c>
      <c r="E749" s="159" t="s">
        <v>1</v>
      </c>
      <c r="F749" s="160" t="s">
        <v>183</v>
      </c>
      <c r="H749" s="159" t="s">
        <v>1</v>
      </c>
      <c r="I749" s="161"/>
      <c r="L749" s="158"/>
      <c r="M749" s="162"/>
      <c r="T749" s="163"/>
      <c r="AT749" s="159" t="s">
        <v>190</v>
      </c>
      <c r="AU749" s="159" t="s">
        <v>85</v>
      </c>
      <c r="AV749" s="13" t="s">
        <v>83</v>
      </c>
      <c r="AW749" s="13" t="s">
        <v>32</v>
      </c>
      <c r="AX749" s="13" t="s">
        <v>76</v>
      </c>
      <c r="AY749" s="159" t="s">
        <v>181</v>
      </c>
    </row>
    <row r="750" spans="2:65" s="13" customFormat="1" x14ac:dyDescent="0.2">
      <c r="B750" s="158"/>
      <c r="D750" s="151" t="s">
        <v>190</v>
      </c>
      <c r="E750" s="159" t="s">
        <v>1</v>
      </c>
      <c r="F750" s="160" t="s">
        <v>2377</v>
      </c>
      <c r="H750" s="159" t="s">
        <v>1</v>
      </c>
      <c r="I750" s="161"/>
      <c r="L750" s="158"/>
      <c r="M750" s="162"/>
      <c r="T750" s="163"/>
      <c r="AT750" s="159" t="s">
        <v>190</v>
      </c>
      <c r="AU750" s="159" t="s">
        <v>85</v>
      </c>
      <c r="AV750" s="13" t="s">
        <v>83</v>
      </c>
      <c r="AW750" s="13" t="s">
        <v>32</v>
      </c>
      <c r="AX750" s="13" t="s">
        <v>76</v>
      </c>
      <c r="AY750" s="159" t="s">
        <v>181</v>
      </c>
    </row>
    <row r="751" spans="2:65" s="12" customFormat="1" x14ac:dyDescent="0.2">
      <c r="B751" s="150"/>
      <c r="D751" s="151" t="s">
        <v>190</v>
      </c>
      <c r="E751" s="152" t="s">
        <v>1</v>
      </c>
      <c r="F751" s="153" t="s">
        <v>99</v>
      </c>
      <c r="H751" s="154">
        <v>3</v>
      </c>
      <c r="I751" s="155"/>
      <c r="L751" s="150"/>
      <c r="M751" s="156"/>
      <c r="T751" s="157"/>
      <c r="AT751" s="152" t="s">
        <v>190</v>
      </c>
      <c r="AU751" s="152" t="s">
        <v>85</v>
      </c>
      <c r="AV751" s="12" t="s">
        <v>85</v>
      </c>
      <c r="AW751" s="12" t="s">
        <v>32</v>
      </c>
      <c r="AX751" s="12" t="s">
        <v>76</v>
      </c>
      <c r="AY751" s="152" t="s">
        <v>181</v>
      </c>
    </row>
    <row r="752" spans="2:65" s="13" customFormat="1" x14ac:dyDescent="0.2">
      <c r="B752" s="158"/>
      <c r="D752" s="151" t="s">
        <v>190</v>
      </c>
      <c r="E752" s="159" t="s">
        <v>1</v>
      </c>
      <c r="F752" s="160" t="s">
        <v>2378</v>
      </c>
      <c r="H752" s="159" t="s">
        <v>1</v>
      </c>
      <c r="I752" s="161"/>
      <c r="L752" s="158"/>
      <c r="M752" s="162"/>
      <c r="T752" s="163"/>
      <c r="AT752" s="159" t="s">
        <v>190</v>
      </c>
      <c r="AU752" s="159" t="s">
        <v>85</v>
      </c>
      <c r="AV752" s="13" t="s">
        <v>83</v>
      </c>
      <c r="AW752" s="13" t="s">
        <v>32</v>
      </c>
      <c r="AX752" s="13" t="s">
        <v>76</v>
      </c>
      <c r="AY752" s="159" t="s">
        <v>181</v>
      </c>
    </row>
    <row r="753" spans="2:65" s="12" customFormat="1" x14ac:dyDescent="0.2">
      <c r="B753" s="150"/>
      <c r="D753" s="151" t="s">
        <v>190</v>
      </c>
      <c r="E753" s="152" t="s">
        <v>1</v>
      </c>
      <c r="F753" s="153" t="s">
        <v>99</v>
      </c>
      <c r="H753" s="154">
        <v>3</v>
      </c>
      <c r="I753" s="155"/>
      <c r="L753" s="150"/>
      <c r="M753" s="156"/>
      <c r="T753" s="157"/>
      <c r="AT753" s="152" t="s">
        <v>190</v>
      </c>
      <c r="AU753" s="152" t="s">
        <v>85</v>
      </c>
      <c r="AV753" s="12" t="s">
        <v>85</v>
      </c>
      <c r="AW753" s="12" t="s">
        <v>32</v>
      </c>
      <c r="AX753" s="12" t="s">
        <v>76</v>
      </c>
      <c r="AY753" s="152" t="s">
        <v>181</v>
      </c>
    </row>
    <row r="754" spans="2:65" s="13" customFormat="1" x14ac:dyDescent="0.2">
      <c r="B754" s="158"/>
      <c r="D754" s="151" t="s">
        <v>190</v>
      </c>
      <c r="E754" s="159" t="s">
        <v>1</v>
      </c>
      <c r="F754" s="160" t="s">
        <v>2379</v>
      </c>
      <c r="H754" s="159" t="s">
        <v>1</v>
      </c>
      <c r="I754" s="161"/>
      <c r="L754" s="158"/>
      <c r="M754" s="162"/>
      <c r="T754" s="163"/>
      <c r="AT754" s="159" t="s">
        <v>190</v>
      </c>
      <c r="AU754" s="159" t="s">
        <v>85</v>
      </c>
      <c r="AV754" s="13" t="s">
        <v>83</v>
      </c>
      <c r="AW754" s="13" t="s">
        <v>32</v>
      </c>
      <c r="AX754" s="13" t="s">
        <v>76</v>
      </c>
      <c r="AY754" s="159" t="s">
        <v>181</v>
      </c>
    </row>
    <row r="755" spans="2:65" s="12" customFormat="1" x14ac:dyDescent="0.2">
      <c r="B755" s="150"/>
      <c r="D755" s="151" t="s">
        <v>190</v>
      </c>
      <c r="E755" s="152" t="s">
        <v>1</v>
      </c>
      <c r="F755" s="153" t="s">
        <v>99</v>
      </c>
      <c r="H755" s="154">
        <v>3</v>
      </c>
      <c r="I755" s="155"/>
      <c r="L755" s="150"/>
      <c r="M755" s="156"/>
      <c r="T755" s="157"/>
      <c r="AT755" s="152" t="s">
        <v>190</v>
      </c>
      <c r="AU755" s="152" t="s">
        <v>85</v>
      </c>
      <c r="AV755" s="12" t="s">
        <v>85</v>
      </c>
      <c r="AW755" s="12" t="s">
        <v>32</v>
      </c>
      <c r="AX755" s="12" t="s">
        <v>76</v>
      </c>
      <c r="AY755" s="152" t="s">
        <v>181</v>
      </c>
    </row>
    <row r="756" spans="2:65" s="13" customFormat="1" x14ac:dyDescent="0.2">
      <c r="B756" s="158"/>
      <c r="D756" s="151" t="s">
        <v>190</v>
      </c>
      <c r="E756" s="159" t="s">
        <v>1</v>
      </c>
      <c r="F756" s="160" t="s">
        <v>2380</v>
      </c>
      <c r="H756" s="159" t="s">
        <v>1</v>
      </c>
      <c r="I756" s="161"/>
      <c r="L756" s="158"/>
      <c r="M756" s="162"/>
      <c r="T756" s="163"/>
      <c r="AT756" s="159" t="s">
        <v>190</v>
      </c>
      <c r="AU756" s="159" t="s">
        <v>85</v>
      </c>
      <c r="AV756" s="13" t="s">
        <v>83</v>
      </c>
      <c r="AW756" s="13" t="s">
        <v>32</v>
      </c>
      <c r="AX756" s="13" t="s">
        <v>76</v>
      </c>
      <c r="AY756" s="159" t="s">
        <v>181</v>
      </c>
    </row>
    <row r="757" spans="2:65" s="12" customFormat="1" x14ac:dyDescent="0.2">
      <c r="B757" s="150"/>
      <c r="D757" s="151" t="s">
        <v>190</v>
      </c>
      <c r="E757" s="152" t="s">
        <v>1</v>
      </c>
      <c r="F757" s="153" t="s">
        <v>99</v>
      </c>
      <c r="H757" s="154">
        <v>3</v>
      </c>
      <c r="I757" s="155"/>
      <c r="L757" s="150"/>
      <c r="M757" s="156"/>
      <c r="T757" s="157"/>
      <c r="AT757" s="152" t="s">
        <v>190</v>
      </c>
      <c r="AU757" s="152" t="s">
        <v>85</v>
      </c>
      <c r="AV757" s="12" t="s">
        <v>85</v>
      </c>
      <c r="AW757" s="12" t="s">
        <v>32</v>
      </c>
      <c r="AX757" s="12" t="s">
        <v>76</v>
      </c>
      <c r="AY757" s="152" t="s">
        <v>181</v>
      </c>
    </row>
    <row r="758" spans="2:65" s="14" customFormat="1" x14ac:dyDescent="0.2">
      <c r="B758" s="164"/>
      <c r="D758" s="151" t="s">
        <v>190</v>
      </c>
      <c r="E758" s="165" t="s">
        <v>1</v>
      </c>
      <c r="F758" s="166" t="s">
        <v>193</v>
      </c>
      <c r="H758" s="167">
        <v>12</v>
      </c>
      <c r="I758" s="168"/>
      <c r="L758" s="164"/>
      <c r="M758" s="169"/>
      <c r="T758" s="170"/>
      <c r="AT758" s="165" t="s">
        <v>190</v>
      </c>
      <c r="AU758" s="165" t="s">
        <v>85</v>
      </c>
      <c r="AV758" s="14" t="s">
        <v>188</v>
      </c>
      <c r="AW758" s="14" t="s">
        <v>32</v>
      </c>
      <c r="AX758" s="14" t="s">
        <v>83</v>
      </c>
      <c r="AY758" s="165" t="s">
        <v>181</v>
      </c>
    </row>
    <row r="759" spans="2:65" s="1" customFormat="1" ht="16.5" customHeight="1" x14ac:dyDescent="0.2">
      <c r="B759" s="136"/>
      <c r="C759" s="171" t="s">
        <v>701</v>
      </c>
      <c r="D759" s="171" t="s">
        <v>198</v>
      </c>
      <c r="E759" s="172" t="s">
        <v>2491</v>
      </c>
      <c r="F759" s="173" t="s">
        <v>2492</v>
      </c>
      <c r="G759" s="174" t="s">
        <v>339</v>
      </c>
      <c r="H759" s="175">
        <v>12</v>
      </c>
      <c r="I759" s="176"/>
      <c r="J759" s="177">
        <f>ROUND(I759*H759,2)</f>
        <v>0</v>
      </c>
      <c r="K759" s="173" t="s">
        <v>187</v>
      </c>
      <c r="L759" s="178"/>
      <c r="M759" s="179" t="s">
        <v>1</v>
      </c>
      <c r="N759" s="180" t="s">
        <v>41</v>
      </c>
      <c r="P759" s="146">
        <f>O759*H759</f>
        <v>0</v>
      </c>
      <c r="Q759" s="146">
        <v>5.0000000000000001E-4</v>
      </c>
      <c r="R759" s="146">
        <f>Q759*H759</f>
        <v>6.0000000000000001E-3</v>
      </c>
      <c r="S759" s="146">
        <v>0</v>
      </c>
      <c r="T759" s="147">
        <f>S759*H759</f>
        <v>0</v>
      </c>
      <c r="AR759" s="148" t="s">
        <v>352</v>
      </c>
      <c r="AT759" s="148" t="s">
        <v>198</v>
      </c>
      <c r="AU759" s="148" t="s">
        <v>85</v>
      </c>
      <c r="AY759" s="17" t="s">
        <v>181</v>
      </c>
      <c r="BE759" s="149">
        <f>IF(N759="základní",J759,0)</f>
        <v>0</v>
      </c>
      <c r="BF759" s="149">
        <f>IF(N759="snížená",J759,0)</f>
        <v>0</v>
      </c>
      <c r="BG759" s="149">
        <f>IF(N759="zákl. přenesená",J759,0)</f>
        <v>0</v>
      </c>
      <c r="BH759" s="149">
        <f>IF(N759="sníž. přenesená",J759,0)</f>
        <v>0</v>
      </c>
      <c r="BI759" s="149">
        <f>IF(N759="nulová",J759,0)</f>
        <v>0</v>
      </c>
      <c r="BJ759" s="17" t="s">
        <v>83</v>
      </c>
      <c r="BK759" s="149">
        <f>ROUND(I759*H759,2)</f>
        <v>0</v>
      </c>
      <c r="BL759" s="17" t="s">
        <v>262</v>
      </c>
      <c r="BM759" s="148" t="s">
        <v>2493</v>
      </c>
    </row>
    <row r="760" spans="2:65" s="12" customFormat="1" x14ac:dyDescent="0.2">
      <c r="B760" s="150"/>
      <c r="D760" s="151" t="s">
        <v>190</v>
      </c>
      <c r="E760" s="152" t="s">
        <v>1</v>
      </c>
      <c r="F760" s="153" t="s">
        <v>8</v>
      </c>
      <c r="H760" s="154">
        <v>12</v>
      </c>
      <c r="I760" s="155"/>
      <c r="L760" s="150"/>
      <c r="M760" s="156"/>
      <c r="T760" s="157"/>
      <c r="AT760" s="152" t="s">
        <v>190</v>
      </c>
      <c r="AU760" s="152" t="s">
        <v>85</v>
      </c>
      <c r="AV760" s="12" t="s">
        <v>85</v>
      </c>
      <c r="AW760" s="12" t="s">
        <v>32</v>
      </c>
      <c r="AX760" s="12" t="s">
        <v>83</v>
      </c>
      <c r="AY760" s="152" t="s">
        <v>181</v>
      </c>
    </row>
    <row r="761" spans="2:65" s="1" customFormat="1" ht="16.5" customHeight="1" x14ac:dyDescent="0.2">
      <c r="B761" s="136"/>
      <c r="C761" s="137" t="s">
        <v>707</v>
      </c>
      <c r="D761" s="137" t="s">
        <v>183</v>
      </c>
      <c r="E761" s="138" t="s">
        <v>2494</v>
      </c>
      <c r="F761" s="139" t="s">
        <v>2495</v>
      </c>
      <c r="G761" s="140" t="s">
        <v>373</v>
      </c>
      <c r="H761" s="141">
        <v>0.47099999999999997</v>
      </c>
      <c r="I761" s="142"/>
      <c r="J761" s="143">
        <f>ROUND(I761*H761,2)</f>
        <v>0</v>
      </c>
      <c r="K761" s="139" t="s">
        <v>187</v>
      </c>
      <c r="L761" s="32"/>
      <c r="M761" s="144" t="s">
        <v>1</v>
      </c>
      <c r="N761" s="145" t="s">
        <v>41</v>
      </c>
      <c r="P761" s="146">
        <f>O761*H761</f>
        <v>0</v>
      </c>
      <c r="Q761" s="146">
        <v>0</v>
      </c>
      <c r="R761" s="146">
        <f>Q761*H761</f>
        <v>0</v>
      </c>
      <c r="S761" s="146">
        <v>0</v>
      </c>
      <c r="T761" s="147">
        <f>S761*H761</f>
        <v>0</v>
      </c>
      <c r="AR761" s="148" t="s">
        <v>262</v>
      </c>
      <c r="AT761" s="148" t="s">
        <v>183</v>
      </c>
      <c r="AU761" s="148" t="s">
        <v>85</v>
      </c>
      <c r="AY761" s="17" t="s">
        <v>181</v>
      </c>
      <c r="BE761" s="149">
        <f>IF(N761="základní",J761,0)</f>
        <v>0</v>
      </c>
      <c r="BF761" s="149">
        <f>IF(N761="snížená",J761,0)</f>
        <v>0</v>
      </c>
      <c r="BG761" s="149">
        <f>IF(N761="zákl. přenesená",J761,0)</f>
        <v>0</v>
      </c>
      <c r="BH761" s="149">
        <f>IF(N761="sníž. přenesená",J761,0)</f>
        <v>0</v>
      </c>
      <c r="BI761" s="149">
        <f>IF(N761="nulová",J761,0)</f>
        <v>0</v>
      </c>
      <c r="BJ761" s="17" t="s">
        <v>83</v>
      </c>
      <c r="BK761" s="149">
        <f>ROUND(I761*H761,2)</f>
        <v>0</v>
      </c>
      <c r="BL761" s="17" t="s">
        <v>262</v>
      </c>
      <c r="BM761" s="148" t="s">
        <v>2496</v>
      </c>
    </row>
    <row r="762" spans="2:65" s="1" customFormat="1" ht="16.5" customHeight="1" x14ac:dyDescent="0.2">
      <c r="B762" s="136"/>
      <c r="C762" s="137" t="s">
        <v>711</v>
      </c>
      <c r="D762" s="137" t="s">
        <v>183</v>
      </c>
      <c r="E762" s="138" t="s">
        <v>2497</v>
      </c>
      <c r="F762" s="139" t="s">
        <v>2498</v>
      </c>
      <c r="G762" s="140" t="s">
        <v>373</v>
      </c>
      <c r="H762" s="141">
        <v>0.47099999999999997</v>
      </c>
      <c r="I762" s="142"/>
      <c r="J762" s="143">
        <f>ROUND(I762*H762,2)</f>
        <v>0</v>
      </c>
      <c r="K762" s="139" t="s">
        <v>187</v>
      </c>
      <c r="L762" s="32"/>
      <c r="M762" s="144" t="s">
        <v>1</v>
      </c>
      <c r="N762" s="145" t="s">
        <v>41</v>
      </c>
      <c r="P762" s="146">
        <f>O762*H762</f>
        <v>0</v>
      </c>
      <c r="Q762" s="146">
        <v>0</v>
      </c>
      <c r="R762" s="146">
        <f>Q762*H762</f>
        <v>0</v>
      </c>
      <c r="S762" s="146">
        <v>0</v>
      </c>
      <c r="T762" s="147">
        <f>S762*H762</f>
        <v>0</v>
      </c>
      <c r="AR762" s="148" t="s">
        <v>262</v>
      </c>
      <c r="AT762" s="148" t="s">
        <v>183</v>
      </c>
      <c r="AU762" s="148" t="s">
        <v>85</v>
      </c>
      <c r="AY762" s="17" t="s">
        <v>181</v>
      </c>
      <c r="BE762" s="149">
        <f>IF(N762="základní",J762,0)</f>
        <v>0</v>
      </c>
      <c r="BF762" s="149">
        <f>IF(N762="snížená",J762,0)</f>
        <v>0</v>
      </c>
      <c r="BG762" s="149">
        <f>IF(N762="zákl. přenesená",J762,0)</f>
        <v>0</v>
      </c>
      <c r="BH762" s="149">
        <f>IF(N762="sníž. přenesená",J762,0)</f>
        <v>0</v>
      </c>
      <c r="BI762" s="149">
        <f>IF(N762="nulová",J762,0)</f>
        <v>0</v>
      </c>
      <c r="BJ762" s="17" t="s">
        <v>83</v>
      </c>
      <c r="BK762" s="149">
        <f>ROUND(I762*H762,2)</f>
        <v>0</v>
      </c>
      <c r="BL762" s="17" t="s">
        <v>262</v>
      </c>
      <c r="BM762" s="148" t="s">
        <v>2499</v>
      </c>
    </row>
    <row r="763" spans="2:65" s="11" customFormat="1" ht="22.9" customHeight="1" x14ac:dyDescent="0.2">
      <c r="B763" s="124"/>
      <c r="D763" s="125" t="s">
        <v>75</v>
      </c>
      <c r="E763" s="134" t="s">
        <v>452</v>
      </c>
      <c r="F763" s="134" t="s">
        <v>453</v>
      </c>
      <c r="I763" s="127"/>
      <c r="J763" s="135">
        <f>BK763</f>
        <v>0</v>
      </c>
      <c r="L763" s="124"/>
      <c r="M763" s="129"/>
      <c r="P763" s="130">
        <f>SUM(P764:P777)</f>
        <v>0</v>
      </c>
      <c r="R763" s="130">
        <f>SUM(R764:R777)</f>
        <v>9.8773000000000003E-3</v>
      </c>
      <c r="T763" s="131">
        <f>SUM(T764:T777)</f>
        <v>0</v>
      </c>
      <c r="AR763" s="125" t="s">
        <v>85</v>
      </c>
      <c r="AT763" s="132" t="s">
        <v>75</v>
      </c>
      <c r="AU763" s="132" t="s">
        <v>83</v>
      </c>
      <c r="AY763" s="125" t="s">
        <v>181</v>
      </c>
      <c r="BK763" s="133">
        <f>SUM(BK764:BK777)</f>
        <v>0</v>
      </c>
    </row>
    <row r="764" spans="2:65" s="1" customFormat="1" ht="21.75" customHeight="1" x14ac:dyDescent="0.2">
      <c r="B764" s="136"/>
      <c r="C764" s="137" t="s">
        <v>716</v>
      </c>
      <c r="D764" s="137" t="s">
        <v>183</v>
      </c>
      <c r="E764" s="138" t="s">
        <v>2500</v>
      </c>
      <c r="F764" s="139" t="s">
        <v>2501</v>
      </c>
      <c r="G764" s="140" t="s">
        <v>339</v>
      </c>
      <c r="H764" s="141">
        <v>1</v>
      </c>
      <c r="I764" s="142"/>
      <c r="J764" s="143">
        <f>ROUND(I764*H764,2)</f>
        <v>0</v>
      </c>
      <c r="K764" s="139" t="s">
        <v>187</v>
      </c>
      <c r="L764" s="32"/>
      <c r="M764" s="144" t="s">
        <v>1</v>
      </c>
      <c r="N764" s="145" t="s">
        <v>41</v>
      </c>
      <c r="P764" s="146">
        <f>O764*H764</f>
        <v>0</v>
      </c>
      <c r="Q764" s="146">
        <v>9.7499999999999998E-5</v>
      </c>
      <c r="R764" s="146">
        <f>Q764*H764</f>
        <v>9.7499999999999998E-5</v>
      </c>
      <c r="S764" s="146">
        <v>0</v>
      </c>
      <c r="T764" s="147">
        <f>S764*H764</f>
        <v>0</v>
      </c>
      <c r="AR764" s="148" t="s">
        <v>262</v>
      </c>
      <c r="AT764" s="148" t="s">
        <v>183</v>
      </c>
      <c r="AU764" s="148" t="s">
        <v>85</v>
      </c>
      <c r="AY764" s="17" t="s">
        <v>181</v>
      </c>
      <c r="BE764" s="149">
        <f>IF(N764="základní",J764,0)</f>
        <v>0</v>
      </c>
      <c r="BF764" s="149">
        <f>IF(N764="snížená",J764,0)</f>
        <v>0</v>
      </c>
      <c r="BG764" s="149">
        <f>IF(N764="zákl. přenesená",J764,0)</f>
        <v>0</v>
      </c>
      <c r="BH764" s="149">
        <f>IF(N764="sníž. přenesená",J764,0)</f>
        <v>0</v>
      </c>
      <c r="BI764" s="149">
        <f>IF(N764="nulová",J764,0)</f>
        <v>0</v>
      </c>
      <c r="BJ764" s="17" t="s">
        <v>83</v>
      </c>
      <c r="BK764" s="149">
        <f>ROUND(I764*H764,2)</f>
        <v>0</v>
      </c>
      <c r="BL764" s="17" t="s">
        <v>262</v>
      </c>
      <c r="BM764" s="148" t="s">
        <v>2502</v>
      </c>
    </row>
    <row r="765" spans="2:65" s="12" customFormat="1" x14ac:dyDescent="0.2">
      <c r="B765" s="150"/>
      <c r="D765" s="151" t="s">
        <v>190</v>
      </c>
      <c r="E765" s="152" t="s">
        <v>1</v>
      </c>
      <c r="F765" s="153" t="s">
        <v>83</v>
      </c>
      <c r="H765" s="154">
        <v>1</v>
      </c>
      <c r="I765" s="155"/>
      <c r="L765" s="150"/>
      <c r="M765" s="156"/>
      <c r="T765" s="157"/>
      <c r="AT765" s="152" t="s">
        <v>190</v>
      </c>
      <c r="AU765" s="152" t="s">
        <v>85</v>
      </c>
      <c r="AV765" s="12" t="s">
        <v>85</v>
      </c>
      <c r="AW765" s="12" t="s">
        <v>32</v>
      </c>
      <c r="AX765" s="12" t="s">
        <v>83</v>
      </c>
      <c r="AY765" s="152" t="s">
        <v>181</v>
      </c>
    </row>
    <row r="766" spans="2:65" s="1" customFormat="1" ht="21.75" customHeight="1" x14ac:dyDescent="0.2">
      <c r="B766" s="136"/>
      <c r="C766" s="137" t="s">
        <v>720</v>
      </c>
      <c r="D766" s="137" t="s">
        <v>183</v>
      </c>
      <c r="E766" s="138" t="s">
        <v>2503</v>
      </c>
      <c r="F766" s="139" t="s">
        <v>2504</v>
      </c>
      <c r="G766" s="140" t="s">
        <v>339</v>
      </c>
      <c r="H766" s="141">
        <v>8</v>
      </c>
      <c r="I766" s="142"/>
      <c r="J766" s="143">
        <f>ROUND(I766*H766,2)</f>
        <v>0</v>
      </c>
      <c r="K766" s="139" t="s">
        <v>187</v>
      </c>
      <c r="L766" s="32"/>
      <c r="M766" s="144" t="s">
        <v>1</v>
      </c>
      <c r="N766" s="145" t="s">
        <v>41</v>
      </c>
      <c r="P766" s="146">
        <f>O766*H766</f>
        <v>0</v>
      </c>
      <c r="Q766" s="146">
        <v>1.092E-4</v>
      </c>
      <c r="R766" s="146">
        <f>Q766*H766</f>
        <v>8.7359999999999998E-4</v>
      </c>
      <c r="S766" s="146">
        <v>0</v>
      </c>
      <c r="T766" s="147">
        <f>S766*H766</f>
        <v>0</v>
      </c>
      <c r="AR766" s="148" t="s">
        <v>262</v>
      </c>
      <c r="AT766" s="148" t="s">
        <v>183</v>
      </c>
      <c r="AU766" s="148" t="s">
        <v>85</v>
      </c>
      <c r="AY766" s="17" t="s">
        <v>181</v>
      </c>
      <c r="BE766" s="149">
        <f>IF(N766="základní",J766,0)</f>
        <v>0</v>
      </c>
      <c r="BF766" s="149">
        <f>IF(N766="snížená",J766,0)</f>
        <v>0</v>
      </c>
      <c r="BG766" s="149">
        <f>IF(N766="zákl. přenesená",J766,0)</f>
        <v>0</v>
      </c>
      <c r="BH766" s="149">
        <f>IF(N766="sníž. přenesená",J766,0)</f>
        <v>0</v>
      </c>
      <c r="BI766" s="149">
        <f>IF(N766="nulová",J766,0)</f>
        <v>0</v>
      </c>
      <c r="BJ766" s="17" t="s">
        <v>83</v>
      </c>
      <c r="BK766" s="149">
        <f>ROUND(I766*H766,2)</f>
        <v>0</v>
      </c>
      <c r="BL766" s="17" t="s">
        <v>262</v>
      </c>
      <c r="BM766" s="148" t="s">
        <v>2505</v>
      </c>
    </row>
    <row r="767" spans="2:65" s="12" customFormat="1" x14ac:dyDescent="0.2">
      <c r="B767" s="150"/>
      <c r="D767" s="151" t="s">
        <v>190</v>
      </c>
      <c r="E767" s="152" t="s">
        <v>1</v>
      </c>
      <c r="F767" s="153" t="s">
        <v>202</v>
      </c>
      <c r="H767" s="154">
        <v>8</v>
      </c>
      <c r="I767" s="155"/>
      <c r="L767" s="150"/>
      <c r="M767" s="156"/>
      <c r="T767" s="157"/>
      <c r="AT767" s="152" t="s">
        <v>190</v>
      </c>
      <c r="AU767" s="152" t="s">
        <v>85</v>
      </c>
      <c r="AV767" s="12" t="s">
        <v>85</v>
      </c>
      <c r="AW767" s="12" t="s">
        <v>32</v>
      </c>
      <c r="AX767" s="12" t="s">
        <v>83</v>
      </c>
      <c r="AY767" s="152" t="s">
        <v>181</v>
      </c>
    </row>
    <row r="768" spans="2:65" s="1" customFormat="1" ht="21.75" customHeight="1" x14ac:dyDescent="0.2">
      <c r="B768" s="136"/>
      <c r="C768" s="137" t="s">
        <v>724</v>
      </c>
      <c r="D768" s="137" t="s">
        <v>183</v>
      </c>
      <c r="E768" s="138" t="s">
        <v>2506</v>
      </c>
      <c r="F768" s="139" t="s">
        <v>2507</v>
      </c>
      <c r="G768" s="140" t="s">
        <v>339</v>
      </c>
      <c r="H768" s="141">
        <v>6</v>
      </c>
      <c r="I768" s="142"/>
      <c r="J768" s="143">
        <f>ROUND(I768*H768,2)</f>
        <v>0</v>
      </c>
      <c r="K768" s="139" t="s">
        <v>187</v>
      </c>
      <c r="L768" s="32"/>
      <c r="M768" s="144" t="s">
        <v>1</v>
      </c>
      <c r="N768" s="145" t="s">
        <v>41</v>
      </c>
      <c r="P768" s="146">
        <f>O768*H768</f>
        <v>0</v>
      </c>
      <c r="Q768" s="146">
        <v>1.2870000000000001E-4</v>
      </c>
      <c r="R768" s="146">
        <f>Q768*H768</f>
        <v>7.7220000000000001E-4</v>
      </c>
      <c r="S768" s="146">
        <v>0</v>
      </c>
      <c r="T768" s="147">
        <f>S768*H768</f>
        <v>0</v>
      </c>
      <c r="AR768" s="148" t="s">
        <v>262</v>
      </c>
      <c r="AT768" s="148" t="s">
        <v>183</v>
      </c>
      <c r="AU768" s="148" t="s">
        <v>85</v>
      </c>
      <c r="AY768" s="17" t="s">
        <v>181</v>
      </c>
      <c r="BE768" s="149">
        <f>IF(N768="základní",J768,0)</f>
        <v>0</v>
      </c>
      <c r="BF768" s="149">
        <f>IF(N768="snížená",J768,0)</f>
        <v>0</v>
      </c>
      <c r="BG768" s="149">
        <f>IF(N768="zákl. přenesená",J768,0)</f>
        <v>0</v>
      </c>
      <c r="BH768" s="149">
        <f>IF(N768="sníž. přenesená",J768,0)</f>
        <v>0</v>
      </c>
      <c r="BI768" s="149">
        <f>IF(N768="nulová",J768,0)</f>
        <v>0</v>
      </c>
      <c r="BJ768" s="17" t="s">
        <v>83</v>
      </c>
      <c r="BK768" s="149">
        <f>ROUND(I768*H768,2)</f>
        <v>0</v>
      </c>
      <c r="BL768" s="17" t="s">
        <v>262</v>
      </c>
      <c r="BM768" s="148" t="s">
        <v>2508</v>
      </c>
    </row>
    <row r="769" spans="2:65" s="12" customFormat="1" x14ac:dyDescent="0.2">
      <c r="B769" s="150"/>
      <c r="D769" s="151" t="s">
        <v>190</v>
      </c>
      <c r="E769" s="152" t="s">
        <v>1</v>
      </c>
      <c r="F769" s="153" t="s">
        <v>214</v>
      </c>
      <c r="H769" s="154">
        <v>6</v>
      </c>
      <c r="I769" s="155"/>
      <c r="L769" s="150"/>
      <c r="M769" s="156"/>
      <c r="T769" s="157"/>
      <c r="AT769" s="152" t="s">
        <v>190</v>
      </c>
      <c r="AU769" s="152" t="s">
        <v>85</v>
      </c>
      <c r="AV769" s="12" t="s">
        <v>85</v>
      </c>
      <c r="AW769" s="12" t="s">
        <v>32</v>
      </c>
      <c r="AX769" s="12" t="s">
        <v>83</v>
      </c>
      <c r="AY769" s="152" t="s">
        <v>181</v>
      </c>
    </row>
    <row r="770" spans="2:65" s="1" customFormat="1" ht="21.75" customHeight="1" x14ac:dyDescent="0.2">
      <c r="B770" s="136"/>
      <c r="C770" s="137" t="s">
        <v>730</v>
      </c>
      <c r="D770" s="137" t="s">
        <v>183</v>
      </c>
      <c r="E770" s="138" t="s">
        <v>2509</v>
      </c>
      <c r="F770" s="139" t="s">
        <v>2510</v>
      </c>
      <c r="G770" s="140" t="s">
        <v>339</v>
      </c>
      <c r="H770" s="141">
        <v>3</v>
      </c>
      <c r="I770" s="142"/>
      <c r="J770" s="143">
        <f>ROUND(I770*H770,2)</f>
        <v>0</v>
      </c>
      <c r="K770" s="139" t="s">
        <v>187</v>
      </c>
      <c r="L770" s="32"/>
      <c r="M770" s="144" t="s">
        <v>1</v>
      </c>
      <c r="N770" s="145" t="s">
        <v>41</v>
      </c>
      <c r="P770" s="146">
        <f>O770*H770</f>
        <v>0</v>
      </c>
      <c r="Q770" s="146">
        <v>1.4999999999999999E-4</v>
      </c>
      <c r="R770" s="146">
        <f>Q770*H770</f>
        <v>4.4999999999999999E-4</v>
      </c>
      <c r="S770" s="146">
        <v>0</v>
      </c>
      <c r="T770" s="147">
        <f>S770*H770</f>
        <v>0</v>
      </c>
      <c r="AR770" s="148" t="s">
        <v>262</v>
      </c>
      <c r="AT770" s="148" t="s">
        <v>183</v>
      </c>
      <c r="AU770" s="148" t="s">
        <v>85</v>
      </c>
      <c r="AY770" s="17" t="s">
        <v>181</v>
      </c>
      <c r="BE770" s="149">
        <f>IF(N770="základní",J770,0)</f>
        <v>0</v>
      </c>
      <c r="BF770" s="149">
        <f>IF(N770="snížená",J770,0)</f>
        <v>0</v>
      </c>
      <c r="BG770" s="149">
        <f>IF(N770="zákl. přenesená",J770,0)</f>
        <v>0</v>
      </c>
      <c r="BH770" s="149">
        <f>IF(N770="sníž. přenesená",J770,0)</f>
        <v>0</v>
      </c>
      <c r="BI770" s="149">
        <f>IF(N770="nulová",J770,0)</f>
        <v>0</v>
      </c>
      <c r="BJ770" s="17" t="s">
        <v>83</v>
      </c>
      <c r="BK770" s="149">
        <f>ROUND(I770*H770,2)</f>
        <v>0</v>
      </c>
      <c r="BL770" s="17" t="s">
        <v>262</v>
      </c>
      <c r="BM770" s="148" t="s">
        <v>2511</v>
      </c>
    </row>
    <row r="771" spans="2:65" s="12" customFormat="1" x14ac:dyDescent="0.2">
      <c r="B771" s="150"/>
      <c r="D771" s="151" t="s">
        <v>190</v>
      </c>
      <c r="E771" s="152" t="s">
        <v>1</v>
      </c>
      <c r="F771" s="153" t="s">
        <v>99</v>
      </c>
      <c r="H771" s="154">
        <v>3</v>
      </c>
      <c r="I771" s="155"/>
      <c r="L771" s="150"/>
      <c r="M771" s="156"/>
      <c r="T771" s="157"/>
      <c r="AT771" s="152" t="s">
        <v>190</v>
      </c>
      <c r="AU771" s="152" t="s">
        <v>85</v>
      </c>
      <c r="AV771" s="12" t="s">
        <v>85</v>
      </c>
      <c r="AW771" s="12" t="s">
        <v>32</v>
      </c>
      <c r="AX771" s="12" t="s">
        <v>83</v>
      </c>
      <c r="AY771" s="152" t="s">
        <v>181</v>
      </c>
    </row>
    <row r="772" spans="2:65" s="1" customFormat="1" ht="24.2" customHeight="1" x14ac:dyDescent="0.2">
      <c r="B772" s="136"/>
      <c r="C772" s="137" t="s">
        <v>734</v>
      </c>
      <c r="D772" s="137" t="s">
        <v>183</v>
      </c>
      <c r="E772" s="138" t="s">
        <v>2512</v>
      </c>
      <c r="F772" s="139" t="s">
        <v>2513</v>
      </c>
      <c r="G772" s="140" t="s">
        <v>339</v>
      </c>
      <c r="H772" s="141">
        <v>4</v>
      </c>
      <c r="I772" s="142"/>
      <c r="J772" s="143">
        <f>ROUND(I772*H772,2)</f>
        <v>0</v>
      </c>
      <c r="K772" s="139" t="s">
        <v>187</v>
      </c>
      <c r="L772" s="32"/>
      <c r="M772" s="144" t="s">
        <v>1</v>
      </c>
      <c r="N772" s="145" t="s">
        <v>41</v>
      </c>
      <c r="P772" s="146">
        <f>O772*H772</f>
        <v>0</v>
      </c>
      <c r="Q772" s="146">
        <v>2.4225000000000001E-4</v>
      </c>
      <c r="R772" s="146">
        <f>Q772*H772</f>
        <v>9.6900000000000003E-4</v>
      </c>
      <c r="S772" s="146">
        <v>0</v>
      </c>
      <c r="T772" s="147">
        <f>S772*H772</f>
        <v>0</v>
      </c>
      <c r="AR772" s="148" t="s">
        <v>262</v>
      </c>
      <c r="AT772" s="148" t="s">
        <v>183</v>
      </c>
      <c r="AU772" s="148" t="s">
        <v>85</v>
      </c>
      <c r="AY772" s="17" t="s">
        <v>181</v>
      </c>
      <c r="BE772" s="149">
        <f>IF(N772="základní",J772,0)</f>
        <v>0</v>
      </c>
      <c r="BF772" s="149">
        <f>IF(N772="snížená",J772,0)</f>
        <v>0</v>
      </c>
      <c r="BG772" s="149">
        <f>IF(N772="zákl. přenesená",J772,0)</f>
        <v>0</v>
      </c>
      <c r="BH772" s="149">
        <f>IF(N772="sníž. přenesená",J772,0)</f>
        <v>0</v>
      </c>
      <c r="BI772" s="149">
        <f>IF(N772="nulová",J772,0)</f>
        <v>0</v>
      </c>
      <c r="BJ772" s="17" t="s">
        <v>83</v>
      </c>
      <c r="BK772" s="149">
        <f>ROUND(I772*H772,2)</f>
        <v>0</v>
      </c>
      <c r="BL772" s="17" t="s">
        <v>262</v>
      </c>
      <c r="BM772" s="148" t="s">
        <v>2514</v>
      </c>
    </row>
    <row r="773" spans="2:65" s="12" customFormat="1" x14ac:dyDescent="0.2">
      <c r="B773" s="150"/>
      <c r="D773" s="151" t="s">
        <v>190</v>
      </c>
      <c r="E773" s="152" t="s">
        <v>1</v>
      </c>
      <c r="F773" s="153" t="s">
        <v>188</v>
      </c>
      <c r="H773" s="154">
        <v>4</v>
      </c>
      <c r="I773" s="155"/>
      <c r="L773" s="150"/>
      <c r="M773" s="156"/>
      <c r="T773" s="157"/>
      <c r="AT773" s="152" t="s">
        <v>190</v>
      </c>
      <c r="AU773" s="152" t="s">
        <v>85</v>
      </c>
      <c r="AV773" s="12" t="s">
        <v>85</v>
      </c>
      <c r="AW773" s="12" t="s">
        <v>32</v>
      </c>
      <c r="AX773" s="12" t="s">
        <v>83</v>
      </c>
      <c r="AY773" s="152" t="s">
        <v>181</v>
      </c>
    </row>
    <row r="774" spans="2:65" s="1" customFormat="1" ht="24.2" customHeight="1" x14ac:dyDescent="0.2">
      <c r="B774" s="136"/>
      <c r="C774" s="137" t="s">
        <v>738</v>
      </c>
      <c r="D774" s="137" t="s">
        <v>183</v>
      </c>
      <c r="E774" s="138" t="s">
        <v>2515</v>
      </c>
      <c r="F774" s="139" t="s">
        <v>2516</v>
      </c>
      <c r="G774" s="140" t="s">
        <v>339</v>
      </c>
      <c r="H774" s="141">
        <v>20</v>
      </c>
      <c r="I774" s="142"/>
      <c r="J774" s="143">
        <f>ROUND(I774*H774,2)</f>
        <v>0</v>
      </c>
      <c r="K774" s="139" t="s">
        <v>187</v>
      </c>
      <c r="L774" s="32"/>
      <c r="M774" s="144" t="s">
        <v>1</v>
      </c>
      <c r="N774" s="145" t="s">
        <v>41</v>
      </c>
      <c r="P774" s="146">
        <f>O774*H774</f>
        <v>0</v>
      </c>
      <c r="Q774" s="146">
        <v>3.3575E-4</v>
      </c>
      <c r="R774" s="146">
        <f>Q774*H774</f>
        <v>6.7150000000000005E-3</v>
      </c>
      <c r="S774" s="146">
        <v>0</v>
      </c>
      <c r="T774" s="147">
        <f>S774*H774</f>
        <v>0</v>
      </c>
      <c r="AR774" s="148" t="s">
        <v>262</v>
      </c>
      <c r="AT774" s="148" t="s">
        <v>183</v>
      </c>
      <c r="AU774" s="148" t="s">
        <v>85</v>
      </c>
      <c r="AY774" s="17" t="s">
        <v>181</v>
      </c>
      <c r="BE774" s="149">
        <f>IF(N774="základní",J774,0)</f>
        <v>0</v>
      </c>
      <c r="BF774" s="149">
        <f>IF(N774="snížená",J774,0)</f>
        <v>0</v>
      </c>
      <c r="BG774" s="149">
        <f>IF(N774="zákl. přenesená",J774,0)</f>
        <v>0</v>
      </c>
      <c r="BH774" s="149">
        <f>IF(N774="sníž. přenesená",J774,0)</f>
        <v>0</v>
      </c>
      <c r="BI774" s="149">
        <f>IF(N774="nulová",J774,0)</f>
        <v>0</v>
      </c>
      <c r="BJ774" s="17" t="s">
        <v>83</v>
      </c>
      <c r="BK774" s="149">
        <f>ROUND(I774*H774,2)</f>
        <v>0</v>
      </c>
      <c r="BL774" s="17" t="s">
        <v>262</v>
      </c>
      <c r="BM774" s="148" t="s">
        <v>2517</v>
      </c>
    </row>
    <row r="775" spans="2:65" s="12" customFormat="1" x14ac:dyDescent="0.2">
      <c r="B775" s="150"/>
      <c r="D775" s="151" t="s">
        <v>190</v>
      </c>
      <c r="E775" s="152" t="s">
        <v>1</v>
      </c>
      <c r="F775" s="153" t="s">
        <v>282</v>
      </c>
      <c r="H775" s="154">
        <v>20</v>
      </c>
      <c r="I775" s="155"/>
      <c r="L775" s="150"/>
      <c r="M775" s="156"/>
      <c r="T775" s="157"/>
      <c r="AT775" s="152" t="s">
        <v>190</v>
      </c>
      <c r="AU775" s="152" t="s">
        <v>85</v>
      </c>
      <c r="AV775" s="12" t="s">
        <v>85</v>
      </c>
      <c r="AW775" s="12" t="s">
        <v>32</v>
      </c>
      <c r="AX775" s="12" t="s">
        <v>83</v>
      </c>
      <c r="AY775" s="152" t="s">
        <v>181</v>
      </c>
    </row>
    <row r="776" spans="2:65" s="1" customFormat="1" ht="16.5" customHeight="1" x14ac:dyDescent="0.2">
      <c r="B776" s="136"/>
      <c r="C776" s="137" t="s">
        <v>742</v>
      </c>
      <c r="D776" s="137" t="s">
        <v>183</v>
      </c>
      <c r="E776" s="138" t="s">
        <v>2518</v>
      </c>
      <c r="F776" s="139" t="s">
        <v>2519</v>
      </c>
      <c r="G776" s="140" t="s">
        <v>373</v>
      </c>
      <c r="H776" s="141">
        <v>0.01</v>
      </c>
      <c r="I776" s="142"/>
      <c r="J776" s="143">
        <f>ROUND(I776*H776,2)</f>
        <v>0</v>
      </c>
      <c r="K776" s="139" t="s">
        <v>187</v>
      </c>
      <c r="L776" s="32"/>
      <c r="M776" s="144" t="s">
        <v>1</v>
      </c>
      <c r="N776" s="145" t="s">
        <v>41</v>
      </c>
      <c r="P776" s="146">
        <f>O776*H776</f>
        <v>0</v>
      </c>
      <c r="Q776" s="146">
        <v>0</v>
      </c>
      <c r="R776" s="146">
        <f>Q776*H776</f>
        <v>0</v>
      </c>
      <c r="S776" s="146">
        <v>0</v>
      </c>
      <c r="T776" s="147">
        <f>S776*H776</f>
        <v>0</v>
      </c>
      <c r="AR776" s="148" t="s">
        <v>262</v>
      </c>
      <c r="AT776" s="148" t="s">
        <v>183</v>
      </c>
      <c r="AU776" s="148" t="s">
        <v>85</v>
      </c>
      <c r="AY776" s="17" t="s">
        <v>181</v>
      </c>
      <c r="BE776" s="149">
        <f>IF(N776="základní",J776,0)</f>
        <v>0</v>
      </c>
      <c r="BF776" s="149">
        <f>IF(N776="snížená",J776,0)</f>
        <v>0</v>
      </c>
      <c r="BG776" s="149">
        <f>IF(N776="zákl. přenesená",J776,0)</f>
        <v>0</v>
      </c>
      <c r="BH776" s="149">
        <f>IF(N776="sníž. přenesená",J776,0)</f>
        <v>0</v>
      </c>
      <c r="BI776" s="149">
        <f>IF(N776="nulová",J776,0)</f>
        <v>0</v>
      </c>
      <c r="BJ776" s="17" t="s">
        <v>83</v>
      </c>
      <c r="BK776" s="149">
        <f>ROUND(I776*H776,2)</f>
        <v>0</v>
      </c>
      <c r="BL776" s="17" t="s">
        <v>262</v>
      </c>
      <c r="BM776" s="148" t="s">
        <v>2520</v>
      </c>
    </row>
    <row r="777" spans="2:65" s="1" customFormat="1" ht="16.5" customHeight="1" x14ac:dyDescent="0.2">
      <c r="B777" s="136"/>
      <c r="C777" s="137" t="s">
        <v>747</v>
      </c>
      <c r="D777" s="137" t="s">
        <v>183</v>
      </c>
      <c r="E777" s="138" t="s">
        <v>2521</v>
      </c>
      <c r="F777" s="139" t="s">
        <v>2522</v>
      </c>
      <c r="G777" s="140" t="s">
        <v>373</v>
      </c>
      <c r="H777" s="141">
        <v>0.01</v>
      </c>
      <c r="I777" s="142"/>
      <c r="J777" s="143">
        <f>ROUND(I777*H777,2)</f>
        <v>0</v>
      </c>
      <c r="K777" s="139" t="s">
        <v>187</v>
      </c>
      <c r="L777" s="32"/>
      <c r="M777" s="144" t="s">
        <v>1</v>
      </c>
      <c r="N777" s="145" t="s">
        <v>41</v>
      </c>
      <c r="P777" s="146">
        <f>O777*H777</f>
        <v>0</v>
      </c>
      <c r="Q777" s="146">
        <v>0</v>
      </c>
      <c r="R777" s="146">
        <f>Q777*H777</f>
        <v>0</v>
      </c>
      <c r="S777" s="146">
        <v>0</v>
      </c>
      <c r="T777" s="147">
        <f>S777*H777</f>
        <v>0</v>
      </c>
      <c r="AR777" s="148" t="s">
        <v>262</v>
      </c>
      <c r="AT777" s="148" t="s">
        <v>183</v>
      </c>
      <c r="AU777" s="148" t="s">
        <v>85</v>
      </c>
      <c r="AY777" s="17" t="s">
        <v>181</v>
      </c>
      <c r="BE777" s="149">
        <f>IF(N777="základní",J777,0)</f>
        <v>0</v>
      </c>
      <c r="BF777" s="149">
        <f>IF(N777="snížená",J777,0)</f>
        <v>0</v>
      </c>
      <c r="BG777" s="149">
        <f>IF(N777="zákl. přenesená",J777,0)</f>
        <v>0</v>
      </c>
      <c r="BH777" s="149">
        <f>IF(N777="sníž. přenesená",J777,0)</f>
        <v>0</v>
      </c>
      <c r="BI777" s="149">
        <f>IF(N777="nulová",J777,0)</f>
        <v>0</v>
      </c>
      <c r="BJ777" s="17" t="s">
        <v>83</v>
      </c>
      <c r="BK777" s="149">
        <f>ROUND(I777*H777,2)</f>
        <v>0</v>
      </c>
      <c r="BL777" s="17" t="s">
        <v>262</v>
      </c>
      <c r="BM777" s="148" t="s">
        <v>2523</v>
      </c>
    </row>
    <row r="778" spans="2:65" s="11" customFormat="1" ht="25.9" customHeight="1" x14ac:dyDescent="0.2">
      <c r="B778" s="124"/>
      <c r="D778" s="125" t="s">
        <v>75</v>
      </c>
      <c r="E778" s="126" t="s">
        <v>961</v>
      </c>
      <c r="F778" s="126" t="s">
        <v>962</v>
      </c>
      <c r="I778" s="127"/>
      <c r="J778" s="128">
        <f>BK778</f>
        <v>0</v>
      </c>
      <c r="L778" s="124"/>
      <c r="M778" s="129"/>
      <c r="P778" s="130">
        <f>SUM(P779:P780)</f>
        <v>0</v>
      </c>
      <c r="R778" s="130">
        <f>SUM(R779:R780)</f>
        <v>0</v>
      </c>
      <c r="T778" s="131">
        <f>SUM(T779:T780)</f>
        <v>0</v>
      </c>
      <c r="AR778" s="125" t="s">
        <v>188</v>
      </c>
      <c r="AT778" s="132" t="s">
        <v>75</v>
      </c>
      <c r="AU778" s="132" t="s">
        <v>76</v>
      </c>
      <c r="AY778" s="125" t="s">
        <v>181</v>
      </c>
      <c r="BK778" s="133">
        <f>SUM(BK779:BK780)</f>
        <v>0</v>
      </c>
    </row>
    <row r="779" spans="2:65" s="1" customFormat="1" ht="16.5" customHeight="1" x14ac:dyDescent="0.2">
      <c r="B779" s="136"/>
      <c r="C779" s="137" t="s">
        <v>752</v>
      </c>
      <c r="D779" s="137" t="s">
        <v>183</v>
      </c>
      <c r="E779" s="138" t="s">
        <v>963</v>
      </c>
      <c r="F779" s="139" t="s">
        <v>964</v>
      </c>
      <c r="G779" s="140" t="s">
        <v>965</v>
      </c>
      <c r="H779" s="141">
        <v>50</v>
      </c>
      <c r="I779" s="142"/>
      <c r="J779" s="143">
        <f>ROUND(I779*H779,2)</f>
        <v>0</v>
      </c>
      <c r="K779" s="139" t="s">
        <v>187</v>
      </c>
      <c r="L779" s="32"/>
      <c r="M779" s="144" t="s">
        <v>1</v>
      </c>
      <c r="N779" s="145" t="s">
        <v>41</v>
      </c>
      <c r="P779" s="146">
        <f>O779*H779</f>
        <v>0</v>
      </c>
      <c r="Q779" s="146">
        <v>0</v>
      </c>
      <c r="R779" s="146">
        <f>Q779*H779</f>
        <v>0</v>
      </c>
      <c r="S779" s="146">
        <v>0</v>
      </c>
      <c r="T779" s="147">
        <f>S779*H779</f>
        <v>0</v>
      </c>
      <c r="AR779" s="148" t="s">
        <v>966</v>
      </c>
      <c r="AT779" s="148" t="s">
        <v>183</v>
      </c>
      <c r="AU779" s="148" t="s">
        <v>83</v>
      </c>
      <c r="AY779" s="17" t="s">
        <v>181</v>
      </c>
      <c r="BE779" s="149">
        <f>IF(N779="základní",J779,0)</f>
        <v>0</v>
      </c>
      <c r="BF779" s="149">
        <f>IF(N779="snížená",J779,0)</f>
        <v>0</v>
      </c>
      <c r="BG779" s="149">
        <f>IF(N779="zákl. přenesená",J779,0)</f>
        <v>0</v>
      </c>
      <c r="BH779" s="149">
        <f>IF(N779="sníž. přenesená",J779,0)</f>
        <v>0</v>
      </c>
      <c r="BI779" s="149">
        <f>IF(N779="nulová",J779,0)</f>
        <v>0</v>
      </c>
      <c r="BJ779" s="17" t="s">
        <v>83</v>
      </c>
      <c r="BK779" s="149">
        <f>ROUND(I779*H779,2)</f>
        <v>0</v>
      </c>
      <c r="BL779" s="17" t="s">
        <v>966</v>
      </c>
      <c r="BM779" s="148" t="s">
        <v>2524</v>
      </c>
    </row>
    <row r="780" spans="2:65" s="12" customFormat="1" x14ac:dyDescent="0.2">
      <c r="B780" s="150"/>
      <c r="D780" s="151" t="s">
        <v>190</v>
      </c>
      <c r="E780" s="152" t="s">
        <v>1</v>
      </c>
      <c r="F780" s="153" t="s">
        <v>448</v>
      </c>
      <c r="H780" s="154">
        <v>50</v>
      </c>
      <c r="I780" s="155"/>
      <c r="L780" s="150"/>
      <c r="M780" s="156"/>
      <c r="T780" s="157"/>
      <c r="AT780" s="152" t="s">
        <v>190</v>
      </c>
      <c r="AU780" s="152" t="s">
        <v>83</v>
      </c>
      <c r="AV780" s="12" t="s">
        <v>85</v>
      </c>
      <c r="AW780" s="12" t="s">
        <v>32</v>
      </c>
      <c r="AX780" s="12" t="s">
        <v>83</v>
      </c>
      <c r="AY780" s="152" t="s">
        <v>181</v>
      </c>
    </row>
    <row r="781" spans="2:65" s="11" customFormat="1" ht="25.9" customHeight="1" x14ac:dyDescent="0.2">
      <c r="B781" s="124"/>
      <c r="D781" s="125" t="s">
        <v>75</v>
      </c>
      <c r="E781" s="126" t="s">
        <v>2525</v>
      </c>
      <c r="F781" s="126" t="s">
        <v>2526</v>
      </c>
      <c r="I781" s="127"/>
      <c r="J781" s="128">
        <f>BK781</f>
        <v>0</v>
      </c>
      <c r="L781" s="124"/>
      <c r="M781" s="129"/>
      <c r="P781" s="130">
        <f>P782</f>
        <v>0</v>
      </c>
      <c r="R781" s="130">
        <f>R782</f>
        <v>0</v>
      </c>
      <c r="T781" s="131">
        <f>T782</f>
        <v>0</v>
      </c>
      <c r="AR781" s="125" t="s">
        <v>188</v>
      </c>
      <c r="AT781" s="132" t="s">
        <v>75</v>
      </c>
      <c r="AU781" s="132" t="s">
        <v>76</v>
      </c>
      <c r="AY781" s="125" t="s">
        <v>181</v>
      </c>
      <c r="BK781" s="133">
        <f>BK782</f>
        <v>0</v>
      </c>
    </row>
    <row r="782" spans="2:65" s="11" customFormat="1" ht="22.9" customHeight="1" x14ac:dyDescent="0.2">
      <c r="B782" s="124"/>
      <c r="D782" s="125" t="s">
        <v>75</v>
      </c>
      <c r="E782" s="134" t="s">
        <v>2527</v>
      </c>
      <c r="F782" s="134" t="s">
        <v>2528</v>
      </c>
      <c r="I782" s="127"/>
      <c r="J782" s="135">
        <f>BK782</f>
        <v>0</v>
      </c>
      <c r="L782" s="124"/>
      <c r="M782" s="129"/>
      <c r="P782" s="130">
        <f>SUM(P783:P788)</f>
        <v>0</v>
      </c>
      <c r="R782" s="130">
        <f>SUM(R783:R788)</f>
        <v>0</v>
      </c>
      <c r="T782" s="131">
        <f>SUM(T783:T788)</f>
        <v>0</v>
      </c>
      <c r="AR782" s="125" t="s">
        <v>188</v>
      </c>
      <c r="AT782" s="132" t="s">
        <v>75</v>
      </c>
      <c r="AU782" s="132" t="s">
        <v>83</v>
      </c>
      <c r="AY782" s="125" t="s">
        <v>181</v>
      </c>
      <c r="BK782" s="133">
        <f>SUM(BK783:BK788)</f>
        <v>0</v>
      </c>
    </row>
    <row r="783" spans="2:65" s="1" customFormat="1" ht="16.5" customHeight="1" x14ac:dyDescent="0.2">
      <c r="B783" s="136"/>
      <c r="C783" s="137" t="s">
        <v>758</v>
      </c>
      <c r="D783" s="137" t="s">
        <v>183</v>
      </c>
      <c r="E783" s="138" t="s">
        <v>2529</v>
      </c>
      <c r="F783" s="139" t="s">
        <v>2530</v>
      </c>
      <c r="G783" s="140" t="s">
        <v>339</v>
      </c>
      <c r="H783" s="141">
        <v>20</v>
      </c>
      <c r="I783" s="142"/>
      <c r="J783" s="143">
        <f>ROUND(I783*H783,2)</f>
        <v>0</v>
      </c>
      <c r="K783" s="139" t="s">
        <v>1</v>
      </c>
      <c r="L783" s="32"/>
      <c r="M783" s="144" t="s">
        <v>1</v>
      </c>
      <c r="N783" s="145" t="s">
        <v>41</v>
      </c>
      <c r="P783" s="146">
        <f>O783*H783</f>
        <v>0</v>
      </c>
      <c r="Q783" s="146">
        <v>0</v>
      </c>
      <c r="R783" s="146">
        <f>Q783*H783</f>
        <v>0</v>
      </c>
      <c r="S783" s="146">
        <v>0</v>
      </c>
      <c r="T783" s="147">
        <f>S783*H783</f>
        <v>0</v>
      </c>
      <c r="AR783" s="148" t="s">
        <v>966</v>
      </c>
      <c r="AT783" s="148" t="s">
        <v>183</v>
      </c>
      <c r="AU783" s="148" t="s">
        <v>85</v>
      </c>
      <c r="AY783" s="17" t="s">
        <v>181</v>
      </c>
      <c r="BE783" s="149">
        <f>IF(N783="základní",J783,0)</f>
        <v>0</v>
      </c>
      <c r="BF783" s="149">
        <f>IF(N783="snížená",J783,0)</f>
        <v>0</v>
      </c>
      <c r="BG783" s="149">
        <f>IF(N783="zákl. přenesená",J783,0)</f>
        <v>0</v>
      </c>
      <c r="BH783" s="149">
        <f>IF(N783="sníž. přenesená",J783,0)</f>
        <v>0</v>
      </c>
      <c r="BI783" s="149">
        <f>IF(N783="nulová",J783,0)</f>
        <v>0</v>
      </c>
      <c r="BJ783" s="17" t="s">
        <v>83</v>
      </c>
      <c r="BK783" s="149">
        <f>ROUND(I783*H783,2)</f>
        <v>0</v>
      </c>
      <c r="BL783" s="17" t="s">
        <v>966</v>
      </c>
      <c r="BM783" s="148" t="s">
        <v>2531</v>
      </c>
    </row>
    <row r="784" spans="2:65" s="12" customFormat="1" x14ac:dyDescent="0.2">
      <c r="B784" s="150"/>
      <c r="D784" s="151" t="s">
        <v>190</v>
      </c>
      <c r="E784" s="152" t="s">
        <v>1</v>
      </c>
      <c r="F784" s="153" t="s">
        <v>282</v>
      </c>
      <c r="H784" s="154">
        <v>20</v>
      </c>
      <c r="I784" s="155"/>
      <c r="L784" s="150"/>
      <c r="M784" s="156"/>
      <c r="T784" s="157"/>
      <c r="AT784" s="152" t="s">
        <v>190</v>
      </c>
      <c r="AU784" s="152" t="s">
        <v>85</v>
      </c>
      <c r="AV784" s="12" t="s">
        <v>85</v>
      </c>
      <c r="AW784" s="12" t="s">
        <v>32</v>
      </c>
      <c r="AX784" s="12" t="s">
        <v>83</v>
      </c>
      <c r="AY784" s="152" t="s">
        <v>181</v>
      </c>
    </row>
    <row r="785" spans="2:65" s="1" customFormat="1" ht="16.5" customHeight="1" x14ac:dyDescent="0.2">
      <c r="B785" s="136"/>
      <c r="C785" s="137" t="s">
        <v>762</v>
      </c>
      <c r="D785" s="137" t="s">
        <v>183</v>
      </c>
      <c r="E785" s="138" t="s">
        <v>2532</v>
      </c>
      <c r="F785" s="139" t="s">
        <v>2533</v>
      </c>
      <c r="G785" s="140" t="s">
        <v>339</v>
      </c>
      <c r="H785" s="141">
        <v>1</v>
      </c>
      <c r="I785" s="142"/>
      <c r="J785" s="143">
        <f>ROUND(I785*H785,2)</f>
        <v>0</v>
      </c>
      <c r="K785" s="139" t="s">
        <v>1</v>
      </c>
      <c r="L785" s="32"/>
      <c r="M785" s="144" t="s">
        <v>1</v>
      </c>
      <c r="N785" s="145" t="s">
        <v>41</v>
      </c>
      <c r="P785" s="146">
        <f>O785*H785</f>
        <v>0</v>
      </c>
      <c r="Q785" s="146">
        <v>0</v>
      </c>
      <c r="R785" s="146">
        <f>Q785*H785</f>
        <v>0</v>
      </c>
      <c r="S785" s="146">
        <v>0</v>
      </c>
      <c r="T785" s="147">
        <f>S785*H785</f>
        <v>0</v>
      </c>
      <c r="AR785" s="148" t="s">
        <v>966</v>
      </c>
      <c r="AT785" s="148" t="s">
        <v>183</v>
      </c>
      <c r="AU785" s="148" t="s">
        <v>85</v>
      </c>
      <c r="AY785" s="17" t="s">
        <v>181</v>
      </c>
      <c r="BE785" s="149">
        <f>IF(N785="základní",J785,0)</f>
        <v>0</v>
      </c>
      <c r="BF785" s="149">
        <f>IF(N785="snížená",J785,0)</f>
        <v>0</v>
      </c>
      <c r="BG785" s="149">
        <f>IF(N785="zákl. přenesená",J785,0)</f>
        <v>0</v>
      </c>
      <c r="BH785" s="149">
        <f>IF(N785="sníž. přenesená",J785,0)</f>
        <v>0</v>
      </c>
      <c r="BI785" s="149">
        <f>IF(N785="nulová",J785,0)</f>
        <v>0</v>
      </c>
      <c r="BJ785" s="17" t="s">
        <v>83</v>
      </c>
      <c r="BK785" s="149">
        <f>ROUND(I785*H785,2)</f>
        <v>0</v>
      </c>
      <c r="BL785" s="17" t="s">
        <v>966</v>
      </c>
      <c r="BM785" s="148" t="s">
        <v>2534</v>
      </c>
    </row>
    <row r="786" spans="2:65" s="12" customFormat="1" x14ac:dyDescent="0.2">
      <c r="B786" s="150"/>
      <c r="D786" s="151" t="s">
        <v>190</v>
      </c>
      <c r="E786" s="152" t="s">
        <v>1</v>
      </c>
      <c r="F786" s="153" t="s">
        <v>83</v>
      </c>
      <c r="H786" s="154">
        <v>1</v>
      </c>
      <c r="I786" s="155"/>
      <c r="L786" s="150"/>
      <c r="M786" s="156"/>
      <c r="T786" s="157"/>
      <c r="AT786" s="152" t="s">
        <v>190</v>
      </c>
      <c r="AU786" s="152" t="s">
        <v>85</v>
      </c>
      <c r="AV786" s="12" t="s">
        <v>85</v>
      </c>
      <c r="AW786" s="12" t="s">
        <v>32</v>
      </c>
      <c r="AX786" s="12" t="s">
        <v>83</v>
      </c>
      <c r="AY786" s="152" t="s">
        <v>181</v>
      </c>
    </row>
    <row r="787" spans="2:65" s="1" customFormat="1" ht="16.5" customHeight="1" x14ac:dyDescent="0.2">
      <c r="B787" s="136"/>
      <c r="C787" s="137" t="s">
        <v>768</v>
      </c>
      <c r="D787" s="137" t="s">
        <v>183</v>
      </c>
      <c r="E787" s="138" t="s">
        <v>2535</v>
      </c>
      <c r="F787" s="139" t="s">
        <v>2536</v>
      </c>
      <c r="G787" s="140" t="s">
        <v>923</v>
      </c>
      <c r="H787" s="141">
        <v>1</v>
      </c>
      <c r="I787" s="142"/>
      <c r="J787" s="143">
        <f>ROUND(I787*H787,2)</f>
        <v>0</v>
      </c>
      <c r="K787" s="139" t="s">
        <v>1</v>
      </c>
      <c r="L787" s="32"/>
      <c r="M787" s="144" t="s">
        <v>1</v>
      </c>
      <c r="N787" s="145" t="s">
        <v>41</v>
      </c>
      <c r="P787" s="146">
        <f>O787*H787</f>
        <v>0</v>
      </c>
      <c r="Q787" s="146">
        <v>0</v>
      </c>
      <c r="R787" s="146">
        <f>Q787*H787</f>
        <v>0</v>
      </c>
      <c r="S787" s="146">
        <v>0</v>
      </c>
      <c r="T787" s="147">
        <f>S787*H787</f>
        <v>0</v>
      </c>
      <c r="AR787" s="148" t="s">
        <v>966</v>
      </c>
      <c r="AT787" s="148" t="s">
        <v>183</v>
      </c>
      <c r="AU787" s="148" t="s">
        <v>85</v>
      </c>
      <c r="AY787" s="17" t="s">
        <v>181</v>
      </c>
      <c r="BE787" s="149">
        <f>IF(N787="základní",J787,0)</f>
        <v>0</v>
      </c>
      <c r="BF787" s="149">
        <f>IF(N787="snížená",J787,0)</f>
        <v>0</v>
      </c>
      <c r="BG787" s="149">
        <f>IF(N787="zákl. přenesená",J787,0)</f>
        <v>0</v>
      </c>
      <c r="BH787" s="149">
        <f>IF(N787="sníž. přenesená",J787,0)</f>
        <v>0</v>
      </c>
      <c r="BI787" s="149">
        <f>IF(N787="nulová",J787,0)</f>
        <v>0</v>
      </c>
      <c r="BJ787" s="17" t="s">
        <v>83</v>
      </c>
      <c r="BK787" s="149">
        <f>ROUND(I787*H787,2)</f>
        <v>0</v>
      </c>
      <c r="BL787" s="17" t="s">
        <v>966</v>
      </c>
      <c r="BM787" s="148" t="s">
        <v>2537</v>
      </c>
    </row>
    <row r="788" spans="2:65" s="12" customFormat="1" x14ac:dyDescent="0.2">
      <c r="B788" s="150"/>
      <c r="D788" s="151" t="s">
        <v>190</v>
      </c>
      <c r="E788" s="152" t="s">
        <v>1</v>
      </c>
      <c r="F788" s="153" t="s">
        <v>83</v>
      </c>
      <c r="H788" s="154">
        <v>1</v>
      </c>
      <c r="I788" s="155"/>
      <c r="L788" s="150"/>
      <c r="M788" s="199"/>
      <c r="N788" s="200"/>
      <c r="O788" s="200"/>
      <c r="P788" s="200"/>
      <c r="Q788" s="200"/>
      <c r="R788" s="200"/>
      <c r="S788" s="200"/>
      <c r="T788" s="201"/>
      <c r="AT788" s="152" t="s">
        <v>190</v>
      </c>
      <c r="AU788" s="152" t="s">
        <v>85</v>
      </c>
      <c r="AV788" s="12" t="s">
        <v>85</v>
      </c>
      <c r="AW788" s="12" t="s">
        <v>32</v>
      </c>
      <c r="AX788" s="12" t="s">
        <v>83</v>
      </c>
      <c r="AY788" s="152" t="s">
        <v>181</v>
      </c>
    </row>
    <row r="789" spans="2:65" s="1" customFormat="1" ht="6.95" customHeight="1" x14ac:dyDescent="0.2">
      <c r="B789" s="44"/>
      <c r="C789" s="45"/>
      <c r="D789" s="45"/>
      <c r="E789" s="45"/>
      <c r="F789" s="45"/>
      <c r="G789" s="45"/>
      <c r="H789" s="45"/>
      <c r="I789" s="45"/>
      <c r="J789" s="45"/>
      <c r="K789" s="45"/>
      <c r="L789" s="32"/>
    </row>
  </sheetData>
  <autoFilter ref="C136:K788" xr:uid="{00000000-0009-0000-0000-000008000000}"/>
  <mergeCells count="15">
    <mergeCell ref="E123:H123"/>
    <mergeCell ref="E127:H127"/>
    <mergeCell ref="E125:H125"/>
    <mergeCell ref="E129:H12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e2a92a-fe6a-4e27-9865-bbb8d3dfe5ef" xsi:nil="true"/>
    <lcf76f155ced4ddcb4097134ff3c332f xmlns="6e9e9112-797c-4491-819b-86b3cb24a35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4FDEDB4B3DA504D82B9515625ED63A0" ma:contentTypeVersion="13" ma:contentTypeDescription="Vytvoří nový dokument" ma:contentTypeScope="" ma:versionID="5fe5387fcaaaf5a0584c21fbee802a13">
  <xsd:schema xmlns:xsd="http://www.w3.org/2001/XMLSchema" xmlns:xs="http://www.w3.org/2001/XMLSchema" xmlns:p="http://schemas.microsoft.com/office/2006/metadata/properties" xmlns:ns2="6e9e9112-797c-4491-819b-86b3cb24a356" xmlns:ns3="a4e2a92a-fe6a-4e27-9865-bbb8d3dfe5ef" targetNamespace="http://schemas.microsoft.com/office/2006/metadata/properties" ma:root="true" ma:fieldsID="bcb0ee3e83653b4443bad9e1197dd5e3" ns2:_="" ns3:_="">
    <xsd:import namespace="6e9e9112-797c-4491-819b-86b3cb24a356"/>
    <xsd:import namespace="a4e2a92a-fe6a-4e27-9865-bbb8d3dfe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e9112-797c-4491-819b-86b3cb24a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Značky obrázků" ma:readOnly="false" ma:fieldId="{5cf76f15-5ced-4ddc-b409-7134ff3c332f}" ma:taxonomyMulti="true" ma:sspId="01954ef8-7fe2-4a1f-a6c5-db1bc77c6bb1"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e2a92a-fe6a-4e27-9865-bbb8d3dfe5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e05082f-005b-4243-af8d-d9669fd05d84}" ma:internalName="TaxCatchAll" ma:showField="CatchAllData" ma:web="a4e2a92a-fe6a-4e27-9865-bbb8d3dfe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B0524-B047-4F44-8CE8-748C04219FBB}">
  <ds:schemaRefs>
    <ds:schemaRef ds:uri="http://schemas.microsoft.com/office/2006/documentManagement/types"/>
    <ds:schemaRef ds:uri="http://schemas.microsoft.com/office/2006/metadata/properties"/>
    <ds:schemaRef ds:uri="http://purl.org/dc/elements/1.1/"/>
    <ds:schemaRef ds:uri="a4e2a92a-fe6a-4e27-9865-bbb8d3dfe5ef"/>
    <ds:schemaRef ds:uri="http://schemas.openxmlformats.org/package/2006/metadata/core-properties"/>
    <ds:schemaRef ds:uri="http://purl.org/dc/terms/"/>
    <ds:schemaRef ds:uri="http://schemas.microsoft.com/office/infopath/2007/PartnerControls"/>
    <ds:schemaRef ds:uri="6e9e9112-797c-4491-819b-86b3cb24a356"/>
    <ds:schemaRef ds:uri="http://www.w3.org/XML/1998/namespace"/>
    <ds:schemaRef ds:uri="http://purl.org/dc/dcmitype/"/>
  </ds:schemaRefs>
</ds:datastoreItem>
</file>

<file path=customXml/itemProps2.xml><?xml version="1.0" encoding="utf-8"?>
<ds:datastoreItem xmlns:ds="http://schemas.openxmlformats.org/officeDocument/2006/customXml" ds:itemID="{67C733B0-9408-4B7D-9288-863D2928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e9112-797c-4491-819b-86b3cb24a356"/>
    <ds:schemaRef ds:uri="a4e2a92a-fe6a-4e27-9865-bbb8d3dfe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F99D92-9987-4A1A-870F-466D8C4C66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28</vt:i4>
      </vt:variant>
    </vt:vector>
  </HeadingPairs>
  <TitlesOfParts>
    <vt:vector size="42" baseType="lpstr">
      <vt:lpstr>Rekapitulace stavby</vt:lpstr>
      <vt:lpstr>D.01.10 - Architektonicko...</vt:lpstr>
      <vt:lpstr>D.01.41 - Zdravotně techn...</vt:lpstr>
      <vt:lpstr>01 - Silnoproudá elektrot...</vt:lpstr>
      <vt:lpstr>02 - Silnoproudá elektrot...</vt:lpstr>
      <vt:lpstr>01 - Slaboproudá elektrot...</vt:lpstr>
      <vt:lpstr>VON - Vedlejší a ostatní ...</vt:lpstr>
      <vt:lpstr>D1.02.10 - Architektonick...</vt:lpstr>
      <vt:lpstr>1 - D1.02.40- Zdravotechn...</vt:lpstr>
      <vt:lpstr>2 - D1.02.40- Zdravotechn...</vt:lpstr>
      <vt:lpstr>D1.02.41 - Vytápění</vt:lpstr>
      <vt:lpstr>D1.02.42 - Vzduchotechnika</vt:lpstr>
      <vt:lpstr>D1.02.43-44 - Elektroinst...</vt:lpstr>
      <vt:lpstr>VON - Vedlejší a ostatní ..._01</vt:lpstr>
      <vt:lpstr>'01 - Silnoproudá elektrot...'!Názvy_tisku</vt:lpstr>
      <vt:lpstr>'01 - Slaboproudá elektrot...'!Názvy_tisku</vt:lpstr>
      <vt:lpstr>'02 - Silnoproudá elektrot...'!Názvy_tisku</vt:lpstr>
      <vt:lpstr>'1 - D1.02.40- Zdravotechn...'!Názvy_tisku</vt:lpstr>
      <vt:lpstr>'2 - D1.02.40- Zdravotechn...'!Názvy_tisku</vt:lpstr>
      <vt:lpstr>'D.01.10 - Architektonicko...'!Názvy_tisku</vt:lpstr>
      <vt:lpstr>'D.01.41 - Zdravotně techn...'!Názvy_tisku</vt:lpstr>
      <vt:lpstr>'D1.02.10 - Architektonick...'!Názvy_tisku</vt:lpstr>
      <vt:lpstr>'D1.02.41 - Vytápění'!Názvy_tisku</vt:lpstr>
      <vt:lpstr>'D1.02.42 - Vzduchotechnika'!Názvy_tisku</vt:lpstr>
      <vt:lpstr>'D1.02.43-44 - Elektroinst...'!Názvy_tisku</vt:lpstr>
      <vt:lpstr>'Rekapitulace stavby'!Názvy_tisku</vt:lpstr>
      <vt:lpstr>'VON - Vedlejší a ostatní ...'!Názvy_tisku</vt:lpstr>
      <vt:lpstr>'VON - Vedlejší a ostatní ..._01'!Názvy_tisku</vt:lpstr>
      <vt:lpstr>'01 - Silnoproudá elektrot...'!Oblast_tisku</vt:lpstr>
      <vt:lpstr>'01 - Slaboproudá elektrot...'!Oblast_tisku</vt:lpstr>
      <vt:lpstr>'02 - Silnoproudá elektrot...'!Oblast_tisku</vt:lpstr>
      <vt:lpstr>'1 - D1.02.40- Zdravotechn...'!Oblast_tisku</vt:lpstr>
      <vt:lpstr>'2 - D1.02.40- Zdravotechn...'!Oblast_tisku</vt:lpstr>
      <vt:lpstr>'D.01.10 - Architektonicko...'!Oblast_tisku</vt:lpstr>
      <vt:lpstr>'D.01.41 - Zdravotně techn...'!Oblast_tisku</vt:lpstr>
      <vt:lpstr>'D1.02.10 - Architektonick...'!Oblast_tisku</vt:lpstr>
      <vt:lpstr>'D1.02.41 - Vytápění'!Oblast_tisku</vt:lpstr>
      <vt:lpstr>'D1.02.42 - Vzduchotechnika'!Oblast_tisku</vt:lpstr>
      <vt:lpstr>'D1.02.43-44 - Elektroinst...'!Oblast_tisku</vt:lpstr>
      <vt:lpstr>'Rekapitulace stavby'!Oblast_tisku</vt:lpstr>
      <vt:lpstr>'VON - Vedlejší a ostatní ...'!Oblast_tisku</vt:lpstr>
      <vt:lpstr>'VON - Vedlejší a ostatní ..._01'!Oblast_tisku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DESKTOP-4EPUNVH\Moje</dc:creator>
  <cp:lastModifiedBy>Bubenik Tomas</cp:lastModifiedBy>
  <dcterms:created xsi:type="dcterms:W3CDTF">2025-01-14T08:39:37Z</dcterms:created>
  <dcterms:modified xsi:type="dcterms:W3CDTF">2025-03-24T11:04:48Z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0x010100C4FDEDB4B3DA504D82B9515625ED63A0</vt:lpwstr>
  </property>
</Properties>
</file>