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\Desktop\Zakázky\2024\VŠB\Havarijní úprava topného systému v administrativní budově a tělocvičně\"/>
    </mc:Choice>
  </mc:AlternateContent>
  <xr:revisionPtr revIDLastSave="0" documentId="13_ncr:1_{C353B8A5-4735-40F1-B0DD-70E5250B437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troj" sheetId="12" r:id="rId4"/>
    <sheet name="MaR" sheetId="14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Stroj!$1:$7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MaR!$A$1:$N$216</definedName>
    <definedName name="_xlnm.Print_Area" localSheetId="1">Stavba!$A$1:$J$61</definedName>
    <definedName name="_xlnm.Print_Area" localSheetId="3">Stroj!$A$1:$Y$113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" i="1" l="1"/>
  <c r="G43" i="1" s="1"/>
  <c r="G25" i="1" s="1"/>
  <c r="A25" i="1" s="1"/>
  <c r="F39" i="1"/>
  <c r="G40" i="1"/>
  <c r="F40" i="1"/>
  <c r="G42" i="1"/>
  <c r="H42" i="1" s="1"/>
  <c r="I42" i="1" s="1"/>
  <c r="I58" i="1"/>
  <c r="I209" i="14"/>
  <c r="I208" i="14"/>
  <c r="I207" i="14"/>
  <c r="I206" i="14"/>
  <c r="I205" i="14"/>
  <c r="I203" i="14"/>
  <c r="I202" i="14"/>
  <c r="I201" i="14"/>
  <c r="I200" i="14"/>
  <c r="I199" i="14"/>
  <c r="I198" i="14"/>
  <c r="I197" i="14"/>
  <c r="I196" i="14"/>
  <c r="I195" i="14"/>
  <c r="I194" i="14"/>
  <c r="I193" i="14"/>
  <c r="I192" i="14"/>
  <c r="I191" i="14"/>
  <c r="I190" i="14"/>
  <c r="I189" i="14"/>
  <c r="I188" i="14"/>
  <c r="I187" i="14"/>
  <c r="I186" i="14"/>
  <c r="I184" i="14"/>
  <c r="I183" i="14"/>
  <c r="I182" i="14"/>
  <c r="I181" i="14"/>
  <c r="I180" i="14"/>
  <c r="M161" i="14"/>
  <c r="K161" i="14"/>
  <c r="M125" i="14"/>
  <c r="K125" i="14"/>
  <c r="M124" i="14"/>
  <c r="K124" i="14"/>
  <c r="M123" i="14"/>
  <c r="K123" i="14"/>
  <c r="M122" i="14"/>
  <c r="K122" i="14"/>
  <c r="M121" i="14"/>
  <c r="K121" i="14"/>
  <c r="M120" i="14"/>
  <c r="K120" i="14"/>
  <c r="M119" i="14"/>
  <c r="K119" i="14"/>
  <c r="M118" i="14"/>
  <c r="M117" i="14"/>
  <c r="K117" i="14"/>
  <c r="M116" i="14"/>
  <c r="K116" i="14"/>
  <c r="M115" i="14"/>
  <c r="K115" i="14"/>
  <c r="M114" i="14"/>
  <c r="K114" i="14"/>
  <c r="M113" i="14"/>
  <c r="K113" i="14"/>
  <c r="M112" i="14"/>
  <c r="K112" i="14"/>
  <c r="J106" i="14"/>
  <c r="I106" i="14"/>
  <c r="J105" i="14"/>
  <c r="J103" i="14" s="1"/>
  <c r="I105" i="14"/>
  <c r="J104" i="14"/>
  <c r="I104" i="14"/>
  <c r="I103" i="14"/>
  <c r="I107" i="14" s="1"/>
  <c r="I109" i="14" s="1"/>
  <c r="J101" i="14"/>
  <c r="J100" i="14"/>
  <c r="J99" i="14"/>
  <c r="J98" i="14"/>
  <c r="I94" i="14"/>
  <c r="I93" i="14"/>
  <c r="I95" i="14" s="1"/>
  <c r="J90" i="14"/>
  <c r="J84" i="14" s="1"/>
  <c r="J85" i="14"/>
  <c r="I79" i="14"/>
  <c r="I77" i="14" s="1"/>
  <c r="I78" i="14"/>
  <c r="J77" i="14"/>
  <c r="J76" i="14"/>
  <c r="J75" i="14"/>
  <c r="J74" i="14"/>
  <c r="I74" i="14"/>
  <c r="I73" i="14"/>
  <c r="J72" i="14"/>
  <c r="I72" i="14"/>
  <c r="I71" i="14"/>
  <c r="I70" i="14"/>
  <c r="I69" i="14" s="1"/>
  <c r="M67" i="14"/>
  <c r="K67" i="14"/>
  <c r="M66" i="14"/>
  <c r="K66" i="14"/>
  <c r="I65" i="14"/>
  <c r="I64" i="14"/>
  <c r="I63" i="14"/>
  <c r="M62" i="14"/>
  <c r="K62" i="14"/>
  <c r="I62" i="14"/>
  <c r="I61" i="14"/>
  <c r="M60" i="14"/>
  <c r="K60" i="14"/>
  <c r="I60" i="14"/>
  <c r="I58" i="14" s="1"/>
  <c r="M59" i="14"/>
  <c r="K59" i="14"/>
  <c r="I59" i="14"/>
  <c r="M58" i="14"/>
  <c r="K58" i="14"/>
  <c r="M56" i="14"/>
  <c r="K56" i="14"/>
  <c r="M53" i="14"/>
  <c r="K53" i="14"/>
  <c r="M51" i="14"/>
  <c r="K51" i="14"/>
  <c r="I50" i="14"/>
  <c r="M49" i="14"/>
  <c r="K49" i="14"/>
  <c r="I49" i="14"/>
  <c r="I48" i="14"/>
  <c r="I47" i="14"/>
  <c r="M46" i="14"/>
  <c r="K46" i="14"/>
  <c r="I46" i="14"/>
  <c r="I45" i="14"/>
  <c r="M44" i="14"/>
  <c r="K44" i="14"/>
  <c r="I44" i="14"/>
  <c r="I43" i="14"/>
  <c r="I42" i="14"/>
  <c r="M41" i="14"/>
  <c r="K41" i="14"/>
  <c r="I41" i="14"/>
  <c r="I40" i="14"/>
  <c r="I39" i="14"/>
  <c r="M38" i="14"/>
  <c r="K38" i="14"/>
  <c r="I38" i="14"/>
  <c r="I37" i="14"/>
  <c r="I36" i="14"/>
  <c r="I35" i="14"/>
  <c r="I34" i="14"/>
  <c r="I33" i="14"/>
  <c r="I32" i="14"/>
  <c r="I31" i="14"/>
  <c r="I30" i="14"/>
  <c r="I29" i="14"/>
  <c r="M28" i="14"/>
  <c r="K28" i="14"/>
  <c r="I28" i="14"/>
  <c r="M27" i="14"/>
  <c r="K27" i="14"/>
  <c r="I27" i="14"/>
  <c r="M26" i="14"/>
  <c r="K26" i="14"/>
  <c r="I26" i="14"/>
  <c r="I25" i="14" s="1"/>
  <c r="M22" i="14"/>
  <c r="K22" i="14"/>
  <c r="I21" i="14"/>
  <c r="I20" i="14"/>
  <c r="M19" i="14"/>
  <c r="K19" i="14"/>
  <c r="I19" i="14"/>
  <c r="I15" i="14" s="1"/>
  <c r="M18" i="14"/>
  <c r="K18" i="14"/>
  <c r="I18" i="14"/>
  <c r="M17" i="14"/>
  <c r="K17" i="14"/>
  <c r="I17" i="14"/>
  <c r="M16" i="14"/>
  <c r="M14" i="14" s="1"/>
  <c r="K16" i="14"/>
  <c r="K14" i="14" s="1"/>
  <c r="I16" i="14"/>
  <c r="L15" i="14"/>
  <c r="J15" i="14"/>
  <c r="I60" i="1"/>
  <c r="I59" i="1"/>
  <c r="I57" i="1"/>
  <c r="I56" i="1"/>
  <c r="I55" i="1"/>
  <c r="I54" i="1"/>
  <c r="I53" i="1"/>
  <c r="I52" i="1"/>
  <c r="I51" i="1"/>
  <c r="I50" i="1"/>
  <c r="G41" i="1"/>
  <c r="H41" i="1" s="1"/>
  <c r="I41" i="1" s="1"/>
  <c r="F41" i="1"/>
  <c r="G103" i="12"/>
  <c r="G9" i="12"/>
  <c r="I9" i="12"/>
  <c r="I8" i="12" s="1"/>
  <c r="K9" i="12"/>
  <c r="K8" i="12" s="1"/>
  <c r="M9" i="12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G8" i="12" s="1"/>
  <c r="I11" i="12"/>
  <c r="K11" i="12"/>
  <c r="O11" i="12"/>
  <c r="Q11" i="12"/>
  <c r="V11" i="12"/>
  <c r="K12" i="12"/>
  <c r="O12" i="12"/>
  <c r="Q12" i="12"/>
  <c r="V12" i="12"/>
  <c r="G13" i="12"/>
  <c r="M13" i="12" s="1"/>
  <c r="M12" i="12" s="1"/>
  <c r="I13" i="12"/>
  <c r="I12" i="12" s="1"/>
  <c r="K13" i="12"/>
  <c r="O13" i="12"/>
  <c r="Q13" i="12"/>
  <c r="V13" i="12"/>
  <c r="G15" i="12"/>
  <c r="I15" i="12"/>
  <c r="K15" i="12"/>
  <c r="M15" i="12"/>
  <c r="O15" i="12"/>
  <c r="Q15" i="12"/>
  <c r="V15" i="12"/>
  <c r="G16" i="12"/>
  <c r="G14" i="12" s="1"/>
  <c r="I16" i="12"/>
  <c r="I14" i="12" s="1"/>
  <c r="K16" i="12"/>
  <c r="O16" i="12"/>
  <c r="Q16" i="12"/>
  <c r="V16" i="12"/>
  <c r="G17" i="12"/>
  <c r="I17" i="12"/>
  <c r="K17" i="12"/>
  <c r="M17" i="12"/>
  <c r="O17" i="12"/>
  <c r="Q17" i="12"/>
  <c r="Q14" i="12" s="1"/>
  <c r="V17" i="12"/>
  <c r="V14" i="12" s="1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O14" i="12" s="1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K14" i="12" s="1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O24" i="12"/>
  <c r="G25" i="12"/>
  <c r="M25" i="12" s="1"/>
  <c r="M24" i="12" s="1"/>
  <c r="I25" i="12"/>
  <c r="K25" i="12"/>
  <c r="O25" i="12"/>
  <c r="Q25" i="12"/>
  <c r="Q24" i="12" s="1"/>
  <c r="V25" i="12"/>
  <c r="G26" i="12"/>
  <c r="M26" i="12" s="1"/>
  <c r="I26" i="12"/>
  <c r="K26" i="12"/>
  <c r="K24" i="12" s="1"/>
  <c r="O26" i="12"/>
  <c r="Q26" i="12"/>
  <c r="V26" i="12"/>
  <c r="G27" i="12"/>
  <c r="I27" i="12"/>
  <c r="K27" i="12"/>
  <c r="M27" i="12"/>
  <c r="O27" i="12"/>
  <c r="Q27" i="12"/>
  <c r="V27" i="12"/>
  <c r="G28" i="12"/>
  <c r="I28" i="12"/>
  <c r="I24" i="12" s="1"/>
  <c r="K28" i="12"/>
  <c r="M28" i="12"/>
  <c r="O28" i="12"/>
  <c r="Q28" i="12"/>
  <c r="V28" i="12"/>
  <c r="G29" i="12"/>
  <c r="I29" i="12"/>
  <c r="K29" i="12"/>
  <c r="M29" i="12"/>
  <c r="O29" i="12"/>
  <c r="Q29" i="12"/>
  <c r="V29" i="12"/>
  <c r="V24" i="12" s="1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I33" i="12"/>
  <c r="I32" i="12" s="1"/>
  <c r="K33" i="12"/>
  <c r="K32" i="12" s="1"/>
  <c r="M33" i="12"/>
  <c r="O33" i="12"/>
  <c r="O32" i="12" s="1"/>
  <c r="Q33" i="12"/>
  <c r="Q32" i="12" s="1"/>
  <c r="V33" i="12"/>
  <c r="G34" i="12"/>
  <c r="I34" i="12"/>
  <c r="K34" i="12"/>
  <c r="M34" i="12"/>
  <c r="O34" i="12"/>
  <c r="Q34" i="12"/>
  <c r="V34" i="12"/>
  <c r="V32" i="12" s="1"/>
  <c r="G35" i="12"/>
  <c r="G32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Q50" i="12" s="1"/>
  <c r="V51" i="12"/>
  <c r="G52" i="12"/>
  <c r="I52" i="12"/>
  <c r="I50" i="12" s="1"/>
  <c r="K52" i="12"/>
  <c r="K50" i="12" s="1"/>
  <c r="M52" i="12"/>
  <c r="O52" i="12"/>
  <c r="Q52" i="12"/>
  <c r="V52" i="12"/>
  <c r="G53" i="12"/>
  <c r="I53" i="12"/>
  <c r="K53" i="12"/>
  <c r="M53" i="12"/>
  <c r="O53" i="12"/>
  <c r="Q53" i="12"/>
  <c r="V53" i="12"/>
  <c r="V50" i="12" s="1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O50" i="12" s="1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G50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G79" i="12"/>
  <c r="I79" i="12"/>
  <c r="I78" i="12" s="1"/>
  <c r="K79" i="12"/>
  <c r="M79" i="12"/>
  <c r="O79" i="12"/>
  <c r="O78" i="12" s="1"/>
  <c r="Q79" i="12"/>
  <c r="Q78" i="12" s="1"/>
  <c r="V79" i="12"/>
  <c r="V78" i="12" s="1"/>
  <c r="G80" i="12"/>
  <c r="M80" i="12" s="1"/>
  <c r="I80" i="12"/>
  <c r="K80" i="12"/>
  <c r="O80" i="12"/>
  <c r="Q80" i="12"/>
  <c r="V80" i="12"/>
  <c r="G81" i="12"/>
  <c r="I81" i="12"/>
  <c r="K81" i="12"/>
  <c r="K78" i="12" s="1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G91" i="12"/>
  <c r="I91" i="12"/>
  <c r="I90" i="12" s="1"/>
  <c r="K91" i="12"/>
  <c r="M91" i="12"/>
  <c r="O91" i="12"/>
  <c r="O90" i="12" s="1"/>
  <c r="Q91" i="12"/>
  <c r="Q90" i="12" s="1"/>
  <c r="V91" i="12"/>
  <c r="V90" i="12" s="1"/>
  <c r="G92" i="12"/>
  <c r="M92" i="12" s="1"/>
  <c r="I92" i="12"/>
  <c r="K92" i="12"/>
  <c r="O92" i="12"/>
  <c r="Q92" i="12"/>
  <c r="V92" i="12"/>
  <c r="G93" i="12"/>
  <c r="I93" i="12"/>
  <c r="K93" i="12"/>
  <c r="K90" i="12" s="1"/>
  <c r="M93" i="12"/>
  <c r="O93" i="12"/>
  <c r="Q93" i="12"/>
  <c r="V93" i="12"/>
  <c r="G94" i="12"/>
  <c r="O94" i="12"/>
  <c r="G95" i="12"/>
  <c r="M95" i="12" s="1"/>
  <c r="I95" i="12"/>
  <c r="I94" i="12" s="1"/>
  <c r="K95" i="12"/>
  <c r="K94" i="12" s="1"/>
  <c r="O95" i="12"/>
  <c r="Q95" i="12"/>
  <c r="Q94" i="12" s="1"/>
  <c r="V95" i="12"/>
  <c r="G98" i="12"/>
  <c r="M98" i="12" s="1"/>
  <c r="I98" i="12"/>
  <c r="K98" i="12"/>
  <c r="O98" i="12"/>
  <c r="Q98" i="12"/>
  <c r="V98" i="12"/>
  <c r="V94" i="12" s="1"/>
  <c r="G99" i="12"/>
  <c r="M99" i="12" s="1"/>
  <c r="I99" i="12"/>
  <c r="K99" i="12"/>
  <c r="O99" i="12"/>
  <c r="Q99" i="12"/>
  <c r="V99" i="12"/>
  <c r="G100" i="12"/>
  <c r="K100" i="12"/>
  <c r="O100" i="12"/>
  <c r="V100" i="12"/>
  <c r="G101" i="12"/>
  <c r="I101" i="12"/>
  <c r="I100" i="12" s="1"/>
  <c r="K101" i="12"/>
  <c r="M101" i="12"/>
  <c r="M100" i="12" s="1"/>
  <c r="O101" i="12"/>
  <c r="Q101" i="12"/>
  <c r="Q100" i="12" s="1"/>
  <c r="V101" i="12"/>
  <c r="AE103" i="12"/>
  <c r="AF103" i="12"/>
  <c r="I20" i="1"/>
  <c r="I19" i="1"/>
  <c r="I18" i="1"/>
  <c r="I17" i="1"/>
  <c r="I16" i="1"/>
  <c r="F43" i="1"/>
  <c r="H40" i="1"/>
  <c r="I40" i="1" s="1"/>
  <c r="J28" i="1"/>
  <c r="J26" i="1"/>
  <c r="G38" i="1"/>
  <c r="F38" i="1"/>
  <c r="J23" i="1"/>
  <c r="J24" i="1"/>
  <c r="J25" i="1"/>
  <c r="J27" i="1"/>
  <c r="E24" i="1"/>
  <c r="E26" i="1"/>
  <c r="H39" i="1" l="1"/>
  <c r="I39" i="1" s="1"/>
  <c r="I43" i="1" s="1"/>
  <c r="I82" i="14"/>
  <c r="I61" i="1"/>
  <c r="J60" i="1" s="1"/>
  <c r="J52" i="1"/>
  <c r="J58" i="1"/>
  <c r="J51" i="1"/>
  <c r="G26" i="1"/>
  <c r="A26" i="1"/>
  <c r="G28" i="1"/>
  <c r="G23" i="1"/>
  <c r="M78" i="12"/>
  <c r="M90" i="12"/>
  <c r="M94" i="12"/>
  <c r="M16" i="12"/>
  <c r="M14" i="12" s="1"/>
  <c r="M62" i="12"/>
  <c r="M50" i="12" s="1"/>
  <c r="G24" i="12"/>
  <c r="G12" i="12"/>
  <c r="M35" i="12"/>
  <c r="M32" i="12" s="1"/>
  <c r="M11" i="12"/>
  <c r="M8" i="12" s="1"/>
  <c r="I21" i="1"/>
  <c r="J39" i="1"/>
  <c r="J43" i="1" s="1"/>
  <c r="J42" i="1"/>
  <c r="J40" i="1"/>
  <c r="J41" i="1"/>
  <c r="H43" i="1"/>
  <c r="J56" i="1" l="1"/>
  <c r="J57" i="1"/>
  <c r="J55" i="1"/>
  <c r="J59" i="1"/>
  <c r="J50" i="1"/>
  <c r="J54" i="1"/>
  <c r="J53" i="1"/>
  <c r="J61" i="1" s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94481B05-BE74-477F-957D-1BC180CA5D6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4507112-8B43-4E9D-9E4A-8E467B5CA6B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<sst xmlns="http://schemas.openxmlformats.org/spreadsheetml/2006/main" count="1245" uniqueCount="458">
  <si>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</si>
  <si>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</si>
  <si>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</si>
  <si>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</si>
  <si>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</si>
  <si>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</si>
  <si>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</si>
  <si>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</si>
  <si>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</si>
  <si>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</si>
  <si>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</si>
  <si>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</si>
  <si>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</si>
  <si>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</si>
  <si>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</si>
  <si>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</si>
  <si>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</si>
  <si>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</si>
  <si>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</si>
  <si>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</si>
  <si>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</si>
  <si>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</si>
  <si>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</si>
  <si>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</si>
  <si>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</si>
  <si>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</si>
  <si>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</si>
  <si>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</si>
  <si>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</si>
  <si>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</si>
  <si>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</si>
  <si>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</si>
  <si>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</si>
  <si>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</si>
  <si>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</si>
  <si>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</si>
  <si>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</si>
  <si>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</si>
  <si>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</si>
  <si>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</si>
  <si>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</si>
  <si>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</si>
  <si>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</si>
  <si>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R43-2024</t>
  </si>
  <si>
    <t>Havarijní úprava otopného systému v administrativní budově a tělocvičně</t>
  </si>
  <si>
    <t>Stavba</t>
  </si>
  <si>
    <t>01</t>
  </si>
  <si>
    <t>VŠB-TU Ostrava ul. Studentská, Ostrava - Poruba</t>
  </si>
  <si>
    <t>1</t>
  </si>
  <si>
    <t>Oprava otopného systému</t>
  </si>
  <si>
    <t>2</t>
  </si>
  <si>
    <t>Měření a regulace</t>
  </si>
  <si>
    <t>Celkem za stavbu</t>
  </si>
  <si>
    <t>CZK</t>
  </si>
  <si>
    <t>Rekapitulace dílů</t>
  </si>
  <si>
    <t>Typ dílu</t>
  </si>
  <si>
    <t>90</t>
  </si>
  <si>
    <t>Hodinové zúčtovací sazby (HZS)</t>
  </si>
  <si>
    <t>97</t>
  </si>
  <si>
    <t>Prorážení otvorů a ostatní bourací práce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</si>
  <si>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</si>
  <si>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</si>
  <si>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</si>
  <si>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</si>
  <si>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</si>
  <si>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</si>
  <si>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</si>
  <si>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</si>
  <si>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</si>
  <si>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</si>
  <si>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</si>
  <si>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</si>
  <si>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</si>
  <si>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</si>
  <si>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</si>
  <si>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</si>
  <si>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</si>
  <si>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</si>
  <si>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</si>
  <si>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</si>
  <si>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</si>
  <si>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</si>
  <si>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</si>
  <si>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</si>
  <si>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</si>
  <si>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</si>
  <si>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</si>
  <si>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</si>
  <si>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</si>
  <si>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</si>
  <si>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</si>
  <si>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</si>
  <si>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</si>
  <si>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</si>
  <si>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</si>
  <si>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</si>
  <si>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</si>
  <si>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</si>
  <si>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</si>
  <si>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</si>
  <si>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</si>
  <si>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</si>
  <si>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</si>
  <si>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</si>
  <si>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900      R02</t>
  </si>
  <si>
    <t>HZS - dokončovací stavební práce</t>
  </si>
  <si>
    <t>h</t>
  </si>
  <si>
    <t>RTS 24/ I</t>
  </si>
  <si>
    <t>Práce</t>
  </si>
  <si>
    <t>Běžná</t>
  </si>
  <si>
    <t>POL1_1</t>
  </si>
  <si>
    <t>904      R00</t>
  </si>
  <si>
    <t>Hzs-zkousky v ramci montaz.praci</t>
  </si>
  <si>
    <t>Prav.M</t>
  </si>
  <si>
    <t>HZS</t>
  </si>
  <si>
    <t>POL10_</t>
  </si>
  <si>
    <t>909      R00</t>
  </si>
  <si>
    <t>Hzs-nezmeritelne stavebni prace</t>
  </si>
  <si>
    <t>970031060R00</t>
  </si>
  <si>
    <t>Vrtání jádrové do zdiva cihelného do D 60 mm</t>
  </si>
  <si>
    <t>m</t>
  </si>
  <si>
    <t>713411121R00</t>
  </si>
  <si>
    <t>Izolace tepelná potrubí pouzdry s Al. 1vrstvá</t>
  </si>
  <si>
    <t>m2</t>
  </si>
  <si>
    <t>POL1_7</t>
  </si>
  <si>
    <t>631547111R</t>
  </si>
  <si>
    <t>Pouzdro potrubní izolační s Al. 12/30 mm</t>
  </si>
  <si>
    <t>SPCM</t>
  </si>
  <si>
    <t>Specifikace</t>
  </si>
  <si>
    <t>POL3_</t>
  </si>
  <si>
    <t>631547112R</t>
  </si>
  <si>
    <t>Pouzdro potrubní izolační s Al. 18/30 mm</t>
  </si>
  <si>
    <t>631547213R</t>
  </si>
  <si>
    <t>Pouzdro potrubní izolační s Al. 22/40 mm</t>
  </si>
  <si>
    <t>631547214R</t>
  </si>
  <si>
    <t>Pouzdro potrubní izolační s Al. 28/50 mm</t>
  </si>
  <si>
    <t>631547216R</t>
  </si>
  <si>
    <t>Pouzdro potrubní izolační s Al. 42/40 mm</t>
  </si>
  <si>
    <t>631547218R</t>
  </si>
  <si>
    <t>Pouzdro potrubní izolační s Al. 54/40 mm</t>
  </si>
  <si>
    <t>631547315R</t>
  </si>
  <si>
    <t>Pouzdro potrubní izolační s Al. 35/50 mm</t>
  </si>
  <si>
    <t>998713201R00</t>
  </si>
  <si>
    <t>Přesun hmot pro izolace tepelné, výšky do 6 m</t>
  </si>
  <si>
    <t>Přesun hmot</t>
  </si>
  <si>
    <t>POL7_</t>
  </si>
  <si>
    <t>732119191R00</t>
  </si>
  <si>
    <t>M. rozdělovačů a sběračů DN 125 dl 1m</t>
  </si>
  <si>
    <t>kus</t>
  </si>
  <si>
    <t>732429111R00</t>
  </si>
  <si>
    <t>Montáž čerpadel oběhových spirálních, DN 25</t>
  </si>
  <si>
    <t>soubor</t>
  </si>
  <si>
    <t>732 - 01</t>
  </si>
  <si>
    <t>Prodloužení R + S DN 125, vč. izolace</t>
  </si>
  <si>
    <t>Vlastní</t>
  </si>
  <si>
    <t>Indiv</t>
  </si>
  <si>
    <t>POL3_0</t>
  </si>
  <si>
    <t>732 - 02</t>
  </si>
  <si>
    <t>Čerpadlo oběhové Grundfos MAGNA3 25-60</t>
  </si>
  <si>
    <t>732 - 03</t>
  </si>
  <si>
    <t>Čerpadlo oběhové Grundfos ALPHA2 25-60</t>
  </si>
  <si>
    <t>732 - 04</t>
  </si>
  <si>
    <t>Čerpadlo oběhové Grundfos MAGNA3 25-80</t>
  </si>
  <si>
    <t>998732201R00</t>
  </si>
  <si>
    <t>Přesun hmot pro strojovny, výšky do 6 m</t>
  </si>
  <si>
    <t>733110806R00</t>
  </si>
  <si>
    <t>Demontáž potrubí ocelového závitového do DN 15-32</t>
  </si>
  <si>
    <t>733110808R00</t>
  </si>
  <si>
    <t>Demontáž potrubí ocelového závitového do DN 32-50</t>
  </si>
  <si>
    <t>733161921R00</t>
  </si>
  <si>
    <t>Příplatek k potrubí měděnému za zhotovení přípojky z trubek měděných D 12x1 mm</t>
  </si>
  <si>
    <t>733161923R00</t>
  </si>
  <si>
    <t>Příplatek k potrubí měděnému za zhotovení přípojky z trubek měděných D 18x1 mm</t>
  </si>
  <si>
    <t>733161924R00</t>
  </si>
  <si>
    <t>Příplatek k potrubí měděnému za zhotovení přípojky z trubek měděných D 22x1 mm</t>
  </si>
  <si>
    <t>733161925R00</t>
  </si>
  <si>
    <t>Příplatek k potrubí měděnému za zhotovení přípojky z trubek měděných D 28x1,5 mm</t>
  </si>
  <si>
    <t>733161928R00</t>
  </si>
  <si>
    <t>Příplatek k potrubí měděnému za zhotovení přípojky z trubek měděných D 54x1,5 mm</t>
  </si>
  <si>
    <t>733163101R00</t>
  </si>
  <si>
    <t>Potrubí z měděných trubek vytápění D 12 x 1,0 mm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</si>
  <si>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</si>
  <si>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</si>
  <si>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</si>
  <si>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</si>
  <si>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</si>
  <si>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</si>
  <si>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</si>
  <si>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</si>
  <si>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733163107R00</t>
  </si>
  <si>
    <t>Potrubí z měděných trubek vytápění D 42 x 1,5 mm</t>
  </si>
  <si>
    <t>733163108R00</t>
  </si>
  <si>
    <t>Potrubí z měděných trubek vytápění D 54 x 2,0 mm</t>
  </si>
  <si>
    <t>733291101R00</t>
  </si>
  <si>
    <t>Tlaková zkouška potrubí  měděného do D 35 mm</t>
  </si>
  <si>
    <t>733291102R00</t>
  </si>
  <si>
    <t>Tlaková zkouška potrubí  měděného do D 54 mm</t>
  </si>
  <si>
    <t>998733201R00</t>
  </si>
  <si>
    <t>Přesun hmot pro rozvody potrubí, výšky do 6 m</t>
  </si>
  <si>
    <t>734200821R00</t>
  </si>
  <si>
    <t>Demontáž armatur se 2závity do G 1/2</t>
  </si>
  <si>
    <t>734209114R00</t>
  </si>
  <si>
    <t>Montáž armatur závitových,se 2závity, G 3/4</t>
  </si>
  <si>
    <t>734209116R00</t>
  </si>
  <si>
    <t>Montáž armatur závitových,se 2závity, G 5/4</t>
  </si>
  <si>
    <t>734215132R00</t>
  </si>
  <si>
    <t>Ventil odvzdušňovací automat. GIACOMINI R99 DN 10</t>
  </si>
  <si>
    <t>734224814R00</t>
  </si>
  <si>
    <t>Ventil vyvažovací,přímý,měř.vent. DN 32</t>
  </si>
  <si>
    <t>734224826R00</t>
  </si>
  <si>
    <t>Ventil vyvažovací,šikmý,měř.vent. DN 50</t>
  </si>
  <si>
    <t>734226211RT1</t>
  </si>
  <si>
    <t>Ventil term.přímý,vnitř.z. Heimeier V-exakt DN 10</t>
  </si>
  <si>
    <t>734226212RT1</t>
  </si>
  <si>
    <t>Ventil term.přímý,vnitř.z. Heimeier V-exakt DN 15</t>
  </si>
  <si>
    <t>734226213RT1</t>
  </si>
  <si>
    <t>Ventil term.přímý,vnitř.z. Heimeier V-exakt DN 20 bez termostatické hlavice</t>
  </si>
  <si>
    <t>POL1_</t>
  </si>
  <si>
    <t>734221672RT2</t>
  </si>
  <si>
    <t>Hlavice ovládání ventilů termostat. s odděleným čidlem</t>
  </si>
  <si>
    <t>734221672RT3</t>
  </si>
  <si>
    <t>Hlavice ovládání ventilů termostat. s vestavěným čidlem</t>
  </si>
  <si>
    <t>734235124R00</t>
  </si>
  <si>
    <t>Kohout kulový,2xvnitřní záv. DN 32</t>
  </si>
  <si>
    <t>734235126R00</t>
  </si>
  <si>
    <t>Kohout kulový,2xvnitřní záv. DN 50</t>
  </si>
  <si>
    <t>734243124R00</t>
  </si>
  <si>
    <t>Ventil zpětný DN 32</t>
  </si>
  <si>
    <t>734243126R00</t>
  </si>
  <si>
    <t>Ventil zpětný DN 50</t>
  </si>
  <si>
    <t>734263771R00</t>
  </si>
  <si>
    <t>Šroubení svěrné na měď  IVAR.TR 4430 12x1 mm - EK</t>
  </si>
  <si>
    <t>734263772R00</t>
  </si>
  <si>
    <t>Šroubení svěrné na měď  IVAR.TR 4430 15x1 mm - EK</t>
  </si>
  <si>
    <t>734263773R00</t>
  </si>
  <si>
    <t>Šroubení svěrné na měď  IVAR.TR 4430 18x1 mm - EK</t>
  </si>
  <si>
    <t>734266211R00</t>
  </si>
  <si>
    <t>Šroubení reg.rohové,vnitř.z.Heimeier Regulux DN 10</t>
  </si>
  <si>
    <t>734266212R00</t>
  </si>
  <si>
    <t>Šroubení reg.rohové,vnitř.z.Heimeier Regulux DN 15</t>
  </si>
  <si>
    <t>734266213R00</t>
  </si>
  <si>
    <t>Šroubení reg.rohové,vnitř.z.Heimeier Regulux DN 20</t>
  </si>
  <si>
    <t>734291113R00</t>
  </si>
  <si>
    <t>Kohouty plnící a vypouštěcí G 1/2</t>
  </si>
  <si>
    <t>734413132R00</t>
  </si>
  <si>
    <t>Teploměr IVAR.TP 120 A, D 80 / dl.jímky 50 mm</t>
  </si>
  <si>
    <t>734421160R00</t>
  </si>
  <si>
    <t>Tlakoměr 0-1,6 MPa , D 50</t>
  </si>
  <si>
    <t>734 - 01</t>
  </si>
  <si>
    <t>El. třícestný regulační ventil směšovací vč. pohonu a šroubení DN 32, Kvs 16</t>
  </si>
  <si>
    <t>734 - 02</t>
  </si>
  <si>
    <t>El. třícestný regulační směšovací vč. pohonu 24V, šroubení DN 20, Kvs 4</t>
  </si>
  <si>
    <t>998734201R00</t>
  </si>
  <si>
    <t>Přesun hmot pro armatury, výšky do 6 m</t>
  </si>
  <si>
    <t>735000911R00</t>
  </si>
  <si>
    <t>Oprava-vyregulování ventilů s ručním ovládáním</t>
  </si>
  <si>
    <t>735000912R00</t>
  </si>
  <si>
    <t>Oprava-vyregulování ventilů s termost.ovládáním</t>
  </si>
  <si>
    <t>735118110R00</t>
  </si>
  <si>
    <t>Tlaková zkouška otopných těles litinových - vodou</t>
  </si>
  <si>
    <t>735111810R00</t>
  </si>
  <si>
    <t>Demontáž těles otopných litinových článkových</t>
  </si>
  <si>
    <t>735110911R00</t>
  </si>
  <si>
    <t>Oprava-přetěsnění radiátorové růžice</t>
  </si>
  <si>
    <t>735191904R00</t>
  </si>
  <si>
    <t>Propláchnutí otopných těles litinových</t>
  </si>
  <si>
    <t>735191905R00</t>
  </si>
  <si>
    <t>Oprava - odvzdušnění otopných těles</t>
  </si>
  <si>
    <t>735191910R00</t>
  </si>
  <si>
    <t>Napuštění vody do otopného systému - bez kotle</t>
  </si>
  <si>
    <t>735192911R00</t>
  </si>
  <si>
    <t>Zpětná montáž otop.těles článků litinových</t>
  </si>
  <si>
    <t>735494811R00</t>
  </si>
  <si>
    <t>Vypuštění vody z otopných těles</t>
  </si>
  <si>
    <t>998735201R00</t>
  </si>
  <si>
    <t>Přesun hmot pro otopná tělesa, výšky do 6 m</t>
  </si>
  <si>
    <t>767995101R00</t>
  </si>
  <si>
    <t>Výroba a montáž kov. atypických konstr. do 5 kg</t>
  </si>
  <si>
    <t>kg</t>
  </si>
  <si>
    <t>767996801R00</t>
  </si>
  <si>
    <t>Demontáž atypických ocelových konstr. do 50 kg</t>
  </si>
  <si>
    <t>998767201R00</t>
  </si>
  <si>
    <t>Přesun hmot pro zámečnické konstr., výšky do 6 m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</si>
  <si>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</si>
  <si>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</si>
  <si>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</si>
  <si>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</si>
  <si>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</si>
  <si>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</si>
  <si>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POP</t>
  </si>
  <si>
    <t>Úklid, zabezpečení stavby.</t>
  </si>
  <si>
    <t>005122 R</t>
  </si>
  <si>
    <t>Provozní vlivy</t>
  </si>
  <si>
    <t>POL99_1</t>
  </si>
  <si>
    <t>005124010R</t>
  </si>
  <si>
    <t>Kompletační činnost (revize, zkoušky, předávací protokoly, atesty aj...)</t>
  </si>
  <si>
    <t>004111020R</t>
  </si>
  <si>
    <t>Vypracování dokumentace skutečného provedení</t>
  </si>
  <si>
    <t>POL99_8</t>
  </si>
  <si>
    <t>SUM</t>
  </si>
  <si>
    <t>Poznámky uchazeče k zadání</t>
  </si>
  <si>
    <t>POPUZIV</t>
  </si>
  <si>
    <t>END</t>
  </si>
  <si>
    <t>ROZPOČET</t>
  </si>
  <si>
    <t>HAVARIJNÍ ÚPRAVA OTOPNÉHO SYSTÉMU V</t>
  </si>
  <si>
    <t>V ADMINISTRATIVNÍ  BUDOVĚ A TĚLOCVIČNĚ</t>
  </si>
  <si>
    <t>VŠB-TUO NA UL. STUDENSKÉ V OSTRAVĚ PORUBĚ</t>
  </si>
  <si>
    <t>JKSO:</t>
  </si>
  <si>
    <t>VŠB TECHNICKÁ UNIVERZITA OSTRAVA</t>
  </si>
  <si>
    <t>Ubytovací a stravovací služby</t>
  </si>
  <si>
    <t>Studenská 1770/1, 708 00 Ostrava-Poruba</t>
  </si>
  <si>
    <t>Ing. Petr Pawlas</t>
  </si>
  <si>
    <t>Datum:</t>
  </si>
  <si>
    <t>07/2024</t>
  </si>
  <si>
    <t>Hmotnost</t>
  </si>
  <si>
    <t>Hmotnost celkem</t>
  </si>
  <si>
    <t>Hmotnost sutě</t>
  </si>
  <si>
    <t>Hmotnost sutě celkem</t>
  </si>
  <si>
    <t>Úroveň</t>
  </si>
  <si>
    <t>P.Č.</t>
  </si>
  <si>
    <t>TV</t>
  </si>
  <si>
    <t>KCN</t>
  </si>
  <si>
    <t>Kód položky</t>
  </si>
  <si>
    <t>Popis</t>
  </si>
  <si>
    <t>Množství celkem</t>
  </si>
  <si>
    <t>Cena jednotková</t>
  </si>
  <si>
    <t>D</t>
  </si>
  <si>
    <t>Dodávka materiálu měření a regulace</t>
  </si>
  <si>
    <t>K</t>
  </si>
  <si>
    <t>PK</t>
  </si>
  <si>
    <t>SPC1</t>
  </si>
  <si>
    <t xml:space="preserve">Příložný snímač teploty Ni1000, -30 až 130°C, IP42                                                                                       </t>
  </si>
  <si>
    <t>SPC2</t>
  </si>
  <si>
    <t xml:space="preserve">Snímač teploty do jímky Ni1000,-30 až 130°C, 100 mm, včetně jímky 100 mm                                                                                   </t>
  </si>
  <si>
    <t>SPC3</t>
  </si>
  <si>
    <t xml:space="preserve">Prostorový snímač teploty QAA24, Ni1000, -0 až +50°C, IP30                                                                               </t>
  </si>
  <si>
    <t>SPC4</t>
  </si>
  <si>
    <t>Prostorový snímač teploty QAA64, Ni1000, 0 až +50°C, IP40</t>
  </si>
  <si>
    <t>SPC5</t>
  </si>
  <si>
    <t>Trojcestný regulační ventil DN20, PN16, kvs=6,3, servopohon 24V DC, 0-10V, ruční ovládání</t>
  </si>
  <si>
    <t>SPC6</t>
  </si>
  <si>
    <t>Trojcestný regulační ventil DN32, PN16, kvs=16, servopohon 24V DC, 0-10V, ruční ovládání</t>
  </si>
  <si>
    <t>21-M</t>
  </si>
  <si>
    <t>921</t>
  </si>
  <si>
    <t>Montáž měděných vodičů CY 4-16 mm2 pospojování</t>
  </si>
  <si>
    <t>M</t>
  </si>
  <si>
    <t>MAT</t>
  </si>
  <si>
    <t>341421570</t>
  </si>
  <si>
    <t>vodič silový s Cu jádrem CY H07 V-K 6 mm2</t>
  </si>
  <si>
    <t>210810055</t>
  </si>
  <si>
    <t>Montáž měděných kabelů CYKY, CYKYD, CYKYDY, NYM, NYY, 750 V 5x1,5 mm2 uložených pevně</t>
  </si>
  <si>
    <t>341110300</t>
  </si>
  <si>
    <t>kabel silový s Cu jádrem CYKY 3x1,5 mm2</t>
  </si>
  <si>
    <t>210860221</t>
  </si>
  <si>
    <t>Montáž měděných kabelů speciálních JYTY s Al folií 2x1 mm uložených pevně</t>
  </si>
  <si>
    <t>341215500</t>
  </si>
  <si>
    <t>kabel sdělovací JYTY Al laminovanou fólií 2x1 mm</t>
  </si>
  <si>
    <t>kabel sdělovací J-H(St)H 1x2x0,8</t>
  </si>
  <si>
    <t>210860222</t>
  </si>
  <si>
    <t>Montáž měděných kabelů speciálních JYTY s Al folií 4x1 mm uložených pevně</t>
  </si>
  <si>
    <t>341215540</t>
  </si>
  <si>
    <t>kabel sdělovací JYTY Al laminovanou fólií 4x1 mm</t>
  </si>
  <si>
    <t>210010351</t>
  </si>
  <si>
    <t>Montáž rozvodek nástěnných plastových čtyřhranných ACIDUR vodič D do 4 mm2</t>
  </si>
  <si>
    <t>Krabice přístrojová</t>
  </si>
  <si>
    <t>210010102</t>
  </si>
  <si>
    <t>Montáž lišt protahovacích šířky do 40 mm</t>
  </si>
  <si>
    <t>lišta elektroinstalační vkládací z PVC LV 18x13</t>
  </si>
  <si>
    <t>lišta elektroinstalační vkládací z PVC LHD 17x17</t>
  </si>
  <si>
    <t>lišta elektroinstalační vkládací z PVC LV 24x22</t>
  </si>
  <si>
    <t>Montáž trubky tuhé D20 pevně</t>
  </si>
  <si>
    <t>Trubka tuhá PVC 750 N 13,5 mm</t>
  </si>
  <si>
    <t>Kabelový žlab včetně víka a podpěrek do 100x50 mm</t>
  </si>
  <si>
    <t xml:space="preserve">Drátový žlab 50 x 50 mm včetně podpěrek </t>
  </si>
  <si>
    <t>210100001</t>
  </si>
  <si>
    <t>Ukončení vodičů v rozváděči nebo na přístroji včetně zapojení průřezu žíly do 2,5 mm2</t>
  </si>
  <si>
    <t>210100002</t>
  </si>
  <si>
    <t>Ukončení vodičů v rozváděči nebo na přístroji včetně zapojení průřezu žíly do 6 mm2</t>
  </si>
  <si>
    <t>Svorka ZSA 16 včetně pásku</t>
  </si>
  <si>
    <t>971031300</t>
  </si>
  <si>
    <t>Vybourání otvorů ve zdivu cihelném plochy do 0,0225 m2 tloušťky do 45 cm</t>
  </si>
  <si>
    <t>Demontáže stávající elektroinstalace a MaR</t>
  </si>
  <si>
    <t>hod</t>
  </si>
  <si>
    <t>Úprava stávajícího rozvaděče DT-7</t>
  </si>
  <si>
    <t>36-M</t>
  </si>
  <si>
    <t>Montáž provozních,měřících a regulačních zařízení</t>
  </si>
  <si>
    <t>936</t>
  </si>
  <si>
    <t>360410001</t>
  </si>
  <si>
    <t>Montáž teploměry jednoduché délky do 630 mm</t>
  </si>
  <si>
    <t>360810101</t>
  </si>
  <si>
    <t>Příprava a zakončení práce - tuzemské přístroje do 2 kg</t>
  </si>
  <si>
    <t>360831011</t>
  </si>
  <si>
    <t>Montáž přístroje na odběr, hmotnost do 2 kg</t>
  </si>
  <si>
    <t>360820501</t>
  </si>
  <si>
    <t>Manipulace v montážní zóně - tuzemské přístroje do 2 kg</t>
  </si>
  <si>
    <t>Montáž odporového teploměru - prostorový</t>
  </si>
  <si>
    <t>Napojení čerpadla</t>
  </si>
  <si>
    <t>soupis kabelů</t>
  </si>
  <si>
    <t>360430051</t>
  </si>
  <si>
    <t xml:space="preserve">Montáž servomotoru </t>
  </si>
  <si>
    <t>Služby k řídícímu systému</t>
  </si>
  <si>
    <t>Zpracování uživatelských programů</t>
  </si>
  <si>
    <t>Oživení a provedení zkoušek</t>
  </si>
  <si>
    <t>Test 1 :1</t>
  </si>
  <si>
    <t>bod</t>
  </si>
  <si>
    <t>Úprava vizualizace na dispečinku VŠB</t>
  </si>
  <si>
    <t>Revize elektro</t>
  </si>
  <si>
    <t>Rozvaděče  dodávka + montáž</t>
  </si>
  <si>
    <t>Rozbor</t>
  </si>
  <si>
    <t>Rozvaděč DT-1 montáž</t>
  </si>
  <si>
    <t>Rozvaděč DT-1 dodávka materiálu</t>
  </si>
  <si>
    <t>Položka</t>
  </si>
  <si>
    <t>Jednot. cena</t>
  </si>
  <si>
    <t>Celkem montáž</t>
  </si>
  <si>
    <t>[  Kč  ]</t>
  </si>
  <si>
    <t>[ Kč ]</t>
  </si>
  <si>
    <t>E-0100-1</t>
  </si>
  <si>
    <t xml:space="preserve">Pojistka trubičková na DIN lištu </t>
  </si>
  <si>
    <t>ks</t>
  </si>
  <si>
    <t>P-0195-1</t>
  </si>
  <si>
    <t>Řadová svorkovnice do 2,5 mm2</t>
  </si>
  <si>
    <t>Součet</t>
  </si>
  <si>
    <t xml:space="preserve">Jedn. cena </t>
  </si>
  <si>
    <t>Celkem dodávka</t>
  </si>
  <si>
    <t>dodávka [Kč]</t>
  </si>
  <si>
    <t>MATERIÁL</t>
  </si>
  <si>
    <t>Řadová svorkovnice  N do 2,5 mm2 mdrá</t>
  </si>
  <si>
    <t>Řadová svorkovnice  PE do 2,5 mm2 zelenožlutá</t>
  </si>
  <si>
    <t>Pomocný materiál pro úpravu rozvaděče DT-7</t>
  </si>
  <si>
    <t xml:space="preserve">Celkem </t>
  </si>
  <si>
    <t>Jednofázový jistič  B/16/1 16A</t>
  </si>
  <si>
    <t>Jednofázový jistič  iC60N 10A</t>
  </si>
  <si>
    <t xml:space="preserve">Pomocný kontakt k jističi </t>
  </si>
  <si>
    <t>Napěťová spoušť iMNx 220-240V AC</t>
  </si>
  <si>
    <t xml:space="preserve">Proudový chránič B40/4/003, 40A 30 mA </t>
  </si>
  <si>
    <t>Zdroj 230V AC/24V DC 60W</t>
  </si>
  <si>
    <t>Bezpečnostní transformátor 230/24 V 63VA</t>
  </si>
  <si>
    <t>LED svítidlo 1x9W s vypínačem</t>
  </si>
  <si>
    <t xml:space="preserve">Zásuvka modulární  230V/16A </t>
  </si>
  <si>
    <t xml:space="preserve">Pomocné relé  RT424024 2x8A, cívka 24V DC+patice </t>
  </si>
  <si>
    <t xml:space="preserve">Pomocné relé  RT424730 2x8A, cívka 230V AC+patice </t>
  </si>
  <si>
    <t xml:space="preserve">Pomocné relé  PT370024 3x8A, cívka 24V DC+patice </t>
  </si>
  <si>
    <t>Svodič přepětí SLP 275/V4</t>
  </si>
  <si>
    <t>Razová oddělovací tlumivka RTO 16</t>
  </si>
  <si>
    <t>Přepěťová ochrana 3.stupeň  DA-275-DF16, 230V AC, 16A s vf. fitrem</t>
  </si>
  <si>
    <t>Tlačítkový ovládač  M216590 0-I černý</t>
  </si>
  <si>
    <t>Ovládač pomocných obvodů I-0-II, prosvětlený</t>
  </si>
  <si>
    <t>Propojovací díl MM216374</t>
  </si>
  <si>
    <t>Kontakt zadní MM216376</t>
  </si>
  <si>
    <t>Signálka LED  24V AC, zelená k prosvětlenému ovládači</t>
  </si>
  <si>
    <t>Signálka LED  24V AC, červená</t>
  </si>
  <si>
    <t>Nulový můstek N na DIN lištu</t>
  </si>
  <si>
    <t>Nulový můstek PE na DIN lištu</t>
  </si>
  <si>
    <t>Vývodka  PG9</t>
  </si>
  <si>
    <t>Vývodka  PG11</t>
  </si>
  <si>
    <t>Vývodka  PG13,5</t>
  </si>
  <si>
    <t>Vývodka  PG16</t>
  </si>
  <si>
    <t>Nástěnný rozvaděč 800/1200/300 mm,vč.mont.desky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</si>
</sst>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"/>
    <numFmt numFmtId="165" formatCode="#,##0.00000"/>
    <numFmt numFmtId="166" formatCode="####;\-####"/>
    <numFmt numFmtId="167" formatCode="#,##0.000;\-#,##0.000"/>
    <numFmt numFmtId="168" formatCode="#,##0.00000;\-#,##0.00000"/>
    <numFmt numFmtId="169" formatCode="#,##0.0;\-#,##0.0"/>
    <numFmt numFmtId="170" formatCode="#,##0.00\ &quot;Kč&quot;"/>
  </numFmts>
  <fonts count="4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"/>
      <charset val="110"/>
    </font>
    <font>
      <b/>
      <sz val="14"/>
      <color indexed="10"/>
      <name val="Arial CE"/>
      <charset val="110"/>
    </font>
    <font>
      <sz val="8"/>
      <name val="Arial CE"/>
      <charset val="110"/>
    </font>
    <font>
      <sz val="8"/>
      <name val="Arial"/>
      <charset val="110"/>
    </font>
    <font>
      <sz val="10"/>
      <name val="Arial"/>
      <family val="2"/>
      <charset val="238"/>
    </font>
    <font>
      <b/>
      <sz val="8"/>
      <name val="Arial CE"/>
      <charset val="110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indexed="2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 CE"/>
      <family val="2"/>
      <charset val="238"/>
    </font>
    <font>
      <sz val="8"/>
      <color indexed="12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rgb="FFFF0000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indexed="36"/>
      <name val="Arial CE"/>
      <family val="2"/>
      <charset val="238"/>
    </font>
    <font>
      <b/>
      <u/>
      <sz val="8"/>
      <color indexed="10"/>
      <name val="Arial"/>
      <family val="2"/>
      <charset val="238"/>
    </font>
    <font>
      <b/>
      <sz val="10"/>
      <color indexed="20"/>
      <name val="Arial"/>
      <family val="2"/>
      <charset val="238"/>
    </font>
    <font>
      <b/>
      <sz val="11"/>
      <name val="Arial CE"/>
      <charset val="110"/>
    </font>
    <font>
      <sz val="9"/>
      <name val="Arial"/>
      <family val="2"/>
      <charset val="238"/>
    </font>
    <font>
      <b/>
      <sz val="11"/>
      <name val="Arial CE"/>
      <family val="2"/>
      <charset val="238"/>
    </font>
    <font>
      <sz val="9"/>
      <name val="Arial CE"/>
      <charset val="110"/>
    </font>
    <font>
      <sz val="11"/>
      <name val="Arial CE"/>
      <family val="2"/>
      <charset val="238"/>
    </font>
    <font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6"/>
      </patternFill>
    </fill>
    <fill>
      <patternFill patternType="solid">
        <fgColor indexed="13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 applyAlignment="0">
      <alignment vertical="top" wrapText="1"/>
      <protection locked="0"/>
    </xf>
    <xf numFmtId="44" fontId="22" fillId="0" borderId="0" applyFont="0" applyFill="0" applyBorder="0" applyAlignment="0" applyProtection="0">
      <alignment vertical="top" wrapText="1"/>
      <protection locked="0"/>
    </xf>
  </cellStyleXfs>
  <cellXfs count="49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9" fillId="6" borderId="0" xfId="2" applyFont="1" applyFill="1" applyAlignment="1" applyProtection="1">
      <alignment horizontal="left"/>
    </xf>
    <xf numFmtId="0" fontId="20" fillId="6" borderId="0" xfId="2" applyFont="1" applyFill="1" applyAlignment="1" applyProtection="1">
      <alignment horizontal="left"/>
    </xf>
    <xf numFmtId="0" fontId="20" fillId="0" borderId="0" xfId="2" applyFont="1" applyAlignment="1" applyProtection="1">
      <alignment horizontal="left"/>
    </xf>
    <xf numFmtId="0" fontId="21" fillId="6" borderId="0" xfId="2" applyFont="1" applyFill="1" applyAlignment="1" applyProtection="1">
      <alignment horizontal="left"/>
    </xf>
    <xf numFmtId="44" fontId="0" fillId="0" borderId="0" xfId="3" applyFont="1" applyAlignment="1" applyProtection="1">
      <alignment horizontal="left" vertical="top"/>
    </xf>
    <xf numFmtId="0" fontId="18" fillId="0" borderId="0" xfId="2" applyAlignment="1" applyProtection="1">
      <alignment horizontal="left" vertical="top"/>
    </xf>
    <xf numFmtId="0" fontId="16" fillId="6" borderId="0" xfId="2" applyFont="1" applyFill="1" applyAlignment="1" applyProtection="1">
      <alignment horizontal="left" vertical="center"/>
    </xf>
    <xf numFmtId="0" fontId="20" fillId="6" borderId="0" xfId="2" applyFont="1" applyFill="1" applyAlignment="1" applyProtection="1">
      <alignment horizontal="left" vertical="center"/>
    </xf>
    <xf numFmtId="0" fontId="23" fillId="6" borderId="0" xfId="2" applyFont="1" applyFill="1" applyAlignment="1" applyProtection="1">
      <alignment horizontal="left" vertical="center"/>
    </xf>
    <xf numFmtId="0" fontId="24" fillId="0" borderId="0" xfId="2" applyFont="1" applyAlignment="1">
      <alignment vertical="top"/>
      <protection locked="0"/>
    </xf>
    <xf numFmtId="0" fontId="25" fillId="0" borderId="0" xfId="2" applyFont="1" applyAlignment="1">
      <alignment horizontal="justify" vertical="center"/>
      <protection locked="0"/>
    </xf>
    <xf numFmtId="0" fontId="18" fillId="0" borderId="0" xfId="2" applyAlignment="1">
      <alignment vertical="center"/>
      <protection locked="0"/>
    </xf>
    <xf numFmtId="49" fontId="20" fillId="6" borderId="0" xfId="2" applyNumberFormat="1" applyFont="1" applyFill="1" applyAlignment="1" applyProtection="1">
      <alignment horizontal="left" vertical="center"/>
    </xf>
    <xf numFmtId="0" fontId="20" fillId="7" borderId="47" xfId="2" applyFont="1" applyFill="1" applyBorder="1" applyAlignment="1" applyProtection="1">
      <alignment horizontal="center" vertical="center" wrapText="1"/>
    </xf>
    <xf numFmtId="0" fontId="20" fillId="7" borderId="48" xfId="2" applyFont="1" applyFill="1" applyBorder="1" applyAlignment="1" applyProtection="1">
      <alignment horizontal="center" vertical="center" wrapText="1"/>
    </xf>
    <xf numFmtId="0" fontId="20" fillId="0" borderId="0" xfId="2" applyFont="1" applyAlignment="1" applyProtection="1">
      <alignment horizontal="center" vertical="center" wrapText="1"/>
    </xf>
    <xf numFmtId="0" fontId="21" fillId="7" borderId="49" xfId="2" applyFont="1" applyFill="1" applyBorder="1" applyAlignment="1" applyProtection="1">
      <alignment horizontal="center" vertical="center" wrapText="1"/>
    </xf>
    <xf numFmtId="0" fontId="21" fillId="7" borderId="48" xfId="2" applyFont="1" applyFill="1" applyBorder="1" applyAlignment="1" applyProtection="1">
      <alignment horizontal="center" vertical="center" wrapText="1"/>
    </xf>
    <xf numFmtId="44" fontId="21" fillId="0" borderId="0" xfId="3" applyFont="1" applyBorder="1" applyAlignment="1" applyProtection="1">
      <alignment horizontal="left"/>
    </xf>
    <xf numFmtId="0" fontId="20" fillId="7" borderId="50" xfId="2" applyFont="1" applyFill="1" applyBorder="1" applyAlignment="1" applyProtection="1">
      <alignment horizontal="center" vertical="center" wrapText="1"/>
    </xf>
    <xf numFmtId="166" fontId="20" fillId="7" borderId="51" xfId="2" applyNumberFormat="1" applyFont="1" applyFill="1" applyBorder="1" applyAlignment="1" applyProtection="1">
      <alignment horizontal="center" vertical="center"/>
    </xf>
    <xf numFmtId="166" fontId="20" fillId="7" borderId="52" xfId="2" applyNumberFormat="1" applyFont="1" applyFill="1" applyBorder="1" applyAlignment="1" applyProtection="1">
      <alignment horizontal="center" vertical="center"/>
    </xf>
    <xf numFmtId="166" fontId="20" fillId="0" borderId="53" xfId="2" applyNumberFormat="1" applyFont="1" applyBorder="1" applyAlignment="1" applyProtection="1">
      <alignment horizontal="center" vertical="center"/>
    </xf>
    <xf numFmtId="166" fontId="21" fillId="7" borderId="54" xfId="2" applyNumberFormat="1" applyFont="1" applyFill="1" applyBorder="1" applyAlignment="1" applyProtection="1">
      <alignment horizontal="center" vertical="center"/>
    </xf>
    <xf numFmtId="166" fontId="21" fillId="7" borderId="52" xfId="2" applyNumberFormat="1" applyFont="1" applyFill="1" applyBorder="1" applyAlignment="1" applyProtection="1">
      <alignment horizontal="center" vertical="center"/>
    </xf>
    <xf numFmtId="44" fontId="26" fillId="0" borderId="0" xfId="3" applyFont="1" applyBorder="1" applyAlignment="1" applyProtection="1">
      <alignment horizontal="left"/>
    </xf>
    <xf numFmtId="166" fontId="20" fillId="7" borderId="55" xfId="2" applyNumberFormat="1" applyFont="1" applyFill="1" applyBorder="1" applyAlignment="1" applyProtection="1">
      <alignment horizontal="center" vertical="center"/>
    </xf>
    <xf numFmtId="0" fontId="21" fillId="6" borderId="56" xfId="2" applyFont="1" applyFill="1" applyBorder="1" applyAlignment="1" applyProtection="1">
      <alignment horizontal="left"/>
    </xf>
    <xf numFmtId="0" fontId="24" fillId="0" borderId="0" xfId="2" applyFont="1" applyAlignment="1" applyProtection="1">
      <alignment horizontal="left" vertical="center"/>
    </xf>
    <xf numFmtId="167" fontId="27" fillId="0" borderId="0" xfId="2" applyNumberFormat="1" applyFont="1" applyAlignment="1" applyProtection="1">
      <alignment horizontal="right" vertical="center"/>
    </xf>
    <xf numFmtId="0" fontId="27" fillId="0" borderId="0" xfId="2" applyFont="1" applyAlignment="1" applyProtection="1">
      <alignment horizontal="left" vertical="center"/>
    </xf>
    <xf numFmtId="44" fontId="24" fillId="0" borderId="0" xfId="3" applyFont="1" applyAlignment="1" applyProtection="1">
      <alignment horizontal="left" vertical="center"/>
    </xf>
    <xf numFmtId="0" fontId="27" fillId="0" borderId="0" xfId="2" applyFont="1" applyAlignment="1" applyProtection="1">
      <alignment horizontal="center" vertical="center"/>
    </xf>
    <xf numFmtId="39" fontId="27" fillId="0" borderId="0" xfId="2" applyNumberFormat="1" applyFont="1" applyAlignment="1" applyProtection="1">
      <alignment horizontal="right" vertical="center"/>
    </xf>
    <xf numFmtId="167" fontId="21" fillId="0" borderId="0" xfId="2" applyNumberFormat="1" applyFont="1" applyAlignment="1" applyProtection="1">
      <alignment horizontal="right" vertical="center"/>
    </xf>
    <xf numFmtId="168" fontId="21" fillId="0" borderId="0" xfId="2" applyNumberFormat="1" applyFont="1" applyAlignment="1" applyProtection="1">
      <alignment horizontal="right" vertical="center"/>
    </xf>
    <xf numFmtId="169" fontId="25" fillId="0" borderId="0" xfId="2" applyNumberFormat="1" applyFont="1" applyAlignment="1" applyProtection="1">
      <alignment horizontal="right" vertical="center"/>
    </xf>
    <xf numFmtId="37" fontId="21" fillId="0" borderId="0" xfId="2" applyNumberFormat="1" applyFont="1" applyAlignment="1" applyProtection="1">
      <alignment horizontal="right" vertical="center"/>
    </xf>
    <xf numFmtId="0" fontId="21" fillId="0" borderId="0" xfId="2" applyFont="1" applyAlignment="1" applyProtection="1">
      <alignment horizontal="left" vertical="center"/>
    </xf>
    <xf numFmtId="44" fontId="26" fillId="0" borderId="0" xfId="3" applyFont="1" applyAlignment="1" applyProtection="1">
      <alignment horizontal="left" vertical="center"/>
    </xf>
    <xf numFmtId="0" fontId="21" fillId="0" borderId="57" xfId="2" applyFont="1" applyBorder="1" applyAlignment="1" applyProtection="1">
      <alignment horizontal="center" vertical="center"/>
    </xf>
    <xf numFmtId="49" fontId="21" fillId="0" borderId="57" xfId="2" applyNumberFormat="1" applyFont="1" applyBorder="1" applyAlignment="1" applyProtection="1">
      <alignment horizontal="left" vertical="top"/>
    </xf>
    <xf numFmtId="0" fontId="25" fillId="0" borderId="57" xfId="2" applyFont="1" applyBorder="1" applyAlignment="1">
      <alignment vertical="top"/>
      <protection locked="0"/>
    </xf>
    <xf numFmtId="0" fontId="25" fillId="0" borderId="57" xfId="2" applyFont="1" applyBorder="1" applyAlignment="1" applyProtection="1">
      <alignment horizontal="center" vertical="center"/>
    </xf>
    <xf numFmtId="167" fontId="25" fillId="0" borderId="57" xfId="2" applyNumberFormat="1" applyFont="1" applyBorder="1" applyAlignment="1" applyProtection="1">
      <alignment horizontal="right" vertical="center"/>
    </xf>
    <xf numFmtId="39" fontId="25" fillId="0" borderId="57" xfId="2" applyNumberFormat="1" applyFont="1" applyBorder="1" applyAlignment="1" applyProtection="1">
      <alignment horizontal="right" vertical="center"/>
    </xf>
    <xf numFmtId="0" fontId="28" fillId="0" borderId="58" xfId="2" applyFont="1" applyBorder="1" applyAlignment="1">
      <alignment vertical="top"/>
      <protection locked="0"/>
    </xf>
    <xf numFmtId="167" fontId="21" fillId="0" borderId="57" xfId="2" applyNumberFormat="1" applyFont="1" applyBorder="1" applyAlignment="1" applyProtection="1">
      <alignment horizontal="right" vertical="center"/>
    </xf>
    <xf numFmtId="39" fontId="21" fillId="0" borderId="57" xfId="2" applyNumberFormat="1" applyFont="1" applyBorder="1" applyAlignment="1" applyProtection="1">
      <alignment horizontal="right" vertical="center"/>
    </xf>
    <xf numFmtId="39" fontId="21" fillId="0" borderId="58" xfId="2" applyNumberFormat="1" applyFont="1" applyBorder="1" applyAlignment="1" applyProtection="1">
      <alignment horizontal="right" vertical="center"/>
    </xf>
    <xf numFmtId="0" fontId="25" fillId="0" borderId="58" xfId="2" applyFont="1" applyBorder="1" applyAlignment="1">
      <alignment vertical="top"/>
      <protection locked="0"/>
    </xf>
    <xf numFmtId="49" fontId="25" fillId="0" borderId="57" xfId="2" applyNumberFormat="1" applyFont="1" applyBorder="1" applyAlignment="1" applyProtection="1">
      <alignment horizontal="left" vertical="top"/>
    </xf>
    <xf numFmtId="0" fontId="28" fillId="0" borderId="57" xfId="2" applyFont="1" applyBorder="1" applyAlignment="1">
      <alignment vertical="top"/>
      <protection locked="0"/>
    </xf>
    <xf numFmtId="0" fontId="21" fillId="0" borderId="59" xfId="2" applyFont="1" applyBorder="1" applyAlignment="1" applyProtection="1">
      <alignment horizontal="center" vertical="center"/>
    </xf>
    <xf numFmtId="49" fontId="25" fillId="0" borderId="59" xfId="2" applyNumberFormat="1" applyFont="1" applyBorder="1" applyAlignment="1" applyProtection="1">
      <alignment horizontal="left" vertical="top"/>
    </xf>
    <xf numFmtId="0" fontId="21" fillId="0" borderId="0" xfId="2" applyFont="1" applyAlignment="1" applyProtection="1">
      <alignment horizontal="center" vertical="center"/>
    </xf>
    <xf numFmtId="49" fontId="25" fillId="0" borderId="0" xfId="2" applyNumberFormat="1" applyFont="1" applyAlignment="1" applyProtection="1">
      <alignment horizontal="left" vertical="top"/>
    </xf>
    <xf numFmtId="0" fontId="25" fillId="0" borderId="0" xfId="2" applyFont="1" applyAlignment="1" applyProtection="1">
      <alignment horizontal="left" vertical="center"/>
    </xf>
    <xf numFmtId="0" fontId="25" fillId="0" borderId="0" xfId="2" applyFont="1" applyAlignment="1" applyProtection="1">
      <alignment wrapText="1"/>
    </xf>
    <xf numFmtId="39" fontId="25" fillId="0" borderId="0" xfId="2" applyNumberFormat="1" applyFont="1" applyAlignment="1" applyProtection="1">
      <alignment horizontal="right" vertical="center"/>
    </xf>
    <xf numFmtId="39" fontId="21" fillId="0" borderId="0" xfId="2" applyNumberFormat="1" applyFont="1" applyAlignment="1" applyProtection="1">
      <alignment horizontal="right" vertical="center"/>
    </xf>
    <xf numFmtId="169" fontId="25" fillId="0" borderId="0" xfId="2" applyNumberFormat="1" applyFont="1" applyAlignment="1" applyProtection="1">
      <alignment horizontal="center" vertical="center"/>
    </xf>
    <xf numFmtId="0" fontId="21" fillId="0" borderId="58" xfId="2" applyFont="1" applyBorder="1" applyAlignment="1" applyProtection="1">
      <alignment horizontal="center" vertical="center"/>
    </xf>
    <xf numFmtId="0" fontId="29" fillId="0" borderId="57" xfId="2" applyFont="1" applyBorder="1" applyAlignment="1">
      <alignment horizontal="left" wrapText="1"/>
      <protection locked="0"/>
    </xf>
    <xf numFmtId="0" fontId="29" fillId="0" borderId="57" xfId="2" applyFont="1" applyBorder="1" applyAlignment="1">
      <alignment horizontal="center" wrapText="1"/>
      <protection locked="0"/>
    </xf>
    <xf numFmtId="167" fontId="29" fillId="0" borderId="57" xfId="2" applyNumberFormat="1" applyFont="1" applyBorder="1" applyAlignment="1">
      <alignment horizontal="right"/>
      <protection locked="0"/>
    </xf>
    <xf numFmtId="39" fontId="29" fillId="0" borderId="57" xfId="2" applyNumberFormat="1" applyFont="1" applyBorder="1" applyAlignment="1">
      <alignment horizontal="right"/>
      <protection locked="0"/>
    </xf>
    <xf numFmtId="0" fontId="30" fillId="0" borderId="57" xfId="2" applyFont="1" applyBorder="1" applyAlignment="1" applyProtection="1">
      <alignment horizontal="center" vertical="center"/>
    </xf>
    <xf numFmtId="49" fontId="30" fillId="0" borderId="57" xfId="2" applyNumberFormat="1" applyFont="1" applyBorder="1" applyAlignment="1" applyProtection="1">
      <alignment horizontal="left" vertical="top"/>
    </xf>
    <xf numFmtId="0" fontId="30" fillId="0" borderId="57" xfId="2" applyFont="1" applyBorder="1" applyAlignment="1" applyProtection="1">
      <alignment horizontal="left" vertical="center" wrapText="1"/>
    </xf>
    <xf numFmtId="167" fontId="30" fillId="0" borderId="57" xfId="2" applyNumberFormat="1" applyFont="1" applyBorder="1" applyAlignment="1" applyProtection="1">
      <alignment horizontal="right" vertical="center"/>
    </xf>
    <xf numFmtId="39" fontId="30" fillId="0" borderId="57" xfId="2" applyNumberFormat="1" applyFont="1" applyBorder="1" applyAlignment="1" applyProtection="1">
      <alignment horizontal="right" vertical="center"/>
    </xf>
    <xf numFmtId="0" fontId="29" fillId="0" borderId="57" xfId="2" applyFont="1" applyBorder="1" applyAlignment="1">
      <alignment wrapText="1"/>
      <protection locked="0"/>
    </xf>
    <xf numFmtId="49" fontId="30" fillId="0" borderId="57" xfId="2" applyNumberFormat="1" applyFont="1" applyBorder="1" applyAlignment="1" applyProtection="1">
      <alignment vertical="top"/>
    </xf>
    <xf numFmtId="0" fontId="25" fillId="0" borderId="57" xfId="2" applyFont="1" applyBorder="1" applyAlignment="1" applyProtection="1">
      <alignment horizontal="left" vertical="center" wrapText="1"/>
    </xf>
    <xf numFmtId="0" fontId="30" fillId="0" borderId="57" xfId="2" applyFont="1" applyBorder="1" applyAlignment="1" applyProtection="1">
      <alignment horizontal="left" vertical="center"/>
    </xf>
    <xf numFmtId="168" fontId="30" fillId="0" borderId="0" xfId="2" applyNumberFormat="1" applyFont="1" applyAlignment="1" applyProtection="1">
      <alignment horizontal="right" vertical="center"/>
    </xf>
    <xf numFmtId="167" fontId="30" fillId="0" borderId="0" xfId="2" applyNumberFormat="1" applyFont="1" applyAlignment="1" applyProtection="1">
      <alignment horizontal="right" vertical="center"/>
    </xf>
    <xf numFmtId="0" fontId="21" fillId="0" borderId="0" xfId="2" applyFont="1" applyAlignment="1" applyProtection="1">
      <alignment horizontal="left" vertical="top"/>
    </xf>
    <xf numFmtId="0" fontId="31" fillId="0" borderId="0" xfId="2" applyFont="1" applyAlignment="1" applyProtection="1">
      <alignment horizontal="left" vertical="center"/>
    </xf>
    <xf numFmtId="44" fontId="32" fillId="0" borderId="0" xfId="3" applyFont="1" applyAlignment="1" applyProtection="1">
      <alignment horizontal="left" vertical="center"/>
    </xf>
    <xf numFmtId="0" fontId="33" fillId="0" borderId="0" xfId="2" applyFont="1" applyAlignment="1" applyProtection="1">
      <alignment horizontal="left" vertical="center"/>
    </xf>
    <xf numFmtId="44" fontId="34" fillId="0" borderId="0" xfId="3" applyFont="1" applyAlignment="1" applyProtection="1">
      <alignment horizontal="left" vertical="center"/>
    </xf>
    <xf numFmtId="1" fontId="30" fillId="0" borderId="57" xfId="2" applyNumberFormat="1" applyFont="1" applyBorder="1" applyAlignment="1">
      <alignment horizontal="left"/>
      <protection locked="0"/>
    </xf>
    <xf numFmtId="168" fontId="25" fillId="0" borderId="0" xfId="2" applyNumberFormat="1" applyFont="1" applyAlignment="1" applyProtection="1">
      <alignment horizontal="right" vertical="center"/>
    </xf>
    <xf numFmtId="167" fontId="25" fillId="0" borderId="0" xfId="2" applyNumberFormat="1" applyFont="1" applyAlignment="1" applyProtection="1">
      <alignment horizontal="right" vertical="center"/>
    </xf>
    <xf numFmtId="0" fontId="18" fillId="0" borderId="57" xfId="2" applyBorder="1" applyAlignment="1" applyProtection="1">
      <alignment horizontal="left" vertical="top"/>
    </xf>
    <xf numFmtId="169" fontId="30" fillId="0" borderId="0" xfId="2" applyNumberFormat="1" applyFont="1" applyAlignment="1" applyProtection="1">
      <alignment horizontal="right" vertical="center"/>
    </xf>
    <xf numFmtId="0" fontId="25" fillId="0" borderId="57" xfId="2" applyFont="1" applyBorder="1" applyAlignment="1" applyProtection="1">
      <alignment horizontal="left" vertical="top"/>
    </xf>
    <xf numFmtId="44" fontId="35" fillId="0" borderId="0" xfId="3" applyFont="1" applyAlignment="1" applyProtection="1">
      <alignment horizontal="left" vertical="top"/>
    </xf>
    <xf numFmtId="169" fontId="28" fillId="0" borderId="0" xfId="2" applyNumberFormat="1" applyFont="1" applyAlignment="1" applyProtection="1">
      <alignment horizontal="right" vertical="center"/>
    </xf>
    <xf numFmtId="0" fontId="25" fillId="0" borderId="0" xfId="2" applyFont="1" applyAlignment="1" applyProtection="1">
      <alignment horizontal="center" vertical="center"/>
    </xf>
    <xf numFmtId="0" fontId="29" fillId="0" borderId="0" xfId="2" applyFont="1" applyAlignment="1">
      <alignment horizontal="left" wrapText="1"/>
      <protection locked="0"/>
    </xf>
    <xf numFmtId="37" fontId="30" fillId="0" borderId="0" xfId="2" applyNumberFormat="1" applyFont="1" applyAlignment="1" applyProtection="1">
      <alignment horizontal="right" vertical="center"/>
    </xf>
    <xf numFmtId="0" fontId="30" fillId="0" borderId="0" xfId="2" applyFont="1" applyAlignment="1" applyProtection="1">
      <alignment horizontal="left" vertical="center"/>
    </xf>
    <xf numFmtId="0" fontId="25" fillId="0" borderId="57" xfId="2" applyFont="1" applyBorder="1" applyAlignment="1" applyProtection="1">
      <alignment horizontal="center" vertical="top"/>
    </xf>
    <xf numFmtId="0" fontId="20" fillId="0" borderId="57" xfId="2" applyFont="1" applyBorder="1" applyAlignment="1">
      <alignment horizontal="left"/>
      <protection locked="0"/>
    </xf>
    <xf numFmtId="0" fontId="25" fillId="0" borderId="57" xfId="2" applyFont="1" applyBorder="1" applyAlignment="1">
      <alignment wrapText="1"/>
      <protection locked="0"/>
    </xf>
    <xf numFmtId="0" fontId="20" fillId="0" borderId="57" xfId="2" applyFont="1" applyBorder="1" applyAlignment="1" applyProtection="1">
      <alignment horizontal="left"/>
    </xf>
    <xf numFmtId="0" fontId="25" fillId="0" borderId="57" xfId="2" applyFont="1" applyBorder="1" applyAlignment="1" applyProtection="1">
      <alignment wrapText="1"/>
    </xf>
    <xf numFmtId="0" fontId="20" fillId="0" borderId="0" xfId="2" applyFont="1" applyAlignment="1">
      <alignment horizontal="left"/>
      <protection locked="0"/>
    </xf>
    <xf numFmtId="0" fontId="20" fillId="0" borderId="0" xfId="2" applyFont="1" applyAlignment="1">
      <alignment wrapText="1"/>
      <protection locked="0"/>
    </xf>
    <xf numFmtId="0" fontId="18" fillId="0" borderId="60" xfId="2" applyBorder="1" applyAlignment="1" applyProtection="1">
      <alignment horizontal="left" vertical="top"/>
    </xf>
    <xf numFmtId="0" fontId="18" fillId="0" borderId="61" xfId="2" applyBorder="1" applyAlignment="1" applyProtection="1">
      <alignment horizontal="left" vertical="top"/>
    </xf>
    <xf numFmtId="0" fontId="20" fillId="0" borderId="57" xfId="2" applyFont="1" applyBorder="1" applyAlignment="1" applyProtection="1">
      <alignment wrapText="1"/>
    </xf>
    <xf numFmtId="0" fontId="25" fillId="0" borderId="58" xfId="2" applyFont="1" applyBorder="1" applyAlignment="1" applyProtection="1">
      <alignment horizontal="center" vertical="center"/>
    </xf>
    <xf numFmtId="39" fontId="30" fillId="0" borderId="0" xfId="2" applyNumberFormat="1" applyFont="1" applyAlignment="1" applyProtection="1">
      <alignment horizontal="right" vertical="center"/>
    </xf>
    <xf numFmtId="0" fontId="21" fillId="0" borderId="57" xfId="2" applyFont="1" applyBorder="1" applyAlignment="1" applyProtection="1">
      <alignment horizontal="left" vertical="top"/>
    </xf>
    <xf numFmtId="0" fontId="18" fillId="0" borderId="59" xfId="2" applyBorder="1" applyAlignment="1" applyProtection="1">
      <alignment horizontal="left" vertical="top"/>
    </xf>
    <xf numFmtId="0" fontId="30" fillId="0" borderId="0" xfId="2" applyFont="1" applyAlignment="1" applyProtection="1">
      <alignment horizontal="center" vertical="center"/>
    </xf>
    <xf numFmtId="49" fontId="30" fillId="0" borderId="0" xfId="2" applyNumberFormat="1" applyFont="1" applyAlignment="1" applyProtection="1">
      <alignment horizontal="left" vertical="top"/>
    </xf>
    <xf numFmtId="0" fontId="30" fillId="0" borderId="0" xfId="2" applyFont="1" applyAlignment="1" applyProtection="1">
      <alignment horizontal="left" vertical="center" wrapText="1"/>
    </xf>
    <xf numFmtId="0" fontId="25" fillId="0" borderId="62" xfId="2" applyFont="1" applyBorder="1" applyAlignment="1" applyProtection="1">
      <alignment horizontal="center" vertical="top"/>
    </xf>
    <xf numFmtId="0" fontId="36" fillId="2" borderId="0" xfId="2" applyFont="1" applyFill="1" applyAlignment="1" applyProtection="1">
      <alignment wrapText="1"/>
    </xf>
    <xf numFmtId="0" fontId="25" fillId="0" borderId="63" xfId="2" applyFont="1" applyBorder="1" applyAlignment="1" applyProtection="1">
      <alignment horizontal="center" vertical="center"/>
    </xf>
    <xf numFmtId="0" fontId="20" fillId="0" borderId="57" xfId="2" applyFont="1" applyBorder="1" applyAlignment="1" applyProtection="1"/>
    <xf numFmtId="0" fontId="29" fillId="0" borderId="57" xfId="2" applyFont="1" applyBorder="1" applyAlignment="1" applyProtection="1">
      <alignment wrapText="1"/>
    </xf>
    <xf numFmtId="0" fontId="29" fillId="0" borderId="57" xfId="2" applyFont="1" applyBorder="1" applyAlignment="1" applyProtection="1">
      <alignment horizontal="center"/>
    </xf>
    <xf numFmtId="170" fontId="29" fillId="0" borderId="57" xfId="2" applyNumberFormat="1" applyFont="1" applyBorder="1" applyAlignment="1" applyProtection="1">
      <alignment horizontal="right"/>
    </xf>
    <xf numFmtId="0" fontId="25" fillId="0" borderId="59" xfId="2" applyFont="1" applyBorder="1" applyAlignment="1" applyProtection="1">
      <alignment horizontal="center" vertical="top"/>
    </xf>
    <xf numFmtId="0" fontId="37" fillId="0" borderId="0" xfId="2" applyFont="1" applyAlignment="1" applyProtection="1">
      <alignment horizontal="left" vertical="center"/>
    </xf>
    <xf numFmtId="39" fontId="37" fillId="0" borderId="0" xfId="2" applyNumberFormat="1" applyFont="1" applyAlignment="1" applyProtection="1">
      <alignment horizontal="right" vertical="center"/>
    </xf>
    <xf numFmtId="0" fontId="25" fillId="0" borderId="0" xfId="2" applyFont="1" applyAlignment="1" applyProtection="1">
      <alignment horizontal="center" vertical="top"/>
    </xf>
    <xf numFmtId="49" fontId="21" fillId="0" borderId="0" xfId="2" applyNumberFormat="1" applyFont="1" applyAlignment="1" applyProtection="1">
      <alignment horizontal="left" vertical="top"/>
    </xf>
    <xf numFmtId="0" fontId="38" fillId="0" borderId="0" xfId="2" applyFont="1" applyAlignment="1" applyProtection="1">
      <alignment horizontal="left" vertical="center"/>
    </xf>
    <xf numFmtId="0" fontId="18" fillId="0" borderId="0" xfId="2" applyAlignment="1" applyProtection="1"/>
    <xf numFmtId="0" fontId="39" fillId="0" borderId="0" xfId="2" applyFont="1" applyAlignment="1" applyProtection="1">
      <alignment wrapText="1"/>
    </xf>
    <xf numFmtId="0" fontId="40" fillId="0" borderId="0" xfId="2" applyFont="1" applyAlignment="1" applyProtection="1">
      <alignment horizontal="center" wrapText="1"/>
    </xf>
    <xf numFmtId="0" fontId="1" fillId="0" borderId="0" xfId="2" applyFont="1" applyAlignment="1" applyProtection="1">
      <alignment horizontal="center"/>
    </xf>
    <xf numFmtId="4" fontId="3" fillId="0" borderId="0" xfId="2" applyNumberFormat="1" applyFont="1" applyAlignment="1" applyProtection="1">
      <alignment horizontal="right"/>
    </xf>
    <xf numFmtId="170" fontId="41" fillId="2" borderId="6" xfId="2" applyNumberFormat="1" applyFont="1" applyFill="1" applyBorder="1" applyAlignment="1" applyProtection="1">
      <alignment horizontal="right"/>
    </xf>
    <xf numFmtId="0" fontId="29" fillId="0" borderId="64" xfId="2" applyFont="1" applyBorder="1" applyAlignment="1" applyProtection="1">
      <alignment horizontal="center"/>
    </xf>
    <xf numFmtId="0" fontId="29" fillId="2" borderId="64" xfId="2" applyFont="1" applyFill="1" applyBorder="1" applyAlignment="1" applyProtection="1">
      <alignment horizontal="center"/>
    </xf>
    <xf numFmtId="0" fontId="42" fillId="0" borderId="64" xfId="2" applyFont="1" applyBorder="1" applyAlignment="1">
      <alignment horizontal="center"/>
      <protection locked="0"/>
    </xf>
    <xf numFmtId="0" fontId="29" fillId="2" borderId="65" xfId="2" applyFont="1" applyFill="1" applyBorder="1" applyAlignment="1" applyProtection="1"/>
    <xf numFmtId="0" fontId="29" fillId="2" borderId="65" xfId="2" applyFont="1" applyFill="1" applyBorder="1" applyAlignment="1" applyProtection="1">
      <alignment horizontal="center"/>
    </xf>
    <xf numFmtId="0" fontId="42" fillId="0" borderId="65" xfId="2" applyFont="1" applyBorder="1" applyAlignment="1">
      <alignment horizontal="center"/>
      <protection locked="0"/>
    </xf>
    <xf numFmtId="0" fontId="7" fillId="0" borderId="57" xfId="2" applyFont="1" applyBorder="1" applyAlignment="1" applyProtection="1"/>
    <xf numFmtId="0" fontId="40" fillId="0" borderId="57" xfId="2" applyFont="1" applyBorder="1" applyAlignment="1" applyProtection="1">
      <alignment wrapText="1"/>
    </xf>
    <xf numFmtId="0" fontId="3" fillId="0" borderId="57" xfId="2" applyFont="1" applyBorder="1" applyAlignment="1" applyProtection="1">
      <alignment horizontal="center"/>
    </xf>
    <xf numFmtId="0" fontId="40" fillId="0" borderId="57" xfId="2" applyFont="1" applyBorder="1" applyAlignment="1">
      <alignment horizontal="center" wrapText="1"/>
      <protection locked="0"/>
    </xf>
    <xf numFmtId="39" fontId="40" fillId="0" borderId="57" xfId="2" applyNumberFormat="1" applyFont="1" applyBorder="1" applyAlignment="1" applyProtection="1">
      <alignment horizontal="right" vertical="center"/>
    </xf>
    <xf numFmtId="4" fontId="3" fillId="0" borderId="57" xfId="2" applyNumberFormat="1" applyFont="1" applyBorder="1" applyAlignment="1">
      <alignment horizontal="center"/>
      <protection locked="0"/>
    </xf>
    <xf numFmtId="0" fontId="7" fillId="0" borderId="57" xfId="2" applyFont="1" applyBorder="1" applyAlignment="1">
      <protection locked="0"/>
    </xf>
    <xf numFmtId="0" fontId="40" fillId="0" borderId="57" xfId="2" applyFont="1" applyBorder="1" applyAlignment="1">
      <alignment wrapText="1"/>
      <protection locked="0"/>
    </xf>
    <xf numFmtId="0" fontId="3" fillId="0" borderId="57" xfId="2" applyFont="1" applyBorder="1" applyAlignment="1">
      <alignment horizontal="center"/>
      <protection locked="0"/>
    </xf>
    <xf numFmtId="0" fontId="7" fillId="0" borderId="66" xfId="2" applyFont="1" applyBorder="1" applyAlignment="1" applyProtection="1"/>
    <xf numFmtId="0" fontId="5" fillId="0" borderId="36" xfId="2" applyFont="1" applyBorder="1" applyAlignment="1">
      <alignment wrapText="1"/>
      <protection locked="0"/>
    </xf>
    <xf numFmtId="0" fontId="43" fillId="0" borderId="37" xfId="2" applyFont="1" applyBorder="1" applyAlignment="1">
      <protection locked="0"/>
    </xf>
    <xf numFmtId="170" fontId="41" fillId="2" borderId="37" xfId="2" applyNumberFormat="1" applyFont="1" applyFill="1" applyBorder="1" applyAlignment="1">
      <alignment horizontal="right"/>
      <protection locked="0"/>
    </xf>
    <xf numFmtId="170" fontId="5" fillId="2" borderId="38" xfId="2" applyNumberFormat="1" applyFont="1" applyFill="1" applyBorder="1" applyAlignment="1">
      <alignment horizontal="center"/>
      <protection locked="0"/>
    </xf>
    <xf numFmtId="0" fontId="7" fillId="0" borderId="0" xfId="2" applyFont="1" applyAlignment="1" applyProtection="1"/>
    <xf numFmtId="0" fontId="40" fillId="0" borderId="18" xfId="2" applyFont="1" applyBorder="1" applyAlignment="1" applyProtection="1">
      <alignment wrapText="1"/>
    </xf>
    <xf numFmtId="0" fontId="3" fillId="0" borderId="18" xfId="2" applyFont="1" applyBorder="1" applyAlignment="1">
      <alignment horizontal="center"/>
      <protection locked="0"/>
    </xf>
    <xf numFmtId="0" fontId="40" fillId="0" borderId="18" xfId="2" applyFont="1" applyBorder="1" applyAlignment="1">
      <alignment horizontal="center" wrapText="1"/>
      <protection locked="0"/>
    </xf>
    <xf numFmtId="4" fontId="3" fillId="0" borderId="18" xfId="2" applyNumberFormat="1" applyFont="1" applyBorder="1" applyAlignment="1">
      <alignment horizontal="right"/>
      <protection locked="0"/>
    </xf>
    <xf numFmtId="4" fontId="3" fillId="0" borderId="18" xfId="2" applyNumberFormat="1" applyFont="1" applyBorder="1" applyAlignment="1">
      <alignment horizontal="center"/>
      <protection locked="0"/>
    </xf>
    <xf numFmtId="0" fontId="40" fillId="0" borderId="0" xfId="2" applyFont="1" applyAlignment="1" applyProtection="1">
      <alignment wrapText="1"/>
    </xf>
    <xf numFmtId="0" fontId="3" fillId="0" borderId="0" xfId="2" applyFont="1" applyAlignment="1" applyProtection="1">
      <alignment horizontal="center"/>
    </xf>
    <xf numFmtId="4" fontId="3" fillId="0" borderId="0" xfId="2" applyNumberFormat="1" applyFont="1" applyAlignment="1">
      <alignment horizontal="center"/>
      <protection locked="0"/>
    </xf>
    <xf numFmtId="0" fontId="18" fillId="0" borderId="6" xfId="2" applyBorder="1" applyAlignment="1" applyProtection="1"/>
    <xf numFmtId="0" fontId="29" fillId="0" borderId="65" xfId="2" applyFont="1" applyBorder="1" applyAlignment="1" applyProtection="1">
      <alignment horizontal="center"/>
    </xf>
    <xf numFmtId="0" fontId="1" fillId="0" borderId="57" xfId="2" applyFont="1" applyBorder="1" applyAlignment="1" applyProtection="1">
      <alignment horizontal="center"/>
    </xf>
    <xf numFmtId="0" fontId="40" fillId="0" borderId="57" xfId="2" applyFont="1" applyBorder="1" applyAlignment="1" applyProtection="1">
      <alignment horizontal="center" wrapText="1"/>
    </xf>
    <xf numFmtId="4" fontId="3" fillId="0" borderId="57" xfId="2" applyNumberFormat="1" applyFont="1" applyBorder="1" applyAlignment="1" applyProtection="1">
      <alignment horizontal="right"/>
    </xf>
    <xf numFmtId="44" fontId="44" fillId="0" borderId="0" xfId="3" applyFont="1" applyAlignment="1" applyProtection="1">
      <alignment horizontal="left" vertical="top"/>
    </xf>
    <xf numFmtId="170" fontId="20" fillId="0" borderId="0" xfId="2" applyNumberFormat="1" applyFont="1" applyAlignment="1" applyProtection="1"/>
    <xf numFmtId="0" fontId="5" fillId="0" borderId="67" xfId="2" applyFont="1" applyBorder="1" applyAlignment="1" applyProtection="1">
      <alignment wrapText="1"/>
    </xf>
    <xf numFmtId="0" fontId="1" fillId="0" borderId="68" xfId="2" applyFont="1" applyBorder="1" applyAlignment="1" applyProtection="1"/>
    <xf numFmtId="170" fontId="5" fillId="2" borderId="68" xfId="2" applyNumberFormat="1" applyFont="1" applyFill="1" applyBorder="1" applyAlignment="1" applyProtection="1">
      <alignment horizontal="right"/>
    </xf>
    <xf numFmtId="170" fontId="5" fillId="2" borderId="69" xfId="2" applyNumberFormat="1" applyFont="1" applyFill="1" applyBorder="1" applyAlignment="1" applyProtection="1">
      <alignment horizontal="right"/>
    </xf>
    <xf numFmtId="0" fontId="5" fillId="0" borderId="70" xfId="2" applyFont="1" applyBorder="1" applyAlignment="1" applyProtection="1">
      <alignment wrapText="1"/>
    </xf>
    <xf numFmtId="0" fontId="1" fillId="0" borderId="71" xfId="2" applyFont="1" applyBorder="1" applyAlignment="1" applyProtection="1"/>
    <xf numFmtId="170" fontId="5" fillId="2" borderId="72" xfId="2" applyNumberFormat="1" applyFont="1" applyFill="1" applyBorder="1" applyAlignment="1" applyProtection="1">
      <alignment horizontal="right"/>
    </xf>
    <xf numFmtId="0" fontId="5" fillId="0" borderId="36" xfId="2" applyFont="1" applyBorder="1" applyAlignment="1" applyProtection="1">
      <alignment wrapText="1"/>
    </xf>
    <xf numFmtId="0" fontId="22" fillId="0" borderId="37" xfId="2" applyFont="1" applyBorder="1" applyAlignment="1" applyProtection="1">
      <alignment horizontal="center" wrapText="1"/>
    </xf>
    <xf numFmtId="0" fontId="1" fillId="0" borderId="37" xfId="2" applyFont="1" applyBorder="1" applyAlignment="1" applyProtection="1">
      <alignment horizontal="center"/>
    </xf>
    <xf numFmtId="4" fontId="1" fillId="0" borderId="37" xfId="2" applyNumberFormat="1" applyFont="1" applyBorder="1" applyAlignment="1" applyProtection="1">
      <alignment horizontal="right"/>
    </xf>
    <xf numFmtId="170" fontId="5" fillId="2" borderId="73" xfId="2" applyNumberFormat="1" applyFont="1" applyFill="1" applyBorder="1" applyAlignment="1" applyProtection="1">
      <alignment horizontal="right"/>
    </xf>
    <xf numFmtId="0" fontId="40" fillId="0" borderId="0" xfId="2" applyFont="1" applyAlignment="1">
      <alignment horizontal="center" wrapText="1"/>
      <protection locked="0"/>
    </xf>
    <xf numFmtId="39" fontId="40" fillId="0" borderId="0" xfId="2" applyNumberFormat="1" applyFont="1" applyAlignment="1" applyProtection="1">
      <alignment horizontal="right" vertical="center"/>
    </xf>
    <xf numFmtId="4" fontId="1" fillId="0" borderId="57" xfId="2" applyNumberFormat="1" applyFont="1" applyBorder="1" applyAlignment="1" applyProtection="1">
      <alignment horizontal="right"/>
    </xf>
    <xf numFmtId="4" fontId="1" fillId="0" borderId="57" xfId="2" applyNumberFormat="1" applyFont="1" applyBorder="1" applyAlignment="1" applyProtection="1">
      <alignment horizontal="center"/>
    </xf>
    <xf numFmtId="169" fontId="21" fillId="0" borderId="0" xfId="2" applyNumberFormat="1" applyFont="1" applyAlignment="1" applyProtection="1">
      <alignment horizontal="right" vertical="center"/>
    </xf>
    <xf numFmtId="0" fontId="7" fillId="0" borderId="0" xfId="2" applyFont="1" applyAlignment="1">
      <protection locked="0"/>
    </xf>
    <xf numFmtId="0" fontId="40" fillId="0" borderId="0" xfId="2" applyFont="1" applyAlignment="1">
      <alignment wrapText="1"/>
      <protection locked="0"/>
    </xf>
    <xf numFmtId="0" fontId="3" fillId="0" borderId="0" xfId="2" applyFont="1" applyAlignment="1">
      <alignment horizontal="center"/>
      <protection locked="0"/>
    </xf>
    <xf numFmtId="0" fontId="40" fillId="0" borderId="0" xfId="2" applyFont="1" applyAlignment="1" applyProtection="1">
      <alignment horizontal="left" vertical="top"/>
    </xf>
    <xf numFmtId="4" fontId="3" fillId="0" borderId="0" xfId="2" applyNumberFormat="1" applyFont="1" applyAlignment="1" applyProtection="1">
      <alignment horizontal="center"/>
    </xf>
    <xf numFmtId="0" fontId="18" fillId="0" borderId="58" xfId="2" applyBorder="1" applyAlignment="1" applyProtection="1">
      <alignment horizontal="left" vertical="top"/>
    </xf>
    <xf numFmtId="168" fontId="25" fillId="0" borderId="61" xfId="2" applyNumberFormat="1" applyFont="1" applyBorder="1" applyAlignment="1" applyProtection="1">
      <alignment horizontal="right" vertical="center"/>
    </xf>
    <xf numFmtId="168" fontId="25" fillId="0" borderId="57" xfId="2" applyNumberFormat="1" applyFont="1" applyBorder="1" applyAlignment="1" applyProtection="1">
      <alignment horizontal="right" vertical="center"/>
    </xf>
    <xf numFmtId="167" fontId="25" fillId="0" borderId="58" xfId="2" applyNumberFormat="1" applyFont="1" applyBorder="1" applyAlignment="1" applyProtection="1">
      <alignment horizontal="right" vertical="center"/>
    </xf>
    <xf numFmtId="0" fontId="24" fillId="0" borderId="61" xfId="2" applyFont="1" applyBorder="1" applyAlignment="1" applyProtection="1">
      <alignment horizontal="left" vertical="center"/>
    </xf>
    <xf numFmtId="167" fontId="27" fillId="0" borderId="57" xfId="2" applyNumberFormat="1" applyFont="1" applyBorder="1" applyAlignment="1" applyProtection="1">
      <alignment horizontal="right" vertical="center"/>
    </xf>
    <xf numFmtId="0" fontId="24" fillId="0" borderId="57" xfId="2" applyFont="1" applyBorder="1" applyAlignment="1" applyProtection="1">
      <alignment horizontal="left" vertical="center"/>
    </xf>
    <xf numFmtId="167" fontId="27" fillId="0" borderId="58" xfId="2" applyNumberFormat="1" applyFont="1" applyBorder="1" applyAlignment="1" applyProtection="1">
      <alignment horizontal="right" vertical="center"/>
    </xf>
    <xf numFmtId="169" fontId="25" fillId="0" borderId="63" xfId="2" applyNumberFormat="1" applyFont="1" applyBorder="1" applyAlignment="1" applyProtection="1">
      <alignment horizontal="right" vertical="center"/>
    </xf>
    <xf numFmtId="0" fontId="40" fillId="0" borderId="57" xfId="2" applyFont="1" applyBorder="1" applyAlignment="1" applyProtection="1">
      <alignment horizontal="center"/>
    </xf>
    <xf numFmtId="0" fontId="1" fillId="0" borderId="57" xfId="2" applyFont="1" applyBorder="1" applyAlignment="1">
      <alignment horizontal="center"/>
      <protection locked="0"/>
    </xf>
    <xf numFmtId="4" fontId="3" fillId="0" borderId="57" xfId="2" applyNumberFormat="1" applyFont="1" applyBorder="1" applyAlignment="1">
      <alignment horizontal="right"/>
      <protection locked="0"/>
    </xf>
    <xf numFmtId="0" fontId="18" fillId="0" borderId="74" xfId="2" applyBorder="1" applyAlignment="1" applyProtection="1">
      <alignment horizontal="left" vertical="top"/>
    </xf>
    <xf numFmtId="4" fontId="40" fillId="0" borderId="57" xfId="2" applyNumberFormat="1" applyFont="1" applyBorder="1" applyAlignment="1" applyProtection="1">
      <alignment horizontal="right"/>
    </xf>
    <xf numFmtId="0" fontId="20" fillId="2" borderId="0" xfId="2" applyFont="1" applyFill="1" applyAlignment="1" applyProtection="1">
      <alignment horizontal="center" vertical="center" wrapText="1"/>
    </xf>
    <xf numFmtId="0" fontId="40" fillId="0" borderId="75" xfId="2" applyFont="1" applyBorder="1" applyAlignment="1" applyProtection="1">
      <alignment wrapText="1"/>
    </xf>
    <xf numFmtId="0" fontId="40" fillId="0" borderId="76" xfId="2" applyFont="1" applyBorder="1" applyAlignment="1" applyProtection="1">
      <alignment wrapText="1"/>
    </xf>
    <xf numFmtId="0" fontId="1" fillId="0" borderId="76" xfId="2" applyFont="1" applyBorder="1" applyAlignment="1" applyProtection="1">
      <alignment horizontal="center"/>
    </xf>
    <xf numFmtId="0" fontId="40" fillId="0" borderId="76" xfId="2" applyFont="1" applyBorder="1" applyAlignment="1" applyProtection="1">
      <alignment horizontal="center" wrapText="1"/>
    </xf>
    <xf numFmtId="4" fontId="3" fillId="0" borderId="76" xfId="2" applyNumberFormat="1" applyFont="1" applyBorder="1" applyAlignment="1" applyProtection="1">
      <alignment horizontal="right"/>
    </xf>
    <xf numFmtId="170" fontId="41" fillId="2" borderId="0" xfId="2" applyNumberFormat="1" applyFont="1" applyFill="1" applyAlignment="1" applyProtection="1">
      <alignment horizontal="right"/>
    </xf>
    <xf numFmtId="0" fontId="42" fillId="2" borderId="0" xfId="2" applyFont="1" applyFill="1" applyAlignment="1" applyProtection="1">
      <alignment horizontal="center"/>
    </xf>
    <xf numFmtId="0" fontId="42" fillId="0" borderId="0" xfId="2" applyFont="1" applyAlignment="1" applyProtection="1">
      <alignment horizontal="center"/>
    </xf>
    <xf numFmtId="0" fontId="42" fillId="2" borderId="0" xfId="2" applyFont="1" applyFill="1" applyAlignment="1" applyProtection="1"/>
    <xf numFmtId="4" fontId="1" fillId="0" borderId="0" xfId="2" applyNumberFormat="1" applyFont="1" applyAlignment="1" applyProtection="1">
      <alignment horizontal="center"/>
    </xf>
    <xf numFmtId="0" fontId="22" fillId="0" borderId="0" xfId="2" applyFont="1" applyAlignment="1" applyProtection="1">
      <alignment horizontal="center" wrapText="1"/>
    </xf>
    <xf numFmtId="0" fontId="41" fillId="0" borderId="0" xfId="2" applyFont="1" applyAlignment="1" applyProtection="1">
      <alignment wrapText="1"/>
    </xf>
    <xf numFmtId="0" fontId="43" fillId="0" borderId="0" xfId="2" applyFont="1" applyAlignment="1" applyProtection="1"/>
    <xf numFmtId="170" fontId="41" fillId="2" borderId="0" xfId="2" applyNumberFormat="1" applyFont="1" applyFill="1" applyAlignment="1" applyProtection="1">
      <alignment horizontal="center"/>
    </xf>
    <xf numFmtId="4" fontId="41" fillId="2" borderId="0" xfId="2" applyNumberFormat="1" applyFont="1" applyFill="1" applyAlignment="1" applyProtection="1">
      <alignment horizontal="center"/>
    </xf>
    <xf numFmtId="0" fontId="22" fillId="0" borderId="0" xfId="2" applyFont="1" applyAlignment="1" applyProtection="1">
      <alignment horizontal="left"/>
    </xf>
    <xf numFmtId="0" fontId="22" fillId="0" borderId="0" xfId="2" applyFont="1" applyAlignment="1" applyProtection="1">
      <alignment wrapText="1"/>
    </xf>
    <xf numFmtId="0" fontId="22" fillId="0" borderId="0" xfId="2" applyFont="1" applyAlignment="1" applyProtection="1">
      <alignment horizontal="center"/>
    </xf>
    <xf numFmtId="170" fontId="22" fillId="0" borderId="0" xfId="2" applyNumberFormat="1" applyFont="1" applyAlignment="1" applyProtection="1">
      <alignment horizontal="right"/>
    </xf>
    <xf numFmtId="170" fontId="22" fillId="0" borderId="0" xfId="2" applyNumberFormat="1" applyFont="1" applyAlignment="1" applyProtection="1"/>
    <xf numFmtId="4" fontId="1" fillId="0" borderId="0" xfId="2" applyNumberFormat="1" applyFont="1" applyAlignment="1" applyProtection="1">
      <alignment horizontal="right"/>
    </xf>
    <xf numFmtId="0" fontId="22" fillId="0" borderId="0" xfId="2" applyFont="1" applyAlignment="1" applyProtection="1">
      <alignment horizontal="left" vertical="top"/>
    </xf>
  </cellXfs>
  <cellStyles count="4">
    <cellStyle name="Měna 2" xfId="3" xr:uid="{B0CB6C26-A632-4B23-809B-19C092A2A384}"/>
    <cellStyle name="Normální" xfId="0" builtinId="0"/>
    <cellStyle name="normální 2" xfId="1" xr:uid="{00000000-0005-0000-0000-000001000000}"/>
    <cellStyle name="Normální 3" xfId="2" xr:uid="{0056C3E8-189D-4C2D-B5A8-FED4CC4B0F2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/>
  <sheetData>
    <row r="1" spans="1:7">
      <c r="A1" s="21" t="s">
        <v>40</v>
      </c>
    </row>
    <row r="2" spans="1:7" ht="57.75" customHeight="1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29" zoomScaleNormal="100" zoomScaleSheetLayoutView="75" workbookViewId="0">
      <selection activeCell="G40" sqref="G40"/>
    </sheetView>
  </sheetViews>
  <sheetFormatPr defaultColWidth="9" defaultRowHeight="13.2"/>
  <cols>
    <col min="1" max="1" width="8.33203125" hidden="1" customWidth="1"/>
    <col min="2" max="2" width="13.33203125" customWidth="1"/>
    <col min="3" max="3" width="7.332031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>
      <c r="A2" s="2"/>
      <c r="B2" s="76" t="s">
        <v>24</v>
      </c>
      <c r="C2" s="77"/>
      <c r="D2" s="78" t="s">
        <v>43</v>
      </c>
      <c r="E2" s="229" t="s">
        <v>44</v>
      </c>
      <c r="F2" s="230"/>
      <c r="G2" s="230"/>
      <c r="H2" s="230"/>
      <c r="I2" s="230"/>
      <c r="J2" s="231"/>
      <c r="O2" s="1"/>
    </row>
    <row r="3" spans="1:15" ht="27" hidden="1" customHeight="1">
      <c r="A3" s="2"/>
      <c r="B3" s="79"/>
      <c r="C3" s="77"/>
      <c r="D3" s="80"/>
      <c r="E3" s="232"/>
      <c r="F3" s="233"/>
      <c r="G3" s="233"/>
      <c r="H3" s="233"/>
      <c r="I3" s="233"/>
      <c r="J3" s="234"/>
    </row>
    <row r="4" spans="1:15" ht="23.25" customHeight="1">
      <c r="A4" s="2"/>
      <c r="B4" s="81"/>
      <c r="C4" s="82"/>
      <c r="D4" s="83"/>
      <c r="E4" s="213"/>
      <c r="F4" s="213"/>
      <c r="G4" s="213"/>
      <c r="H4" s="213"/>
      <c r="I4" s="213"/>
      <c r="J4" s="214"/>
    </row>
    <row r="5" spans="1:15" ht="24" customHeight="1">
      <c r="A5" s="2"/>
      <c r="B5" s="31" t="s">
        <v>23</v>
      </c>
      <c r="D5" s="217"/>
      <c r="E5" s="218"/>
      <c r="F5" s="218"/>
      <c r="G5" s="218"/>
      <c r="H5" s="18" t="s">
        <v>42</v>
      </c>
      <c r="I5" s="22"/>
      <c r="J5" s="8"/>
    </row>
    <row r="6" spans="1:15" ht="15.75" customHeight="1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36"/>
      <c r="E11" s="236"/>
      <c r="F11" s="236"/>
      <c r="G11" s="236"/>
      <c r="H11" s="18" t="s">
        <v>42</v>
      </c>
      <c r="I11" s="84"/>
      <c r="J11" s="8"/>
    </row>
    <row r="12" spans="1:15" ht="15.75" customHeight="1">
      <c r="A12" s="2"/>
      <c r="B12" s="28"/>
      <c r="C12" s="55"/>
      <c r="D12" s="212"/>
      <c r="E12" s="212"/>
      <c r="F12" s="212"/>
      <c r="G12" s="212"/>
      <c r="H12" s="18" t="s">
        <v>36</v>
      </c>
      <c r="I12" s="84"/>
      <c r="J12" s="8"/>
    </row>
    <row r="13" spans="1:15" ht="15.75" customHeight="1">
      <c r="A13" s="2"/>
      <c r="B13" s="29"/>
      <c r="C13" s="56"/>
      <c r="D13" s="85"/>
      <c r="E13" s="215"/>
      <c r="F13" s="216"/>
      <c r="G13" s="216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35"/>
      <c r="F15" s="235"/>
      <c r="G15" s="237"/>
      <c r="H15" s="237"/>
      <c r="I15" s="237" t="s">
        <v>31</v>
      </c>
      <c r="J15" s="238"/>
    </row>
    <row r="16" spans="1:15" ht="23.25" customHeight="1">
      <c r="A16" s="138" t="s">
        <v>26</v>
      </c>
      <c r="B16" s="38" t="s">
        <v>26</v>
      </c>
      <c r="C16" s="62"/>
      <c r="D16" s="63"/>
      <c r="E16" s="201"/>
      <c r="F16" s="202"/>
      <c r="G16" s="201"/>
      <c r="H16" s="202"/>
      <c r="I16" s="201">
        <f>SUMIF(F50:F60,A16,I50:I60)+SUMIF(F50:F60,"PSU",I50:I60)</f>
        <v>0</v>
      </c>
      <c r="J16" s="203"/>
    </row>
    <row r="17" spans="1:10" ht="23.25" customHeight="1">
      <c r="A17" s="138" t="s">
        <v>27</v>
      </c>
      <c r="B17" s="38" t="s">
        <v>27</v>
      </c>
      <c r="C17" s="62"/>
      <c r="D17" s="63"/>
      <c r="E17" s="201"/>
      <c r="F17" s="202"/>
      <c r="G17" s="201"/>
      <c r="H17" s="202"/>
      <c r="I17" s="201">
        <f>SUMIF(F50:F60,A17,I50:I60)</f>
        <v>0</v>
      </c>
      <c r="J17" s="203"/>
    </row>
    <row r="18" spans="1:10" ht="23.25" customHeight="1">
      <c r="A18" s="138" t="s">
        <v>28</v>
      </c>
      <c r="B18" s="38" t="s">
        <v>28</v>
      </c>
      <c r="C18" s="62"/>
      <c r="D18" s="63"/>
      <c r="E18" s="201"/>
      <c r="F18" s="202"/>
      <c r="G18" s="201"/>
      <c r="H18" s="202"/>
      <c r="I18" s="201">
        <f>SUMIF(F50:F60,A18,I50:I60)</f>
        <v>0</v>
      </c>
      <c r="J18" s="203"/>
    </row>
    <row r="19" spans="1:10" ht="23.25" customHeight="1">
      <c r="A19" s="138" t="s">
        <v>74</v>
      </c>
      <c r="B19" s="38" t="s">
        <v>29</v>
      </c>
      <c r="C19" s="62"/>
      <c r="D19" s="63"/>
      <c r="E19" s="201"/>
      <c r="F19" s="202"/>
      <c r="G19" s="201"/>
      <c r="H19" s="202"/>
      <c r="I19" s="201">
        <f>SUMIF(F50:F60,A19,I50:I60)</f>
        <v>0</v>
      </c>
      <c r="J19" s="203"/>
    </row>
    <row r="20" spans="1:10" ht="23.25" customHeight="1">
      <c r="A20" s="138" t="s">
        <v>75</v>
      </c>
      <c r="B20" s="38" t="s">
        <v>30</v>
      </c>
      <c r="C20" s="62"/>
      <c r="D20" s="63"/>
      <c r="E20" s="201"/>
      <c r="F20" s="202"/>
      <c r="G20" s="201"/>
      <c r="H20" s="202"/>
      <c r="I20" s="201">
        <f>SUMIF(F50:F60,A20,I50:I60)</f>
        <v>0</v>
      </c>
      <c r="J20" s="203"/>
    </row>
    <row r="21" spans="1:10" ht="23.25" customHeight="1">
      <c r="A21" s="2"/>
      <c r="B21" s="48" t="s">
        <v>31</v>
      </c>
      <c r="C21" s="64"/>
      <c r="D21" s="65"/>
      <c r="E21" s="204"/>
      <c r="F21" s="239"/>
      <c r="G21" s="204"/>
      <c r="H21" s="239"/>
      <c r="I21" s="204">
        <f>SUM(I16:J20)</f>
        <v>0</v>
      </c>
      <c r="J21" s="205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7">
        <f>A23</f>
        <v>0</v>
      </c>
      <c r="H24" s="198"/>
      <c r="I24" s="198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6">
        <f>A25</f>
        <v>0</v>
      </c>
      <c r="H26" s="227"/>
      <c r="I26" s="227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8">
        <f>CenaCelkem-(ZakladDPHSni+DPHSni+ZakladDPHZakl+DPHZakl)</f>
        <v>0</v>
      </c>
      <c r="H27" s="228"/>
      <c r="I27" s="228"/>
      <c r="J27" s="41" t="str">
        <f t="shared" si="0"/>
        <v>CZK</v>
      </c>
    </row>
    <row r="28" spans="1:10" ht="27.75" hidden="1" customHeight="1" thickBot="1">
      <c r="A28" s="2"/>
      <c r="B28" s="111" t="s">
        <v>25</v>
      </c>
      <c r="C28" s="112"/>
      <c r="D28" s="112"/>
      <c r="E28" s="113"/>
      <c r="F28" s="114"/>
      <c r="G28" s="207">
        <f>ZakladDPHSniVypocet+ZakladDPHZaklVypocet</f>
        <v>0</v>
      </c>
      <c r="H28" s="207"/>
      <c r="I28" s="207"/>
      <c r="J28" s="115" t="str">
        <f t="shared" si="0"/>
        <v>CZK</v>
      </c>
    </row>
    <row r="29" spans="1:10" ht="27.75" customHeight="1" thickBot="1">
      <c r="A29" s="2">
        <f>(A27-INT(A27))*100</f>
        <v>0</v>
      </c>
      <c r="B29" s="111" t="s">
        <v>37</v>
      </c>
      <c r="C29" s="116"/>
      <c r="D29" s="116"/>
      <c r="E29" s="116"/>
      <c r="F29" s="117"/>
      <c r="G29" s="206">
        <f>A27</f>
        <v>0</v>
      </c>
      <c r="H29" s="206"/>
      <c r="I29" s="206"/>
      <c r="J29" s="118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>
      <c r="A39" s="87">
        <v>1</v>
      </c>
      <c r="B39" s="97" t="s">
        <v>45</v>
      </c>
      <c r="C39" s="191"/>
      <c r="D39" s="191"/>
      <c r="E39" s="191"/>
      <c r="F39" s="98">
        <f>F41+F42</f>
        <v>0</v>
      </c>
      <c r="G39" s="99">
        <f>G41+G42</f>
        <v>0</v>
      </c>
      <c r="H39" s="100">
        <f>(F39*SazbaDPH1/100)+(G39*SazbaDPH2/100)</f>
        <v>0</v>
      </c>
      <c r="I39" s="100">
        <f>F39+G39+H39</f>
        <v>0</v>
      </c>
      <c r="J39" s="101" t="e">
        <f ca="1">IF(_xlfn.SINGLE(CenaCelkemVypocet)=0,"",I39/_xlfn.SINGLE(CenaCelkemVypocet)*100)</f>
        <v>#NAME?</v>
      </c>
    </row>
    <row r="40" spans="1:10" ht="25.5" customHeight="1">
      <c r="A40" s="87">
        <v>2</v>
      </c>
      <c r="B40" s="102" t="s">
        <v>46</v>
      </c>
      <c r="C40" s="192" t="s">
        <v>47</v>
      </c>
      <c r="D40" s="192"/>
      <c r="E40" s="192"/>
      <c r="F40" s="103">
        <f>F41+F42</f>
        <v>0</v>
      </c>
      <c r="G40" s="104">
        <f>G41+G42</f>
        <v>0</v>
      </c>
      <c r="H40" s="104">
        <f>(F40*SazbaDPH1/100)+(G40*SazbaDPH2/100)</f>
        <v>0</v>
      </c>
      <c r="I40" s="104">
        <f>F40+G40+H40</f>
        <v>0</v>
      </c>
      <c r="J40" s="105" t="e">
        <f ca="1">IF(_xlfn.SINGLE(CenaCelkemVypocet)=0,"",I40/_xlfn.SINGLE(CenaCelkemVypocet)*100)</f>
        <v>#NAME?</v>
      </c>
    </row>
    <row r="41" spans="1:10" ht="25.5" customHeight="1">
      <c r="A41" s="87">
        <v>3</v>
      </c>
      <c r="B41" s="106" t="s">
        <v>48</v>
      </c>
      <c r="C41" s="191" t="s">
        <v>49</v>
      </c>
      <c r="D41" s="191"/>
      <c r="E41" s="191"/>
      <c r="F41" s="107">
        <f>Stroj!AE103</f>
        <v>0</v>
      </c>
      <c r="G41" s="100">
        <f>Stroj!AF103</f>
        <v>0</v>
      </c>
      <c r="H41" s="100">
        <f>(F41*SazbaDPH1/100)+(G41*SazbaDPH2/100)</f>
        <v>0</v>
      </c>
      <c r="I41" s="100">
        <f>F41+G41+H41</f>
        <v>0</v>
      </c>
      <c r="J41" s="101" t="e">
        <f ca="1">IF(_xlfn.SINGLE(CenaCelkemVypocet)=0,"",I41/_xlfn.SINGLE(CenaCelkemVypocet)*100)</f>
        <v>#NAME?</v>
      </c>
    </row>
    <row r="42" spans="1:10" ht="25.5" customHeight="1">
      <c r="A42" s="87">
        <v>3</v>
      </c>
      <c r="B42" s="106" t="s">
        <v>50</v>
      </c>
      <c r="C42" s="191" t="s">
        <v>51</v>
      </c>
      <c r="D42" s="191"/>
      <c r="E42" s="191"/>
      <c r="F42" s="107">
        <v>0</v>
      </c>
      <c r="G42" s="100">
        <f>MaR!I82</f>
        <v>0</v>
      </c>
      <c r="H42" s="100">
        <f>(F42*SazbaDPH1/100)+(G42*SazbaDPH2/100)</f>
        <v>0</v>
      </c>
      <c r="I42" s="100">
        <f>F42+G42+H42</f>
        <v>0</v>
      </c>
      <c r="J42" s="101" t="e">
        <f ca="1">IF(_xlfn.SINGLE(CenaCelkemVypocet)=0,"",I42/_xlfn.SINGLE(CenaCelkemVypocet)*100)</f>
        <v>#NAME?</v>
      </c>
    </row>
    <row r="43" spans="1:10" ht="25.5" customHeight="1">
      <c r="A43" s="87"/>
      <c r="B43" s="193" t="s">
        <v>52</v>
      </c>
      <c r="C43" s="194"/>
      <c r="D43" s="194"/>
      <c r="E43" s="195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09">
        <f>SUMIF(A39:A42,"=1",I39:I42)</f>
        <v>0</v>
      </c>
      <c r="J43" s="110" t="e">
        <f ca="1">SUMIF(A39:A42,"=1",J39:J42)</f>
        <v>#NAME?</v>
      </c>
    </row>
    <row r="47" spans="1:10" ht="15.6">
      <c r="B47" s="119" t="s">
        <v>54</v>
      </c>
    </row>
    <row r="49" spans="1:10" ht="25.5" customHeight="1">
      <c r="A49" s="121"/>
      <c r="B49" s="124" t="s">
        <v>18</v>
      </c>
      <c r="C49" s="124" t="s">
        <v>6</v>
      </c>
      <c r="D49" s="125"/>
      <c r="E49" s="125"/>
      <c r="F49" s="126" t="s">
        <v>55</v>
      </c>
      <c r="G49" s="126"/>
      <c r="H49" s="126"/>
      <c r="I49" s="126" t="s">
        <v>31</v>
      </c>
      <c r="J49" s="126" t="s">
        <v>0</v>
      </c>
    </row>
    <row r="50" spans="1:10" ht="36.75" customHeight="1">
      <c r="A50" s="122"/>
      <c r="B50" s="127" t="s">
        <v>56</v>
      </c>
      <c r="C50" s="189" t="s">
        <v>57</v>
      </c>
      <c r="D50" s="190"/>
      <c r="E50" s="190"/>
      <c r="F50" s="134" t="s">
        <v>26</v>
      </c>
      <c r="G50" s="135"/>
      <c r="H50" s="135"/>
      <c r="I50" s="135">
        <f>Stroj!G8</f>
        <v>0</v>
      </c>
      <c r="J50" s="131" t="str">
        <f>IF(I61=0,"",I50/I61*100)</f>
        <v/>
      </c>
    </row>
    <row r="51" spans="1:10" ht="36.75" customHeight="1">
      <c r="A51" s="122"/>
      <c r="B51" s="127" t="s">
        <v>58</v>
      </c>
      <c r="C51" s="189" t="s">
        <v>59</v>
      </c>
      <c r="D51" s="190"/>
      <c r="E51" s="190"/>
      <c r="F51" s="134" t="s">
        <v>26</v>
      </c>
      <c r="G51" s="135"/>
      <c r="H51" s="135"/>
      <c r="I51" s="135">
        <f>Stroj!G12</f>
        <v>0</v>
      </c>
      <c r="J51" s="131" t="str">
        <f>IF(I61=0,"",I51/I61*100)</f>
        <v/>
      </c>
    </row>
    <row r="52" spans="1:10" ht="36.75" customHeight="1">
      <c r="A52" s="122"/>
      <c r="B52" s="127" t="s">
        <v>60</v>
      </c>
      <c r="C52" s="189" t="s">
        <v>61</v>
      </c>
      <c r="D52" s="190"/>
      <c r="E52" s="190"/>
      <c r="F52" s="134" t="s">
        <v>27</v>
      </c>
      <c r="G52" s="135"/>
      <c r="H52" s="135"/>
      <c r="I52" s="135">
        <f>Stroj!G14</f>
        <v>0</v>
      </c>
      <c r="J52" s="131" t="str">
        <f>IF(I61=0,"",I52/I61*100)</f>
        <v/>
      </c>
    </row>
    <row r="53" spans="1:10" ht="36.75" customHeight="1">
      <c r="A53" s="122"/>
      <c r="B53" s="127" t="s">
        <v>62</v>
      </c>
      <c r="C53" s="189" t="s">
        <v>63</v>
      </c>
      <c r="D53" s="190"/>
      <c r="E53" s="190"/>
      <c r="F53" s="134" t="s">
        <v>27</v>
      </c>
      <c r="G53" s="135"/>
      <c r="H53" s="135"/>
      <c r="I53" s="135">
        <f>Stroj!G24</f>
        <v>0</v>
      </c>
      <c r="J53" s="131" t="str">
        <f>IF(I61=0,"",I53/I61*100)</f>
        <v/>
      </c>
    </row>
    <row r="54" spans="1:10" ht="36.75" customHeight="1">
      <c r="A54" s="122"/>
      <c r="B54" s="127" t="s">
        <v>64</v>
      </c>
      <c r="C54" s="189" t="s">
        <v>65</v>
      </c>
      <c r="D54" s="190"/>
      <c r="E54" s="190"/>
      <c r="F54" s="134" t="s">
        <v>27</v>
      </c>
      <c r="G54" s="135"/>
      <c r="H54" s="135"/>
      <c r="I54" s="135">
        <f>Stroj!G32</f>
        <v>0</v>
      </c>
      <c r="J54" s="131" t="str">
        <f>IF(I61=0,"",I54/I61*100)</f>
        <v/>
      </c>
    </row>
    <row r="55" spans="1:10" ht="36.75" customHeight="1">
      <c r="A55" s="122"/>
      <c r="B55" s="127" t="s">
        <v>66</v>
      </c>
      <c r="C55" s="189" t="s">
        <v>67</v>
      </c>
      <c r="D55" s="190"/>
      <c r="E55" s="190"/>
      <c r="F55" s="134" t="s">
        <v>27</v>
      </c>
      <c r="G55" s="135"/>
      <c r="H55" s="135"/>
      <c r="I55" s="135">
        <f>Stroj!G50</f>
        <v>0</v>
      </c>
      <c r="J55" s="131" t="str">
        <f>IF(I61=0,"",I55/I61*100)</f>
        <v/>
      </c>
    </row>
    <row r="56" spans="1:10" ht="36.75" customHeight="1">
      <c r="A56" s="122"/>
      <c r="B56" s="127" t="s">
        <v>68</v>
      </c>
      <c r="C56" s="189" t="s">
        <v>69</v>
      </c>
      <c r="D56" s="190"/>
      <c r="E56" s="190"/>
      <c r="F56" s="134" t="s">
        <v>27</v>
      </c>
      <c r="G56" s="135"/>
      <c r="H56" s="135"/>
      <c r="I56" s="135">
        <f>Stroj!G78</f>
        <v>0</v>
      </c>
      <c r="J56" s="131" t="str">
        <f>IF(I61=0,"",I56/I61*100)</f>
        <v/>
      </c>
    </row>
    <row r="57" spans="1:10" ht="36.75" customHeight="1">
      <c r="A57" s="122"/>
      <c r="B57" s="127" t="s">
        <v>70</v>
      </c>
      <c r="C57" s="189" t="s">
        <v>71</v>
      </c>
      <c r="D57" s="190"/>
      <c r="E57" s="190"/>
      <c r="F57" s="134" t="s">
        <v>27</v>
      </c>
      <c r="G57" s="135"/>
      <c r="H57" s="135"/>
      <c r="I57" s="135">
        <f>Stroj!G90</f>
        <v>0</v>
      </c>
      <c r="J57" s="131" t="str">
        <f>IF(I61=0,"",I57/I61*100)</f>
        <v/>
      </c>
    </row>
    <row r="58" spans="1:10" ht="36.75" customHeight="1">
      <c r="A58" s="122"/>
      <c r="B58" s="127" t="s">
        <v>72</v>
      </c>
      <c r="C58" s="189" t="s">
        <v>73</v>
      </c>
      <c r="D58" s="190"/>
      <c r="E58" s="190"/>
      <c r="F58" s="134" t="s">
        <v>28</v>
      </c>
      <c r="G58" s="135"/>
      <c r="H58" s="135"/>
      <c r="I58" s="135">
        <f>MaR!I82</f>
        <v>0</v>
      </c>
      <c r="J58" s="131" t="str">
        <f>IF(I61=0,"",I58/I61*100)</f>
        <v/>
      </c>
    </row>
    <row r="59" spans="1:10" ht="36.75" customHeight="1">
      <c r="A59" s="122"/>
      <c r="B59" s="127" t="s">
        <v>74</v>
      </c>
      <c r="C59" s="189" t="s">
        <v>29</v>
      </c>
      <c r="D59" s="190"/>
      <c r="E59" s="190"/>
      <c r="F59" s="134" t="s">
        <v>74</v>
      </c>
      <c r="G59" s="135"/>
      <c r="H59" s="135"/>
      <c r="I59" s="135">
        <f>Stroj!G94</f>
        <v>0</v>
      </c>
      <c r="J59" s="131" t="str">
        <f>IF(I61=0,"",I59/I61*100)</f>
        <v/>
      </c>
    </row>
    <row r="60" spans="1:10" ht="36.75" customHeight="1">
      <c r="A60" s="122"/>
      <c r="B60" s="127" t="s">
        <v>75</v>
      </c>
      <c r="C60" s="189" t="s">
        <v>30</v>
      </c>
      <c r="D60" s="190"/>
      <c r="E60" s="190"/>
      <c r="F60" s="134" t="s">
        <v>75</v>
      </c>
      <c r="G60" s="135"/>
      <c r="H60" s="135"/>
      <c r="I60" s="135">
        <f>Stroj!G100</f>
        <v>0</v>
      </c>
      <c r="J60" s="131" t="str">
        <f>IF(I61=0,"",I60/I61*100)</f>
        <v/>
      </c>
    </row>
    <row r="61" spans="1:10" ht="25.5" customHeight="1">
      <c r="A61" s="123"/>
      <c r="B61" s="128" t="s">
        <v>1</v>
      </c>
      <c r="C61" s="129"/>
      <c r="D61" s="130"/>
      <c r="E61" s="130"/>
      <c r="F61" s="136"/>
      <c r="G61" s="137"/>
      <c r="H61" s="137"/>
      <c r="I61" s="137">
        <f>SUM(I50:I60)</f>
        <v>0</v>
      </c>
      <c r="J61" s="132">
        <f>SUM(J50:J60)</f>
        <v>0</v>
      </c>
    </row>
    <row r="62" spans="1:10">
      <c r="F62" s="86"/>
      <c r="G62" s="86"/>
      <c r="H62" s="86"/>
      <c r="I62" s="86"/>
      <c r="J62" s="133"/>
    </row>
    <row r="63" spans="1:10">
      <c r="F63" s="86"/>
      <c r="G63" s="86"/>
      <c r="H63" s="86"/>
      <c r="I63" s="86"/>
      <c r="J63" s="133"/>
    </row>
    <row r="64" spans="1:10">
      <c r="F64" s="86"/>
      <c r="G64" s="86"/>
      <c r="H64" s="86"/>
      <c r="I64" s="86"/>
      <c r="J64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332031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240" t="s">
        <v>7</v>
      </c>
      <c r="B1" s="240"/>
      <c r="C1" s="241"/>
      <c r="D1" s="240"/>
      <c r="E1" s="240"/>
      <c r="F1" s="240"/>
      <c r="G1" s="240"/>
    </row>
    <row r="2" spans="1:7" ht="25.05" customHeight="1">
      <c r="A2" s="50" t="s">
        <v>8</v>
      </c>
      <c r="B2" s="49"/>
      <c r="C2" s="242"/>
      <c r="D2" s="242"/>
      <c r="E2" s="242"/>
      <c r="F2" s="242"/>
      <c r="G2" s="243"/>
    </row>
    <row r="3" spans="1:7" ht="25.05" customHeight="1">
      <c r="A3" s="50" t="s">
        <v>9</v>
      </c>
      <c r="B3" s="49"/>
      <c r="C3" s="242"/>
      <c r="D3" s="242"/>
      <c r="E3" s="242"/>
      <c r="F3" s="242"/>
      <c r="G3" s="243"/>
    </row>
    <row r="4" spans="1:7" ht="25.05" customHeight="1">
      <c r="A4" s="50" t="s">
        <v>10</v>
      </c>
      <c r="B4" s="49"/>
      <c r="C4" s="242"/>
      <c r="D4" s="242"/>
      <c r="E4" s="242"/>
      <c r="F4" s="242"/>
      <c r="G4" s="243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4F3C7-4096-420E-BF56-79A2D595FD5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/>
  <cols>
    <col min="1" max="1" width="3.33203125" customWidth="1"/>
    <col min="2" max="2" width="12.5546875" style="120" customWidth="1"/>
    <col min="3" max="3" width="38.21875" style="12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44" t="s">
        <v>7</v>
      </c>
      <c r="B1" s="244"/>
      <c r="C1" s="244"/>
      <c r="D1" s="244"/>
      <c r="E1" s="244"/>
      <c r="F1" s="244"/>
      <c r="G1" s="244"/>
      <c r="AG1" t="s">
        <v>76</v>
      </c>
    </row>
    <row r="2" spans="1:60" ht="25.05" customHeight="1">
      <c r="A2" s="50" t="s">
        <v>8</v>
      </c>
      <c r="B2" s="49" t="s">
        <v>43</v>
      </c>
      <c r="C2" s="245" t="s">
        <v>44</v>
      </c>
      <c r="D2" s="246"/>
      <c r="E2" s="246"/>
      <c r="F2" s="246"/>
      <c r="G2" s="247"/>
      <c r="AG2" t="s">
        <v>77</v>
      </c>
    </row>
    <row r="3" spans="1:60" ht="25.05" customHeight="1">
      <c r="A3" s="50" t="s">
        <v>9</v>
      </c>
      <c r="B3" s="49" t="s">
        <v>46</v>
      </c>
      <c r="C3" s="245" t="s">
        <v>47</v>
      </c>
      <c r="D3" s="246"/>
      <c r="E3" s="246"/>
      <c r="F3" s="246"/>
      <c r="G3" s="247"/>
      <c r="AC3" s="120" t="s">
        <v>77</v>
      </c>
      <c r="AG3" t="s">
        <v>78</v>
      </c>
    </row>
    <row r="4" spans="1:60" ht="25.05" customHeight="1">
      <c r="A4" s="139" t="s">
        <v>10</v>
      </c>
      <c r="B4" s="140" t="s">
        <v>48</v>
      </c>
      <c r="C4" s="248" t="s">
        <v>49</v>
      </c>
      <c r="D4" s="249"/>
      <c r="E4" s="249"/>
      <c r="F4" s="249"/>
      <c r="G4" s="250"/>
      <c r="AG4" t="s">
        <v>79</v>
      </c>
    </row>
    <row r="5" spans="1:60">
      <c r="D5" s="10"/>
    </row>
    <row r="6" spans="1:60" ht="39.6">
      <c r="A6" s="142" t="s">
        <v>80</v>
      </c>
      <c r="B6" s="144" t="s">
        <v>81</v>
      </c>
      <c r="C6" s="144" t="s">
        <v>82</v>
      </c>
      <c r="D6" s="143" t="s">
        <v>83</v>
      </c>
      <c r="E6" s="142" t="s">
        <v>84</v>
      </c>
      <c r="F6" s="141" t="s">
        <v>85</v>
      </c>
      <c r="G6" s="142" t="s">
        <v>31</v>
      </c>
      <c r="H6" s="145" t="s">
        <v>32</v>
      </c>
      <c r="I6" s="145" t="s">
        <v>86</v>
      </c>
      <c r="J6" s="145" t="s">
        <v>33</v>
      </c>
      <c r="K6" s="145" t="s">
        <v>87</v>
      </c>
      <c r="L6" s="145" t="s">
        <v>88</v>
      </c>
      <c r="M6" s="145" t="s">
        <v>89</v>
      </c>
      <c r="N6" s="145" t="s">
        <v>90</v>
      </c>
      <c r="O6" s="145" t="s">
        <v>91</v>
      </c>
      <c r="P6" s="145" t="s">
        <v>92</v>
      </c>
      <c r="Q6" s="145" t="s">
        <v>93</v>
      </c>
      <c r="R6" s="145" t="s">
        <v>94</v>
      </c>
      <c r="S6" s="145" t="s">
        <v>95</v>
      </c>
      <c r="T6" s="145" t="s">
        <v>96</v>
      </c>
      <c r="U6" s="145" t="s">
        <v>97</v>
      </c>
      <c r="V6" s="145" t="s">
        <v>98</v>
      </c>
      <c r="W6" s="145" t="s">
        <v>99</v>
      </c>
      <c r="X6" s="145" t="s">
        <v>100</v>
      </c>
      <c r="Y6" s="145" t="s">
        <v>101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61" t="s">
        <v>102</v>
      </c>
      <c r="B8" s="162" t="s">
        <v>56</v>
      </c>
      <c r="C8" s="181" t="s">
        <v>57</v>
      </c>
      <c r="D8" s="163"/>
      <c r="E8" s="164"/>
      <c r="F8" s="165"/>
      <c r="G8" s="166">
        <f>SUMIF(AG9:AG11,"&lt;&gt;NOR",G9:G11)</f>
        <v>0</v>
      </c>
      <c r="H8" s="160"/>
      <c r="I8" s="160">
        <f>SUM(I9:I11)</f>
        <v>0</v>
      </c>
      <c r="J8" s="160"/>
      <c r="K8" s="160">
        <f>SUM(K9:K11)</f>
        <v>0</v>
      </c>
      <c r="L8" s="160"/>
      <c r="M8" s="160">
        <f>SUM(M9:M11)</f>
        <v>0</v>
      </c>
      <c r="N8" s="159"/>
      <c r="O8" s="159">
        <f>SUM(O9:O11)</f>
        <v>0</v>
      </c>
      <c r="P8" s="159"/>
      <c r="Q8" s="159">
        <f>SUM(Q9:Q11)</f>
        <v>0</v>
      </c>
      <c r="R8" s="160"/>
      <c r="S8" s="160"/>
      <c r="T8" s="160"/>
      <c r="U8" s="160"/>
      <c r="V8" s="160">
        <f>SUM(V9:V11)</f>
        <v>152</v>
      </c>
      <c r="W8" s="160"/>
      <c r="X8" s="160"/>
      <c r="Y8" s="160"/>
      <c r="AG8" t="s">
        <v>103</v>
      </c>
    </row>
    <row r="9" spans="1:60" outlineLevel="1">
      <c r="A9" s="174">
        <v>1</v>
      </c>
      <c r="B9" s="175" t="s">
        <v>104</v>
      </c>
      <c r="C9" s="182" t="s">
        <v>105</v>
      </c>
      <c r="D9" s="176" t="s">
        <v>106</v>
      </c>
      <c r="E9" s="177">
        <v>20</v>
      </c>
      <c r="F9" s="178"/>
      <c r="G9" s="179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107</v>
      </c>
      <c r="T9" s="157" t="s">
        <v>107</v>
      </c>
      <c r="U9" s="157">
        <v>1</v>
      </c>
      <c r="V9" s="157">
        <f>ROUND(E9*U9,2)</f>
        <v>20</v>
      </c>
      <c r="W9" s="157"/>
      <c r="X9" s="157" t="s">
        <v>108</v>
      </c>
      <c r="Y9" s="157" t="s">
        <v>109</v>
      </c>
      <c r="Z9" s="146"/>
      <c r="AA9" s="146"/>
      <c r="AB9" s="146"/>
      <c r="AC9" s="146"/>
      <c r="AD9" s="146"/>
      <c r="AE9" s="146"/>
      <c r="AF9" s="146"/>
      <c r="AG9" s="146" t="s">
        <v>110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74">
        <v>2</v>
      </c>
      <c r="B10" s="175" t="s">
        <v>111</v>
      </c>
      <c r="C10" s="182" t="s">
        <v>112</v>
      </c>
      <c r="D10" s="176" t="s">
        <v>106</v>
      </c>
      <c r="E10" s="177">
        <v>72</v>
      </c>
      <c r="F10" s="178"/>
      <c r="G10" s="179">
        <f>ROUND(E10*F10,2)</f>
        <v>0</v>
      </c>
      <c r="H10" s="158"/>
      <c r="I10" s="157">
        <f>ROUND(E10*H10,2)</f>
        <v>0</v>
      </c>
      <c r="J10" s="158"/>
      <c r="K10" s="157">
        <f>ROUND(E10*J10,2)</f>
        <v>0</v>
      </c>
      <c r="L10" s="157">
        <v>21</v>
      </c>
      <c r="M10" s="157">
        <f>G10*(1+L10/100)</f>
        <v>0</v>
      </c>
      <c r="N10" s="156">
        <v>0</v>
      </c>
      <c r="O10" s="156">
        <f>ROUND(E10*N10,2)</f>
        <v>0</v>
      </c>
      <c r="P10" s="156">
        <v>0</v>
      </c>
      <c r="Q10" s="156">
        <f>ROUND(E10*P10,2)</f>
        <v>0</v>
      </c>
      <c r="R10" s="157" t="s">
        <v>113</v>
      </c>
      <c r="S10" s="157" t="s">
        <v>107</v>
      </c>
      <c r="T10" s="157" t="s">
        <v>107</v>
      </c>
      <c r="U10" s="157">
        <v>1</v>
      </c>
      <c r="V10" s="157">
        <f>ROUND(E10*U10,2)</f>
        <v>72</v>
      </c>
      <c r="W10" s="157"/>
      <c r="X10" s="157" t="s">
        <v>114</v>
      </c>
      <c r="Y10" s="157" t="s">
        <v>109</v>
      </c>
      <c r="Z10" s="146"/>
      <c r="AA10" s="146"/>
      <c r="AB10" s="146"/>
      <c r="AC10" s="146"/>
      <c r="AD10" s="146"/>
      <c r="AE10" s="146"/>
      <c r="AF10" s="146"/>
      <c r="AG10" s="146" t="s">
        <v>115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74">
        <v>3</v>
      </c>
      <c r="B11" s="175" t="s">
        <v>116</v>
      </c>
      <c r="C11" s="182" t="s">
        <v>117</v>
      </c>
      <c r="D11" s="176" t="s">
        <v>106</v>
      </c>
      <c r="E11" s="177">
        <v>60</v>
      </c>
      <c r="F11" s="178"/>
      <c r="G11" s="179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6">
        <v>0</v>
      </c>
      <c r="O11" s="156">
        <f>ROUND(E11*N11,2)</f>
        <v>0</v>
      </c>
      <c r="P11" s="156">
        <v>0</v>
      </c>
      <c r="Q11" s="156">
        <f>ROUND(E11*P11,2)</f>
        <v>0</v>
      </c>
      <c r="R11" s="157" t="s">
        <v>113</v>
      </c>
      <c r="S11" s="157" t="s">
        <v>107</v>
      </c>
      <c r="T11" s="157" t="s">
        <v>107</v>
      </c>
      <c r="U11" s="157">
        <v>1</v>
      </c>
      <c r="V11" s="157">
        <f>ROUND(E11*U11,2)</f>
        <v>60</v>
      </c>
      <c r="W11" s="157"/>
      <c r="X11" s="157" t="s">
        <v>114</v>
      </c>
      <c r="Y11" s="157" t="s">
        <v>109</v>
      </c>
      <c r="Z11" s="146"/>
      <c r="AA11" s="146"/>
      <c r="AB11" s="146"/>
      <c r="AC11" s="146"/>
      <c r="AD11" s="146"/>
      <c r="AE11" s="146"/>
      <c r="AF11" s="146"/>
      <c r="AG11" s="146" t="s">
        <v>115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>
      <c r="A12" s="161" t="s">
        <v>102</v>
      </c>
      <c r="B12" s="162" t="s">
        <v>58</v>
      </c>
      <c r="C12" s="181" t="s">
        <v>59</v>
      </c>
      <c r="D12" s="163"/>
      <c r="E12" s="164"/>
      <c r="F12" s="165"/>
      <c r="G12" s="166">
        <f>SUMIF(AG13:AG13,"&lt;&gt;NOR",G13:G13)</f>
        <v>0</v>
      </c>
      <c r="H12" s="160"/>
      <c r="I12" s="160">
        <f>SUM(I13:I13)</f>
        <v>0</v>
      </c>
      <c r="J12" s="160"/>
      <c r="K12" s="160">
        <f>SUM(K13:K13)</f>
        <v>0</v>
      </c>
      <c r="L12" s="160"/>
      <c r="M12" s="160">
        <f>SUM(M13:M13)</f>
        <v>0</v>
      </c>
      <c r="N12" s="159"/>
      <c r="O12" s="159">
        <f>SUM(O13:O13)</f>
        <v>0.01</v>
      </c>
      <c r="P12" s="159"/>
      <c r="Q12" s="159">
        <f>SUM(Q13:Q13)</f>
        <v>0</v>
      </c>
      <c r="R12" s="160"/>
      <c r="S12" s="160"/>
      <c r="T12" s="160"/>
      <c r="U12" s="160"/>
      <c r="V12" s="160">
        <f>SUM(V13:V13)</f>
        <v>14.1</v>
      </c>
      <c r="W12" s="160"/>
      <c r="X12" s="160"/>
      <c r="Y12" s="160"/>
      <c r="AG12" t="s">
        <v>103</v>
      </c>
    </row>
    <row r="13" spans="1:60" outlineLevel="1">
      <c r="A13" s="174">
        <v>4</v>
      </c>
      <c r="B13" s="175" t="s">
        <v>118</v>
      </c>
      <c r="C13" s="182" t="s">
        <v>119</v>
      </c>
      <c r="D13" s="176" t="s">
        <v>120</v>
      </c>
      <c r="E13" s="177">
        <v>6</v>
      </c>
      <c r="F13" s="178"/>
      <c r="G13" s="179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6">
        <v>2.14E-3</v>
      </c>
      <c r="O13" s="156">
        <f>ROUND(E13*N13,2)</f>
        <v>0.01</v>
      </c>
      <c r="P13" s="156">
        <v>0</v>
      </c>
      <c r="Q13" s="156">
        <f>ROUND(E13*P13,2)</f>
        <v>0</v>
      </c>
      <c r="R13" s="157"/>
      <c r="S13" s="157" t="s">
        <v>107</v>
      </c>
      <c r="T13" s="157" t="s">
        <v>107</v>
      </c>
      <c r="U13" s="157">
        <v>2.35</v>
      </c>
      <c r="V13" s="157">
        <f>ROUND(E13*U13,2)</f>
        <v>14.1</v>
      </c>
      <c r="W13" s="157"/>
      <c r="X13" s="157" t="s">
        <v>108</v>
      </c>
      <c r="Y13" s="157" t="s">
        <v>109</v>
      </c>
      <c r="Z13" s="146"/>
      <c r="AA13" s="146"/>
      <c r="AB13" s="146"/>
      <c r="AC13" s="146"/>
      <c r="AD13" s="146"/>
      <c r="AE13" s="146"/>
      <c r="AF13" s="146"/>
      <c r="AG13" s="146" t="s">
        <v>110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>
      <c r="A14" s="161" t="s">
        <v>102</v>
      </c>
      <c r="B14" s="162" t="s">
        <v>60</v>
      </c>
      <c r="C14" s="181" t="s">
        <v>61</v>
      </c>
      <c r="D14" s="163"/>
      <c r="E14" s="164"/>
      <c r="F14" s="165"/>
      <c r="G14" s="166">
        <f>SUMIF(AG15:AG23,"&lt;&gt;NOR",G15:G23)</f>
        <v>0</v>
      </c>
      <c r="H14" s="160"/>
      <c r="I14" s="160">
        <f>SUM(I15:I23)</f>
        <v>0</v>
      </c>
      <c r="J14" s="160"/>
      <c r="K14" s="160">
        <f>SUM(K15:K23)</f>
        <v>0</v>
      </c>
      <c r="L14" s="160"/>
      <c r="M14" s="160">
        <f>SUM(M15:M23)</f>
        <v>0</v>
      </c>
      <c r="N14" s="159"/>
      <c r="O14" s="159">
        <f>SUM(O15:O23)</f>
        <v>0.42</v>
      </c>
      <c r="P14" s="159"/>
      <c r="Q14" s="159">
        <f>SUM(Q15:Q23)</f>
        <v>0</v>
      </c>
      <c r="R14" s="160"/>
      <c r="S14" s="160"/>
      <c r="T14" s="160"/>
      <c r="U14" s="160"/>
      <c r="V14" s="160">
        <f>SUM(V15:V23)</f>
        <v>94.17</v>
      </c>
      <c r="W14" s="160"/>
      <c r="X14" s="160"/>
      <c r="Y14" s="160"/>
      <c r="AG14" t="s">
        <v>103</v>
      </c>
    </row>
    <row r="15" spans="1:60" outlineLevel="1">
      <c r="A15" s="174">
        <v>5</v>
      </c>
      <c r="B15" s="175" t="s">
        <v>121</v>
      </c>
      <c r="C15" s="182" t="s">
        <v>122</v>
      </c>
      <c r="D15" s="176" t="s">
        <v>123</v>
      </c>
      <c r="E15" s="177">
        <v>298</v>
      </c>
      <c r="F15" s="178"/>
      <c r="G15" s="179">
        <f t="shared" ref="G15:G23" si="0">ROUND(E15*F15,2)</f>
        <v>0</v>
      </c>
      <c r="H15" s="158"/>
      <c r="I15" s="157">
        <f t="shared" ref="I15:I23" si="1">ROUND(E15*H15,2)</f>
        <v>0</v>
      </c>
      <c r="J15" s="158"/>
      <c r="K15" s="157">
        <f t="shared" ref="K15:K23" si="2">ROUND(E15*J15,2)</f>
        <v>0</v>
      </c>
      <c r="L15" s="157">
        <v>21</v>
      </c>
      <c r="M15" s="157">
        <f t="shared" ref="M15:M23" si="3">G15*(1+L15/100)</f>
        <v>0</v>
      </c>
      <c r="N15" s="156">
        <v>6.2E-4</v>
      </c>
      <c r="O15" s="156">
        <f t="shared" ref="O15:O23" si="4">ROUND(E15*N15,2)</f>
        <v>0.18</v>
      </c>
      <c r="P15" s="156">
        <v>0</v>
      </c>
      <c r="Q15" s="156">
        <f t="shared" ref="Q15:Q23" si="5">ROUND(E15*P15,2)</f>
        <v>0</v>
      </c>
      <c r="R15" s="157"/>
      <c r="S15" s="157" t="s">
        <v>107</v>
      </c>
      <c r="T15" s="157" t="s">
        <v>107</v>
      </c>
      <c r="U15" s="157">
        <v>0.316</v>
      </c>
      <c r="V15" s="157">
        <f t="shared" ref="V15:V23" si="6">ROUND(E15*U15,2)</f>
        <v>94.17</v>
      </c>
      <c r="W15" s="157"/>
      <c r="X15" s="157" t="s">
        <v>108</v>
      </c>
      <c r="Y15" s="157" t="s">
        <v>109</v>
      </c>
      <c r="Z15" s="146"/>
      <c r="AA15" s="146"/>
      <c r="AB15" s="146"/>
      <c r="AC15" s="146"/>
      <c r="AD15" s="146"/>
      <c r="AE15" s="146"/>
      <c r="AF15" s="146"/>
      <c r="AG15" s="146" t="s">
        <v>124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74">
        <v>6</v>
      </c>
      <c r="B16" s="175" t="s">
        <v>125</v>
      </c>
      <c r="C16" s="182" t="s">
        <v>126</v>
      </c>
      <c r="D16" s="176" t="s">
        <v>120</v>
      </c>
      <c r="E16" s="177">
        <v>6</v>
      </c>
      <c r="F16" s="178"/>
      <c r="G16" s="179">
        <f t="shared" si="0"/>
        <v>0</v>
      </c>
      <c r="H16" s="158"/>
      <c r="I16" s="157">
        <f t="shared" si="1"/>
        <v>0</v>
      </c>
      <c r="J16" s="158"/>
      <c r="K16" s="157">
        <f t="shared" si="2"/>
        <v>0</v>
      </c>
      <c r="L16" s="157">
        <v>21</v>
      </c>
      <c r="M16" s="157">
        <f t="shared" si="3"/>
        <v>0</v>
      </c>
      <c r="N16" s="156">
        <v>2.5000000000000001E-4</v>
      </c>
      <c r="O16" s="156">
        <f t="shared" si="4"/>
        <v>0</v>
      </c>
      <c r="P16" s="156">
        <v>0</v>
      </c>
      <c r="Q16" s="156">
        <f t="shared" si="5"/>
        <v>0</v>
      </c>
      <c r="R16" s="157" t="s">
        <v>127</v>
      </c>
      <c r="S16" s="157" t="s">
        <v>107</v>
      </c>
      <c r="T16" s="157" t="s">
        <v>107</v>
      </c>
      <c r="U16" s="157">
        <v>0</v>
      </c>
      <c r="V16" s="157">
        <f t="shared" si="6"/>
        <v>0</v>
      </c>
      <c r="W16" s="157"/>
      <c r="X16" s="157" t="s">
        <v>128</v>
      </c>
      <c r="Y16" s="157" t="s">
        <v>109</v>
      </c>
      <c r="Z16" s="146"/>
      <c r="AA16" s="146"/>
      <c r="AB16" s="146"/>
      <c r="AC16" s="146"/>
      <c r="AD16" s="146"/>
      <c r="AE16" s="146"/>
      <c r="AF16" s="146"/>
      <c r="AG16" s="146" t="s">
        <v>129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>
      <c r="A17" s="174">
        <v>7</v>
      </c>
      <c r="B17" s="175" t="s">
        <v>130</v>
      </c>
      <c r="C17" s="182" t="s">
        <v>131</v>
      </c>
      <c r="D17" s="176" t="s">
        <v>120</v>
      </c>
      <c r="E17" s="177">
        <v>7</v>
      </c>
      <c r="F17" s="178"/>
      <c r="G17" s="179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21</v>
      </c>
      <c r="M17" s="157">
        <f t="shared" si="3"/>
        <v>0</v>
      </c>
      <c r="N17" s="156">
        <v>2.7E-4</v>
      </c>
      <c r="O17" s="156">
        <f t="shared" si="4"/>
        <v>0</v>
      </c>
      <c r="P17" s="156">
        <v>0</v>
      </c>
      <c r="Q17" s="156">
        <f t="shared" si="5"/>
        <v>0</v>
      </c>
      <c r="R17" s="157" t="s">
        <v>127</v>
      </c>
      <c r="S17" s="157" t="s">
        <v>107</v>
      </c>
      <c r="T17" s="157" t="s">
        <v>107</v>
      </c>
      <c r="U17" s="157">
        <v>0</v>
      </c>
      <c r="V17" s="157">
        <f t="shared" si="6"/>
        <v>0</v>
      </c>
      <c r="W17" s="157"/>
      <c r="X17" s="157" t="s">
        <v>128</v>
      </c>
      <c r="Y17" s="157" t="s">
        <v>109</v>
      </c>
      <c r="Z17" s="146"/>
      <c r="AA17" s="146"/>
      <c r="AB17" s="146"/>
      <c r="AC17" s="146"/>
      <c r="AD17" s="146"/>
      <c r="AE17" s="146"/>
      <c r="AF17" s="146"/>
      <c r="AG17" s="146" t="s">
        <v>129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74">
        <v>8</v>
      </c>
      <c r="B18" s="175" t="s">
        <v>132</v>
      </c>
      <c r="C18" s="182" t="s">
        <v>133</v>
      </c>
      <c r="D18" s="176" t="s">
        <v>120</v>
      </c>
      <c r="E18" s="177">
        <v>12</v>
      </c>
      <c r="F18" s="178"/>
      <c r="G18" s="179">
        <f t="shared" si="0"/>
        <v>0</v>
      </c>
      <c r="H18" s="158"/>
      <c r="I18" s="157">
        <f t="shared" si="1"/>
        <v>0</v>
      </c>
      <c r="J18" s="158"/>
      <c r="K18" s="157">
        <f t="shared" si="2"/>
        <v>0</v>
      </c>
      <c r="L18" s="157">
        <v>21</v>
      </c>
      <c r="M18" s="157">
        <f t="shared" si="3"/>
        <v>0</v>
      </c>
      <c r="N18" s="156">
        <v>5.5999999999999995E-4</v>
      </c>
      <c r="O18" s="156">
        <f t="shared" si="4"/>
        <v>0.01</v>
      </c>
      <c r="P18" s="156">
        <v>0</v>
      </c>
      <c r="Q18" s="156">
        <f t="shared" si="5"/>
        <v>0</v>
      </c>
      <c r="R18" s="157" t="s">
        <v>127</v>
      </c>
      <c r="S18" s="157" t="s">
        <v>107</v>
      </c>
      <c r="T18" s="157" t="s">
        <v>107</v>
      </c>
      <c r="U18" s="157">
        <v>0</v>
      </c>
      <c r="V18" s="157">
        <f t="shared" si="6"/>
        <v>0</v>
      </c>
      <c r="W18" s="157"/>
      <c r="X18" s="157" t="s">
        <v>128</v>
      </c>
      <c r="Y18" s="157" t="s">
        <v>109</v>
      </c>
      <c r="Z18" s="146"/>
      <c r="AA18" s="146"/>
      <c r="AB18" s="146"/>
      <c r="AC18" s="146"/>
      <c r="AD18" s="146"/>
      <c r="AE18" s="146"/>
      <c r="AF18" s="146"/>
      <c r="AG18" s="146" t="s">
        <v>129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74">
        <v>9</v>
      </c>
      <c r="B19" s="175" t="s">
        <v>134</v>
      </c>
      <c r="C19" s="182" t="s">
        <v>135</v>
      </c>
      <c r="D19" s="176" t="s">
        <v>120</v>
      </c>
      <c r="E19" s="177">
        <v>35</v>
      </c>
      <c r="F19" s="178"/>
      <c r="G19" s="179">
        <f t="shared" si="0"/>
        <v>0</v>
      </c>
      <c r="H19" s="158"/>
      <c r="I19" s="157">
        <f t="shared" si="1"/>
        <v>0</v>
      </c>
      <c r="J19" s="158"/>
      <c r="K19" s="157">
        <f t="shared" si="2"/>
        <v>0</v>
      </c>
      <c r="L19" s="157">
        <v>21</v>
      </c>
      <c r="M19" s="157">
        <f t="shared" si="3"/>
        <v>0</v>
      </c>
      <c r="N19" s="156">
        <v>6.0999999999999997E-4</v>
      </c>
      <c r="O19" s="156">
        <f t="shared" si="4"/>
        <v>0.02</v>
      </c>
      <c r="P19" s="156">
        <v>0</v>
      </c>
      <c r="Q19" s="156">
        <f t="shared" si="5"/>
        <v>0</v>
      </c>
      <c r="R19" s="157" t="s">
        <v>127</v>
      </c>
      <c r="S19" s="157" t="s">
        <v>107</v>
      </c>
      <c r="T19" s="157" t="s">
        <v>107</v>
      </c>
      <c r="U19" s="157">
        <v>0</v>
      </c>
      <c r="V19" s="157">
        <f t="shared" si="6"/>
        <v>0</v>
      </c>
      <c r="W19" s="157"/>
      <c r="X19" s="157" t="s">
        <v>128</v>
      </c>
      <c r="Y19" s="157" t="s">
        <v>109</v>
      </c>
      <c r="Z19" s="146"/>
      <c r="AA19" s="146"/>
      <c r="AB19" s="146"/>
      <c r="AC19" s="146"/>
      <c r="AD19" s="146"/>
      <c r="AE19" s="146"/>
      <c r="AF19" s="146"/>
      <c r="AG19" s="146" t="s">
        <v>129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>
      <c r="A20" s="174">
        <v>10</v>
      </c>
      <c r="B20" s="175" t="s">
        <v>136</v>
      </c>
      <c r="C20" s="182" t="s">
        <v>137</v>
      </c>
      <c r="D20" s="176" t="s">
        <v>120</v>
      </c>
      <c r="E20" s="177">
        <v>31</v>
      </c>
      <c r="F20" s="178"/>
      <c r="G20" s="179">
        <f t="shared" si="0"/>
        <v>0</v>
      </c>
      <c r="H20" s="158"/>
      <c r="I20" s="157">
        <f t="shared" si="1"/>
        <v>0</v>
      </c>
      <c r="J20" s="158"/>
      <c r="K20" s="157">
        <f t="shared" si="2"/>
        <v>0</v>
      </c>
      <c r="L20" s="157">
        <v>21</v>
      </c>
      <c r="M20" s="157">
        <f t="shared" si="3"/>
        <v>0</v>
      </c>
      <c r="N20" s="156">
        <v>7.3999999999999999E-4</v>
      </c>
      <c r="O20" s="156">
        <f t="shared" si="4"/>
        <v>0.02</v>
      </c>
      <c r="P20" s="156">
        <v>0</v>
      </c>
      <c r="Q20" s="156">
        <f t="shared" si="5"/>
        <v>0</v>
      </c>
      <c r="R20" s="157" t="s">
        <v>127</v>
      </c>
      <c r="S20" s="157" t="s">
        <v>107</v>
      </c>
      <c r="T20" s="157" t="s">
        <v>107</v>
      </c>
      <c r="U20" s="157">
        <v>0</v>
      </c>
      <c r="V20" s="157">
        <f t="shared" si="6"/>
        <v>0</v>
      </c>
      <c r="W20" s="157"/>
      <c r="X20" s="157" t="s">
        <v>128</v>
      </c>
      <c r="Y20" s="157" t="s">
        <v>109</v>
      </c>
      <c r="Z20" s="146"/>
      <c r="AA20" s="146"/>
      <c r="AB20" s="146"/>
      <c r="AC20" s="146"/>
      <c r="AD20" s="146"/>
      <c r="AE20" s="146"/>
      <c r="AF20" s="146"/>
      <c r="AG20" s="146" t="s">
        <v>129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74">
        <v>11</v>
      </c>
      <c r="B21" s="175" t="s">
        <v>138</v>
      </c>
      <c r="C21" s="182" t="s">
        <v>139</v>
      </c>
      <c r="D21" s="176" t="s">
        <v>120</v>
      </c>
      <c r="E21" s="177">
        <v>74</v>
      </c>
      <c r="F21" s="178"/>
      <c r="G21" s="179">
        <f t="shared" si="0"/>
        <v>0</v>
      </c>
      <c r="H21" s="158"/>
      <c r="I21" s="157">
        <f t="shared" si="1"/>
        <v>0</v>
      </c>
      <c r="J21" s="158"/>
      <c r="K21" s="157">
        <f t="shared" si="2"/>
        <v>0</v>
      </c>
      <c r="L21" s="157">
        <v>21</v>
      </c>
      <c r="M21" s="157">
        <f t="shared" si="3"/>
        <v>0</v>
      </c>
      <c r="N21" s="156">
        <v>8.4999999999999995E-4</v>
      </c>
      <c r="O21" s="156">
        <f t="shared" si="4"/>
        <v>0.06</v>
      </c>
      <c r="P21" s="156">
        <v>0</v>
      </c>
      <c r="Q21" s="156">
        <f t="shared" si="5"/>
        <v>0</v>
      </c>
      <c r="R21" s="157" t="s">
        <v>127</v>
      </c>
      <c r="S21" s="157" t="s">
        <v>107</v>
      </c>
      <c r="T21" s="157" t="s">
        <v>107</v>
      </c>
      <c r="U21" s="157">
        <v>0</v>
      </c>
      <c r="V21" s="157">
        <f t="shared" si="6"/>
        <v>0</v>
      </c>
      <c r="W21" s="157"/>
      <c r="X21" s="157" t="s">
        <v>128</v>
      </c>
      <c r="Y21" s="157" t="s">
        <v>109</v>
      </c>
      <c r="Z21" s="146"/>
      <c r="AA21" s="146"/>
      <c r="AB21" s="146"/>
      <c r="AC21" s="146"/>
      <c r="AD21" s="146"/>
      <c r="AE21" s="146"/>
      <c r="AF21" s="146"/>
      <c r="AG21" s="146" t="s">
        <v>129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>
      <c r="A22" s="168">
        <v>12</v>
      </c>
      <c r="B22" s="169" t="s">
        <v>140</v>
      </c>
      <c r="C22" s="183" t="s">
        <v>141</v>
      </c>
      <c r="D22" s="170" t="s">
        <v>120</v>
      </c>
      <c r="E22" s="171">
        <v>133</v>
      </c>
      <c r="F22" s="172"/>
      <c r="G22" s="173">
        <f t="shared" si="0"/>
        <v>0</v>
      </c>
      <c r="H22" s="158"/>
      <c r="I22" s="157">
        <f t="shared" si="1"/>
        <v>0</v>
      </c>
      <c r="J22" s="158"/>
      <c r="K22" s="157">
        <f t="shared" si="2"/>
        <v>0</v>
      </c>
      <c r="L22" s="157">
        <v>21</v>
      </c>
      <c r="M22" s="157">
        <f t="shared" si="3"/>
        <v>0</v>
      </c>
      <c r="N22" s="156">
        <v>9.3999999999999997E-4</v>
      </c>
      <c r="O22" s="156">
        <f t="shared" si="4"/>
        <v>0.13</v>
      </c>
      <c r="P22" s="156">
        <v>0</v>
      </c>
      <c r="Q22" s="156">
        <f t="shared" si="5"/>
        <v>0</v>
      </c>
      <c r="R22" s="157" t="s">
        <v>127</v>
      </c>
      <c r="S22" s="157" t="s">
        <v>107</v>
      </c>
      <c r="T22" s="157" t="s">
        <v>107</v>
      </c>
      <c r="U22" s="157">
        <v>0</v>
      </c>
      <c r="V22" s="157">
        <f t="shared" si="6"/>
        <v>0</v>
      </c>
      <c r="W22" s="157"/>
      <c r="X22" s="157" t="s">
        <v>128</v>
      </c>
      <c r="Y22" s="157" t="s">
        <v>109</v>
      </c>
      <c r="Z22" s="146"/>
      <c r="AA22" s="146"/>
      <c r="AB22" s="146"/>
      <c r="AC22" s="146"/>
      <c r="AD22" s="146"/>
      <c r="AE22" s="146"/>
      <c r="AF22" s="146"/>
      <c r="AG22" s="146" t="s">
        <v>129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53">
        <v>13</v>
      </c>
      <c r="B23" s="154" t="s">
        <v>142</v>
      </c>
      <c r="C23" s="184" t="s">
        <v>143</v>
      </c>
      <c r="D23" s="155" t="s">
        <v>0</v>
      </c>
      <c r="E23" s="180"/>
      <c r="F23" s="158"/>
      <c r="G23" s="157">
        <f t="shared" si="0"/>
        <v>0</v>
      </c>
      <c r="H23" s="158"/>
      <c r="I23" s="157">
        <f t="shared" si="1"/>
        <v>0</v>
      </c>
      <c r="J23" s="158"/>
      <c r="K23" s="157">
        <f t="shared" si="2"/>
        <v>0</v>
      </c>
      <c r="L23" s="157">
        <v>21</v>
      </c>
      <c r="M23" s="157">
        <f t="shared" si="3"/>
        <v>0</v>
      </c>
      <c r="N23" s="156">
        <v>0</v>
      </c>
      <c r="O23" s="156">
        <f t="shared" si="4"/>
        <v>0</v>
      </c>
      <c r="P23" s="156">
        <v>0</v>
      </c>
      <c r="Q23" s="156">
        <f t="shared" si="5"/>
        <v>0</v>
      </c>
      <c r="R23" s="157"/>
      <c r="S23" s="157" t="s">
        <v>107</v>
      </c>
      <c r="T23" s="157" t="s">
        <v>107</v>
      </c>
      <c r="U23" s="157">
        <v>0</v>
      </c>
      <c r="V23" s="157">
        <f t="shared" si="6"/>
        <v>0</v>
      </c>
      <c r="W23" s="157"/>
      <c r="X23" s="157" t="s">
        <v>144</v>
      </c>
      <c r="Y23" s="157" t="s">
        <v>109</v>
      </c>
      <c r="Z23" s="146"/>
      <c r="AA23" s="146"/>
      <c r="AB23" s="146"/>
      <c r="AC23" s="146"/>
      <c r="AD23" s="146"/>
      <c r="AE23" s="146"/>
      <c r="AF23" s="146"/>
      <c r="AG23" s="146" t="s">
        <v>145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>
      <c r="A24" s="161" t="s">
        <v>102</v>
      </c>
      <c r="B24" s="162" t="s">
        <v>62</v>
      </c>
      <c r="C24" s="181" t="s">
        <v>63</v>
      </c>
      <c r="D24" s="163"/>
      <c r="E24" s="164"/>
      <c r="F24" s="165"/>
      <c r="G24" s="166">
        <f>SUMIF(AG25:AG31,"&lt;&gt;NOR",G25:G31)</f>
        <v>0</v>
      </c>
      <c r="H24" s="160"/>
      <c r="I24" s="160">
        <f>SUM(I25:I31)</f>
        <v>0</v>
      </c>
      <c r="J24" s="160"/>
      <c r="K24" s="160">
        <f>SUM(K25:K31)</f>
        <v>0</v>
      </c>
      <c r="L24" s="160"/>
      <c r="M24" s="160">
        <f>SUM(M25:M31)</f>
        <v>0</v>
      </c>
      <c r="N24" s="159"/>
      <c r="O24" s="159">
        <f>SUM(O25:O31)</f>
        <v>0.28000000000000003</v>
      </c>
      <c r="P24" s="159"/>
      <c r="Q24" s="159">
        <f>SUM(Q25:Q31)</f>
        <v>0</v>
      </c>
      <c r="R24" s="160"/>
      <c r="S24" s="160"/>
      <c r="T24" s="160"/>
      <c r="U24" s="160"/>
      <c r="V24" s="160">
        <f>SUM(V25:V31)</f>
        <v>3.42</v>
      </c>
      <c r="W24" s="160"/>
      <c r="X24" s="160"/>
      <c r="Y24" s="160"/>
      <c r="AG24" t="s">
        <v>103</v>
      </c>
    </row>
    <row r="25" spans="1:60" outlineLevel="1">
      <c r="A25" s="174">
        <v>14</v>
      </c>
      <c r="B25" s="175" t="s">
        <v>146</v>
      </c>
      <c r="C25" s="182" t="s">
        <v>147</v>
      </c>
      <c r="D25" s="176" t="s">
        <v>148</v>
      </c>
      <c r="E25" s="177">
        <v>3</v>
      </c>
      <c r="F25" s="178"/>
      <c r="G25" s="179">
        <f t="shared" ref="G25:G31" si="7">ROUND(E25*F25,2)</f>
        <v>0</v>
      </c>
      <c r="H25" s="158"/>
      <c r="I25" s="157">
        <f t="shared" ref="I25:I31" si="8">ROUND(E25*H25,2)</f>
        <v>0</v>
      </c>
      <c r="J25" s="158"/>
      <c r="K25" s="157">
        <f t="shared" ref="K25:K31" si="9">ROUND(E25*J25,2)</f>
        <v>0</v>
      </c>
      <c r="L25" s="157">
        <v>21</v>
      </c>
      <c r="M25" s="157">
        <f t="shared" ref="M25:M31" si="10">G25*(1+L25/100)</f>
        <v>0</v>
      </c>
      <c r="N25" s="156">
        <v>6.6129999999999994E-2</v>
      </c>
      <c r="O25" s="156">
        <f t="shared" ref="O25:O31" si="11">ROUND(E25*N25,2)</f>
        <v>0.2</v>
      </c>
      <c r="P25" s="156">
        <v>0</v>
      </c>
      <c r="Q25" s="156">
        <f t="shared" ref="Q25:Q31" si="12">ROUND(E25*P25,2)</f>
        <v>0</v>
      </c>
      <c r="R25" s="157"/>
      <c r="S25" s="157" t="s">
        <v>107</v>
      </c>
      <c r="T25" s="157" t="s">
        <v>107</v>
      </c>
      <c r="U25" s="157">
        <v>0.86</v>
      </c>
      <c r="V25" s="157">
        <f t="shared" ref="V25:V31" si="13">ROUND(E25*U25,2)</f>
        <v>2.58</v>
      </c>
      <c r="W25" s="157"/>
      <c r="X25" s="157" t="s">
        <v>108</v>
      </c>
      <c r="Y25" s="157" t="s">
        <v>109</v>
      </c>
      <c r="Z25" s="146"/>
      <c r="AA25" s="146"/>
      <c r="AB25" s="146"/>
      <c r="AC25" s="146"/>
      <c r="AD25" s="146"/>
      <c r="AE25" s="146"/>
      <c r="AF25" s="146"/>
      <c r="AG25" s="146" t="s">
        <v>124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74">
        <v>15</v>
      </c>
      <c r="B26" s="175" t="s">
        <v>149</v>
      </c>
      <c r="C26" s="182" t="s">
        <v>150</v>
      </c>
      <c r="D26" s="176" t="s">
        <v>151</v>
      </c>
      <c r="E26" s="177">
        <v>3</v>
      </c>
      <c r="F26" s="178"/>
      <c r="G26" s="179">
        <f t="shared" si="7"/>
        <v>0</v>
      </c>
      <c r="H26" s="158"/>
      <c r="I26" s="157">
        <f t="shared" si="8"/>
        <v>0</v>
      </c>
      <c r="J26" s="158"/>
      <c r="K26" s="157">
        <f t="shared" si="9"/>
        <v>0</v>
      </c>
      <c r="L26" s="157">
        <v>21</v>
      </c>
      <c r="M26" s="157">
        <f t="shared" si="10"/>
        <v>0</v>
      </c>
      <c r="N26" s="156">
        <v>0</v>
      </c>
      <c r="O26" s="156">
        <f t="shared" si="11"/>
        <v>0</v>
      </c>
      <c r="P26" s="156">
        <v>0</v>
      </c>
      <c r="Q26" s="156">
        <f t="shared" si="12"/>
        <v>0</v>
      </c>
      <c r="R26" s="157"/>
      <c r="S26" s="157" t="s">
        <v>107</v>
      </c>
      <c r="T26" s="157" t="s">
        <v>107</v>
      </c>
      <c r="U26" s="157">
        <v>0.28100000000000003</v>
      </c>
      <c r="V26" s="157">
        <f t="shared" si="13"/>
        <v>0.84</v>
      </c>
      <c r="W26" s="157"/>
      <c r="X26" s="157" t="s">
        <v>108</v>
      </c>
      <c r="Y26" s="157" t="s">
        <v>109</v>
      </c>
      <c r="Z26" s="146"/>
      <c r="AA26" s="146"/>
      <c r="AB26" s="146"/>
      <c r="AC26" s="146"/>
      <c r="AD26" s="146"/>
      <c r="AE26" s="146"/>
      <c r="AF26" s="146"/>
      <c r="AG26" s="146" t="s">
        <v>124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74">
        <v>16</v>
      </c>
      <c r="B27" s="175" t="s">
        <v>152</v>
      </c>
      <c r="C27" s="182" t="s">
        <v>153</v>
      </c>
      <c r="D27" s="176" t="s">
        <v>148</v>
      </c>
      <c r="E27" s="177">
        <v>1</v>
      </c>
      <c r="F27" s="178"/>
      <c r="G27" s="179">
        <f t="shared" si="7"/>
        <v>0</v>
      </c>
      <c r="H27" s="158"/>
      <c r="I27" s="157">
        <f t="shared" si="8"/>
        <v>0</v>
      </c>
      <c r="J27" s="158"/>
      <c r="K27" s="157">
        <f t="shared" si="9"/>
        <v>0</v>
      </c>
      <c r="L27" s="157">
        <v>21</v>
      </c>
      <c r="M27" s="157">
        <f t="shared" si="10"/>
        <v>0</v>
      </c>
      <c r="N27" s="156">
        <v>7.7950000000000005E-2</v>
      </c>
      <c r="O27" s="156">
        <f t="shared" si="11"/>
        <v>0.08</v>
      </c>
      <c r="P27" s="156">
        <v>0</v>
      </c>
      <c r="Q27" s="156">
        <f t="shared" si="12"/>
        <v>0</v>
      </c>
      <c r="R27" s="157"/>
      <c r="S27" s="157" t="s">
        <v>154</v>
      </c>
      <c r="T27" s="157" t="s">
        <v>155</v>
      </c>
      <c r="U27" s="157">
        <v>0</v>
      </c>
      <c r="V27" s="157">
        <f t="shared" si="13"/>
        <v>0</v>
      </c>
      <c r="W27" s="157"/>
      <c r="X27" s="157" t="s">
        <v>128</v>
      </c>
      <c r="Y27" s="157" t="s">
        <v>109</v>
      </c>
      <c r="Z27" s="146"/>
      <c r="AA27" s="146"/>
      <c r="AB27" s="146"/>
      <c r="AC27" s="146"/>
      <c r="AD27" s="146"/>
      <c r="AE27" s="146"/>
      <c r="AF27" s="146"/>
      <c r="AG27" s="146" t="s">
        <v>156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74">
        <v>17</v>
      </c>
      <c r="B28" s="175" t="s">
        <v>157</v>
      </c>
      <c r="C28" s="182" t="s">
        <v>158</v>
      </c>
      <c r="D28" s="176" t="s">
        <v>151</v>
      </c>
      <c r="E28" s="177">
        <v>1</v>
      </c>
      <c r="F28" s="178"/>
      <c r="G28" s="179">
        <f t="shared" si="7"/>
        <v>0</v>
      </c>
      <c r="H28" s="158"/>
      <c r="I28" s="157">
        <f t="shared" si="8"/>
        <v>0</v>
      </c>
      <c r="J28" s="158"/>
      <c r="K28" s="157">
        <f t="shared" si="9"/>
        <v>0</v>
      </c>
      <c r="L28" s="157">
        <v>21</v>
      </c>
      <c r="M28" s="157">
        <f t="shared" si="10"/>
        <v>0</v>
      </c>
      <c r="N28" s="156">
        <v>3.5100000000000001E-3</v>
      </c>
      <c r="O28" s="156">
        <f t="shared" si="11"/>
        <v>0</v>
      </c>
      <c r="P28" s="156">
        <v>0</v>
      </c>
      <c r="Q28" s="156">
        <f t="shared" si="12"/>
        <v>0</v>
      </c>
      <c r="R28" s="157"/>
      <c r="S28" s="157" t="s">
        <v>154</v>
      </c>
      <c r="T28" s="157" t="s">
        <v>155</v>
      </c>
      <c r="U28" s="157">
        <v>0</v>
      </c>
      <c r="V28" s="157">
        <f t="shared" si="13"/>
        <v>0</v>
      </c>
      <c r="W28" s="157"/>
      <c r="X28" s="157" t="s">
        <v>128</v>
      </c>
      <c r="Y28" s="157" t="s">
        <v>109</v>
      </c>
      <c r="Z28" s="146"/>
      <c r="AA28" s="146"/>
      <c r="AB28" s="146"/>
      <c r="AC28" s="146"/>
      <c r="AD28" s="146"/>
      <c r="AE28" s="146"/>
      <c r="AF28" s="146"/>
      <c r="AG28" s="146" t="s">
        <v>156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74">
        <v>18</v>
      </c>
      <c r="B29" s="175" t="s">
        <v>159</v>
      </c>
      <c r="C29" s="182" t="s">
        <v>160</v>
      </c>
      <c r="D29" s="176" t="s">
        <v>151</v>
      </c>
      <c r="E29" s="177">
        <v>1</v>
      </c>
      <c r="F29" s="178"/>
      <c r="G29" s="179">
        <f t="shared" si="7"/>
        <v>0</v>
      </c>
      <c r="H29" s="158"/>
      <c r="I29" s="157">
        <f t="shared" si="8"/>
        <v>0</v>
      </c>
      <c r="J29" s="158"/>
      <c r="K29" s="157">
        <f t="shared" si="9"/>
        <v>0</v>
      </c>
      <c r="L29" s="157">
        <v>21</v>
      </c>
      <c r="M29" s="157">
        <f t="shared" si="10"/>
        <v>0</v>
      </c>
      <c r="N29" s="156">
        <v>3.3899999999999998E-3</v>
      </c>
      <c r="O29" s="156">
        <f t="shared" si="11"/>
        <v>0</v>
      </c>
      <c r="P29" s="156">
        <v>0</v>
      </c>
      <c r="Q29" s="156">
        <f t="shared" si="12"/>
        <v>0</v>
      </c>
      <c r="R29" s="157"/>
      <c r="S29" s="157" t="s">
        <v>154</v>
      </c>
      <c r="T29" s="157" t="s">
        <v>155</v>
      </c>
      <c r="U29" s="157">
        <v>0</v>
      </c>
      <c r="V29" s="157">
        <f t="shared" si="13"/>
        <v>0</v>
      </c>
      <c r="W29" s="157"/>
      <c r="X29" s="157" t="s">
        <v>128</v>
      </c>
      <c r="Y29" s="157" t="s">
        <v>109</v>
      </c>
      <c r="Z29" s="146"/>
      <c r="AA29" s="146"/>
      <c r="AB29" s="146"/>
      <c r="AC29" s="146"/>
      <c r="AD29" s="146"/>
      <c r="AE29" s="146"/>
      <c r="AF29" s="146"/>
      <c r="AG29" s="146" t="s">
        <v>156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68">
        <v>19</v>
      </c>
      <c r="B30" s="169" t="s">
        <v>161</v>
      </c>
      <c r="C30" s="183" t="s">
        <v>162</v>
      </c>
      <c r="D30" s="170" t="s">
        <v>151</v>
      </c>
      <c r="E30" s="171">
        <v>1</v>
      </c>
      <c r="F30" s="172"/>
      <c r="G30" s="173">
        <f t="shared" si="7"/>
        <v>0</v>
      </c>
      <c r="H30" s="158"/>
      <c r="I30" s="157">
        <f t="shared" si="8"/>
        <v>0</v>
      </c>
      <c r="J30" s="158"/>
      <c r="K30" s="157">
        <f t="shared" si="9"/>
        <v>0</v>
      </c>
      <c r="L30" s="157">
        <v>21</v>
      </c>
      <c r="M30" s="157">
        <f t="shared" si="10"/>
        <v>0</v>
      </c>
      <c r="N30" s="156">
        <v>4.8500000000000001E-3</v>
      </c>
      <c r="O30" s="156">
        <f t="shared" si="11"/>
        <v>0</v>
      </c>
      <c r="P30" s="156">
        <v>0</v>
      </c>
      <c r="Q30" s="156">
        <f t="shared" si="12"/>
        <v>0</v>
      </c>
      <c r="R30" s="157"/>
      <c r="S30" s="157" t="s">
        <v>154</v>
      </c>
      <c r="T30" s="157" t="s">
        <v>155</v>
      </c>
      <c r="U30" s="157">
        <v>0</v>
      </c>
      <c r="V30" s="157">
        <f t="shared" si="13"/>
        <v>0</v>
      </c>
      <c r="W30" s="157"/>
      <c r="X30" s="157" t="s">
        <v>128</v>
      </c>
      <c r="Y30" s="157" t="s">
        <v>109</v>
      </c>
      <c r="Z30" s="146"/>
      <c r="AA30" s="146"/>
      <c r="AB30" s="146"/>
      <c r="AC30" s="146"/>
      <c r="AD30" s="146"/>
      <c r="AE30" s="146"/>
      <c r="AF30" s="146"/>
      <c r="AG30" s="146" t="s">
        <v>156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>
      <c r="A31" s="153">
        <v>20</v>
      </c>
      <c r="B31" s="154" t="s">
        <v>163</v>
      </c>
      <c r="C31" s="184" t="s">
        <v>164</v>
      </c>
      <c r="D31" s="155" t="s">
        <v>0</v>
      </c>
      <c r="E31" s="180"/>
      <c r="F31" s="158"/>
      <c r="G31" s="157">
        <f t="shared" si="7"/>
        <v>0</v>
      </c>
      <c r="H31" s="158"/>
      <c r="I31" s="157">
        <f t="shared" si="8"/>
        <v>0</v>
      </c>
      <c r="J31" s="158"/>
      <c r="K31" s="157">
        <f t="shared" si="9"/>
        <v>0</v>
      </c>
      <c r="L31" s="157">
        <v>21</v>
      </c>
      <c r="M31" s="157">
        <f t="shared" si="10"/>
        <v>0</v>
      </c>
      <c r="N31" s="156">
        <v>0</v>
      </c>
      <c r="O31" s="156">
        <f t="shared" si="11"/>
        <v>0</v>
      </c>
      <c r="P31" s="156">
        <v>0</v>
      </c>
      <c r="Q31" s="156">
        <f t="shared" si="12"/>
        <v>0</v>
      </c>
      <c r="R31" s="157"/>
      <c r="S31" s="157" t="s">
        <v>107</v>
      </c>
      <c r="T31" s="157" t="s">
        <v>107</v>
      </c>
      <c r="U31" s="157">
        <v>0</v>
      </c>
      <c r="V31" s="157">
        <f t="shared" si="13"/>
        <v>0</v>
      </c>
      <c r="W31" s="157"/>
      <c r="X31" s="157" t="s">
        <v>144</v>
      </c>
      <c r="Y31" s="157" t="s">
        <v>109</v>
      </c>
      <c r="Z31" s="146"/>
      <c r="AA31" s="146"/>
      <c r="AB31" s="146"/>
      <c r="AC31" s="146"/>
      <c r="AD31" s="146"/>
      <c r="AE31" s="146"/>
      <c r="AF31" s="146"/>
      <c r="AG31" s="146" t="s">
        <v>145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>
      <c r="A32" s="161" t="s">
        <v>102</v>
      </c>
      <c r="B32" s="162" t="s">
        <v>64</v>
      </c>
      <c r="C32" s="181" t="s">
        <v>65</v>
      </c>
      <c r="D32" s="163"/>
      <c r="E32" s="164"/>
      <c r="F32" s="165"/>
      <c r="G32" s="166">
        <f>SUMIF(AG33:AG49,"&lt;&gt;NOR",G33:G49)</f>
        <v>0</v>
      </c>
      <c r="H32" s="160"/>
      <c r="I32" s="160">
        <f>SUM(I33:I49)</f>
        <v>0</v>
      </c>
      <c r="J32" s="160"/>
      <c r="K32" s="160">
        <f>SUM(K33:K49)</f>
        <v>0</v>
      </c>
      <c r="L32" s="160"/>
      <c r="M32" s="160">
        <f>SUM(M33:M49)</f>
        <v>0</v>
      </c>
      <c r="N32" s="159"/>
      <c r="O32" s="159">
        <f>SUM(O33:O49)</f>
        <v>2.3199999999999998</v>
      </c>
      <c r="P32" s="159"/>
      <c r="Q32" s="159">
        <f>SUM(Q33:Q49)</f>
        <v>0</v>
      </c>
      <c r="R32" s="160"/>
      <c r="S32" s="160"/>
      <c r="T32" s="160"/>
      <c r="U32" s="160"/>
      <c r="V32" s="160">
        <f>SUM(V33:V49)</f>
        <v>468.94</v>
      </c>
      <c r="W32" s="160"/>
      <c r="X32" s="160"/>
      <c r="Y32" s="160"/>
      <c r="AG32" t="s">
        <v>103</v>
      </c>
    </row>
    <row r="33" spans="1:60" outlineLevel="1">
      <c r="A33" s="174">
        <v>21</v>
      </c>
      <c r="B33" s="175" t="s">
        <v>165</v>
      </c>
      <c r="C33" s="182" t="s">
        <v>166</v>
      </c>
      <c r="D33" s="176" t="s">
        <v>120</v>
      </c>
      <c r="E33" s="177">
        <v>80</v>
      </c>
      <c r="F33" s="178"/>
      <c r="G33" s="179">
        <f t="shared" ref="G33:G49" si="14">ROUND(E33*F33,2)</f>
        <v>0</v>
      </c>
      <c r="H33" s="158"/>
      <c r="I33" s="157">
        <f t="shared" ref="I33:I49" si="15">ROUND(E33*H33,2)</f>
        <v>0</v>
      </c>
      <c r="J33" s="158"/>
      <c r="K33" s="157">
        <f t="shared" ref="K33:K49" si="16">ROUND(E33*J33,2)</f>
        <v>0</v>
      </c>
      <c r="L33" s="157">
        <v>21</v>
      </c>
      <c r="M33" s="157">
        <f t="shared" ref="M33:M49" si="17">G33*(1+L33/100)</f>
        <v>0</v>
      </c>
      <c r="N33" s="156">
        <v>3.2200000000000002E-3</v>
      </c>
      <c r="O33" s="156">
        <f t="shared" ref="O33:O49" si="18">ROUND(E33*N33,2)</f>
        <v>0.26</v>
      </c>
      <c r="P33" s="156">
        <v>0</v>
      </c>
      <c r="Q33" s="156">
        <f t="shared" ref="Q33:Q49" si="19">ROUND(E33*P33,2)</f>
        <v>0</v>
      </c>
      <c r="R33" s="157"/>
      <c r="S33" s="157" t="s">
        <v>107</v>
      </c>
      <c r="T33" s="157" t="s">
        <v>107</v>
      </c>
      <c r="U33" s="157">
        <v>5.2999999999999999E-2</v>
      </c>
      <c r="V33" s="157">
        <f t="shared" ref="V33:V49" si="20">ROUND(E33*U33,2)</f>
        <v>4.24</v>
      </c>
      <c r="W33" s="157"/>
      <c r="X33" s="157" t="s">
        <v>108</v>
      </c>
      <c r="Y33" s="157" t="s">
        <v>109</v>
      </c>
      <c r="Z33" s="146"/>
      <c r="AA33" s="146"/>
      <c r="AB33" s="146"/>
      <c r="AC33" s="146"/>
      <c r="AD33" s="146"/>
      <c r="AE33" s="146"/>
      <c r="AF33" s="146"/>
      <c r="AG33" s="146" t="s">
        <v>124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74">
        <v>22</v>
      </c>
      <c r="B34" s="175" t="s">
        <v>167</v>
      </c>
      <c r="C34" s="182" t="s">
        <v>168</v>
      </c>
      <c r="D34" s="176" t="s">
        <v>120</v>
      </c>
      <c r="E34" s="177">
        <v>10</v>
      </c>
      <c r="F34" s="178"/>
      <c r="G34" s="179">
        <f t="shared" si="14"/>
        <v>0</v>
      </c>
      <c r="H34" s="158"/>
      <c r="I34" s="157">
        <f t="shared" si="15"/>
        <v>0</v>
      </c>
      <c r="J34" s="158"/>
      <c r="K34" s="157">
        <f t="shared" si="16"/>
        <v>0</v>
      </c>
      <c r="L34" s="157">
        <v>21</v>
      </c>
      <c r="M34" s="157">
        <f t="shared" si="17"/>
        <v>0</v>
      </c>
      <c r="N34" s="156">
        <v>5.3699999999999998E-3</v>
      </c>
      <c r="O34" s="156">
        <f t="shared" si="18"/>
        <v>0.05</v>
      </c>
      <c r="P34" s="156">
        <v>0</v>
      </c>
      <c r="Q34" s="156">
        <f t="shared" si="19"/>
        <v>0</v>
      </c>
      <c r="R34" s="157"/>
      <c r="S34" s="157" t="s">
        <v>107</v>
      </c>
      <c r="T34" s="157" t="s">
        <v>107</v>
      </c>
      <c r="U34" s="157">
        <v>0.10299999999999999</v>
      </c>
      <c r="V34" s="157">
        <f t="shared" si="20"/>
        <v>1.03</v>
      </c>
      <c r="W34" s="157"/>
      <c r="X34" s="157" t="s">
        <v>108</v>
      </c>
      <c r="Y34" s="157" t="s">
        <v>109</v>
      </c>
      <c r="Z34" s="146"/>
      <c r="AA34" s="146"/>
      <c r="AB34" s="146"/>
      <c r="AC34" s="146"/>
      <c r="AD34" s="146"/>
      <c r="AE34" s="146"/>
      <c r="AF34" s="146"/>
      <c r="AG34" s="146" t="s">
        <v>124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20.399999999999999" outlineLevel="1">
      <c r="A35" s="174">
        <v>23</v>
      </c>
      <c r="B35" s="175" t="s">
        <v>169</v>
      </c>
      <c r="C35" s="182" t="s">
        <v>170</v>
      </c>
      <c r="D35" s="176" t="s">
        <v>148</v>
      </c>
      <c r="E35" s="177">
        <v>104</v>
      </c>
      <c r="F35" s="178"/>
      <c r="G35" s="179">
        <f t="shared" si="14"/>
        <v>0</v>
      </c>
      <c r="H35" s="158"/>
      <c r="I35" s="157">
        <f t="shared" si="15"/>
        <v>0</v>
      </c>
      <c r="J35" s="158"/>
      <c r="K35" s="157">
        <f t="shared" si="16"/>
        <v>0</v>
      </c>
      <c r="L35" s="157">
        <v>21</v>
      </c>
      <c r="M35" s="157">
        <f t="shared" si="17"/>
        <v>0</v>
      </c>
      <c r="N35" s="156">
        <v>8.0000000000000007E-5</v>
      </c>
      <c r="O35" s="156">
        <f t="shared" si="18"/>
        <v>0.01</v>
      </c>
      <c r="P35" s="156">
        <v>0</v>
      </c>
      <c r="Q35" s="156">
        <f t="shared" si="19"/>
        <v>0</v>
      </c>
      <c r="R35" s="157"/>
      <c r="S35" s="157" t="s">
        <v>107</v>
      </c>
      <c r="T35" s="157" t="s">
        <v>107</v>
      </c>
      <c r="U35" s="157">
        <v>0.24</v>
      </c>
      <c r="V35" s="157">
        <f t="shared" si="20"/>
        <v>24.96</v>
      </c>
      <c r="W35" s="157"/>
      <c r="X35" s="157" t="s">
        <v>108</v>
      </c>
      <c r="Y35" s="157" t="s">
        <v>109</v>
      </c>
      <c r="Z35" s="146"/>
      <c r="AA35" s="146"/>
      <c r="AB35" s="146"/>
      <c r="AC35" s="146"/>
      <c r="AD35" s="146"/>
      <c r="AE35" s="146"/>
      <c r="AF35" s="146"/>
      <c r="AG35" s="146" t="s">
        <v>124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0.399999999999999" outlineLevel="1">
      <c r="A36" s="174">
        <v>24</v>
      </c>
      <c r="B36" s="175" t="s">
        <v>171</v>
      </c>
      <c r="C36" s="182" t="s">
        <v>172</v>
      </c>
      <c r="D36" s="176" t="s">
        <v>148</v>
      </c>
      <c r="E36" s="177">
        <v>38</v>
      </c>
      <c r="F36" s="178"/>
      <c r="G36" s="179">
        <f t="shared" si="14"/>
        <v>0</v>
      </c>
      <c r="H36" s="158"/>
      <c r="I36" s="157">
        <f t="shared" si="15"/>
        <v>0</v>
      </c>
      <c r="J36" s="158"/>
      <c r="K36" s="157">
        <f t="shared" si="16"/>
        <v>0</v>
      </c>
      <c r="L36" s="157">
        <v>21</v>
      </c>
      <c r="M36" s="157">
        <f t="shared" si="17"/>
        <v>0</v>
      </c>
      <c r="N36" s="156">
        <v>8.0000000000000007E-5</v>
      </c>
      <c r="O36" s="156">
        <f t="shared" si="18"/>
        <v>0</v>
      </c>
      <c r="P36" s="156">
        <v>0</v>
      </c>
      <c r="Q36" s="156">
        <f t="shared" si="19"/>
        <v>0</v>
      </c>
      <c r="R36" s="157"/>
      <c r="S36" s="157" t="s">
        <v>107</v>
      </c>
      <c r="T36" s="157" t="s">
        <v>107</v>
      </c>
      <c r="U36" s="157">
        <v>0.28000000000000003</v>
      </c>
      <c r="V36" s="157">
        <f t="shared" si="20"/>
        <v>10.64</v>
      </c>
      <c r="W36" s="157"/>
      <c r="X36" s="157" t="s">
        <v>108</v>
      </c>
      <c r="Y36" s="157" t="s">
        <v>109</v>
      </c>
      <c r="Z36" s="146"/>
      <c r="AA36" s="146"/>
      <c r="AB36" s="146"/>
      <c r="AC36" s="146"/>
      <c r="AD36" s="146"/>
      <c r="AE36" s="146"/>
      <c r="AF36" s="146"/>
      <c r="AG36" s="146" t="s">
        <v>124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0.399999999999999" outlineLevel="1">
      <c r="A37" s="174">
        <v>25</v>
      </c>
      <c r="B37" s="175" t="s">
        <v>173</v>
      </c>
      <c r="C37" s="182" t="s">
        <v>174</v>
      </c>
      <c r="D37" s="176" t="s">
        <v>148</v>
      </c>
      <c r="E37" s="177">
        <v>14</v>
      </c>
      <c r="F37" s="178"/>
      <c r="G37" s="179">
        <f t="shared" si="14"/>
        <v>0</v>
      </c>
      <c r="H37" s="158"/>
      <c r="I37" s="157">
        <f t="shared" si="15"/>
        <v>0</v>
      </c>
      <c r="J37" s="158"/>
      <c r="K37" s="157">
        <f t="shared" si="16"/>
        <v>0</v>
      </c>
      <c r="L37" s="157">
        <v>21</v>
      </c>
      <c r="M37" s="157">
        <f t="shared" si="17"/>
        <v>0</v>
      </c>
      <c r="N37" s="156">
        <v>1.1E-4</v>
      </c>
      <c r="O37" s="156">
        <f t="shared" si="18"/>
        <v>0</v>
      </c>
      <c r="P37" s="156">
        <v>0</v>
      </c>
      <c r="Q37" s="156">
        <f t="shared" si="19"/>
        <v>0</v>
      </c>
      <c r="R37" s="157"/>
      <c r="S37" s="157" t="s">
        <v>107</v>
      </c>
      <c r="T37" s="157" t="s">
        <v>107</v>
      </c>
      <c r="U37" s="157">
        <v>0.3</v>
      </c>
      <c r="V37" s="157">
        <f t="shared" si="20"/>
        <v>4.2</v>
      </c>
      <c r="W37" s="157"/>
      <c r="X37" s="157" t="s">
        <v>108</v>
      </c>
      <c r="Y37" s="157" t="s">
        <v>109</v>
      </c>
      <c r="Z37" s="146"/>
      <c r="AA37" s="146"/>
      <c r="AB37" s="146"/>
      <c r="AC37" s="146"/>
      <c r="AD37" s="146"/>
      <c r="AE37" s="146"/>
      <c r="AF37" s="146"/>
      <c r="AG37" s="146" t="s">
        <v>124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0.399999999999999" outlineLevel="1">
      <c r="A38" s="174">
        <v>26</v>
      </c>
      <c r="B38" s="175" t="s">
        <v>175</v>
      </c>
      <c r="C38" s="182" t="s">
        <v>176</v>
      </c>
      <c r="D38" s="176" t="s">
        <v>148</v>
      </c>
      <c r="E38" s="177">
        <v>12</v>
      </c>
      <c r="F38" s="178"/>
      <c r="G38" s="179">
        <f t="shared" si="14"/>
        <v>0</v>
      </c>
      <c r="H38" s="158"/>
      <c r="I38" s="157">
        <f t="shared" si="15"/>
        <v>0</v>
      </c>
      <c r="J38" s="158"/>
      <c r="K38" s="157">
        <f t="shared" si="16"/>
        <v>0</v>
      </c>
      <c r="L38" s="157">
        <v>21</v>
      </c>
      <c r="M38" s="157">
        <f t="shared" si="17"/>
        <v>0</v>
      </c>
      <c r="N38" s="156">
        <v>1.4999999999999999E-4</v>
      </c>
      <c r="O38" s="156">
        <f t="shared" si="18"/>
        <v>0</v>
      </c>
      <c r="P38" s="156">
        <v>0</v>
      </c>
      <c r="Q38" s="156">
        <f t="shared" si="19"/>
        <v>0</v>
      </c>
      <c r="R38" s="157"/>
      <c r="S38" s="157" t="s">
        <v>107</v>
      </c>
      <c r="T38" s="157" t="s">
        <v>107</v>
      </c>
      <c r="U38" s="157">
        <v>0.32</v>
      </c>
      <c r="V38" s="157">
        <f t="shared" si="20"/>
        <v>3.84</v>
      </c>
      <c r="W38" s="157"/>
      <c r="X38" s="157" t="s">
        <v>108</v>
      </c>
      <c r="Y38" s="157" t="s">
        <v>109</v>
      </c>
      <c r="Z38" s="146"/>
      <c r="AA38" s="146"/>
      <c r="AB38" s="146"/>
      <c r="AC38" s="146"/>
      <c r="AD38" s="146"/>
      <c r="AE38" s="146"/>
      <c r="AF38" s="146"/>
      <c r="AG38" s="146" t="s">
        <v>124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0.399999999999999" outlineLevel="1">
      <c r="A39" s="174">
        <v>27</v>
      </c>
      <c r="B39" s="175" t="s">
        <v>177</v>
      </c>
      <c r="C39" s="182" t="s">
        <v>178</v>
      </c>
      <c r="D39" s="176" t="s">
        <v>148</v>
      </c>
      <c r="E39" s="177">
        <v>4</v>
      </c>
      <c r="F39" s="178"/>
      <c r="G39" s="179">
        <f t="shared" si="14"/>
        <v>0</v>
      </c>
      <c r="H39" s="158"/>
      <c r="I39" s="157">
        <f t="shared" si="15"/>
        <v>0</v>
      </c>
      <c r="J39" s="158"/>
      <c r="K39" s="157">
        <f t="shared" si="16"/>
        <v>0</v>
      </c>
      <c r="L39" s="157">
        <v>21</v>
      </c>
      <c r="M39" s="157">
        <f t="shared" si="17"/>
        <v>0</v>
      </c>
      <c r="N39" s="156">
        <v>4.8999999999999998E-4</v>
      </c>
      <c r="O39" s="156">
        <f t="shared" si="18"/>
        <v>0</v>
      </c>
      <c r="P39" s="156">
        <v>0</v>
      </c>
      <c r="Q39" s="156">
        <f t="shared" si="19"/>
        <v>0</v>
      </c>
      <c r="R39" s="157"/>
      <c r="S39" s="157" t="s">
        <v>107</v>
      </c>
      <c r="T39" s="157" t="s">
        <v>107</v>
      </c>
      <c r="U39" s="157">
        <v>0.4</v>
      </c>
      <c r="V39" s="157">
        <f t="shared" si="20"/>
        <v>1.6</v>
      </c>
      <c r="W39" s="157"/>
      <c r="X39" s="157" t="s">
        <v>108</v>
      </c>
      <c r="Y39" s="157" t="s">
        <v>109</v>
      </c>
      <c r="Z39" s="146"/>
      <c r="AA39" s="146"/>
      <c r="AB39" s="146"/>
      <c r="AC39" s="146"/>
      <c r="AD39" s="146"/>
      <c r="AE39" s="146"/>
      <c r="AF39" s="146"/>
      <c r="AG39" s="146" t="s">
        <v>124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74">
        <v>28</v>
      </c>
      <c r="B40" s="175" t="s">
        <v>179</v>
      </c>
      <c r="C40" s="182" t="s">
        <v>180</v>
      </c>
      <c r="D40" s="176" t="s">
        <v>120</v>
      </c>
      <c r="E40" s="177">
        <v>137</v>
      </c>
      <c r="F40" s="178"/>
      <c r="G40" s="179">
        <f t="shared" si="14"/>
        <v>0</v>
      </c>
      <c r="H40" s="158"/>
      <c r="I40" s="157">
        <f t="shared" si="15"/>
        <v>0</v>
      </c>
      <c r="J40" s="158"/>
      <c r="K40" s="157">
        <f t="shared" si="16"/>
        <v>0</v>
      </c>
      <c r="L40" s="157">
        <v>21</v>
      </c>
      <c r="M40" s="157">
        <f t="shared" si="17"/>
        <v>0</v>
      </c>
      <c r="N40" s="156">
        <v>6.4999999999999997E-4</v>
      </c>
      <c r="O40" s="156">
        <f t="shared" si="18"/>
        <v>0.09</v>
      </c>
      <c r="P40" s="156">
        <v>0</v>
      </c>
      <c r="Q40" s="156">
        <f t="shared" si="19"/>
        <v>0</v>
      </c>
      <c r="R40" s="157"/>
      <c r="S40" s="157" t="s">
        <v>107</v>
      </c>
      <c r="T40" s="157" t="s">
        <v>107</v>
      </c>
      <c r="U40" s="157">
        <v>0.2848</v>
      </c>
      <c r="V40" s="157">
        <f t="shared" si="20"/>
        <v>39.020000000000003</v>
      </c>
      <c r="W40" s="157"/>
      <c r="X40" s="157" t="s">
        <v>108</v>
      </c>
      <c r="Y40" s="157" t="s">
        <v>109</v>
      </c>
      <c r="Z40" s="146"/>
      <c r="AA40" s="146"/>
      <c r="AB40" s="146"/>
      <c r="AC40" s="146"/>
      <c r="AD40" s="146"/>
      <c r="AE40" s="146"/>
      <c r="AF40" s="146"/>
      <c r="AG40" s="146" t="s">
        <v>124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>
      <c r="A41" s="174">
        <v>29</v>
      </c>
      <c r="B41" s="175" t="s">
        <v>181</v>
      </c>
      <c r="C41" s="182" t="s">
        <v>182</v>
      </c>
      <c r="D41" s="176" t="s">
        <v>120</v>
      </c>
      <c r="E41" s="177">
        <v>116</v>
      </c>
      <c r="F41" s="178"/>
      <c r="G41" s="179">
        <f t="shared" si="14"/>
        <v>0</v>
      </c>
      <c r="H41" s="158"/>
      <c r="I41" s="157">
        <f t="shared" si="15"/>
        <v>0</v>
      </c>
      <c r="J41" s="158"/>
      <c r="K41" s="157">
        <f t="shared" si="16"/>
        <v>0</v>
      </c>
      <c r="L41" s="157">
        <v>21</v>
      </c>
      <c r="M41" s="157">
        <f t="shared" si="17"/>
        <v>0</v>
      </c>
      <c r="N41" s="156">
        <v>8.8000000000000003E-4</v>
      </c>
      <c r="O41" s="156">
        <f t="shared" si="18"/>
        <v>0.1</v>
      </c>
      <c r="P41" s="156">
        <v>0</v>
      </c>
      <c r="Q41" s="156">
        <f t="shared" si="19"/>
        <v>0</v>
      </c>
      <c r="R41" s="157"/>
      <c r="S41" s="157" t="s">
        <v>107</v>
      </c>
      <c r="T41" s="157" t="s">
        <v>107</v>
      </c>
      <c r="U41" s="157">
        <v>0.30737999999999999</v>
      </c>
      <c r="V41" s="157">
        <f t="shared" si="20"/>
        <v>35.659999999999997</v>
      </c>
      <c r="W41" s="157"/>
      <c r="X41" s="157" t="s">
        <v>108</v>
      </c>
      <c r="Y41" s="157" t="s">
        <v>109</v>
      </c>
      <c r="Z41" s="146"/>
      <c r="AA41" s="146"/>
      <c r="AB41" s="146"/>
      <c r="AC41" s="146"/>
      <c r="AD41" s="146"/>
      <c r="AE41" s="146"/>
      <c r="AF41" s="146"/>
      <c r="AG41" s="146" t="s">
        <v>124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>
      <c r="A42" s="174">
        <v>30</v>
      </c>
      <c r="B42" s="175" t="s">
        <v>183</v>
      </c>
      <c r="C42" s="182" t="s">
        <v>184</v>
      </c>
      <c r="D42" s="176" t="s">
        <v>120</v>
      </c>
      <c r="E42" s="177">
        <v>215</v>
      </c>
      <c r="F42" s="178"/>
      <c r="G42" s="179">
        <f t="shared" si="14"/>
        <v>0</v>
      </c>
      <c r="H42" s="158"/>
      <c r="I42" s="157">
        <f t="shared" si="15"/>
        <v>0</v>
      </c>
      <c r="J42" s="158"/>
      <c r="K42" s="157">
        <f t="shared" si="16"/>
        <v>0</v>
      </c>
      <c r="L42" s="157">
        <v>21</v>
      </c>
      <c r="M42" s="157">
        <f t="shared" si="17"/>
        <v>0</v>
      </c>
      <c r="N42" s="156">
        <v>1.01E-3</v>
      </c>
      <c r="O42" s="156">
        <f t="shared" si="18"/>
        <v>0.22</v>
      </c>
      <c r="P42" s="156">
        <v>0</v>
      </c>
      <c r="Q42" s="156">
        <f t="shared" si="19"/>
        <v>0</v>
      </c>
      <c r="R42" s="157"/>
      <c r="S42" s="157" t="s">
        <v>107</v>
      </c>
      <c r="T42" s="157" t="s">
        <v>107</v>
      </c>
      <c r="U42" s="157">
        <v>0.31738</v>
      </c>
      <c r="V42" s="157">
        <f t="shared" si="20"/>
        <v>68.239999999999995</v>
      </c>
      <c r="W42" s="157"/>
      <c r="X42" s="157" t="s">
        <v>108</v>
      </c>
      <c r="Y42" s="157" t="s">
        <v>109</v>
      </c>
      <c r="Z42" s="146"/>
      <c r="AA42" s="146"/>
      <c r="AB42" s="146"/>
      <c r="AC42" s="146"/>
      <c r="AD42" s="146"/>
      <c r="AE42" s="146"/>
      <c r="AF42" s="146"/>
      <c r="AG42" s="146" t="s">
        <v>124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>
      <c r="A43" s="174">
        <v>31</v>
      </c>
      <c r="B43" s="175" t="s">
        <v>185</v>
      </c>
      <c r="C43" s="182" t="s">
        <v>186</v>
      </c>
      <c r="D43" s="176" t="s">
        <v>120</v>
      </c>
      <c r="E43" s="177">
        <v>192</v>
      </c>
      <c r="F43" s="178"/>
      <c r="G43" s="179">
        <f t="shared" si="14"/>
        <v>0</v>
      </c>
      <c r="H43" s="158"/>
      <c r="I43" s="157">
        <f t="shared" si="15"/>
        <v>0</v>
      </c>
      <c r="J43" s="158"/>
      <c r="K43" s="157">
        <f t="shared" si="16"/>
        <v>0</v>
      </c>
      <c r="L43" s="157">
        <v>21</v>
      </c>
      <c r="M43" s="157">
        <f t="shared" si="17"/>
        <v>0</v>
      </c>
      <c r="N43" s="156">
        <v>1.6000000000000001E-3</v>
      </c>
      <c r="O43" s="156">
        <f t="shared" si="18"/>
        <v>0.31</v>
      </c>
      <c r="P43" s="156">
        <v>0</v>
      </c>
      <c r="Q43" s="156">
        <f t="shared" si="19"/>
        <v>0</v>
      </c>
      <c r="R43" s="157"/>
      <c r="S43" s="157" t="s">
        <v>107</v>
      </c>
      <c r="T43" s="157" t="s">
        <v>107</v>
      </c>
      <c r="U43" s="157">
        <v>0.33332000000000001</v>
      </c>
      <c r="V43" s="157">
        <f t="shared" si="20"/>
        <v>64</v>
      </c>
      <c r="W43" s="157"/>
      <c r="X43" s="157" t="s">
        <v>108</v>
      </c>
      <c r="Y43" s="157" t="s">
        <v>109</v>
      </c>
      <c r="Z43" s="146"/>
      <c r="AA43" s="146"/>
      <c r="AB43" s="146"/>
      <c r="AC43" s="146"/>
      <c r="AD43" s="146"/>
      <c r="AE43" s="146"/>
      <c r="AF43" s="146"/>
      <c r="AG43" s="146" t="s">
        <v>124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>
      <c r="A44" s="174">
        <v>32</v>
      </c>
      <c r="B44" s="175" t="s">
        <v>187</v>
      </c>
      <c r="C44" s="182" t="s">
        <v>188</v>
      </c>
      <c r="D44" s="176" t="s">
        <v>120</v>
      </c>
      <c r="E44" s="177">
        <v>344</v>
      </c>
      <c r="F44" s="178"/>
      <c r="G44" s="179">
        <f t="shared" si="14"/>
        <v>0</v>
      </c>
      <c r="H44" s="158"/>
      <c r="I44" s="157">
        <f t="shared" si="15"/>
        <v>0</v>
      </c>
      <c r="J44" s="158"/>
      <c r="K44" s="157">
        <f t="shared" si="16"/>
        <v>0</v>
      </c>
      <c r="L44" s="157">
        <v>21</v>
      </c>
      <c r="M44" s="157">
        <f t="shared" si="17"/>
        <v>0</v>
      </c>
      <c r="N44" s="156">
        <v>1.9599999999999999E-3</v>
      </c>
      <c r="O44" s="156">
        <f t="shared" si="18"/>
        <v>0.67</v>
      </c>
      <c r="P44" s="156">
        <v>0</v>
      </c>
      <c r="Q44" s="156">
        <f t="shared" si="19"/>
        <v>0</v>
      </c>
      <c r="R44" s="157"/>
      <c r="S44" s="157" t="s">
        <v>107</v>
      </c>
      <c r="T44" s="157" t="s">
        <v>107</v>
      </c>
      <c r="U44" s="157">
        <v>0.3579</v>
      </c>
      <c r="V44" s="157">
        <f t="shared" si="20"/>
        <v>123.12</v>
      </c>
      <c r="W44" s="157"/>
      <c r="X44" s="157" t="s">
        <v>108</v>
      </c>
      <c r="Y44" s="157" t="s">
        <v>109</v>
      </c>
      <c r="Z44" s="146"/>
      <c r="AA44" s="146"/>
      <c r="AB44" s="146"/>
      <c r="AC44" s="146"/>
      <c r="AD44" s="146"/>
      <c r="AE44" s="146"/>
      <c r="AF44" s="146"/>
      <c r="AG44" s="146" t="s">
        <v>124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74">
        <v>33</v>
      </c>
      <c r="B45" s="175" t="s">
        <v>189</v>
      </c>
      <c r="C45" s="182" t="s">
        <v>190</v>
      </c>
      <c r="D45" s="176" t="s">
        <v>120</v>
      </c>
      <c r="E45" s="177">
        <v>100</v>
      </c>
      <c r="F45" s="178"/>
      <c r="G45" s="179">
        <f t="shared" si="14"/>
        <v>0</v>
      </c>
      <c r="H45" s="158"/>
      <c r="I45" s="157">
        <f t="shared" si="15"/>
        <v>0</v>
      </c>
      <c r="J45" s="158"/>
      <c r="K45" s="157">
        <f t="shared" si="16"/>
        <v>0</v>
      </c>
      <c r="L45" s="157">
        <v>21</v>
      </c>
      <c r="M45" s="157">
        <f t="shared" si="17"/>
        <v>0</v>
      </c>
      <c r="N45" s="156">
        <v>2.31E-3</v>
      </c>
      <c r="O45" s="156">
        <f t="shared" si="18"/>
        <v>0.23</v>
      </c>
      <c r="P45" s="156">
        <v>0</v>
      </c>
      <c r="Q45" s="156">
        <f t="shared" si="19"/>
        <v>0</v>
      </c>
      <c r="R45" s="157"/>
      <c r="S45" s="157" t="s">
        <v>107</v>
      </c>
      <c r="T45" s="157" t="s">
        <v>107</v>
      </c>
      <c r="U45" s="157">
        <v>0.4088</v>
      </c>
      <c r="V45" s="157">
        <f t="shared" si="20"/>
        <v>40.880000000000003</v>
      </c>
      <c r="W45" s="157"/>
      <c r="X45" s="157" t="s">
        <v>108</v>
      </c>
      <c r="Y45" s="157" t="s">
        <v>109</v>
      </c>
      <c r="Z45" s="146"/>
      <c r="AA45" s="146"/>
      <c r="AB45" s="146"/>
      <c r="AC45" s="146"/>
      <c r="AD45" s="146"/>
      <c r="AE45" s="146"/>
      <c r="AF45" s="146"/>
      <c r="AG45" s="146" t="s">
        <v>124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>
      <c r="A46" s="174">
        <v>34</v>
      </c>
      <c r="B46" s="175" t="s">
        <v>191</v>
      </c>
      <c r="C46" s="182" t="s">
        <v>192</v>
      </c>
      <c r="D46" s="176" t="s">
        <v>120</v>
      </c>
      <c r="E46" s="177">
        <v>102</v>
      </c>
      <c r="F46" s="178"/>
      <c r="G46" s="179">
        <f t="shared" si="14"/>
        <v>0</v>
      </c>
      <c r="H46" s="158"/>
      <c r="I46" s="157">
        <f t="shared" si="15"/>
        <v>0</v>
      </c>
      <c r="J46" s="158"/>
      <c r="K46" s="157">
        <f t="shared" si="16"/>
        <v>0</v>
      </c>
      <c r="L46" s="157">
        <v>21</v>
      </c>
      <c r="M46" s="157">
        <f t="shared" si="17"/>
        <v>0</v>
      </c>
      <c r="N46" s="156">
        <v>3.7399999999999998E-3</v>
      </c>
      <c r="O46" s="156">
        <f t="shared" si="18"/>
        <v>0.38</v>
      </c>
      <c r="P46" s="156">
        <v>0</v>
      </c>
      <c r="Q46" s="156">
        <f t="shared" si="19"/>
        <v>0</v>
      </c>
      <c r="R46" s="157"/>
      <c r="S46" s="157" t="s">
        <v>107</v>
      </c>
      <c r="T46" s="157" t="s">
        <v>107</v>
      </c>
      <c r="U46" s="157">
        <v>0.46579999999999999</v>
      </c>
      <c r="V46" s="157">
        <f t="shared" si="20"/>
        <v>47.51</v>
      </c>
      <c r="W46" s="157"/>
      <c r="X46" s="157" t="s">
        <v>108</v>
      </c>
      <c r="Y46" s="157" t="s">
        <v>109</v>
      </c>
      <c r="Z46" s="146"/>
      <c r="AA46" s="146"/>
      <c r="AB46" s="146"/>
      <c r="AC46" s="146"/>
      <c r="AD46" s="146"/>
      <c r="AE46" s="146"/>
      <c r="AF46" s="146"/>
      <c r="AG46" s="146" t="s">
        <v>124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>
      <c r="A47" s="174">
        <v>35</v>
      </c>
      <c r="B47" s="175" t="s">
        <v>193</v>
      </c>
      <c r="C47" s="182" t="s">
        <v>194</v>
      </c>
      <c r="D47" s="176" t="s">
        <v>120</v>
      </c>
      <c r="E47" s="177">
        <v>1004</v>
      </c>
      <c r="F47" s="178"/>
      <c r="G47" s="179">
        <f t="shared" si="14"/>
        <v>0</v>
      </c>
      <c r="H47" s="158"/>
      <c r="I47" s="157">
        <f t="shared" si="15"/>
        <v>0</v>
      </c>
      <c r="J47" s="158"/>
      <c r="K47" s="157">
        <f t="shared" si="16"/>
        <v>0</v>
      </c>
      <c r="L47" s="157">
        <v>21</v>
      </c>
      <c r="M47" s="157">
        <f t="shared" si="17"/>
        <v>0</v>
      </c>
      <c r="N47" s="156">
        <v>0</v>
      </c>
      <c r="O47" s="156">
        <f t="shared" si="18"/>
        <v>0</v>
      </c>
      <c r="P47" s="156">
        <v>0</v>
      </c>
      <c r="Q47" s="156">
        <f t="shared" si="19"/>
        <v>0</v>
      </c>
      <c r="R47" s="157"/>
      <c r="S47" s="157" t="s">
        <v>154</v>
      </c>
      <c r="T47" s="157" t="s">
        <v>155</v>
      </c>
      <c r="U47" s="157">
        <v>0</v>
      </c>
      <c r="V47" s="157">
        <f t="shared" si="20"/>
        <v>0</v>
      </c>
      <c r="W47" s="157"/>
      <c r="X47" s="157" t="s">
        <v>108</v>
      </c>
      <c r="Y47" s="157" t="s">
        <v>109</v>
      </c>
      <c r="Z47" s="146"/>
      <c r="AA47" s="146"/>
      <c r="AB47" s="146"/>
      <c r="AC47" s="146"/>
      <c r="AD47" s="146"/>
      <c r="AE47" s="146"/>
      <c r="AF47" s="146"/>
      <c r="AG47" s="146" t="s">
        <v>124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>
      <c r="A48" s="168">
        <v>36</v>
      </c>
      <c r="B48" s="169" t="s">
        <v>195</v>
      </c>
      <c r="C48" s="183" t="s">
        <v>196</v>
      </c>
      <c r="D48" s="170" t="s">
        <v>120</v>
      </c>
      <c r="E48" s="171">
        <v>202</v>
      </c>
      <c r="F48" s="172"/>
      <c r="G48" s="173">
        <f t="shared" si="14"/>
        <v>0</v>
      </c>
      <c r="H48" s="158"/>
      <c r="I48" s="157">
        <f t="shared" si="15"/>
        <v>0</v>
      </c>
      <c r="J48" s="158"/>
      <c r="K48" s="157">
        <f t="shared" si="16"/>
        <v>0</v>
      </c>
      <c r="L48" s="157">
        <v>21</v>
      </c>
      <c r="M48" s="157">
        <f t="shared" si="17"/>
        <v>0</v>
      </c>
      <c r="N48" s="156">
        <v>0</v>
      </c>
      <c r="O48" s="156">
        <f t="shared" si="18"/>
        <v>0</v>
      </c>
      <c r="P48" s="156">
        <v>0</v>
      </c>
      <c r="Q48" s="156">
        <f t="shared" si="19"/>
        <v>0</v>
      </c>
      <c r="R48" s="157"/>
      <c r="S48" s="157" t="s">
        <v>154</v>
      </c>
      <c r="T48" s="157" t="s">
        <v>155</v>
      </c>
      <c r="U48" s="157">
        <v>0</v>
      </c>
      <c r="V48" s="157">
        <f t="shared" si="20"/>
        <v>0</v>
      </c>
      <c r="W48" s="157"/>
      <c r="X48" s="157" t="s">
        <v>108</v>
      </c>
      <c r="Y48" s="157" t="s">
        <v>109</v>
      </c>
      <c r="Z48" s="146"/>
      <c r="AA48" s="146"/>
      <c r="AB48" s="146"/>
      <c r="AC48" s="146"/>
      <c r="AD48" s="146"/>
      <c r="AE48" s="146"/>
      <c r="AF48" s="146"/>
      <c r="AG48" s="146" t="s">
        <v>124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>
      <c r="A49" s="153">
        <v>37</v>
      </c>
      <c r="B49" s="154" t="s">
        <v>197</v>
      </c>
      <c r="C49" s="184" t="s">
        <v>198</v>
      </c>
      <c r="D49" s="155" t="s">
        <v>0</v>
      </c>
      <c r="E49" s="180"/>
      <c r="F49" s="158"/>
      <c r="G49" s="157">
        <f t="shared" si="14"/>
        <v>0</v>
      </c>
      <c r="H49" s="158"/>
      <c r="I49" s="157">
        <f t="shared" si="15"/>
        <v>0</v>
      </c>
      <c r="J49" s="158"/>
      <c r="K49" s="157">
        <f t="shared" si="16"/>
        <v>0</v>
      </c>
      <c r="L49" s="157">
        <v>21</v>
      </c>
      <c r="M49" s="157">
        <f t="shared" si="17"/>
        <v>0</v>
      </c>
      <c r="N49" s="156">
        <v>0</v>
      </c>
      <c r="O49" s="156">
        <f t="shared" si="18"/>
        <v>0</v>
      </c>
      <c r="P49" s="156">
        <v>0</v>
      </c>
      <c r="Q49" s="156">
        <f t="shared" si="19"/>
        <v>0</v>
      </c>
      <c r="R49" s="157"/>
      <c r="S49" s="157" t="s">
        <v>107</v>
      </c>
      <c r="T49" s="157" t="s">
        <v>107</v>
      </c>
      <c r="U49" s="157">
        <v>0</v>
      </c>
      <c r="V49" s="157">
        <f t="shared" si="20"/>
        <v>0</v>
      </c>
      <c r="W49" s="157"/>
      <c r="X49" s="157" t="s">
        <v>144</v>
      </c>
      <c r="Y49" s="157" t="s">
        <v>109</v>
      </c>
      <c r="Z49" s="146"/>
      <c r="AA49" s="146"/>
      <c r="AB49" s="146"/>
      <c r="AC49" s="146"/>
      <c r="AD49" s="146"/>
      <c r="AE49" s="146"/>
      <c r="AF49" s="146"/>
      <c r="AG49" s="146" t="s">
        <v>145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>
      <c r="A50" s="161" t="s">
        <v>102</v>
      </c>
      <c r="B50" s="162" t="s">
        <v>66</v>
      </c>
      <c r="C50" s="181" t="s">
        <v>67</v>
      </c>
      <c r="D50" s="163"/>
      <c r="E50" s="164"/>
      <c r="F50" s="165"/>
      <c r="G50" s="166">
        <f>SUMIF(AG51:AG77,"&lt;&gt;NOR",G51:G77)</f>
        <v>0</v>
      </c>
      <c r="H50" s="160"/>
      <c r="I50" s="160">
        <f>SUM(I51:I77)</f>
        <v>0</v>
      </c>
      <c r="J50" s="160"/>
      <c r="K50" s="160">
        <f>SUM(K51:K77)</f>
        <v>0</v>
      </c>
      <c r="L50" s="160"/>
      <c r="M50" s="160">
        <f>SUM(M51:M77)</f>
        <v>0</v>
      </c>
      <c r="N50" s="159"/>
      <c r="O50" s="159">
        <f>SUM(O51:O77)</f>
        <v>0.15000000000000002</v>
      </c>
      <c r="P50" s="159"/>
      <c r="Q50" s="159">
        <f>SUM(Q51:Q77)</f>
        <v>0</v>
      </c>
      <c r="R50" s="160"/>
      <c r="S50" s="160"/>
      <c r="T50" s="160"/>
      <c r="U50" s="160"/>
      <c r="V50" s="160">
        <f>SUM(V51:V77)</f>
        <v>67.02000000000001</v>
      </c>
      <c r="W50" s="160"/>
      <c r="X50" s="160"/>
      <c r="Y50" s="160"/>
      <c r="AG50" t="s">
        <v>103</v>
      </c>
    </row>
    <row r="51" spans="1:60" outlineLevel="1">
      <c r="A51" s="174">
        <v>38</v>
      </c>
      <c r="B51" s="175" t="s">
        <v>199</v>
      </c>
      <c r="C51" s="182" t="s">
        <v>200</v>
      </c>
      <c r="D51" s="176" t="s">
        <v>148</v>
      </c>
      <c r="E51" s="177">
        <v>152</v>
      </c>
      <c r="F51" s="178"/>
      <c r="G51" s="179">
        <f t="shared" ref="G51:G77" si="21">ROUND(E51*F51,2)</f>
        <v>0</v>
      </c>
      <c r="H51" s="158"/>
      <c r="I51" s="157">
        <f t="shared" ref="I51:I77" si="22">ROUND(E51*H51,2)</f>
        <v>0</v>
      </c>
      <c r="J51" s="158"/>
      <c r="K51" s="157">
        <f t="shared" ref="K51:K77" si="23">ROUND(E51*J51,2)</f>
        <v>0</v>
      </c>
      <c r="L51" s="157">
        <v>21</v>
      </c>
      <c r="M51" s="157">
        <f t="shared" ref="M51:M77" si="24">G51*(1+L51/100)</f>
        <v>0</v>
      </c>
      <c r="N51" s="156">
        <v>5.4000000000000001E-4</v>
      </c>
      <c r="O51" s="156">
        <f t="shared" ref="O51:O77" si="25">ROUND(E51*N51,2)</f>
        <v>0.08</v>
      </c>
      <c r="P51" s="156">
        <v>0</v>
      </c>
      <c r="Q51" s="156">
        <f t="shared" ref="Q51:Q77" si="26">ROUND(E51*P51,2)</f>
        <v>0</v>
      </c>
      <c r="R51" s="157"/>
      <c r="S51" s="157" t="s">
        <v>107</v>
      </c>
      <c r="T51" s="157" t="s">
        <v>107</v>
      </c>
      <c r="U51" s="157">
        <v>0.16600000000000001</v>
      </c>
      <c r="V51" s="157">
        <f t="shared" ref="V51:V77" si="27">ROUND(E51*U51,2)</f>
        <v>25.23</v>
      </c>
      <c r="W51" s="157"/>
      <c r="X51" s="157" t="s">
        <v>108</v>
      </c>
      <c r="Y51" s="157" t="s">
        <v>109</v>
      </c>
      <c r="Z51" s="146"/>
      <c r="AA51" s="146"/>
      <c r="AB51" s="146"/>
      <c r="AC51" s="146"/>
      <c r="AD51" s="146"/>
      <c r="AE51" s="146"/>
      <c r="AF51" s="146"/>
      <c r="AG51" s="146" t="s">
        <v>124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>
      <c r="A52" s="174">
        <v>39</v>
      </c>
      <c r="B52" s="175" t="s">
        <v>201</v>
      </c>
      <c r="C52" s="182" t="s">
        <v>202</v>
      </c>
      <c r="D52" s="176" t="s">
        <v>148</v>
      </c>
      <c r="E52" s="177">
        <v>1</v>
      </c>
      <c r="F52" s="178"/>
      <c r="G52" s="179">
        <f t="shared" si="21"/>
        <v>0</v>
      </c>
      <c r="H52" s="158"/>
      <c r="I52" s="157">
        <f t="shared" si="22"/>
        <v>0</v>
      </c>
      <c r="J52" s="158"/>
      <c r="K52" s="157">
        <f t="shared" si="23"/>
        <v>0</v>
      </c>
      <c r="L52" s="157">
        <v>21</v>
      </c>
      <c r="M52" s="157">
        <f t="shared" si="24"/>
        <v>0</v>
      </c>
      <c r="N52" s="156">
        <v>0</v>
      </c>
      <c r="O52" s="156">
        <f t="shared" si="25"/>
        <v>0</v>
      </c>
      <c r="P52" s="156">
        <v>0</v>
      </c>
      <c r="Q52" s="156">
        <f t="shared" si="26"/>
        <v>0</v>
      </c>
      <c r="R52" s="157"/>
      <c r="S52" s="157" t="s">
        <v>107</v>
      </c>
      <c r="T52" s="157" t="s">
        <v>107</v>
      </c>
      <c r="U52" s="157">
        <v>0.20599999999999999</v>
      </c>
      <c r="V52" s="157">
        <f t="shared" si="27"/>
        <v>0.21</v>
      </c>
      <c r="W52" s="157"/>
      <c r="X52" s="157" t="s">
        <v>108</v>
      </c>
      <c r="Y52" s="157" t="s">
        <v>109</v>
      </c>
      <c r="Z52" s="146"/>
      <c r="AA52" s="146"/>
      <c r="AB52" s="146"/>
      <c r="AC52" s="146"/>
      <c r="AD52" s="146"/>
      <c r="AE52" s="146"/>
      <c r="AF52" s="146"/>
      <c r="AG52" s="146" t="s">
        <v>124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74">
        <v>40</v>
      </c>
      <c r="B53" s="175" t="s">
        <v>203</v>
      </c>
      <c r="C53" s="182" t="s">
        <v>204</v>
      </c>
      <c r="D53" s="176" t="s">
        <v>148</v>
      </c>
      <c r="E53" s="177">
        <v>2</v>
      </c>
      <c r="F53" s="178"/>
      <c r="G53" s="179">
        <f t="shared" si="21"/>
        <v>0</v>
      </c>
      <c r="H53" s="158"/>
      <c r="I53" s="157">
        <f t="shared" si="22"/>
        <v>0</v>
      </c>
      <c r="J53" s="158"/>
      <c r="K53" s="157">
        <f t="shared" si="23"/>
        <v>0</v>
      </c>
      <c r="L53" s="157">
        <v>21</v>
      </c>
      <c r="M53" s="157">
        <f t="shared" si="24"/>
        <v>0</v>
      </c>
      <c r="N53" s="156">
        <v>0</v>
      </c>
      <c r="O53" s="156">
        <f t="shared" si="25"/>
        <v>0</v>
      </c>
      <c r="P53" s="156">
        <v>0</v>
      </c>
      <c r="Q53" s="156">
        <f t="shared" si="26"/>
        <v>0</v>
      </c>
      <c r="R53" s="157"/>
      <c r="S53" s="157" t="s">
        <v>107</v>
      </c>
      <c r="T53" s="157" t="s">
        <v>107</v>
      </c>
      <c r="U53" s="157">
        <v>0.26800000000000002</v>
      </c>
      <c r="V53" s="157">
        <f t="shared" si="27"/>
        <v>0.54</v>
      </c>
      <c r="W53" s="157"/>
      <c r="X53" s="157" t="s">
        <v>108</v>
      </c>
      <c r="Y53" s="157" t="s">
        <v>109</v>
      </c>
      <c r="Z53" s="146"/>
      <c r="AA53" s="146"/>
      <c r="AB53" s="146"/>
      <c r="AC53" s="146"/>
      <c r="AD53" s="146"/>
      <c r="AE53" s="146"/>
      <c r="AF53" s="146"/>
      <c r="AG53" s="146" t="s">
        <v>124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>
      <c r="A54" s="174">
        <v>41</v>
      </c>
      <c r="B54" s="175" t="s">
        <v>205</v>
      </c>
      <c r="C54" s="182" t="s">
        <v>206</v>
      </c>
      <c r="D54" s="176" t="s">
        <v>148</v>
      </c>
      <c r="E54" s="177">
        <v>6</v>
      </c>
      <c r="F54" s="178"/>
      <c r="G54" s="179">
        <f t="shared" si="21"/>
        <v>0</v>
      </c>
      <c r="H54" s="158"/>
      <c r="I54" s="157">
        <f t="shared" si="22"/>
        <v>0</v>
      </c>
      <c r="J54" s="158"/>
      <c r="K54" s="157">
        <f t="shared" si="23"/>
        <v>0</v>
      </c>
      <c r="L54" s="157">
        <v>21</v>
      </c>
      <c r="M54" s="157">
        <f t="shared" si="24"/>
        <v>0</v>
      </c>
      <c r="N54" s="156">
        <v>6.9999999999999994E-5</v>
      </c>
      <c r="O54" s="156">
        <f t="shared" si="25"/>
        <v>0</v>
      </c>
      <c r="P54" s="156">
        <v>0</v>
      </c>
      <c r="Q54" s="156">
        <f t="shared" si="26"/>
        <v>0</v>
      </c>
      <c r="R54" s="157"/>
      <c r="S54" s="157" t="s">
        <v>107</v>
      </c>
      <c r="T54" s="157" t="s">
        <v>107</v>
      </c>
      <c r="U54" s="157">
        <v>6.2E-2</v>
      </c>
      <c r="V54" s="157">
        <f t="shared" si="27"/>
        <v>0.37</v>
      </c>
      <c r="W54" s="157"/>
      <c r="X54" s="157" t="s">
        <v>108</v>
      </c>
      <c r="Y54" s="157" t="s">
        <v>109</v>
      </c>
      <c r="Z54" s="146"/>
      <c r="AA54" s="146"/>
      <c r="AB54" s="146"/>
      <c r="AC54" s="146"/>
      <c r="AD54" s="146"/>
      <c r="AE54" s="146"/>
      <c r="AF54" s="146"/>
      <c r="AG54" s="146" t="s">
        <v>124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>
      <c r="A55" s="174">
        <v>42</v>
      </c>
      <c r="B55" s="175" t="s">
        <v>207</v>
      </c>
      <c r="C55" s="182" t="s">
        <v>208</v>
      </c>
      <c r="D55" s="176" t="s">
        <v>148</v>
      </c>
      <c r="E55" s="177">
        <v>1</v>
      </c>
      <c r="F55" s="178"/>
      <c r="G55" s="179">
        <f t="shared" si="21"/>
        <v>0</v>
      </c>
      <c r="H55" s="158"/>
      <c r="I55" s="157">
        <f t="shared" si="22"/>
        <v>0</v>
      </c>
      <c r="J55" s="158"/>
      <c r="K55" s="157">
        <f t="shared" si="23"/>
        <v>0</v>
      </c>
      <c r="L55" s="157">
        <v>21</v>
      </c>
      <c r="M55" s="157">
        <f t="shared" si="24"/>
        <v>0</v>
      </c>
      <c r="N55" s="156">
        <v>1.9599999999999999E-3</v>
      </c>
      <c r="O55" s="156">
        <f t="shared" si="25"/>
        <v>0</v>
      </c>
      <c r="P55" s="156">
        <v>0</v>
      </c>
      <c r="Q55" s="156">
        <f t="shared" si="26"/>
        <v>0</v>
      </c>
      <c r="R55" s="157"/>
      <c r="S55" s="157" t="s">
        <v>107</v>
      </c>
      <c r="T55" s="157" t="s">
        <v>107</v>
      </c>
      <c r="U55" s="157">
        <v>0.26900000000000002</v>
      </c>
      <c r="V55" s="157">
        <f t="shared" si="27"/>
        <v>0.27</v>
      </c>
      <c r="W55" s="157"/>
      <c r="X55" s="157" t="s">
        <v>108</v>
      </c>
      <c r="Y55" s="157" t="s">
        <v>109</v>
      </c>
      <c r="Z55" s="146"/>
      <c r="AA55" s="146"/>
      <c r="AB55" s="146"/>
      <c r="AC55" s="146"/>
      <c r="AD55" s="146"/>
      <c r="AE55" s="146"/>
      <c r="AF55" s="146"/>
      <c r="AG55" s="146" t="s">
        <v>124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>
      <c r="A56" s="174">
        <v>43</v>
      </c>
      <c r="B56" s="175" t="s">
        <v>209</v>
      </c>
      <c r="C56" s="182" t="s">
        <v>210</v>
      </c>
      <c r="D56" s="176" t="s">
        <v>148</v>
      </c>
      <c r="E56" s="177">
        <v>2</v>
      </c>
      <c r="F56" s="178"/>
      <c r="G56" s="179">
        <f t="shared" si="21"/>
        <v>0</v>
      </c>
      <c r="H56" s="158"/>
      <c r="I56" s="157">
        <f t="shared" si="22"/>
        <v>0</v>
      </c>
      <c r="J56" s="158"/>
      <c r="K56" s="157">
        <f t="shared" si="23"/>
        <v>0</v>
      </c>
      <c r="L56" s="157">
        <v>21</v>
      </c>
      <c r="M56" s="157">
        <f t="shared" si="24"/>
        <v>0</v>
      </c>
      <c r="N56" s="156">
        <v>2.47E-3</v>
      </c>
      <c r="O56" s="156">
        <f t="shared" si="25"/>
        <v>0</v>
      </c>
      <c r="P56" s="156">
        <v>0</v>
      </c>
      <c r="Q56" s="156">
        <f t="shared" si="26"/>
        <v>0</v>
      </c>
      <c r="R56" s="157"/>
      <c r="S56" s="157" t="s">
        <v>107</v>
      </c>
      <c r="T56" s="157" t="s">
        <v>107</v>
      </c>
      <c r="U56" s="157">
        <v>0.42</v>
      </c>
      <c r="V56" s="157">
        <f t="shared" si="27"/>
        <v>0.84</v>
      </c>
      <c r="W56" s="157"/>
      <c r="X56" s="157" t="s">
        <v>108</v>
      </c>
      <c r="Y56" s="157" t="s">
        <v>109</v>
      </c>
      <c r="Z56" s="146"/>
      <c r="AA56" s="146"/>
      <c r="AB56" s="146"/>
      <c r="AC56" s="146"/>
      <c r="AD56" s="146"/>
      <c r="AE56" s="146"/>
      <c r="AF56" s="146"/>
      <c r="AG56" s="146" t="s">
        <v>124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>
      <c r="A57" s="174">
        <v>44</v>
      </c>
      <c r="B57" s="175" t="s">
        <v>211</v>
      </c>
      <c r="C57" s="182" t="s">
        <v>212</v>
      </c>
      <c r="D57" s="176" t="s">
        <v>148</v>
      </c>
      <c r="E57" s="177">
        <v>23</v>
      </c>
      <c r="F57" s="178"/>
      <c r="G57" s="179">
        <f t="shared" si="21"/>
        <v>0</v>
      </c>
      <c r="H57" s="158"/>
      <c r="I57" s="157">
        <f t="shared" si="22"/>
        <v>0</v>
      </c>
      <c r="J57" s="158"/>
      <c r="K57" s="157">
        <f t="shared" si="23"/>
        <v>0</v>
      </c>
      <c r="L57" s="157">
        <v>21</v>
      </c>
      <c r="M57" s="157">
        <f t="shared" si="24"/>
        <v>0</v>
      </c>
      <c r="N57" s="156">
        <v>2.0000000000000001E-4</v>
      </c>
      <c r="O57" s="156">
        <f t="shared" si="25"/>
        <v>0</v>
      </c>
      <c r="P57" s="156">
        <v>0</v>
      </c>
      <c r="Q57" s="156">
        <f t="shared" si="26"/>
        <v>0</v>
      </c>
      <c r="R57" s="157"/>
      <c r="S57" s="157" t="s">
        <v>107</v>
      </c>
      <c r="T57" s="157" t="s">
        <v>107</v>
      </c>
      <c r="U57" s="157">
        <v>0.17499999999999999</v>
      </c>
      <c r="V57" s="157">
        <f t="shared" si="27"/>
        <v>4.03</v>
      </c>
      <c r="W57" s="157"/>
      <c r="X57" s="157" t="s">
        <v>108</v>
      </c>
      <c r="Y57" s="157" t="s">
        <v>109</v>
      </c>
      <c r="Z57" s="146"/>
      <c r="AA57" s="146"/>
      <c r="AB57" s="146"/>
      <c r="AC57" s="146"/>
      <c r="AD57" s="146"/>
      <c r="AE57" s="146"/>
      <c r="AF57" s="146"/>
      <c r="AG57" s="146" t="s">
        <v>124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>
      <c r="A58" s="174">
        <v>45</v>
      </c>
      <c r="B58" s="175" t="s">
        <v>213</v>
      </c>
      <c r="C58" s="182" t="s">
        <v>214</v>
      </c>
      <c r="D58" s="176" t="s">
        <v>148</v>
      </c>
      <c r="E58" s="177">
        <v>47</v>
      </c>
      <c r="F58" s="178"/>
      <c r="G58" s="179">
        <f t="shared" si="21"/>
        <v>0</v>
      </c>
      <c r="H58" s="158"/>
      <c r="I58" s="157">
        <f t="shared" si="22"/>
        <v>0</v>
      </c>
      <c r="J58" s="158"/>
      <c r="K58" s="157">
        <f t="shared" si="23"/>
        <v>0</v>
      </c>
      <c r="L58" s="157">
        <v>21</v>
      </c>
      <c r="M58" s="157">
        <f t="shared" si="24"/>
        <v>0</v>
      </c>
      <c r="N58" s="156">
        <v>2.0000000000000001E-4</v>
      </c>
      <c r="O58" s="156">
        <f t="shared" si="25"/>
        <v>0.01</v>
      </c>
      <c r="P58" s="156">
        <v>0</v>
      </c>
      <c r="Q58" s="156">
        <f t="shared" si="26"/>
        <v>0</v>
      </c>
      <c r="R58" s="157"/>
      <c r="S58" s="157" t="s">
        <v>107</v>
      </c>
      <c r="T58" s="157" t="s">
        <v>107</v>
      </c>
      <c r="U58" s="157">
        <v>0.17499999999999999</v>
      </c>
      <c r="V58" s="157">
        <f t="shared" si="27"/>
        <v>8.23</v>
      </c>
      <c r="W58" s="157"/>
      <c r="X58" s="157" t="s">
        <v>108</v>
      </c>
      <c r="Y58" s="157" t="s">
        <v>109</v>
      </c>
      <c r="Z58" s="146"/>
      <c r="AA58" s="146"/>
      <c r="AB58" s="146"/>
      <c r="AC58" s="146"/>
      <c r="AD58" s="146"/>
      <c r="AE58" s="146"/>
      <c r="AF58" s="146"/>
      <c r="AG58" s="146" t="s">
        <v>124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0.399999999999999" outlineLevel="1">
      <c r="A59" s="174">
        <v>46</v>
      </c>
      <c r="B59" s="175" t="s">
        <v>215</v>
      </c>
      <c r="C59" s="182" t="s">
        <v>216</v>
      </c>
      <c r="D59" s="176" t="s">
        <v>148</v>
      </c>
      <c r="E59" s="177">
        <v>6</v>
      </c>
      <c r="F59" s="178"/>
      <c r="G59" s="179">
        <f t="shared" si="21"/>
        <v>0</v>
      </c>
      <c r="H59" s="158"/>
      <c r="I59" s="157">
        <f t="shared" si="22"/>
        <v>0</v>
      </c>
      <c r="J59" s="158"/>
      <c r="K59" s="157">
        <f t="shared" si="23"/>
        <v>0</v>
      </c>
      <c r="L59" s="157">
        <v>21</v>
      </c>
      <c r="M59" s="157">
        <f t="shared" si="24"/>
        <v>0</v>
      </c>
      <c r="N59" s="156">
        <v>2.0000000000000001E-4</v>
      </c>
      <c r="O59" s="156">
        <f t="shared" si="25"/>
        <v>0</v>
      </c>
      <c r="P59" s="156">
        <v>0</v>
      </c>
      <c r="Q59" s="156">
        <f t="shared" si="26"/>
        <v>0</v>
      </c>
      <c r="R59" s="157"/>
      <c r="S59" s="157" t="s">
        <v>107</v>
      </c>
      <c r="T59" s="157" t="s">
        <v>107</v>
      </c>
      <c r="U59" s="157">
        <v>0.216</v>
      </c>
      <c r="V59" s="157">
        <f t="shared" si="27"/>
        <v>1.3</v>
      </c>
      <c r="W59" s="157"/>
      <c r="X59" s="157" t="s">
        <v>108</v>
      </c>
      <c r="Y59" s="157" t="s">
        <v>109</v>
      </c>
      <c r="Z59" s="146"/>
      <c r="AA59" s="146"/>
      <c r="AB59" s="146"/>
      <c r="AC59" s="146"/>
      <c r="AD59" s="146"/>
      <c r="AE59" s="146"/>
      <c r="AF59" s="146"/>
      <c r="AG59" s="146" t="s">
        <v>217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>
      <c r="A60" s="174">
        <v>47</v>
      </c>
      <c r="B60" s="175" t="s">
        <v>218</v>
      </c>
      <c r="C60" s="182" t="s">
        <v>219</v>
      </c>
      <c r="D60" s="176" t="s">
        <v>148</v>
      </c>
      <c r="E60" s="177">
        <v>9</v>
      </c>
      <c r="F60" s="178"/>
      <c r="G60" s="179">
        <f t="shared" si="21"/>
        <v>0</v>
      </c>
      <c r="H60" s="158"/>
      <c r="I60" s="157">
        <f t="shared" si="22"/>
        <v>0</v>
      </c>
      <c r="J60" s="158"/>
      <c r="K60" s="157">
        <f t="shared" si="23"/>
        <v>0</v>
      </c>
      <c r="L60" s="157">
        <v>21</v>
      </c>
      <c r="M60" s="157">
        <f t="shared" si="24"/>
        <v>0</v>
      </c>
      <c r="N60" s="156">
        <v>1.2E-4</v>
      </c>
      <c r="O60" s="156">
        <f t="shared" si="25"/>
        <v>0</v>
      </c>
      <c r="P60" s="156">
        <v>0</v>
      </c>
      <c r="Q60" s="156">
        <f t="shared" si="26"/>
        <v>0</v>
      </c>
      <c r="R60" s="157"/>
      <c r="S60" s="157" t="s">
        <v>107</v>
      </c>
      <c r="T60" s="157" t="s">
        <v>107</v>
      </c>
      <c r="U60" s="157">
        <v>7.1999999999999995E-2</v>
      </c>
      <c r="V60" s="157">
        <f t="shared" si="27"/>
        <v>0.65</v>
      </c>
      <c r="W60" s="157"/>
      <c r="X60" s="157" t="s">
        <v>108</v>
      </c>
      <c r="Y60" s="157" t="s">
        <v>109</v>
      </c>
      <c r="Z60" s="146"/>
      <c r="AA60" s="146"/>
      <c r="AB60" s="146"/>
      <c r="AC60" s="146"/>
      <c r="AD60" s="146"/>
      <c r="AE60" s="146"/>
      <c r="AF60" s="146"/>
      <c r="AG60" s="146" t="s">
        <v>124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>
      <c r="A61" s="174">
        <v>48</v>
      </c>
      <c r="B61" s="175" t="s">
        <v>220</v>
      </c>
      <c r="C61" s="182" t="s">
        <v>221</v>
      </c>
      <c r="D61" s="176" t="s">
        <v>148</v>
      </c>
      <c r="E61" s="177">
        <v>15</v>
      </c>
      <c r="F61" s="178"/>
      <c r="G61" s="179">
        <f t="shared" si="21"/>
        <v>0</v>
      </c>
      <c r="H61" s="158"/>
      <c r="I61" s="157">
        <f t="shared" si="22"/>
        <v>0</v>
      </c>
      <c r="J61" s="158"/>
      <c r="K61" s="157">
        <f t="shared" si="23"/>
        <v>0</v>
      </c>
      <c r="L61" s="157">
        <v>21</v>
      </c>
      <c r="M61" s="157">
        <f t="shared" si="24"/>
        <v>0</v>
      </c>
      <c r="N61" s="156">
        <v>1.3999999999999999E-4</v>
      </c>
      <c r="O61" s="156">
        <f t="shared" si="25"/>
        <v>0</v>
      </c>
      <c r="P61" s="156">
        <v>0</v>
      </c>
      <c r="Q61" s="156">
        <f t="shared" si="26"/>
        <v>0</v>
      </c>
      <c r="R61" s="157"/>
      <c r="S61" s="157" t="s">
        <v>107</v>
      </c>
      <c r="T61" s="157" t="s">
        <v>107</v>
      </c>
      <c r="U61" s="157">
        <v>7.1999999999999995E-2</v>
      </c>
      <c r="V61" s="157">
        <f t="shared" si="27"/>
        <v>1.08</v>
      </c>
      <c r="W61" s="157"/>
      <c r="X61" s="157" t="s">
        <v>108</v>
      </c>
      <c r="Y61" s="157" t="s">
        <v>109</v>
      </c>
      <c r="Z61" s="146"/>
      <c r="AA61" s="146"/>
      <c r="AB61" s="146"/>
      <c r="AC61" s="146"/>
      <c r="AD61" s="146"/>
      <c r="AE61" s="146"/>
      <c r="AF61" s="146"/>
      <c r="AG61" s="146" t="s">
        <v>124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>
      <c r="A62" s="174">
        <v>49</v>
      </c>
      <c r="B62" s="175" t="s">
        <v>222</v>
      </c>
      <c r="C62" s="182" t="s">
        <v>223</v>
      </c>
      <c r="D62" s="176" t="s">
        <v>148</v>
      </c>
      <c r="E62" s="177">
        <v>3</v>
      </c>
      <c r="F62" s="178"/>
      <c r="G62" s="179">
        <f t="shared" si="21"/>
        <v>0</v>
      </c>
      <c r="H62" s="158"/>
      <c r="I62" s="157">
        <f t="shared" si="22"/>
        <v>0</v>
      </c>
      <c r="J62" s="158"/>
      <c r="K62" s="157">
        <f t="shared" si="23"/>
        <v>0</v>
      </c>
      <c r="L62" s="157">
        <v>21</v>
      </c>
      <c r="M62" s="157">
        <f t="shared" si="24"/>
        <v>0</v>
      </c>
      <c r="N62" s="156">
        <v>6.8000000000000005E-4</v>
      </c>
      <c r="O62" s="156">
        <f t="shared" si="25"/>
        <v>0</v>
      </c>
      <c r="P62" s="156">
        <v>0</v>
      </c>
      <c r="Q62" s="156">
        <f t="shared" si="26"/>
        <v>0</v>
      </c>
      <c r="R62" s="157"/>
      <c r="S62" s="157" t="s">
        <v>107</v>
      </c>
      <c r="T62" s="157" t="s">
        <v>107</v>
      </c>
      <c r="U62" s="157">
        <v>0.26900000000000002</v>
      </c>
      <c r="V62" s="157">
        <f t="shared" si="27"/>
        <v>0.81</v>
      </c>
      <c r="W62" s="157"/>
      <c r="X62" s="157" t="s">
        <v>108</v>
      </c>
      <c r="Y62" s="157" t="s">
        <v>109</v>
      </c>
      <c r="Z62" s="146"/>
      <c r="AA62" s="146"/>
      <c r="AB62" s="146"/>
      <c r="AC62" s="146"/>
      <c r="AD62" s="146"/>
      <c r="AE62" s="146"/>
      <c r="AF62" s="146"/>
      <c r="AG62" s="146" t="s">
        <v>124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>
      <c r="A63" s="174">
        <v>50</v>
      </c>
      <c r="B63" s="175" t="s">
        <v>224</v>
      </c>
      <c r="C63" s="182" t="s">
        <v>225</v>
      </c>
      <c r="D63" s="176" t="s">
        <v>148</v>
      </c>
      <c r="E63" s="177">
        <v>6</v>
      </c>
      <c r="F63" s="178"/>
      <c r="G63" s="179">
        <f t="shared" si="21"/>
        <v>0</v>
      </c>
      <c r="H63" s="158"/>
      <c r="I63" s="157">
        <f t="shared" si="22"/>
        <v>0</v>
      </c>
      <c r="J63" s="158"/>
      <c r="K63" s="157">
        <f t="shared" si="23"/>
        <v>0</v>
      </c>
      <c r="L63" s="157">
        <v>21</v>
      </c>
      <c r="M63" s="157">
        <f t="shared" si="24"/>
        <v>0</v>
      </c>
      <c r="N63" s="156">
        <v>1.6299999999999999E-3</v>
      </c>
      <c r="O63" s="156">
        <f t="shared" si="25"/>
        <v>0.01</v>
      </c>
      <c r="P63" s="156">
        <v>0</v>
      </c>
      <c r="Q63" s="156">
        <f t="shared" si="26"/>
        <v>0</v>
      </c>
      <c r="R63" s="157"/>
      <c r="S63" s="157" t="s">
        <v>107</v>
      </c>
      <c r="T63" s="157" t="s">
        <v>107</v>
      </c>
      <c r="U63" s="157">
        <v>0.42399999999999999</v>
      </c>
      <c r="V63" s="157">
        <f t="shared" si="27"/>
        <v>2.54</v>
      </c>
      <c r="W63" s="157"/>
      <c r="X63" s="157" t="s">
        <v>108</v>
      </c>
      <c r="Y63" s="157" t="s">
        <v>109</v>
      </c>
      <c r="Z63" s="146"/>
      <c r="AA63" s="146"/>
      <c r="AB63" s="146"/>
      <c r="AC63" s="146"/>
      <c r="AD63" s="146"/>
      <c r="AE63" s="146"/>
      <c r="AF63" s="146"/>
      <c r="AG63" s="146" t="s">
        <v>124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74">
        <v>51</v>
      </c>
      <c r="B64" s="175" t="s">
        <v>226</v>
      </c>
      <c r="C64" s="182" t="s">
        <v>227</v>
      </c>
      <c r="D64" s="176" t="s">
        <v>148</v>
      </c>
      <c r="E64" s="177">
        <v>1</v>
      </c>
      <c r="F64" s="178"/>
      <c r="G64" s="179">
        <f t="shared" si="21"/>
        <v>0</v>
      </c>
      <c r="H64" s="158"/>
      <c r="I64" s="157">
        <f t="shared" si="22"/>
        <v>0</v>
      </c>
      <c r="J64" s="158"/>
      <c r="K64" s="157">
        <f t="shared" si="23"/>
        <v>0</v>
      </c>
      <c r="L64" s="157">
        <v>21</v>
      </c>
      <c r="M64" s="157">
        <f t="shared" si="24"/>
        <v>0</v>
      </c>
      <c r="N64" s="156">
        <v>4.8000000000000001E-4</v>
      </c>
      <c r="O64" s="156">
        <f t="shared" si="25"/>
        <v>0</v>
      </c>
      <c r="P64" s="156">
        <v>0</v>
      </c>
      <c r="Q64" s="156">
        <f t="shared" si="26"/>
        <v>0</v>
      </c>
      <c r="R64" s="157"/>
      <c r="S64" s="157" t="s">
        <v>107</v>
      </c>
      <c r="T64" s="157" t="s">
        <v>107</v>
      </c>
      <c r="U64" s="157">
        <v>0.26900000000000002</v>
      </c>
      <c r="V64" s="157">
        <f t="shared" si="27"/>
        <v>0.27</v>
      </c>
      <c r="W64" s="157"/>
      <c r="X64" s="157" t="s">
        <v>108</v>
      </c>
      <c r="Y64" s="157" t="s">
        <v>109</v>
      </c>
      <c r="Z64" s="146"/>
      <c r="AA64" s="146"/>
      <c r="AB64" s="146"/>
      <c r="AC64" s="146"/>
      <c r="AD64" s="146"/>
      <c r="AE64" s="146"/>
      <c r="AF64" s="146"/>
      <c r="AG64" s="146" t="s">
        <v>124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74">
        <v>52</v>
      </c>
      <c r="B65" s="175" t="s">
        <v>228</v>
      </c>
      <c r="C65" s="182" t="s">
        <v>229</v>
      </c>
      <c r="D65" s="176" t="s">
        <v>148</v>
      </c>
      <c r="E65" s="177">
        <v>2</v>
      </c>
      <c r="F65" s="178"/>
      <c r="G65" s="179">
        <f t="shared" si="21"/>
        <v>0</v>
      </c>
      <c r="H65" s="158"/>
      <c r="I65" s="157">
        <f t="shared" si="22"/>
        <v>0</v>
      </c>
      <c r="J65" s="158"/>
      <c r="K65" s="157">
        <f t="shared" si="23"/>
        <v>0</v>
      </c>
      <c r="L65" s="157">
        <v>21</v>
      </c>
      <c r="M65" s="157">
        <f t="shared" si="24"/>
        <v>0</v>
      </c>
      <c r="N65" s="156">
        <v>1.32E-3</v>
      </c>
      <c r="O65" s="156">
        <f t="shared" si="25"/>
        <v>0</v>
      </c>
      <c r="P65" s="156">
        <v>0</v>
      </c>
      <c r="Q65" s="156">
        <f t="shared" si="26"/>
        <v>0</v>
      </c>
      <c r="R65" s="157"/>
      <c r="S65" s="157" t="s">
        <v>107</v>
      </c>
      <c r="T65" s="157" t="s">
        <v>107</v>
      </c>
      <c r="U65" s="157">
        <v>0.42399999999999999</v>
      </c>
      <c r="V65" s="157">
        <f t="shared" si="27"/>
        <v>0.85</v>
      </c>
      <c r="W65" s="157"/>
      <c r="X65" s="157" t="s">
        <v>108</v>
      </c>
      <c r="Y65" s="157" t="s">
        <v>109</v>
      </c>
      <c r="Z65" s="146"/>
      <c r="AA65" s="146"/>
      <c r="AB65" s="146"/>
      <c r="AC65" s="146"/>
      <c r="AD65" s="146"/>
      <c r="AE65" s="146"/>
      <c r="AF65" s="146"/>
      <c r="AG65" s="146" t="s">
        <v>124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>
      <c r="A66" s="174">
        <v>53</v>
      </c>
      <c r="B66" s="175" t="s">
        <v>230</v>
      </c>
      <c r="C66" s="182" t="s">
        <v>231</v>
      </c>
      <c r="D66" s="176" t="s">
        <v>148</v>
      </c>
      <c r="E66" s="177">
        <v>104</v>
      </c>
      <c r="F66" s="178"/>
      <c r="G66" s="179">
        <f t="shared" si="21"/>
        <v>0</v>
      </c>
      <c r="H66" s="158"/>
      <c r="I66" s="157">
        <f t="shared" si="22"/>
        <v>0</v>
      </c>
      <c r="J66" s="158"/>
      <c r="K66" s="157">
        <f t="shared" si="23"/>
        <v>0</v>
      </c>
      <c r="L66" s="157">
        <v>21</v>
      </c>
      <c r="M66" s="157">
        <f t="shared" si="24"/>
        <v>0</v>
      </c>
      <c r="N66" s="156">
        <v>2.0000000000000001E-4</v>
      </c>
      <c r="O66" s="156">
        <f t="shared" si="25"/>
        <v>0.02</v>
      </c>
      <c r="P66" s="156">
        <v>0</v>
      </c>
      <c r="Q66" s="156">
        <f t="shared" si="26"/>
        <v>0</v>
      </c>
      <c r="R66" s="157"/>
      <c r="S66" s="157" t="s">
        <v>107</v>
      </c>
      <c r="T66" s="157" t="s">
        <v>107</v>
      </c>
      <c r="U66" s="157">
        <v>0.06</v>
      </c>
      <c r="V66" s="157">
        <f t="shared" si="27"/>
        <v>6.24</v>
      </c>
      <c r="W66" s="157"/>
      <c r="X66" s="157" t="s">
        <v>108</v>
      </c>
      <c r="Y66" s="157" t="s">
        <v>109</v>
      </c>
      <c r="Z66" s="146"/>
      <c r="AA66" s="146"/>
      <c r="AB66" s="146"/>
      <c r="AC66" s="146"/>
      <c r="AD66" s="146"/>
      <c r="AE66" s="146"/>
      <c r="AF66" s="146"/>
      <c r="AG66" s="146" t="s">
        <v>217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>
      <c r="A67" s="174">
        <v>54</v>
      </c>
      <c r="B67" s="175" t="s">
        <v>232</v>
      </c>
      <c r="C67" s="182" t="s">
        <v>233</v>
      </c>
      <c r="D67" s="176" t="s">
        <v>148</v>
      </c>
      <c r="E67" s="177">
        <v>36</v>
      </c>
      <c r="F67" s="178"/>
      <c r="G67" s="179">
        <f t="shared" si="21"/>
        <v>0</v>
      </c>
      <c r="H67" s="158"/>
      <c r="I67" s="157">
        <f t="shared" si="22"/>
        <v>0</v>
      </c>
      <c r="J67" s="158"/>
      <c r="K67" s="157">
        <f t="shared" si="23"/>
        <v>0</v>
      </c>
      <c r="L67" s="157">
        <v>21</v>
      </c>
      <c r="M67" s="157">
        <f t="shared" si="24"/>
        <v>0</v>
      </c>
      <c r="N67" s="156">
        <v>2.5000000000000001E-4</v>
      </c>
      <c r="O67" s="156">
        <f t="shared" si="25"/>
        <v>0.01</v>
      </c>
      <c r="P67" s="156">
        <v>0</v>
      </c>
      <c r="Q67" s="156">
        <f t="shared" si="26"/>
        <v>0</v>
      </c>
      <c r="R67" s="157"/>
      <c r="S67" s="157" t="s">
        <v>107</v>
      </c>
      <c r="T67" s="157" t="s">
        <v>107</v>
      </c>
      <c r="U67" s="157">
        <v>6.5000000000000002E-2</v>
      </c>
      <c r="V67" s="157">
        <f t="shared" si="27"/>
        <v>2.34</v>
      </c>
      <c r="W67" s="157"/>
      <c r="X67" s="157" t="s">
        <v>108</v>
      </c>
      <c r="Y67" s="157" t="s">
        <v>109</v>
      </c>
      <c r="Z67" s="146"/>
      <c r="AA67" s="146"/>
      <c r="AB67" s="146"/>
      <c r="AC67" s="146"/>
      <c r="AD67" s="146"/>
      <c r="AE67" s="146"/>
      <c r="AF67" s="146"/>
      <c r="AG67" s="146" t="s">
        <v>217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>
      <c r="A68" s="174">
        <v>55</v>
      </c>
      <c r="B68" s="175" t="s">
        <v>234</v>
      </c>
      <c r="C68" s="182" t="s">
        <v>235</v>
      </c>
      <c r="D68" s="176" t="s">
        <v>148</v>
      </c>
      <c r="E68" s="177">
        <v>12</v>
      </c>
      <c r="F68" s="178"/>
      <c r="G68" s="179">
        <f t="shared" si="21"/>
        <v>0</v>
      </c>
      <c r="H68" s="158"/>
      <c r="I68" s="157">
        <f t="shared" si="22"/>
        <v>0</v>
      </c>
      <c r="J68" s="158"/>
      <c r="K68" s="157">
        <f t="shared" si="23"/>
        <v>0</v>
      </c>
      <c r="L68" s="157">
        <v>21</v>
      </c>
      <c r="M68" s="157">
        <f t="shared" si="24"/>
        <v>0</v>
      </c>
      <c r="N68" s="156">
        <v>2.9999999999999997E-4</v>
      </c>
      <c r="O68" s="156">
        <f t="shared" si="25"/>
        <v>0</v>
      </c>
      <c r="P68" s="156">
        <v>0</v>
      </c>
      <c r="Q68" s="156">
        <f t="shared" si="26"/>
        <v>0</v>
      </c>
      <c r="R68" s="157"/>
      <c r="S68" s="157" t="s">
        <v>107</v>
      </c>
      <c r="T68" s="157" t="s">
        <v>107</v>
      </c>
      <c r="U68" s="157">
        <v>7.0000000000000007E-2</v>
      </c>
      <c r="V68" s="157">
        <f t="shared" si="27"/>
        <v>0.84</v>
      </c>
      <c r="W68" s="157"/>
      <c r="X68" s="157" t="s">
        <v>108</v>
      </c>
      <c r="Y68" s="157" t="s">
        <v>109</v>
      </c>
      <c r="Z68" s="146"/>
      <c r="AA68" s="146"/>
      <c r="AB68" s="146"/>
      <c r="AC68" s="146"/>
      <c r="AD68" s="146"/>
      <c r="AE68" s="146"/>
      <c r="AF68" s="146"/>
      <c r="AG68" s="146" t="s">
        <v>217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>
      <c r="A69" s="174">
        <v>56</v>
      </c>
      <c r="B69" s="175" t="s">
        <v>236</v>
      </c>
      <c r="C69" s="182" t="s">
        <v>237</v>
      </c>
      <c r="D69" s="176" t="s">
        <v>148</v>
      </c>
      <c r="E69" s="177">
        <v>23</v>
      </c>
      <c r="F69" s="178"/>
      <c r="G69" s="179">
        <f t="shared" si="21"/>
        <v>0</v>
      </c>
      <c r="H69" s="158"/>
      <c r="I69" s="157">
        <f t="shared" si="22"/>
        <v>0</v>
      </c>
      <c r="J69" s="158"/>
      <c r="K69" s="157">
        <f t="shared" si="23"/>
        <v>0</v>
      </c>
      <c r="L69" s="157">
        <v>21</v>
      </c>
      <c r="M69" s="157">
        <f t="shared" si="24"/>
        <v>0</v>
      </c>
      <c r="N69" s="156">
        <v>2.1000000000000001E-4</v>
      </c>
      <c r="O69" s="156">
        <f t="shared" si="25"/>
        <v>0</v>
      </c>
      <c r="P69" s="156">
        <v>0</v>
      </c>
      <c r="Q69" s="156">
        <f t="shared" si="26"/>
        <v>0</v>
      </c>
      <c r="R69" s="157"/>
      <c r="S69" s="157" t="s">
        <v>107</v>
      </c>
      <c r="T69" s="157" t="s">
        <v>107</v>
      </c>
      <c r="U69" s="157">
        <v>8.2000000000000003E-2</v>
      </c>
      <c r="V69" s="157">
        <f t="shared" si="27"/>
        <v>1.89</v>
      </c>
      <c r="W69" s="157"/>
      <c r="X69" s="157" t="s">
        <v>108</v>
      </c>
      <c r="Y69" s="157" t="s">
        <v>109</v>
      </c>
      <c r="Z69" s="146"/>
      <c r="AA69" s="146"/>
      <c r="AB69" s="146"/>
      <c r="AC69" s="146"/>
      <c r="AD69" s="146"/>
      <c r="AE69" s="146"/>
      <c r="AF69" s="146"/>
      <c r="AG69" s="146" t="s">
        <v>124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>
      <c r="A70" s="174">
        <v>57</v>
      </c>
      <c r="B70" s="175" t="s">
        <v>238</v>
      </c>
      <c r="C70" s="182" t="s">
        <v>239</v>
      </c>
      <c r="D70" s="176" t="s">
        <v>148</v>
      </c>
      <c r="E70" s="177">
        <v>47</v>
      </c>
      <c r="F70" s="178"/>
      <c r="G70" s="179">
        <f t="shared" si="21"/>
        <v>0</v>
      </c>
      <c r="H70" s="158"/>
      <c r="I70" s="157">
        <f t="shared" si="22"/>
        <v>0</v>
      </c>
      <c r="J70" s="158"/>
      <c r="K70" s="157">
        <f t="shared" si="23"/>
        <v>0</v>
      </c>
      <c r="L70" s="157">
        <v>21</v>
      </c>
      <c r="M70" s="157">
        <f t="shared" si="24"/>
        <v>0</v>
      </c>
      <c r="N70" s="156">
        <v>2.5999999999999998E-4</v>
      </c>
      <c r="O70" s="156">
        <f t="shared" si="25"/>
        <v>0.01</v>
      </c>
      <c r="P70" s="156">
        <v>0</v>
      </c>
      <c r="Q70" s="156">
        <f t="shared" si="26"/>
        <v>0</v>
      </c>
      <c r="R70" s="157"/>
      <c r="S70" s="157" t="s">
        <v>107</v>
      </c>
      <c r="T70" s="157" t="s">
        <v>107</v>
      </c>
      <c r="U70" s="157">
        <v>8.2000000000000003E-2</v>
      </c>
      <c r="V70" s="157">
        <f t="shared" si="27"/>
        <v>3.85</v>
      </c>
      <c r="W70" s="157"/>
      <c r="X70" s="157" t="s">
        <v>108</v>
      </c>
      <c r="Y70" s="157" t="s">
        <v>109</v>
      </c>
      <c r="Z70" s="146"/>
      <c r="AA70" s="146"/>
      <c r="AB70" s="146"/>
      <c r="AC70" s="146"/>
      <c r="AD70" s="146"/>
      <c r="AE70" s="146"/>
      <c r="AF70" s="146"/>
      <c r="AG70" s="146" t="s">
        <v>124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>
      <c r="A71" s="174">
        <v>58</v>
      </c>
      <c r="B71" s="175" t="s">
        <v>240</v>
      </c>
      <c r="C71" s="182" t="s">
        <v>241</v>
      </c>
      <c r="D71" s="176" t="s">
        <v>148</v>
      </c>
      <c r="E71" s="177">
        <v>6</v>
      </c>
      <c r="F71" s="178"/>
      <c r="G71" s="179">
        <f t="shared" si="21"/>
        <v>0</v>
      </c>
      <c r="H71" s="158"/>
      <c r="I71" s="157">
        <f t="shared" si="22"/>
        <v>0</v>
      </c>
      <c r="J71" s="158"/>
      <c r="K71" s="157">
        <f t="shared" si="23"/>
        <v>0</v>
      </c>
      <c r="L71" s="157">
        <v>21</v>
      </c>
      <c r="M71" s="157">
        <f t="shared" si="24"/>
        <v>0</v>
      </c>
      <c r="N71" s="156">
        <v>3.5E-4</v>
      </c>
      <c r="O71" s="156">
        <f t="shared" si="25"/>
        <v>0</v>
      </c>
      <c r="P71" s="156">
        <v>0</v>
      </c>
      <c r="Q71" s="156">
        <f t="shared" si="26"/>
        <v>0</v>
      </c>
      <c r="R71" s="157"/>
      <c r="S71" s="157" t="s">
        <v>107</v>
      </c>
      <c r="T71" s="157" t="s">
        <v>107</v>
      </c>
      <c r="U71" s="157">
        <v>9.2999999999999999E-2</v>
      </c>
      <c r="V71" s="157">
        <f t="shared" si="27"/>
        <v>0.56000000000000005</v>
      </c>
      <c r="W71" s="157"/>
      <c r="X71" s="157" t="s">
        <v>108</v>
      </c>
      <c r="Y71" s="157" t="s">
        <v>109</v>
      </c>
      <c r="Z71" s="146"/>
      <c r="AA71" s="146"/>
      <c r="AB71" s="146"/>
      <c r="AC71" s="146"/>
      <c r="AD71" s="146"/>
      <c r="AE71" s="146"/>
      <c r="AF71" s="146"/>
      <c r="AG71" s="146" t="s">
        <v>124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>
      <c r="A72" s="174">
        <v>59</v>
      </c>
      <c r="B72" s="175" t="s">
        <v>242</v>
      </c>
      <c r="C72" s="182" t="s">
        <v>243</v>
      </c>
      <c r="D72" s="176" t="s">
        <v>148</v>
      </c>
      <c r="E72" s="177">
        <v>6</v>
      </c>
      <c r="F72" s="178"/>
      <c r="G72" s="179">
        <f t="shared" si="21"/>
        <v>0</v>
      </c>
      <c r="H72" s="158"/>
      <c r="I72" s="157">
        <f t="shared" si="22"/>
        <v>0</v>
      </c>
      <c r="J72" s="158"/>
      <c r="K72" s="157">
        <f t="shared" si="23"/>
        <v>0</v>
      </c>
      <c r="L72" s="157">
        <v>21</v>
      </c>
      <c r="M72" s="157">
        <f t="shared" si="24"/>
        <v>0</v>
      </c>
      <c r="N72" s="156">
        <v>1.3999999999999999E-4</v>
      </c>
      <c r="O72" s="156">
        <f t="shared" si="25"/>
        <v>0</v>
      </c>
      <c r="P72" s="156">
        <v>0</v>
      </c>
      <c r="Q72" s="156">
        <f t="shared" si="26"/>
        <v>0</v>
      </c>
      <c r="R72" s="157"/>
      <c r="S72" s="157" t="s">
        <v>107</v>
      </c>
      <c r="T72" s="157" t="s">
        <v>107</v>
      </c>
      <c r="U72" s="157">
        <v>8.2000000000000003E-2</v>
      </c>
      <c r="V72" s="157">
        <f t="shared" si="27"/>
        <v>0.49</v>
      </c>
      <c r="W72" s="157"/>
      <c r="X72" s="157" t="s">
        <v>108</v>
      </c>
      <c r="Y72" s="157" t="s">
        <v>109</v>
      </c>
      <c r="Z72" s="146"/>
      <c r="AA72" s="146"/>
      <c r="AB72" s="146"/>
      <c r="AC72" s="146"/>
      <c r="AD72" s="146"/>
      <c r="AE72" s="146"/>
      <c r="AF72" s="146"/>
      <c r="AG72" s="146" t="s">
        <v>124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>
      <c r="A73" s="174">
        <v>60</v>
      </c>
      <c r="B73" s="175" t="s">
        <v>244</v>
      </c>
      <c r="C73" s="182" t="s">
        <v>245</v>
      </c>
      <c r="D73" s="176" t="s">
        <v>148</v>
      </c>
      <c r="E73" s="177">
        <v>6</v>
      </c>
      <c r="F73" s="178"/>
      <c r="G73" s="179">
        <f t="shared" si="21"/>
        <v>0</v>
      </c>
      <c r="H73" s="158"/>
      <c r="I73" s="157">
        <f t="shared" si="22"/>
        <v>0</v>
      </c>
      <c r="J73" s="158"/>
      <c r="K73" s="157">
        <f t="shared" si="23"/>
        <v>0</v>
      </c>
      <c r="L73" s="157">
        <v>21</v>
      </c>
      <c r="M73" s="157">
        <f t="shared" si="24"/>
        <v>0</v>
      </c>
      <c r="N73" s="156">
        <v>2.3000000000000001E-4</v>
      </c>
      <c r="O73" s="156">
        <f t="shared" si="25"/>
        <v>0</v>
      </c>
      <c r="P73" s="156">
        <v>0</v>
      </c>
      <c r="Q73" s="156">
        <f t="shared" si="26"/>
        <v>0</v>
      </c>
      <c r="R73" s="157"/>
      <c r="S73" s="157" t="s">
        <v>107</v>
      </c>
      <c r="T73" s="157" t="s">
        <v>107</v>
      </c>
      <c r="U73" s="157">
        <v>0.38100000000000001</v>
      </c>
      <c r="V73" s="157">
        <f t="shared" si="27"/>
        <v>2.29</v>
      </c>
      <c r="W73" s="157"/>
      <c r="X73" s="157" t="s">
        <v>108</v>
      </c>
      <c r="Y73" s="157" t="s">
        <v>109</v>
      </c>
      <c r="Z73" s="146"/>
      <c r="AA73" s="146"/>
      <c r="AB73" s="146"/>
      <c r="AC73" s="146"/>
      <c r="AD73" s="146"/>
      <c r="AE73" s="146"/>
      <c r="AF73" s="146"/>
      <c r="AG73" s="146" t="s">
        <v>124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>
      <c r="A74" s="174">
        <v>61</v>
      </c>
      <c r="B74" s="175" t="s">
        <v>246</v>
      </c>
      <c r="C74" s="182" t="s">
        <v>247</v>
      </c>
      <c r="D74" s="176" t="s">
        <v>148</v>
      </c>
      <c r="E74" s="177">
        <v>3</v>
      </c>
      <c r="F74" s="178"/>
      <c r="G74" s="179">
        <f t="shared" si="21"/>
        <v>0</v>
      </c>
      <c r="H74" s="158"/>
      <c r="I74" s="157">
        <f t="shared" si="22"/>
        <v>0</v>
      </c>
      <c r="J74" s="158"/>
      <c r="K74" s="157">
        <f t="shared" si="23"/>
        <v>0</v>
      </c>
      <c r="L74" s="157">
        <v>21</v>
      </c>
      <c r="M74" s="157">
        <f t="shared" si="24"/>
        <v>0</v>
      </c>
      <c r="N74" s="156">
        <v>2.5699999999999998E-3</v>
      </c>
      <c r="O74" s="156">
        <f t="shared" si="25"/>
        <v>0.01</v>
      </c>
      <c r="P74" s="156">
        <v>0</v>
      </c>
      <c r="Q74" s="156">
        <f t="shared" si="26"/>
        <v>0</v>
      </c>
      <c r="R74" s="157"/>
      <c r="S74" s="157" t="s">
        <v>107</v>
      </c>
      <c r="T74" s="157" t="s">
        <v>107</v>
      </c>
      <c r="U74" s="157">
        <v>0.433</v>
      </c>
      <c r="V74" s="157">
        <f t="shared" si="27"/>
        <v>1.3</v>
      </c>
      <c r="W74" s="157"/>
      <c r="X74" s="157" t="s">
        <v>108</v>
      </c>
      <c r="Y74" s="157" t="s">
        <v>109</v>
      </c>
      <c r="Z74" s="146"/>
      <c r="AA74" s="146"/>
      <c r="AB74" s="146"/>
      <c r="AC74" s="146"/>
      <c r="AD74" s="146"/>
      <c r="AE74" s="146"/>
      <c r="AF74" s="146"/>
      <c r="AG74" s="146" t="s">
        <v>124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ht="20.399999999999999" outlineLevel="1">
      <c r="A75" s="174">
        <v>62</v>
      </c>
      <c r="B75" s="175" t="s">
        <v>248</v>
      </c>
      <c r="C75" s="182" t="s">
        <v>249</v>
      </c>
      <c r="D75" s="176" t="s">
        <v>148</v>
      </c>
      <c r="E75" s="177">
        <v>2</v>
      </c>
      <c r="F75" s="178"/>
      <c r="G75" s="179">
        <f t="shared" si="21"/>
        <v>0</v>
      </c>
      <c r="H75" s="158"/>
      <c r="I75" s="157">
        <f t="shared" si="22"/>
        <v>0</v>
      </c>
      <c r="J75" s="158"/>
      <c r="K75" s="157">
        <f t="shared" si="23"/>
        <v>0</v>
      </c>
      <c r="L75" s="157">
        <v>21</v>
      </c>
      <c r="M75" s="157">
        <f t="shared" si="24"/>
        <v>0</v>
      </c>
      <c r="N75" s="156">
        <v>0</v>
      </c>
      <c r="O75" s="156">
        <f t="shared" si="25"/>
        <v>0</v>
      </c>
      <c r="P75" s="156">
        <v>0</v>
      </c>
      <c r="Q75" s="156">
        <f t="shared" si="26"/>
        <v>0</v>
      </c>
      <c r="R75" s="157"/>
      <c r="S75" s="157" t="s">
        <v>154</v>
      </c>
      <c r="T75" s="157" t="s">
        <v>155</v>
      </c>
      <c r="U75" s="157">
        <v>0</v>
      </c>
      <c r="V75" s="157">
        <f t="shared" si="27"/>
        <v>0</v>
      </c>
      <c r="W75" s="157"/>
      <c r="X75" s="157" t="s">
        <v>128</v>
      </c>
      <c r="Y75" s="157" t="s">
        <v>109</v>
      </c>
      <c r="Z75" s="146"/>
      <c r="AA75" s="146"/>
      <c r="AB75" s="146"/>
      <c r="AC75" s="146"/>
      <c r="AD75" s="146"/>
      <c r="AE75" s="146"/>
      <c r="AF75" s="146"/>
      <c r="AG75" s="146" t="s">
        <v>156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ht="20.399999999999999" outlineLevel="1">
      <c r="A76" s="168">
        <v>63</v>
      </c>
      <c r="B76" s="169" t="s">
        <v>250</v>
      </c>
      <c r="C76" s="183" t="s">
        <v>251</v>
      </c>
      <c r="D76" s="170" t="s">
        <v>148</v>
      </c>
      <c r="E76" s="171">
        <v>1</v>
      </c>
      <c r="F76" s="172"/>
      <c r="G76" s="173">
        <f t="shared" si="21"/>
        <v>0</v>
      </c>
      <c r="H76" s="158"/>
      <c r="I76" s="157">
        <f t="shared" si="22"/>
        <v>0</v>
      </c>
      <c r="J76" s="158"/>
      <c r="K76" s="157">
        <f t="shared" si="23"/>
        <v>0</v>
      </c>
      <c r="L76" s="157">
        <v>21</v>
      </c>
      <c r="M76" s="157">
        <f t="shared" si="24"/>
        <v>0</v>
      </c>
      <c r="N76" s="156">
        <v>0</v>
      </c>
      <c r="O76" s="156">
        <f t="shared" si="25"/>
        <v>0</v>
      </c>
      <c r="P76" s="156">
        <v>0</v>
      </c>
      <c r="Q76" s="156">
        <f t="shared" si="26"/>
        <v>0</v>
      </c>
      <c r="R76" s="157"/>
      <c r="S76" s="157" t="s">
        <v>154</v>
      </c>
      <c r="T76" s="157" t="s">
        <v>155</v>
      </c>
      <c r="U76" s="157">
        <v>0</v>
      </c>
      <c r="V76" s="157">
        <f t="shared" si="27"/>
        <v>0</v>
      </c>
      <c r="W76" s="157"/>
      <c r="X76" s="157" t="s">
        <v>128</v>
      </c>
      <c r="Y76" s="157" t="s">
        <v>109</v>
      </c>
      <c r="Z76" s="146"/>
      <c r="AA76" s="146"/>
      <c r="AB76" s="146"/>
      <c r="AC76" s="146"/>
      <c r="AD76" s="146"/>
      <c r="AE76" s="146"/>
      <c r="AF76" s="146"/>
      <c r="AG76" s="146" t="s">
        <v>156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>
      <c r="A77" s="153">
        <v>64</v>
      </c>
      <c r="B77" s="154" t="s">
        <v>252</v>
      </c>
      <c r="C77" s="184" t="s">
        <v>253</v>
      </c>
      <c r="D77" s="155" t="s">
        <v>0</v>
      </c>
      <c r="E77" s="180"/>
      <c r="F77" s="158"/>
      <c r="G77" s="157">
        <f t="shared" si="21"/>
        <v>0</v>
      </c>
      <c r="H77" s="158"/>
      <c r="I77" s="157">
        <f t="shared" si="22"/>
        <v>0</v>
      </c>
      <c r="J77" s="158"/>
      <c r="K77" s="157">
        <f t="shared" si="23"/>
        <v>0</v>
      </c>
      <c r="L77" s="157">
        <v>21</v>
      </c>
      <c r="M77" s="157">
        <f t="shared" si="24"/>
        <v>0</v>
      </c>
      <c r="N77" s="156">
        <v>0</v>
      </c>
      <c r="O77" s="156">
        <f t="shared" si="25"/>
        <v>0</v>
      </c>
      <c r="P77" s="156">
        <v>0</v>
      </c>
      <c r="Q77" s="156">
        <f t="shared" si="26"/>
        <v>0</v>
      </c>
      <c r="R77" s="157"/>
      <c r="S77" s="157" t="s">
        <v>107</v>
      </c>
      <c r="T77" s="157" t="s">
        <v>107</v>
      </c>
      <c r="U77" s="157">
        <v>0</v>
      </c>
      <c r="V77" s="157">
        <f t="shared" si="27"/>
        <v>0</v>
      </c>
      <c r="W77" s="157"/>
      <c r="X77" s="157" t="s">
        <v>144</v>
      </c>
      <c r="Y77" s="157" t="s">
        <v>109</v>
      </c>
      <c r="Z77" s="146"/>
      <c r="AA77" s="146"/>
      <c r="AB77" s="146"/>
      <c r="AC77" s="146"/>
      <c r="AD77" s="146"/>
      <c r="AE77" s="146"/>
      <c r="AF77" s="146"/>
      <c r="AG77" s="146" t="s">
        <v>145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>
      <c r="A78" s="161" t="s">
        <v>102</v>
      </c>
      <c r="B78" s="162" t="s">
        <v>68</v>
      </c>
      <c r="C78" s="181" t="s">
        <v>69</v>
      </c>
      <c r="D78" s="163"/>
      <c r="E78" s="164"/>
      <c r="F78" s="165"/>
      <c r="G78" s="166">
        <f>SUMIF(AG79:AG89,"&lt;&gt;NOR",G79:G89)</f>
        <v>0</v>
      </c>
      <c r="H78" s="160"/>
      <c r="I78" s="160">
        <f>SUM(I79:I89)</f>
        <v>0</v>
      </c>
      <c r="J78" s="160"/>
      <c r="K78" s="160">
        <f>SUM(K79:K89)</f>
        <v>0</v>
      </c>
      <c r="L78" s="160"/>
      <c r="M78" s="160">
        <f>SUM(M79:M89)</f>
        <v>0</v>
      </c>
      <c r="N78" s="159"/>
      <c r="O78" s="159">
        <f>SUM(O79:O89)</f>
        <v>10.48</v>
      </c>
      <c r="P78" s="159"/>
      <c r="Q78" s="159">
        <f>SUM(Q79:Q89)</f>
        <v>0</v>
      </c>
      <c r="R78" s="160"/>
      <c r="S78" s="160"/>
      <c r="T78" s="160"/>
      <c r="U78" s="160"/>
      <c r="V78" s="160">
        <f>SUM(V79:V89)</f>
        <v>248.14</v>
      </c>
      <c r="W78" s="160"/>
      <c r="X78" s="160"/>
      <c r="Y78" s="160"/>
      <c r="AG78" t="s">
        <v>103</v>
      </c>
    </row>
    <row r="79" spans="1:60" outlineLevel="1">
      <c r="A79" s="174">
        <v>65</v>
      </c>
      <c r="B79" s="175" t="s">
        <v>254</v>
      </c>
      <c r="C79" s="182" t="s">
        <v>255</v>
      </c>
      <c r="D79" s="176" t="s">
        <v>148</v>
      </c>
      <c r="E79" s="177">
        <v>21</v>
      </c>
      <c r="F79" s="178"/>
      <c r="G79" s="179">
        <f t="shared" ref="G79:G89" si="28">ROUND(E79*F79,2)</f>
        <v>0</v>
      </c>
      <c r="H79" s="158"/>
      <c r="I79" s="157">
        <f t="shared" ref="I79:I89" si="29">ROUND(E79*H79,2)</f>
        <v>0</v>
      </c>
      <c r="J79" s="158"/>
      <c r="K79" s="157">
        <f t="shared" ref="K79:K89" si="30">ROUND(E79*J79,2)</f>
        <v>0</v>
      </c>
      <c r="L79" s="157">
        <v>21</v>
      </c>
      <c r="M79" s="157">
        <f t="shared" ref="M79:M89" si="31">G79*(1+L79/100)</f>
        <v>0</v>
      </c>
      <c r="N79" s="156">
        <v>0</v>
      </c>
      <c r="O79" s="156">
        <f t="shared" ref="O79:O89" si="32">ROUND(E79*N79,2)</f>
        <v>0</v>
      </c>
      <c r="P79" s="156">
        <v>0</v>
      </c>
      <c r="Q79" s="156">
        <f t="shared" ref="Q79:Q89" si="33">ROUND(E79*P79,2)</f>
        <v>0</v>
      </c>
      <c r="R79" s="157"/>
      <c r="S79" s="157" t="s">
        <v>107</v>
      </c>
      <c r="T79" s="157" t="s">
        <v>107</v>
      </c>
      <c r="U79" s="157">
        <v>0.13400000000000001</v>
      </c>
      <c r="V79" s="157">
        <f t="shared" ref="V79:V89" si="34">ROUND(E79*U79,2)</f>
        <v>2.81</v>
      </c>
      <c r="W79" s="157"/>
      <c r="X79" s="157" t="s">
        <v>108</v>
      </c>
      <c r="Y79" s="157" t="s">
        <v>109</v>
      </c>
      <c r="Z79" s="146"/>
      <c r="AA79" s="146"/>
      <c r="AB79" s="146"/>
      <c r="AC79" s="146"/>
      <c r="AD79" s="146"/>
      <c r="AE79" s="146"/>
      <c r="AF79" s="146"/>
      <c r="AG79" s="146" t="s">
        <v>124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>
      <c r="A80" s="174">
        <v>66</v>
      </c>
      <c r="B80" s="175" t="s">
        <v>256</v>
      </c>
      <c r="C80" s="182" t="s">
        <v>257</v>
      </c>
      <c r="D80" s="176" t="s">
        <v>148</v>
      </c>
      <c r="E80" s="177">
        <v>55</v>
      </c>
      <c r="F80" s="178"/>
      <c r="G80" s="179">
        <f t="shared" si="28"/>
        <v>0</v>
      </c>
      <c r="H80" s="158"/>
      <c r="I80" s="157">
        <f t="shared" si="29"/>
        <v>0</v>
      </c>
      <c r="J80" s="158"/>
      <c r="K80" s="157">
        <f t="shared" si="30"/>
        <v>0</v>
      </c>
      <c r="L80" s="157">
        <v>21</v>
      </c>
      <c r="M80" s="157">
        <f t="shared" si="31"/>
        <v>0</v>
      </c>
      <c r="N80" s="156">
        <v>0</v>
      </c>
      <c r="O80" s="156">
        <f t="shared" si="32"/>
        <v>0</v>
      </c>
      <c r="P80" s="156">
        <v>0</v>
      </c>
      <c r="Q80" s="156">
        <f t="shared" si="33"/>
        <v>0</v>
      </c>
      <c r="R80" s="157"/>
      <c r="S80" s="157" t="s">
        <v>107</v>
      </c>
      <c r="T80" s="157" t="s">
        <v>107</v>
      </c>
      <c r="U80" s="157">
        <v>0.26800000000000002</v>
      </c>
      <c r="V80" s="157">
        <f t="shared" si="34"/>
        <v>14.74</v>
      </c>
      <c r="W80" s="157"/>
      <c r="X80" s="157" t="s">
        <v>108</v>
      </c>
      <c r="Y80" s="157" t="s">
        <v>109</v>
      </c>
      <c r="Z80" s="146"/>
      <c r="AA80" s="146"/>
      <c r="AB80" s="146"/>
      <c r="AC80" s="146"/>
      <c r="AD80" s="146"/>
      <c r="AE80" s="146"/>
      <c r="AF80" s="146"/>
      <c r="AG80" s="146" t="s">
        <v>124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>
      <c r="A81" s="174">
        <v>67</v>
      </c>
      <c r="B81" s="175" t="s">
        <v>258</v>
      </c>
      <c r="C81" s="182" t="s">
        <v>259</v>
      </c>
      <c r="D81" s="176" t="s">
        <v>123</v>
      </c>
      <c r="E81" s="177">
        <v>440</v>
      </c>
      <c r="F81" s="178"/>
      <c r="G81" s="179">
        <f t="shared" si="28"/>
        <v>0</v>
      </c>
      <c r="H81" s="158"/>
      <c r="I81" s="157">
        <f t="shared" si="29"/>
        <v>0</v>
      </c>
      <c r="J81" s="158"/>
      <c r="K81" s="157">
        <f t="shared" si="30"/>
        <v>0</v>
      </c>
      <c r="L81" s="157">
        <v>21</v>
      </c>
      <c r="M81" s="157">
        <f t="shared" si="31"/>
        <v>0</v>
      </c>
      <c r="N81" s="156">
        <v>0</v>
      </c>
      <c r="O81" s="156">
        <f t="shared" si="32"/>
        <v>0</v>
      </c>
      <c r="P81" s="156">
        <v>0</v>
      </c>
      <c r="Q81" s="156">
        <f t="shared" si="33"/>
        <v>0</v>
      </c>
      <c r="R81" s="157"/>
      <c r="S81" s="157" t="s">
        <v>107</v>
      </c>
      <c r="T81" s="157" t="s">
        <v>107</v>
      </c>
      <c r="U81" s="157">
        <v>0.13400000000000001</v>
      </c>
      <c r="V81" s="157">
        <f t="shared" si="34"/>
        <v>58.96</v>
      </c>
      <c r="W81" s="157"/>
      <c r="X81" s="157" t="s">
        <v>108</v>
      </c>
      <c r="Y81" s="157" t="s">
        <v>109</v>
      </c>
      <c r="Z81" s="146"/>
      <c r="AA81" s="146"/>
      <c r="AB81" s="146"/>
      <c r="AC81" s="146"/>
      <c r="AD81" s="146"/>
      <c r="AE81" s="146"/>
      <c r="AF81" s="146"/>
      <c r="AG81" s="146" t="s">
        <v>124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>
      <c r="A82" s="174">
        <v>68</v>
      </c>
      <c r="B82" s="175" t="s">
        <v>260</v>
      </c>
      <c r="C82" s="182" t="s">
        <v>261</v>
      </c>
      <c r="D82" s="176" t="s">
        <v>123</v>
      </c>
      <c r="E82" s="177">
        <v>440</v>
      </c>
      <c r="F82" s="178"/>
      <c r="G82" s="179">
        <f t="shared" si="28"/>
        <v>0</v>
      </c>
      <c r="H82" s="158"/>
      <c r="I82" s="157">
        <f t="shared" si="29"/>
        <v>0</v>
      </c>
      <c r="J82" s="158"/>
      <c r="K82" s="157">
        <f t="shared" si="30"/>
        <v>0</v>
      </c>
      <c r="L82" s="157">
        <v>21</v>
      </c>
      <c r="M82" s="157">
        <f t="shared" si="31"/>
        <v>0</v>
      </c>
      <c r="N82" s="156">
        <v>2.3800000000000002E-2</v>
      </c>
      <c r="O82" s="156">
        <f t="shared" si="32"/>
        <v>10.47</v>
      </c>
      <c r="P82" s="156">
        <v>0</v>
      </c>
      <c r="Q82" s="156">
        <f t="shared" si="33"/>
        <v>0</v>
      </c>
      <c r="R82" s="157"/>
      <c r="S82" s="157" t="s">
        <v>107</v>
      </c>
      <c r="T82" s="157" t="s">
        <v>107</v>
      </c>
      <c r="U82" s="157">
        <v>8.2000000000000003E-2</v>
      </c>
      <c r="V82" s="157">
        <f t="shared" si="34"/>
        <v>36.08</v>
      </c>
      <c r="W82" s="157"/>
      <c r="X82" s="157" t="s">
        <v>108</v>
      </c>
      <c r="Y82" s="157" t="s">
        <v>109</v>
      </c>
      <c r="Z82" s="146"/>
      <c r="AA82" s="146"/>
      <c r="AB82" s="146"/>
      <c r="AC82" s="146"/>
      <c r="AD82" s="146"/>
      <c r="AE82" s="146"/>
      <c r="AF82" s="146"/>
      <c r="AG82" s="146" t="s">
        <v>124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>
      <c r="A83" s="174">
        <v>69</v>
      </c>
      <c r="B83" s="175" t="s">
        <v>262</v>
      </c>
      <c r="C83" s="182" t="s">
        <v>263</v>
      </c>
      <c r="D83" s="176" t="s">
        <v>148</v>
      </c>
      <c r="E83" s="177">
        <v>76</v>
      </c>
      <c r="F83" s="178"/>
      <c r="G83" s="179">
        <f t="shared" si="28"/>
        <v>0</v>
      </c>
      <c r="H83" s="158"/>
      <c r="I83" s="157">
        <f t="shared" si="29"/>
        <v>0</v>
      </c>
      <c r="J83" s="158"/>
      <c r="K83" s="157">
        <f t="shared" si="30"/>
        <v>0</v>
      </c>
      <c r="L83" s="157">
        <v>21</v>
      </c>
      <c r="M83" s="157">
        <f t="shared" si="31"/>
        <v>0</v>
      </c>
      <c r="N83" s="156">
        <v>6.9999999999999994E-5</v>
      </c>
      <c r="O83" s="156">
        <f t="shared" si="32"/>
        <v>0.01</v>
      </c>
      <c r="P83" s="156">
        <v>0</v>
      </c>
      <c r="Q83" s="156">
        <f t="shared" si="33"/>
        <v>0</v>
      </c>
      <c r="R83" s="157"/>
      <c r="S83" s="157" t="s">
        <v>107</v>
      </c>
      <c r="T83" s="157" t="s">
        <v>107</v>
      </c>
      <c r="U83" s="157">
        <v>0.25800000000000001</v>
      </c>
      <c r="V83" s="157">
        <f t="shared" si="34"/>
        <v>19.61</v>
      </c>
      <c r="W83" s="157"/>
      <c r="X83" s="157" t="s">
        <v>108</v>
      </c>
      <c r="Y83" s="157" t="s">
        <v>109</v>
      </c>
      <c r="Z83" s="146"/>
      <c r="AA83" s="146"/>
      <c r="AB83" s="146"/>
      <c r="AC83" s="146"/>
      <c r="AD83" s="146"/>
      <c r="AE83" s="146"/>
      <c r="AF83" s="146"/>
      <c r="AG83" s="146" t="s">
        <v>124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>
      <c r="A84" s="174">
        <v>70</v>
      </c>
      <c r="B84" s="175" t="s">
        <v>264</v>
      </c>
      <c r="C84" s="182" t="s">
        <v>265</v>
      </c>
      <c r="D84" s="176" t="s">
        <v>123</v>
      </c>
      <c r="E84" s="177">
        <v>440</v>
      </c>
      <c r="F84" s="178"/>
      <c r="G84" s="179">
        <f t="shared" si="28"/>
        <v>0</v>
      </c>
      <c r="H84" s="158"/>
      <c r="I84" s="157">
        <f t="shared" si="29"/>
        <v>0</v>
      </c>
      <c r="J84" s="158"/>
      <c r="K84" s="157">
        <f t="shared" si="30"/>
        <v>0</v>
      </c>
      <c r="L84" s="157">
        <v>21</v>
      </c>
      <c r="M84" s="157">
        <f t="shared" si="31"/>
        <v>0</v>
      </c>
      <c r="N84" s="156">
        <v>0</v>
      </c>
      <c r="O84" s="156">
        <f t="shared" si="32"/>
        <v>0</v>
      </c>
      <c r="P84" s="156">
        <v>0</v>
      </c>
      <c r="Q84" s="156">
        <f t="shared" si="33"/>
        <v>0</v>
      </c>
      <c r="R84" s="157"/>
      <c r="S84" s="157" t="s">
        <v>107</v>
      </c>
      <c r="T84" s="157" t="s">
        <v>107</v>
      </c>
      <c r="U84" s="157">
        <v>3.1E-2</v>
      </c>
      <c r="V84" s="157">
        <f t="shared" si="34"/>
        <v>13.64</v>
      </c>
      <c r="W84" s="157"/>
      <c r="X84" s="157" t="s">
        <v>108</v>
      </c>
      <c r="Y84" s="157" t="s">
        <v>109</v>
      </c>
      <c r="Z84" s="146"/>
      <c r="AA84" s="146"/>
      <c r="AB84" s="146"/>
      <c r="AC84" s="146"/>
      <c r="AD84" s="146"/>
      <c r="AE84" s="146"/>
      <c r="AF84" s="146"/>
      <c r="AG84" s="146" t="s">
        <v>124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>
      <c r="A85" s="174">
        <v>71</v>
      </c>
      <c r="B85" s="175" t="s">
        <v>266</v>
      </c>
      <c r="C85" s="182" t="s">
        <v>267</v>
      </c>
      <c r="D85" s="176" t="s">
        <v>148</v>
      </c>
      <c r="E85" s="177">
        <v>76</v>
      </c>
      <c r="F85" s="178"/>
      <c r="G85" s="179">
        <f t="shared" si="28"/>
        <v>0</v>
      </c>
      <c r="H85" s="158"/>
      <c r="I85" s="157">
        <f t="shared" si="29"/>
        <v>0</v>
      </c>
      <c r="J85" s="158"/>
      <c r="K85" s="157">
        <f t="shared" si="30"/>
        <v>0</v>
      </c>
      <c r="L85" s="157">
        <v>21</v>
      </c>
      <c r="M85" s="157">
        <f t="shared" si="31"/>
        <v>0</v>
      </c>
      <c r="N85" s="156">
        <v>0</v>
      </c>
      <c r="O85" s="156">
        <f t="shared" si="32"/>
        <v>0</v>
      </c>
      <c r="P85" s="156">
        <v>0</v>
      </c>
      <c r="Q85" s="156">
        <f t="shared" si="33"/>
        <v>0</v>
      </c>
      <c r="R85" s="157"/>
      <c r="S85" s="157" t="s">
        <v>107</v>
      </c>
      <c r="T85" s="157" t="s">
        <v>107</v>
      </c>
      <c r="U85" s="157">
        <v>6.2E-2</v>
      </c>
      <c r="V85" s="157">
        <f t="shared" si="34"/>
        <v>4.71</v>
      </c>
      <c r="W85" s="157"/>
      <c r="X85" s="157" t="s">
        <v>108</v>
      </c>
      <c r="Y85" s="157" t="s">
        <v>109</v>
      </c>
      <c r="Z85" s="146"/>
      <c r="AA85" s="146"/>
      <c r="AB85" s="146"/>
      <c r="AC85" s="146"/>
      <c r="AD85" s="146"/>
      <c r="AE85" s="146"/>
      <c r="AF85" s="146"/>
      <c r="AG85" s="146" t="s">
        <v>124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>
      <c r="A86" s="174">
        <v>72</v>
      </c>
      <c r="B86" s="175" t="s">
        <v>268</v>
      </c>
      <c r="C86" s="182" t="s">
        <v>269</v>
      </c>
      <c r="D86" s="176" t="s">
        <v>123</v>
      </c>
      <c r="E86" s="177">
        <v>1530</v>
      </c>
      <c r="F86" s="178"/>
      <c r="G86" s="179">
        <f t="shared" si="28"/>
        <v>0</v>
      </c>
      <c r="H86" s="158"/>
      <c r="I86" s="157">
        <f t="shared" si="29"/>
        <v>0</v>
      </c>
      <c r="J86" s="158"/>
      <c r="K86" s="157">
        <f t="shared" si="30"/>
        <v>0</v>
      </c>
      <c r="L86" s="157">
        <v>21</v>
      </c>
      <c r="M86" s="157">
        <f t="shared" si="31"/>
        <v>0</v>
      </c>
      <c r="N86" s="156">
        <v>0</v>
      </c>
      <c r="O86" s="156">
        <f t="shared" si="32"/>
        <v>0</v>
      </c>
      <c r="P86" s="156">
        <v>0</v>
      </c>
      <c r="Q86" s="156">
        <f t="shared" si="33"/>
        <v>0</v>
      </c>
      <c r="R86" s="157"/>
      <c r="S86" s="157" t="s">
        <v>107</v>
      </c>
      <c r="T86" s="157" t="s">
        <v>107</v>
      </c>
      <c r="U86" s="157">
        <v>3.1E-2</v>
      </c>
      <c r="V86" s="157">
        <f t="shared" si="34"/>
        <v>47.43</v>
      </c>
      <c r="W86" s="157"/>
      <c r="X86" s="157" t="s">
        <v>108</v>
      </c>
      <c r="Y86" s="157" t="s">
        <v>109</v>
      </c>
      <c r="Z86" s="146"/>
      <c r="AA86" s="146"/>
      <c r="AB86" s="146"/>
      <c r="AC86" s="146"/>
      <c r="AD86" s="146"/>
      <c r="AE86" s="146"/>
      <c r="AF86" s="146"/>
      <c r="AG86" s="146" t="s">
        <v>124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>
      <c r="A87" s="174">
        <v>73</v>
      </c>
      <c r="B87" s="175" t="s">
        <v>270</v>
      </c>
      <c r="C87" s="182" t="s">
        <v>271</v>
      </c>
      <c r="D87" s="176" t="s">
        <v>123</v>
      </c>
      <c r="E87" s="177">
        <v>440</v>
      </c>
      <c r="F87" s="178"/>
      <c r="G87" s="179">
        <f t="shared" si="28"/>
        <v>0</v>
      </c>
      <c r="H87" s="158"/>
      <c r="I87" s="157">
        <f t="shared" si="29"/>
        <v>0</v>
      </c>
      <c r="J87" s="158"/>
      <c r="K87" s="157">
        <f t="shared" si="30"/>
        <v>0</v>
      </c>
      <c r="L87" s="157">
        <v>21</v>
      </c>
      <c r="M87" s="157">
        <f t="shared" si="31"/>
        <v>0</v>
      </c>
      <c r="N87" s="156">
        <v>0</v>
      </c>
      <c r="O87" s="156">
        <f t="shared" si="32"/>
        <v>0</v>
      </c>
      <c r="P87" s="156">
        <v>0</v>
      </c>
      <c r="Q87" s="156">
        <f t="shared" si="33"/>
        <v>0</v>
      </c>
      <c r="R87" s="157"/>
      <c r="S87" s="157" t="s">
        <v>107</v>
      </c>
      <c r="T87" s="157" t="s">
        <v>107</v>
      </c>
      <c r="U87" s="157">
        <v>6.2E-2</v>
      </c>
      <c r="V87" s="157">
        <f t="shared" si="34"/>
        <v>27.28</v>
      </c>
      <c r="W87" s="157"/>
      <c r="X87" s="157" t="s">
        <v>108</v>
      </c>
      <c r="Y87" s="157" t="s">
        <v>109</v>
      </c>
      <c r="Z87" s="146"/>
      <c r="AA87" s="146"/>
      <c r="AB87" s="146"/>
      <c r="AC87" s="146"/>
      <c r="AD87" s="146"/>
      <c r="AE87" s="146"/>
      <c r="AF87" s="146"/>
      <c r="AG87" s="146" t="s">
        <v>124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>
      <c r="A88" s="168">
        <v>74</v>
      </c>
      <c r="B88" s="169" t="s">
        <v>272</v>
      </c>
      <c r="C88" s="183" t="s">
        <v>273</v>
      </c>
      <c r="D88" s="170" t="s">
        <v>123</v>
      </c>
      <c r="E88" s="171">
        <v>440</v>
      </c>
      <c r="F88" s="172"/>
      <c r="G88" s="173">
        <f t="shared" si="28"/>
        <v>0</v>
      </c>
      <c r="H88" s="158"/>
      <c r="I88" s="157">
        <f t="shared" si="29"/>
        <v>0</v>
      </c>
      <c r="J88" s="158"/>
      <c r="K88" s="157">
        <f t="shared" si="30"/>
        <v>0</v>
      </c>
      <c r="L88" s="157">
        <v>21</v>
      </c>
      <c r="M88" s="157">
        <f t="shared" si="31"/>
        <v>0</v>
      </c>
      <c r="N88" s="156">
        <v>0</v>
      </c>
      <c r="O88" s="156">
        <f t="shared" si="32"/>
        <v>0</v>
      </c>
      <c r="P88" s="156">
        <v>0</v>
      </c>
      <c r="Q88" s="156">
        <f t="shared" si="33"/>
        <v>0</v>
      </c>
      <c r="R88" s="157"/>
      <c r="S88" s="157" t="s">
        <v>107</v>
      </c>
      <c r="T88" s="157" t="s">
        <v>107</v>
      </c>
      <c r="U88" s="157">
        <v>5.1999999999999998E-2</v>
      </c>
      <c r="V88" s="157">
        <f t="shared" si="34"/>
        <v>22.88</v>
      </c>
      <c r="W88" s="157"/>
      <c r="X88" s="157" t="s">
        <v>108</v>
      </c>
      <c r="Y88" s="157" t="s">
        <v>109</v>
      </c>
      <c r="Z88" s="146"/>
      <c r="AA88" s="146"/>
      <c r="AB88" s="146"/>
      <c r="AC88" s="146"/>
      <c r="AD88" s="146"/>
      <c r="AE88" s="146"/>
      <c r="AF88" s="146"/>
      <c r="AG88" s="146" t="s">
        <v>124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>
      <c r="A89" s="153">
        <v>75</v>
      </c>
      <c r="B89" s="154" t="s">
        <v>274</v>
      </c>
      <c r="C89" s="184" t="s">
        <v>275</v>
      </c>
      <c r="D89" s="155" t="s">
        <v>0</v>
      </c>
      <c r="E89" s="180"/>
      <c r="F89" s="158"/>
      <c r="G89" s="157">
        <f t="shared" si="28"/>
        <v>0</v>
      </c>
      <c r="H89" s="158"/>
      <c r="I89" s="157">
        <f t="shared" si="29"/>
        <v>0</v>
      </c>
      <c r="J89" s="158"/>
      <c r="K89" s="157">
        <f t="shared" si="30"/>
        <v>0</v>
      </c>
      <c r="L89" s="157">
        <v>21</v>
      </c>
      <c r="M89" s="157">
        <f t="shared" si="31"/>
        <v>0</v>
      </c>
      <c r="N89" s="156">
        <v>0</v>
      </c>
      <c r="O89" s="156">
        <f t="shared" si="32"/>
        <v>0</v>
      </c>
      <c r="P89" s="156">
        <v>0</v>
      </c>
      <c r="Q89" s="156">
        <f t="shared" si="33"/>
        <v>0</v>
      </c>
      <c r="R89" s="157"/>
      <c r="S89" s="157" t="s">
        <v>107</v>
      </c>
      <c r="T89" s="157" t="s">
        <v>107</v>
      </c>
      <c r="U89" s="157">
        <v>0</v>
      </c>
      <c r="V89" s="157">
        <f t="shared" si="34"/>
        <v>0</v>
      </c>
      <c r="W89" s="157"/>
      <c r="X89" s="157" t="s">
        <v>144</v>
      </c>
      <c r="Y89" s="157" t="s">
        <v>109</v>
      </c>
      <c r="Z89" s="146"/>
      <c r="AA89" s="146"/>
      <c r="AB89" s="146"/>
      <c r="AC89" s="146"/>
      <c r="AD89" s="146"/>
      <c r="AE89" s="146"/>
      <c r="AF89" s="146"/>
      <c r="AG89" s="146" t="s">
        <v>145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>
      <c r="A90" s="161" t="s">
        <v>102</v>
      </c>
      <c r="B90" s="162" t="s">
        <v>70</v>
      </c>
      <c r="C90" s="181" t="s">
        <v>71</v>
      </c>
      <c r="D90" s="163"/>
      <c r="E90" s="164"/>
      <c r="F90" s="165"/>
      <c r="G90" s="166">
        <f>SUMIF(AG91:AG93,"&lt;&gt;NOR",G91:G93)</f>
        <v>0</v>
      </c>
      <c r="H90" s="160"/>
      <c r="I90" s="160">
        <f>SUM(I91:I93)</f>
        <v>0</v>
      </c>
      <c r="J90" s="160"/>
      <c r="K90" s="160">
        <f>SUM(K91:K93)</f>
        <v>0</v>
      </c>
      <c r="L90" s="160"/>
      <c r="M90" s="160">
        <f>SUM(M91:M93)</f>
        <v>0</v>
      </c>
      <c r="N90" s="159"/>
      <c r="O90" s="159">
        <f>SUM(O91:O93)</f>
        <v>0.12</v>
      </c>
      <c r="P90" s="159"/>
      <c r="Q90" s="159">
        <f>SUM(Q91:Q93)</f>
        <v>0</v>
      </c>
      <c r="R90" s="160"/>
      <c r="S90" s="160"/>
      <c r="T90" s="160"/>
      <c r="U90" s="160"/>
      <c r="V90" s="160">
        <f>SUM(V91:V93)</f>
        <v>52.3</v>
      </c>
      <c r="W90" s="160"/>
      <c r="X90" s="160"/>
      <c r="Y90" s="160"/>
      <c r="AG90" t="s">
        <v>103</v>
      </c>
    </row>
    <row r="91" spans="1:60" outlineLevel="1">
      <c r="A91" s="174">
        <v>76</v>
      </c>
      <c r="B91" s="175" t="s">
        <v>276</v>
      </c>
      <c r="C91" s="182" t="s">
        <v>277</v>
      </c>
      <c r="D91" s="176" t="s">
        <v>278</v>
      </c>
      <c r="E91" s="177">
        <v>100</v>
      </c>
      <c r="F91" s="178"/>
      <c r="G91" s="179">
        <f>ROUND(E91*F91,2)</f>
        <v>0</v>
      </c>
      <c r="H91" s="158"/>
      <c r="I91" s="157">
        <f>ROUND(E91*H91,2)</f>
        <v>0</v>
      </c>
      <c r="J91" s="158"/>
      <c r="K91" s="157">
        <f>ROUND(E91*J91,2)</f>
        <v>0</v>
      </c>
      <c r="L91" s="157">
        <v>21</v>
      </c>
      <c r="M91" s="157">
        <f>G91*(1+L91/100)</f>
        <v>0</v>
      </c>
      <c r="N91" s="156">
        <v>6.0000000000000002E-5</v>
      </c>
      <c r="O91" s="156">
        <f>ROUND(E91*N91,2)</f>
        <v>0.01</v>
      </c>
      <c r="P91" s="156">
        <v>0</v>
      </c>
      <c r="Q91" s="156">
        <f>ROUND(E91*P91,2)</f>
        <v>0</v>
      </c>
      <c r="R91" s="157"/>
      <c r="S91" s="157" t="s">
        <v>107</v>
      </c>
      <c r="T91" s="157" t="s">
        <v>107</v>
      </c>
      <c r="U91" s="157">
        <v>0.42599999999999999</v>
      </c>
      <c r="V91" s="157">
        <f>ROUND(E91*U91,2)</f>
        <v>42.6</v>
      </c>
      <c r="W91" s="157"/>
      <c r="X91" s="157" t="s">
        <v>108</v>
      </c>
      <c r="Y91" s="157" t="s">
        <v>109</v>
      </c>
      <c r="Z91" s="146"/>
      <c r="AA91" s="146"/>
      <c r="AB91" s="146"/>
      <c r="AC91" s="146"/>
      <c r="AD91" s="146"/>
      <c r="AE91" s="146"/>
      <c r="AF91" s="146"/>
      <c r="AG91" s="146" t="s">
        <v>124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>
      <c r="A92" s="168">
        <v>77</v>
      </c>
      <c r="B92" s="169" t="s">
        <v>279</v>
      </c>
      <c r="C92" s="183" t="s">
        <v>280</v>
      </c>
      <c r="D92" s="170" t="s">
        <v>278</v>
      </c>
      <c r="E92" s="171">
        <v>100</v>
      </c>
      <c r="F92" s="172"/>
      <c r="G92" s="173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21</v>
      </c>
      <c r="M92" s="157">
        <f>G92*(1+L92/100)</f>
        <v>0</v>
      </c>
      <c r="N92" s="156">
        <v>1.0499999999999999E-3</v>
      </c>
      <c r="O92" s="156">
        <f>ROUND(E92*N92,2)</f>
        <v>0.11</v>
      </c>
      <c r="P92" s="156">
        <v>0</v>
      </c>
      <c r="Q92" s="156">
        <f>ROUND(E92*P92,2)</f>
        <v>0</v>
      </c>
      <c r="R92" s="157"/>
      <c r="S92" s="157" t="s">
        <v>107</v>
      </c>
      <c r="T92" s="157" t="s">
        <v>107</v>
      </c>
      <c r="U92" s="157">
        <v>9.7000000000000003E-2</v>
      </c>
      <c r="V92" s="157">
        <f>ROUND(E92*U92,2)</f>
        <v>9.6999999999999993</v>
      </c>
      <c r="W92" s="157"/>
      <c r="X92" s="157" t="s">
        <v>108</v>
      </c>
      <c r="Y92" s="157" t="s">
        <v>109</v>
      </c>
      <c r="Z92" s="146"/>
      <c r="AA92" s="146"/>
      <c r="AB92" s="146"/>
      <c r="AC92" s="146"/>
      <c r="AD92" s="146"/>
      <c r="AE92" s="146"/>
      <c r="AF92" s="146"/>
      <c r="AG92" s="146" t="s">
        <v>124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53">
        <v>78</v>
      </c>
      <c r="B93" s="154" t="s">
        <v>281</v>
      </c>
      <c r="C93" s="184" t="s">
        <v>282</v>
      </c>
      <c r="D93" s="155" t="s">
        <v>0</v>
      </c>
      <c r="E93" s="180"/>
      <c r="F93" s="158"/>
      <c r="G93" s="157">
        <f>ROUND(E93*F93,2)</f>
        <v>0</v>
      </c>
      <c r="H93" s="158"/>
      <c r="I93" s="157">
        <f>ROUND(E93*H93,2)</f>
        <v>0</v>
      </c>
      <c r="J93" s="158"/>
      <c r="K93" s="157">
        <f>ROUND(E93*J93,2)</f>
        <v>0</v>
      </c>
      <c r="L93" s="157">
        <v>21</v>
      </c>
      <c r="M93" s="157">
        <f>G93*(1+L93/100)</f>
        <v>0</v>
      </c>
      <c r="N93" s="156">
        <v>0</v>
      </c>
      <c r="O93" s="156">
        <f>ROUND(E93*N93,2)</f>
        <v>0</v>
      </c>
      <c r="P93" s="156">
        <v>0</v>
      </c>
      <c r="Q93" s="156">
        <f>ROUND(E93*P93,2)</f>
        <v>0</v>
      </c>
      <c r="R93" s="157"/>
      <c r="S93" s="157" t="s">
        <v>107</v>
      </c>
      <c r="T93" s="157" t="s">
        <v>107</v>
      </c>
      <c r="U93" s="157">
        <v>0</v>
      </c>
      <c r="V93" s="157">
        <f>ROUND(E93*U93,2)</f>
        <v>0</v>
      </c>
      <c r="W93" s="157"/>
      <c r="X93" s="157" t="s">
        <v>144</v>
      </c>
      <c r="Y93" s="157" t="s">
        <v>109</v>
      </c>
      <c r="Z93" s="146"/>
      <c r="AA93" s="146"/>
      <c r="AB93" s="146"/>
      <c r="AC93" s="146"/>
      <c r="AD93" s="146"/>
      <c r="AE93" s="146"/>
      <c r="AF93" s="146"/>
      <c r="AG93" s="146" t="s">
        <v>145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>
      <c r="A94" s="161" t="s">
        <v>102</v>
      </c>
      <c r="B94" s="162" t="s">
        <v>74</v>
      </c>
      <c r="C94" s="181" t="s">
        <v>29</v>
      </c>
      <c r="D94" s="163"/>
      <c r="E94" s="164"/>
      <c r="F94" s="165"/>
      <c r="G94" s="166">
        <f>SUMIF(AG95:AG99,"&lt;&gt;NOR",G95:G99)</f>
        <v>0</v>
      </c>
      <c r="H94" s="160"/>
      <c r="I94" s="160">
        <f>SUM(I95:I99)</f>
        <v>0</v>
      </c>
      <c r="J94" s="160"/>
      <c r="K94" s="160">
        <f>SUM(K95:K99)</f>
        <v>0</v>
      </c>
      <c r="L94" s="160"/>
      <c r="M94" s="160">
        <f>SUM(M95:M99)</f>
        <v>0</v>
      </c>
      <c r="N94" s="159"/>
      <c r="O94" s="159">
        <f>SUM(O95:O99)</f>
        <v>0</v>
      </c>
      <c r="P94" s="159"/>
      <c r="Q94" s="159">
        <f>SUM(Q95:Q99)</f>
        <v>0</v>
      </c>
      <c r="R94" s="160"/>
      <c r="S94" s="160"/>
      <c r="T94" s="160"/>
      <c r="U94" s="160"/>
      <c r="V94" s="160">
        <f>SUM(V95:V99)</f>
        <v>0</v>
      </c>
      <c r="W94" s="160"/>
      <c r="X94" s="160"/>
      <c r="Y94" s="160"/>
      <c r="AG94" t="s">
        <v>103</v>
      </c>
    </row>
    <row r="95" spans="1:60" outlineLevel="1">
      <c r="A95" s="168">
        <v>79</v>
      </c>
      <c r="B95" s="169" t="s">
        <v>283</v>
      </c>
      <c r="C95" s="183" t="s">
        <v>284</v>
      </c>
      <c r="D95" s="170" t="s">
        <v>285</v>
      </c>
      <c r="E95" s="171">
        <v>1</v>
      </c>
      <c r="F95" s="172"/>
      <c r="G95" s="173">
        <f>ROUND(E95*F95,2)</f>
        <v>0</v>
      </c>
      <c r="H95" s="158"/>
      <c r="I95" s="157">
        <f>ROUND(E95*H95,2)</f>
        <v>0</v>
      </c>
      <c r="J95" s="158"/>
      <c r="K95" s="157">
        <f>ROUND(E95*J95,2)</f>
        <v>0</v>
      </c>
      <c r="L95" s="157">
        <v>21</v>
      </c>
      <c r="M95" s="157">
        <f>G95*(1+L95/100)</f>
        <v>0</v>
      </c>
      <c r="N95" s="156">
        <v>0</v>
      </c>
      <c r="O95" s="156">
        <f>ROUND(E95*N95,2)</f>
        <v>0</v>
      </c>
      <c r="P95" s="156">
        <v>0</v>
      </c>
      <c r="Q95" s="156">
        <f>ROUND(E95*P95,2)</f>
        <v>0</v>
      </c>
      <c r="R95" s="157"/>
      <c r="S95" s="157" t="s">
        <v>107</v>
      </c>
      <c r="T95" s="157" t="s">
        <v>155</v>
      </c>
      <c r="U95" s="157">
        <v>0</v>
      </c>
      <c r="V95" s="157">
        <f>ROUND(E95*U95,2)</f>
        <v>0</v>
      </c>
      <c r="W95" s="157"/>
      <c r="X95" s="157" t="s">
        <v>286</v>
      </c>
      <c r="Y95" s="157" t="s">
        <v>109</v>
      </c>
      <c r="Z95" s="146"/>
      <c r="AA95" s="146"/>
      <c r="AB95" s="146"/>
      <c r="AC95" s="146"/>
      <c r="AD95" s="146"/>
      <c r="AE95" s="146"/>
      <c r="AF95" s="146"/>
      <c r="AG95" s="146" t="s">
        <v>287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2">
      <c r="A96" s="153"/>
      <c r="B96" s="154"/>
      <c r="C96" s="265" t="s">
        <v>288</v>
      </c>
      <c r="D96" s="266"/>
      <c r="E96" s="266"/>
      <c r="F96" s="266"/>
      <c r="G96" s="266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6"/>
      <c r="AA96" s="146"/>
      <c r="AB96" s="146"/>
      <c r="AC96" s="146"/>
      <c r="AD96" s="146"/>
      <c r="AE96" s="146"/>
      <c r="AF96" s="146"/>
      <c r="AG96" s="146" t="s">
        <v>289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3">
      <c r="A97" s="153"/>
      <c r="B97" s="154"/>
      <c r="C97" s="267" t="s">
        <v>290</v>
      </c>
      <c r="D97" s="268"/>
      <c r="E97" s="268"/>
      <c r="F97" s="268"/>
      <c r="G97" s="268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6"/>
      <c r="AA97" s="146"/>
      <c r="AB97" s="146"/>
      <c r="AC97" s="146"/>
      <c r="AD97" s="146"/>
      <c r="AE97" s="146"/>
      <c r="AF97" s="146"/>
      <c r="AG97" s="146" t="s">
        <v>289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>
      <c r="A98" s="174">
        <v>80</v>
      </c>
      <c r="B98" s="175" t="s">
        <v>291</v>
      </c>
      <c r="C98" s="182" t="s">
        <v>292</v>
      </c>
      <c r="D98" s="176" t="s">
        <v>285</v>
      </c>
      <c r="E98" s="177">
        <v>1</v>
      </c>
      <c r="F98" s="178"/>
      <c r="G98" s="179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21</v>
      </c>
      <c r="M98" s="157">
        <f>G98*(1+L98/100)</f>
        <v>0</v>
      </c>
      <c r="N98" s="156">
        <v>0</v>
      </c>
      <c r="O98" s="156">
        <f>ROUND(E98*N98,2)</f>
        <v>0</v>
      </c>
      <c r="P98" s="156">
        <v>0</v>
      </c>
      <c r="Q98" s="156">
        <f>ROUND(E98*P98,2)</f>
        <v>0</v>
      </c>
      <c r="R98" s="157"/>
      <c r="S98" s="157" t="s">
        <v>107</v>
      </c>
      <c r="T98" s="157" t="s">
        <v>155</v>
      </c>
      <c r="U98" s="157">
        <v>0</v>
      </c>
      <c r="V98" s="157">
        <f>ROUND(E98*U98,2)</f>
        <v>0</v>
      </c>
      <c r="W98" s="157"/>
      <c r="X98" s="157" t="s">
        <v>286</v>
      </c>
      <c r="Y98" s="157" t="s">
        <v>109</v>
      </c>
      <c r="Z98" s="146"/>
      <c r="AA98" s="146"/>
      <c r="AB98" s="146"/>
      <c r="AC98" s="146"/>
      <c r="AD98" s="146"/>
      <c r="AE98" s="146"/>
      <c r="AF98" s="146"/>
      <c r="AG98" s="146" t="s">
        <v>293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0.399999999999999" outlineLevel="1">
      <c r="A99" s="174">
        <v>81</v>
      </c>
      <c r="B99" s="175" t="s">
        <v>294</v>
      </c>
      <c r="C99" s="182" t="s">
        <v>295</v>
      </c>
      <c r="D99" s="176" t="s">
        <v>285</v>
      </c>
      <c r="E99" s="177">
        <v>1</v>
      </c>
      <c r="F99" s="178"/>
      <c r="G99" s="179">
        <f>ROUND(E99*F99,2)</f>
        <v>0</v>
      </c>
      <c r="H99" s="158"/>
      <c r="I99" s="157">
        <f>ROUND(E99*H99,2)</f>
        <v>0</v>
      </c>
      <c r="J99" s="158"/>
      <c r="K99" s="157">
        <f>ROUND(E99*J99,2)</f>
        <v>0</v>
      </c>
      <c r="L99" s="157">
        <v>21</v>
      </c>
      <c r="M99" s="157">
        <f>G99*(1+L99/100)</f>
        <v>0</v>
      </c>
      <c r="N99" s="156">
        <v>0</v>
      </c>
      <c r="O99" s="156">
        <f>ROUND(E99*N99,2)</f>
        <v>0</v>
      </c>
      <c r="P99" s="156">
        <v>0</v>
      </c>
      <c r="Q99" s="156">
        <f>ROUND(E99*P99,2)</f>
        <v>0</v>
      </c>
      <c r="R99" s="157"/>
      <c r="S99" s="157" t="s">
        <v>107</v>
      </c>
      <c r="T99" s="157" t="s">
        <v>155</v>
      </c>
      <c r="U99" s="157">
        <v>0</v>
      </c>
      <c r="V99" s="157">
        <f>ROUND(E99*U99,2)</f>
        <v>0</v>
      </c>
      <c r="W99" s="157"/>
      <c r="X99" s="157" t="s">
        <v>286</v>
      </c>
      <c r="Y99" s="157" t="s">
        <v>109</v>
      </c>
      <c r="Z99" s="146"/>
      <c r="AA99" s="146"/>
      <c r="AB99" s="146"/>
      <c r="AC99" s="146"/>
      <c r="AD99" s="146"/>
      <c r="AE99" s="146"/>
      <c r="AF99" s="146"/>
      <c r="AG99" s="146" t="s">
        <v>287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>
      <c r="A100" s="161" t="s">
        <v>102</v>
      </c>
      <c r="B100" s="162" t="s">
        <v>75</v>
      </c>
      <c r="C100" s="181" t="s">
        <v>30</v>
      </c>
      <c r="D100" s="163"/>
      <c r="E100" s="164"/>
      <c r="F100" s="165"/>
      <c r="G100" s="166">
        <f>SUMIF(AG101:AG101,"&lt;&gt;NOR",G101:G101)</f>
        <v>0</v>
      </c>
      <c r="H100" s="160"/>
      <c r="I100" s="160">
        <f>SUM(I101:I101)</f>
        <v>0</v>
      </c>
      <c r="J100" s="160"/>
      <c r="K100" s="160">
        <f>SUM(K101:K101)</f>
        <v>0</v>
      </c>
      <c r="L100" s="160"/>
      <c r="M100" s="160">
        <f>SUM(M101:M101)</f>
        <v>0</v>
      </c>
      <c r="N100" s="159"/>
      <c r="O100" s="159">
        <f>SUM(O101:O101)</f>
        <v>0</v>
      </c>
      <c r="P100" s="159"/>
      <c r="Q100" s="159">
        <f>SUM(Q101:Q101)</f>
        <v>0</v>
      </c>
      <c r="R100" s="160"/>
      <c r="S100" s="160"/>
      <c r="T100" s="160"/>
      <c r="U100" s="160"/>
      <c r="V100" s="160">
        <f>SUM(V101:V101)</f>
        <v>0</v>
      </c>
      <c r="W100" s="160"/>
      <c r="X100" s="160"/>
      <c r="Y100" s="160"/>
      <c r="AG100" t="s">
        <v>103</v>
      </c>
    </row>
    <row r="101" spans="1:60" outlineLevel="1">
      <c r="A101" s="168">
        <v>82</v>
      </c>
      <c r="B101" s="169" t="s">
        <v>296</v>
      </c>
      <c r="C101" s="183" t="s">
        <v>297</v>
      </c>
      <c r="D101" s="170" t="s">
        <v>285</v>
      </c>
      <c r="E101" s="171">
        <v>1</v>
      </c>
      <c r="F101" s="172"/>
      <c r="G101" s="173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21</v>
      </c>
      <c r="M101" s="157">
        <f>G101*(1+L101/100)</f>
        <v>0</v>
      </c>
      <c r="N101" s="156">
        <v>0</v>
      </c>
      <c r="O101" s="156">
        <f>ROUND(E101*N101,2)</f>
        <v>0</v>
      </c>
      <c r="P101" s="156">
        <v>0</v>
      </c>
      <c r="Q101" s="156">
        <f>ROUND(E101*P101,2)</f>
        <v>0</v>
      </c>
      <c r="R101" s="157"/>
      <c r="S101" s="157" t="s">
        <v>107</v>
      </c>
      <c r="T101" s="157" t="s">
        <v>155</v>
      </c>
      <c r="U101" s="157">
        <v>0</v>
      </c>
      <c r="V101" s="157">
        <f>ROUND(E101*U101,2)</f>
        <v>0</v>
      </c>
      <c r="W101" s="157"/>
      <c r="X101" s="157" t="s">
        <v>286</v>
      </c>
      <c r="Y101" s="157" t="s">
        <v>109</v>
      </c>
      <c r="Z101" s="146"/>
      <c r="AA101" s="146"/>
      <c r="AB101" s="146"/>
      <c r="AC101" s="146"/>
      <c r="AD101" s="146"/>
      <c r="AE101" s="146"/>
      <c r="AF101" s="146"/>
      <c r="AG101" s="146" t="s">
        <v>298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>
      <c r="A102" s="3"/>
      <c r="B102" s="4"/>
      <c r="C102" s="185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E102">
        <v>12</v>
      </c>
      <c r="AF102">
        <v>21</v>
      </c>
      <c r="AG102" t="s">
        <v>88</v>
      </c>
    </row>
    <row r="103" spans="1:60">
      <c r="A103" s="149"/>
      <c r="B103" s="150" t="s">
        <v>31</v>
      </c>
      <c r="C103" s="186"/>
      <c r="D103" s="151"/>
      <c r="E103" s="152"/>
      <c r="F103" s="152"/>
      <c r="G103" s="167">
        <f>G8+G12+G14+G24+G32+G50+G78+G90+G94+G100</f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AE103">
        <f>SUMIF(L7:L101,AE102,G7:G101)</f>
        <v>0</v>
      </c>
      <c r="AF103">
        <f>SUMIF(L7:L101,AF102,G7:G101)</f>
        <v>0</v>
      </c>
      <c r="AG103" t="s">
        <v>299</v>
      </c>
    </row>
    <row r="104" spans="1:60">
      <c r="A104" s="3"/>
      <c r="B104" s="4"/>
      <c r="C104" s="185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60">
      <c r="A105" s="3"/>
      <c r="B105" s="4"/>
      <c r="C105" s="185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60">
      <c r="A106" s="251" t="s">
        <v>300</v>
      </c>
      <c r="B106" s="251"/>
      <c r="C106" s="252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>
      <c r="A107" s="253"/>
      <c r="B107" s="254"/>
      <c r="C107" s="255"/>
      <c r="D107" s="254"/>
      <c r="E107" s="254"/>
      <c r="F107" s="254"/>
      <c r="G107" s="256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G107" t="s">
        <v>301</v>
      </c>
    </row>
    <row r="108" spans="1:60">
      <c r="A108" s="257"/>
      <c r="B108" s="258"/>
      <c r="C108" s="259"/>
      <c r="D108" s="258"/>
      <c r="E108" s="258"/>
      <c r="F108" s="258"/>
      <c r="G108" s="260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>
      <c r="A109" s="257"/>
      <c r="B109" s="258"/>
      <c r="C109" s="259"/>
      <c r="D109" s="258"/>
      <c r="E109" s="258"/>
      <c r="F109" s="258"/>
      <c r="G109" s="260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>
      <c r="A110" s="257"/>
      <c r="B110" s="258"/>
      <c r="C110" s="259"/>
      <c r="D110" s="258"/>
      <c r="E110" s="258"/>
      <c r="F110" s="258"/>
      <c r="G110" s="260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>
      <c r="A111" s="261"/>
      <c r="B111" s="262"/>
      <c r="C111" s="263"/>
      <c r="D111" s="262"/>
      <c r="E111" s="262"/>
      <c r="F111" s="262"/>
      <c r="G111" s="26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>
      <c r="A112" s="3"/>
      <c r="B112" s="4"/>
      <c r="C112" s="185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3:33">
      <c r="C113" s="187"/>
      <c r="D113" s="10"/>
      <c r="AG113" t="s">
        <v>302</v>
      </c>
    </row>
    <row r="114" spans="3:33">
      <c r="D114" s="10"/>
    </row>
    <row r="115" spans="3:33">
      <c r="D115" s="10"/>
    </row>
    <row r="116" spans="3:33">
      <c r="D116" s="10"/>
    </row>
    <row r="117" spans="3:33">
      <c r="D117" s="10"/>
    </row>
    <row r="118" spans="3:33">
      <c r="D118" s="10"/>
    </row>
    <row r="119" spans="3:33">
      <c r="D119" s="10"/>
    </row>
    <row r="120" spans="3:33">
      <c r="D120" s="10"/>
    </row>
    <row r="121" spans="3:33">
      <c r="D121" s="10"/>
    </row>
    <row r="122" spans="3:33">
      <c r="D122" s="10"/>
    </row>
    <row r="123" spans="3:33">
      <c r="D123" s="10"/>
    </row>
    <row r="124" spans="3:33">
      <c r="D124" s="10"/>
    </row>
    <row r="125" spans="3:33">
      <c r="D125" s="10"/>
    </row>
    <row r="126" spans="3:33">
      <c r="D126" s="10"/>
    </row>
    <row r="127" spans="3:33">
      <c r="D127" s="10"/>
    </row>
    <row r="128" spans="3:33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8">
    <mergeCell ref="A107:G111"/>
    <mergeCell ref="C96:G96"/>
    <mergeCell ref="C97:G97"/>
    <mergeCell ref="A1:G1"/>
    <mergeCell ref="C2:G2"/>
    <mergeCell ref="C3:G3"/>
    <mergeCell ref="C4:G4"/>
    <mergeCell ref="A106:C10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D746D-ACFC-4FF1-8C4C-158A1F638BD0}">
  <dimension ref="A1:X331"/>
  <sheetViews>
    <sheetView showGridLines="0" zoomScale="98" zoomScaleNormal="98" workbookViewId="0">
      <pane ySplit="13" topLeftCell="A73" activePane="bottomLeft" state="frozenSplit"/>
      <selection pane="bottomLeft" activeCell="I109" sqref="I109"/>
    </sheetView>
  </sheetViews>
  <sheetFormatPr defaultColWidth="9.109375" defaultRowHeight="11.25" customHeight="1"/>
  <cols>
    <col min="1" max="1" width="5.5546875" style="274" customWidth="1"/>
    <col min="2" max="2" width="4.44140625" style="274" customWidth="1"/>
    <col min="3" max="3" width="4.6640625" style="274" customWidth="1"/>
    <col min="4" max="4" width="12.6640625" style="274" customWidth="1"/>
    <col min="5" max="5" width="69.33203125" style="274" customWidth="1"/>
    <col min="6" max="6" width="4.6640625" style="274" customWidth="1"/>
    <col min="7" max="7" width="9.88671875" style="274" customWidth="1"/>
    <col min="8" max="8" width="9.6640625" style="274" customWidth="1"/>
    <col min="9" max="9" width="14.88671875" style="274" customWidth="1"/>
    <col min="10" max="10" width="10.5546875" style="274" hidden="1" customWidth="1"/>
    <col min="11" max="11" width="10.88671875" style="274" hidden="1" customWidth="1"/>
    <col min="12" max="12" width="9.6640625" style="274" hidden="1" customWidth="1"/>
    <col min="13" max="13" width="11.5546875" style="274" hidden="1" customWidth="1"/>
    <col min="14" max="14" width="6" style="274" customWidth="1"/>
    <col min="15" max="15" width="7" style="274" hidden="1" customWidth="1"/>
    <col min="16" max="16" width="7.33203125" style="274" hidden="1" customWidth="1"/>
    <col min="17" max="19" width="9.109375" style="274" hidden="1" customWidth="1"/>
    <col min="20" max="20" width="0" style="274" hidden="1" customWidth="1"/>
    <col min="21" max="21" width="23.109375" style="273" customWidth="1"/>
    <col min="22" max="256" width="9.109375" style="274"/>
    <col min="257" max="257" width="5.5546875" style="274" customWidth="1"/>
    <col min="258" max="258" width="4.44140625" style="274" customWidth="1"/>
    <col min="259" max="259" width="4.6640625" style="274" customWidth="1"/>
    <col min="260" max="260" width="12.6640625" style="274" customWidth="1"/>
    <col min="261" max="261" width="69.33203125" style="274" customWidth="1"/>
    <col min="262" max="262" width="4.6640625" style="274" customWidth="1"/>
    <col min="263" max="263" width="9.88671875" style="274" customWidth="1"/>
    <col min="264" max="264" width="9.6640625" style="274" customWidth="1"/>
    <col min="265" max="265" width="14.88671875" style="274" customWidth="1"/>
    <col min="266" max="269" width="0" style="274" hidden="1" customWidth="1"/>
    <col min="270" max="270" width="6" style="274" customWidth="1"/>
    <col min="271" max="276" width="0" style="274" hidden="1" customWidth="1"/>
    <col min="277" max="277" width="23.109375" style="274" customWidth="1"/>
    <col min="278" max="512" width="9.109375" style="274"/>
    <col min="513" max="513" width="5.5546875" style="274" customWidth="1"/>
    <col min="514" max="514" width="4.44140625" style="274" customWidth="1"/>
    <col min="515" max="515" width="4.6640625" style="274" customWidth="1"/>
    <col min="516" max="516" width="12.6640625" style="274" customWidth="1"/>
    <col min="517" max="517" width="69.33203125" style="274" customWidth="1"/>
    <col min="518" max="518" width="4.6640625" style="274" customWidth="1"/>
    <col min="519" max="519" width="9.88671875" style="274" customWidth="1"/>
    <col min="520" max="520" width="9.6640625" style="274" customWidth="1"/>
    <col min="521" max="521" width="14.88671875" style="274" customWidth="1"/>
    <col min="522" max="525" width="0" style="274" hidden="1" customWidth="1"/>
    <col min="526" max="526" width="6" style="274" customWidth="1"/>
    <col min="527" max="532" width="0" style="274" hidden="1" customWidth="1"/>
    <col min="533" max="533" width="23.109375" style="274" customWidth="1"/>
    <col min="534" max="768" width="9.109375" style="274"/>
    <col min="769" max="769" width="5.5546875" style="274" customWidth="1"/>
    <col min="770" max="770" width="4.44140625" style="274" customWidth="1"/>
    <col min="771" max="771" width="4.6640625" style="274" customWidth="1"/>
    <col min="772" max="772" width="12.6640625" style="274" customWidth="1"/>
    <col min="773" max="773" width="69.33203125" style="274" customWidth="1"/>
    <col min="774" max="774" width="4.6640625" style="274" customWidth="1"/>
    <col min="775" max="775" width="9.88671875" style="274" customWidth="1"/>
    <col min="776" max="776" width="9.6640625" style="274" customWidth="1"/>
    <col min="777" max="777" width="14.88671875" style="274" customWidth="1"/>
    <col min="778" max="781" width="0" style="274" hidden="1" customWidth="1"/>
    <col min="782" max="782" width="6" style="274" customWidth="1"/>
    <col min="783" max="788" width="0" style="274" hidden="1" customWidth="1"/>
    <col min="789" max="789" width="23.109375" style="274" customWidth="1"/>
    <col min="790" max="1024" width="9.109375" style="274"/>
    <col min="1025" max="1025" width="5.5546875" style="274" customWidth="1"/>
    <col min="1026" max="1026" width="4.44140625" style="274" customWidth="1"/>
    <col min="1027" max="1027" width="4.6640625" style="274" customWidth="1"/>
    <col min="1028" max="1028" width="12.6640625" style="274" customWidth="1"/>
    <col min="1029" max="1029" width="69.33203125" style="274" customWidth="1"/>
    <col min="1030" max="1030" width="4.6640625" style="274" customWidth="1"/>
    <col min="1031" max="1031" width="9.88671875" style="274" customWidth="1"/>
    <col min="1032" max="1032" width="9.6640625" style="274" customWidth="1"/>
    <col min="1033" max="1033" width="14.88671875" style="274" customWidth="1"/>
    <col min="1034" max="1037" width="0" style="274" hidden="1" customWidth="1"/>
    <col min="1038" max="1038" width="6" style="274" customWidth="1"/>
    <col min="1039" max="1044" width="0" style="274" hidden="1" customWidth="1"/>
    <col min="1045" max="1045" width="23.109375" style="274" customWidth="1"/>
    <col min="1046" max="1280" width="9.109375" style="274"/>
    <col min="1281" max="1281" width="5.5546875" style="274" customWidth="1"/>
    <col min="1282" max="1282" width="4.44140625" style="274" customWidth="1"/>
    <col min="1283" max="1283" width="4.6640625" style="274" customWidth="1"/>
    <col min="1284" max="1284" width="12.6640625" style="274" customWidth="1"/>
    <col min="1285" max="1285" width="69.33203125" style="274" customWidth="1"/>
    <col min="1286" max="1286" width="4.6640625" style="274" customWidth="1"/>
    <col min="1287" max="1287" width="9.88671875" style="274" customWidth="1"/>
    <col min="1288" max="1288" width="9.6640625" style="274" customWidth="1"/>
    <col min="1289" max="1289" width="14.88671875" style="274" customWidth="1"/>
    <col min="1290" max="1293" width="0" style="274" hidden="1" customWidth="1"/>
    <col min="1294" max="1294" width="6" style="274" customWidth="1"/>
    <col min="1295" max="1300" width="0" style="274" hidden="1" customWidth="1"/>
    <col min="1301" max="1301" width="23.109375" style="274" customWidth="1"/>
    <col min="1302" max="1536" width="9.109375" style="274"/>
    <col min="1537" max="1537" width="5.5546875" style="274" customWidth="1"/>
    <col min="1538" max="1538" width="4.44140625" style="274" customWidth="1"/>
    <col min="1539" max="1539" width="4.6640625" style="274" customWidth="1"/>
    <col min="1540" max="1540" width="12.6640625" style="274" customWidth="1"/>
    <col min="1541" max="1541" width="69.33203125" style="274" customWidth="1"/>
    <col min="1542" max="1542" width="4.6640625" style="274" customWidth="1"/>
    <col min="1543" max="1543" width="9.88671875" style="274" customWidth="1"/>
    <col min="1544" max="1544" width="9.6640625" style="274" customWidth="1"/>
    <col min="1545" max="1545" width="14.88671875" style="274" customWidth="1"/>
    <col min="1546" max="1549" width="0" style="274" hidden="1" customWidth="1"/>
    <col min="1550" max="1550" width="6" style="274" customWidth="1"/>
    <col min="1551" max="1556" width="0" style="274" hidden="1" customWidth="1"/>
    <col min="1557" max="1557" width="23.109375" style="274" customWidth="1"/>
    <col min="1558" max="1792" width="9.109375" style="274"/>
    <col min="1793" max="1793" width="5.5546875" style="274" customWidth="1"/>
    <col min="1794" max="1794" width="4.44140625" style="274" customWidth="1"/>
    <col min="1795" max="1795" width="4.6640625" style="274" customWidth="1"/>
    <col min="1796" max="1796" width="12.6640625" style="274" customWidth="1"/>
    <col min="1797" max="1797" width="69.33203125" style="274" customWidth="1"/>
    <col min="1798" max="1798" width="4.6640625" style="274" customWidth="1"/>
    <col min="1799" max="1799" width="9.88671875" style="274" customWidth="1"/>
    <col min="1800" max="1800" width="9.6640625" style="274" customWidth="1"/>
    <col min="1801" max="1801" width="14.88671875" style="274" customWidth="1"/>
    <col min="1802" max="1805" width="0" style="274" hidden="1" customWidth="1"/>
    <col min="1806" max="1806" width="6" style="274" customWidth="1"/>
    <col min="1807" max="1812" width="0" style="274" hidden="1" customWidth="1"/>
    <col min="1813" max="1813" width="23.109375" style="274" customWidth="1"/>
    <col min="1814" max="2048" width="9.109375" style="274"/>
    <col min="2049" max="2049" width="5.5546875" style="274" customWidth="1"/>
    <col min="2050" max="2050" width="4.44140625" style="274" customWidth="1"/>
    <col min="2051" max="2051" width="4.6640625" style="274" customWidth="1"/>
    <col min="2052" max="2052" width="12.6640625" style="274" customWidth="1"/>
    <col min="2053" max="2053" width="69.33203125" style="274" customWidth="1"/>
    <col min="2054" max="2054" width="4.6640625" style="274" customWidth="1"/>
    <col min="2055" max="2055" width="9.88671875" style="274" customWidth="1"/>
    <col min="2056" max="2056" width="9.6640625" style="274" customWidth="1"/>
    <col min="2057" max="2057" width="14.88671875" style="274" customWidth="1"/>
    <col min="2058" max="2061" width="0" style="274" hidden="1" customWidth="1"/>
    <col min="2062" max="2062" width="6" style="274" customWidth="1"/>
    <col min="2063" max="2068" width="0" style="274" hidden="1" customWidth="1"/>
    <col min="2069" max="2069" width="23.109375" style="274" customWidth="1"/>
    <col min="2070" max="2304" width="9.109375" style="274"/>
    <col min="2305" max="2305" width="5.5546875" style="274" customWidth="1"/>
    <col min="2306" max="2306" width="4.44140625" style="274" customWidth="1"/>
    <col min="2307" max="2307" width="4.6640625" style="274" customWidth="1"/>
    <col min="2308" max="2308" width="12.6640625" style="274" customWidth="1"/>
    <col min="2309" max="2309" width="69.33203125" style="274" customWidth="1"/>
    <col min="2310" max="2310" width="4.6640625" style="274" customWidth="1"/>
    <col min="2311" max="2311" width="9.88671875" style="274" customWidth="1"/>
    <col min="2312" max="2312" width="9.6640625" style="274" customWidth="1"/>
    <col min="2313" max="2313" width="14.88671875" style="274" customWidth="1"/>
    <col min="2314" max="2317" width="0" style="274" hidden="1" customWidth="1"/>
    <col min="2318" max="2318" width="6" style="274" customWidth="1"/>
    <col min="2319" max="2324" width="0" style="274" hidden="1" customWidth="1"/>
    <col min="2325" max="2325" width="23.109375" style="274" customWidth="1"/>
    <col min="2326" max="2560" width="9.109375" style="274"/>
    <col min="2561" max="2561" width="5.5546875" style="274" customWidth="1"/>
    <col min="2562" max="2562" width="4.44140625" style="274" customWidth="1"/>
    <col min="2563" max="2563" width="4.6640625" style="274" customWidth="1"/>
    <col min="2564" max="2564" width="12.6640625" style="274" customWidth="1"/>
    <col min="2565" max="2565" width="69.33203125" style="274" customWidth="1"/>
    <col min="2566" max="2566" width="4.6640625" style="274" customWidth="1"/>
    <col min="2567" max="2567" width="9.88671875" style="274" customWidth="1"/>
    <col min="2568" max="2568" width="9.6640625" style="274" customWidth="1"/>
    <col min="2569" max="2569" width="14.88671875" style="274" customWidth="1"/>
    <col min="2570" max="2573" width="0" style="274" hidden="1" customWidth="1"/>
    <col min="2574" max="2574" width="6" style="274" customWidth="1"/>
    <col min="2575" max="2580" width="0" style="274" hidden="1" customWidth="1"/>
    <col min="2581" max="2581" width="23.109375" style="274" customWidth="1"/>
    <col min="2582" max="2816" width="9.109375" style="274"/>
    <col min="2817" max="2817" width="5.5546875" style="274" customWidth="1"/>
    <col min="2818" max="2818" width="4.44140625" style="274" customWidth="1"/>
    <col min="2819" max="2819" width="4.6640625" style="274" customWidth="1"/>
    <col min="2820" max="2820" width="12.6640625" style="274" customWidth="1"/>
    <col min="2821" max="2821" width="69.33203125" style="274" customWidth="1"/>
    <col min="2822" max="2822" width="4.6640625" style="274" customWidth="1"/>
    <col min="2823" max="2823" width="9.88671875" style="274" customWidth="1"/>
    <col min="2824" max="2824" width="9.6640625" style="274" customWidth="1"/>
    <col min="2825" max="2825" width="14.88671875" style="274" customWidth="1"/>
    <col min="2826" max="2829" width="0" style="274" hidden="1" customWidth="1"/>
    <col min="2830" max="2830" width="6" style="274" customWidth="1"/>
    <col min="2831" max="2836" width="0" style="274" hidden="1" customWidth="1"/>
    <col min="2837" max="2837" width="23.109375" style="274" customWidth="1"/>
    <col min="2838" max="3072" width="9.109375" style="274"/>
    <col min="3073" max="3073" width="5.5546875" style="274" customWidth="1"/>
    <col min="3074" max="3074" width="4.44140625" style="274" customWidth="1"/>
    <col min="3075" max="3075" width="4.6640625" style="274" customWidth="1"/>
    <col min="3076" max="3076" width="12.6640625" style="274" customWidth="1"/>
    <col min="3077" max="3077" width="69.33203125" style="274" customWidth="1"/>
    <col min="3078" max="3078" width="4.6640625" style="274" customWidth="1"/>
    <col min="3079" max="3079" width="9.88671875" style="274" customWidth="1"/>
    <col min="3080" max="3080" width="9.6640625" style="274" customWidth="1"/>
    <col min="3081" max="3081" width="14.88671875" style="274" customWidth="1"/>
    <col min="3082" max="3085" width="0" style="274" hidden="1" customWidth="1"/>
    <col min="3086" max="3086" width="6" style="274" customWidth="1"/>
    <col min="3087" max="3092" width="0" style="274" hidden="1" customWidth="1"/>
    <col min="3093" max="3093" width="23.109375" style="274" customWidth="1"/>
    <col min="3094" max="3328" width="9.109375" style="274"/>
    <col min="3329" max="3329" width="5.5546875" style="274" customWidth="1"/>
    <col min="3330" max="3330" width="4.44140625" style="274" customWidth="1"/>
    <col min="3331" max="3331" width="4.6640625" style="274" customWidth="1"/>
    <col min="3332" max="3332" width="12.6640625" style="274" customWidth="1"/>
    <col min="3333" max="3333" width="69.33203125" style="274" customWidth="1"/>
    <col min="3334" max="3334" width="4.6640625" style="274" customWidth="1"/>
    <col min="3335" max="3335" width="9.88671875" style="274" customWidth="1"/>
    <col min="3336" max="3336" width="9.6640625" style="274" customWidth="1"/>
    <col min="3337" max="3337" width="14.88671875" style="274" customWidth="1"/>
    <col min="3338" max="3341" width="0" style="274" hidden="1" customWidth="1"/>
    <col min="3342" max="3342" width="6" style="274" customWidth="1"/>
    <col min="3343" max="3348" width="0" style="274" hidden="1" customWidth="1"/>
    <col min="3349" max="3349" width="23.109375" style="274" customWidth="1"/>
    <col min="3350" max="3584" width="9.109375" style="274"/>
    <col min="3585" max="3585" width="5.5546875" style="274" customWidth="1"/>
    <col min="3586" max="3586" width="4.44140625" style="274" customWidth="1"/>
    <col min="3587" max="3587" width="4.6640625" style="274" customWidth="1"/>
    <col min="3588" max="3588" width="12.6640625" style="274" customWidth="1"/>
    <col min="3589" max="3589" width="69.33203125" style="274" customWidth="1"/>
    <col min="3590" max="3590" width="4.6640625" style="274" customWidth="1"/>
    <col min="3591" max="3591" width="9.88671875" style="274" customWidth="1"/>
    <col min="3592" max="3592" width="9.6640625" style="274" customWidth="1"/>
    <col min="3593" max="3593" width="14.88671875" style="274" customWidth="1"/>
    <col min="3594" max="3597" width="0" style="274" hidden="1" customWidth="1"/>
    <col min="3598" max="3598" width="6" style="274" customWidth="1"/>
    <col min="3599" max="3604" width="0" style="274" hidden="1" customWidth="1"/>
    <col min="3605" max="3605" width="23.109375" style="274" customWidth="1"/>
    <col min="3606" max="3840" width="9.109375" style="274"/>
    <col min="3841" max="3841" width="5.5546875" style="274" customWidth="1"/>
    <col min="3842" max="3842" width="4.44140625" style="274" customWidth="1"/>
    <col min="3843" max="3843" width="4.6640625" style="274" customWidth="1"/>
    <col min="3844" max="3844" width="12.6640625" style="274" customWidth="1"/>
    <col min="3845" max="3845" width="69.33203125" style="274" customWidth="1"/>
    <col min="3846" max="3846" width="4.6640625" style="274" customWidth="1"/>
    <col min="3847" max="3847" width="9.88671875" style="274" customWidth="1"/>
    <col min="3848" max="3848" width="9.6640625" style="274" customWidth="1"/>
    <col min="3849" max="3849" width="14.88671875" style="274" customWidth="1"/>
    <col min="3850" max="3853" width="0" style="274" hidden="1" customWidth="1"/>
    <col min="3854" max="3854" width="6" style="274" customWidth="1"/>
    <col min="3855" max="3860" width="0" style="274" hidden="1" customWidth="1"/>
    <col min="3861" max="3861" width="23.109375" style="274" customWidth="1"/>
    <col min="3862" max="4096" width="9.109375" style="274"/>
    <col min="4097" max="4097" width="5.5546875" style="274" customWidth="1"/>
    <col min="4098" max="4098" width="4.44140625" style="274" customWidth="1"/>
    <col min="4099" max="4099" width="4.6640625" style="274" customWidth="1"/>
    <col min="4100" max="4100" width="12.6640625" style="274" customWidth="1"/>
    <col min="4101" max="4101" width="69.33203125" style="274" customWidth="1"/>
    <col min="4102" max="4102" width="4.6640625" style="274" customWidth="1"/>
    <col min="4103" max="4103" width="9.88671875" style="274" customWidth="1"/>
    <col min="4104" max="4104" width="9.6640625" style="274" customWidth="1"/>
    <col min="4105" max="4105" width="14.88671875" style="274" customWidth="1"/>
    <col min="4106" max="4109" width="0" style="274" hidden="1" customWidth="1"/>
    <col min="4110" max="4110" width="6" style="274" customWidth="1"/>
    <col min="4111" max="4116" width="0" style="274" hidden="1" customWidth="1"/>
    <col min="4117" max="4117" width="23.109375" style="274" customWidth="1"/>
    <col min="4118" max="4352" width="9.109375" style="274"/>
    <col min="4353" max="4353" width="5.5546875" style="274" customWidth="1"/>
    <col min="4354" max="4354" width="4.44140625" style="274" customWidth="1"/>
    <col min="4355" max="4355" width="4.6640625" style="274" customWidth="1"/>
    <col min="4356" max="4356" width="12.6640625" style="274" customWidth="1"/>
    <col min="4357" max="4357" width="69.33203125" style="274" customWidth="1"/>
    <col min="4358" max="4358" width="4.6640625" style="274" customWidth="1"/>
    <col min="4359" max="4359" width="9.88671875" style="274" customWidth="1"/>
    <col min="4360" max="4360" width="9.6640625" style="274" customWidth="1"/>
    <col min="4361" max="4361" width="14.88671875" style="274" customWidth="1"/>
    <col min="4362" max="4365" width="0" style="274" hidden="1" customWidth="1"/>
    <col min="4366" max="4366" width="6" style="274" customWidth="1"/>
    <col min="4367" max="4372" width="0" style="274" hidden="1" customWidth="1"/>
    <col min="4373" max="4373" width="23.109375" style="274" customWidth="1"/>
    <col min="4374" max="4608" width="9.109375" style="274"/>
    <col min="4609" max="4609" width="5.5546875" style="274" customWidth="1"/>
    <col min="4610" max="4610" width="4.44140625" style="274" customWidth="1"/>
    <col min="4611" max="4611" width="4.6640625" style="274" customWidth="1"/>
    <col min="4612" max="4612" width="12.6640625" style="274" customWidth="1"/>
    <col min="4613" max="4613" width="69.33203125" style="274" customWidth="1"/>
    <col min="4614" max="4614" width="4.6640625" style="274" customWidth="1"/>
    <col min="4615" max="4615" width="9.88671875" style="274" customWidth="1"/>
    <col min="4616" max="4616" width="9.6640625" style="274" customWidth="1"/>
    <col min="4617" max="4617" width="14.88671875" style="274" customWidth="1"/>
    <col min="4618" max="4621" width="0" style="274" hidden="1" customWidth="1"/>
    <col min="4622" max="4622" width="6" style="274" customWidth="1"/>
    <col min="4623" max="4628" width="0" style="274" hidden="1" customWidth="1"/>
    <col min="4629" max="4629" width="23.109375" style="274" customWidth="1"/>
    <col min="4630" max="4864" width="9.109375" style="274"/>
    <col min="4865" max="4865" width="5.5546875" style="274" customWidth="1"/>
    <col min="4866" max="4866" width="4.44140625" style="274" customWidth="1"/>
    <col min="4867" max="4867" width="4.6640625" style="274" customWidth="1"/>
    <col min="4868" max="4868" width="12.6640625" style="274" customWidth="1"/>
    <col min="4869" max="4869" width="69.33203125" style="274" customWidth="1"/>
    <col min="4870" max="4870" width="4.6640625" style="274" customWidth="1"/>
    <col min="4871" max="4871" width="9.88671875" style="274" customWidth="1"/>
    <col min="4872" max="4872" width="9.6640625" style="274" customWidth="1"/>
    <col min="4873" max="4873" width="14.88671875" style="274" customWidth="1"/>
    <col min="4874" max="4877" width="0" style="274" hidden="1" customWidth="1"/>
    <col min="4878" max="4878" width="6" style="274" customWidth="1"/>
    <col min="4879" max="4884" width="0" style="274" hidden="1" customWidth="1"/>
    <col min="4885" max="4885" width="23.109375" style="274" customWidth="1"/>
    <col min="4886" max="5120" width="9.109375" style="274"/>
    <col min="5121" max="5121" width="5.5546875" style="274" customWidth="1"/>
    <col min="5122" max="5122" width="4.44140625" style="274" customWidth="1"/>
    <col min="5123" max="5123" width="4.6640625" style="274" customWidth="1"/>
    <col min="5124" max="5124" width="12.6640625" style="274" customWidth="1"/>
    <col min="5125" max="5125" width="69.33203125" style="274" customWidth="1"/>
    <col min="5126" max="5126" width="4.6640625" style="274" customWidth="1"/>
    <col min="5127" max="5127" width="9.88671875" style="274" customWidth="1"/>
    <col min="5128" max="5128" width="9.6640625" style="274" customWidth="1"/>
    <col min="5129" max="5129" width="14.88671875" style="274" customWidth="1"/>
    <col min="5130" max="5133" width="0" style="274" hidden="1" customWidth="1"/>
    <col min="5134" max="5134" width="6" style="274" customWidth="1"/>
    <col min="5135" max="5140" width="0" style="274" hidden="1" customWidth="1"/>
    <col min="5141" max="5141" width="23.109375" style="274" customWidth="1"/>
    <col min="5142" max="5376" width="9.109375" style="274"/>
    <col min="5377" max="5377" width="5.5546875" style="274" customWidth="1"/>
    <col min="5378" max="5378" width="4.44140625" style="274" customWidth="1"/>
    <col min="5379" max="5379" width="4.6640625" style="274" customWidth="1"/>
    <col min="5380" max="5380" width="12.6640625" style="274" customWidth="1"/>
    <col min="5381" max="5381" width="69.33203125" style="274" customWidth="1"/>
    <col min="5382" max="5382" width="4.6640625" style="274" customWidth="1"/>
    <col min="5383" max="5383" width="9.88671875" style="274" customWidth="1"/>
    <col min="5384" max="5384" width="9.6640625" style="274" customWidth="1"/>
    <col min="5385" max="5385" width="14.88671875" style="274" customWidth="1"/>
    <col min="5386" max="5389" width="0" style="274" hidden="1" customWidth="1"/>
    <col min="5390" max="5390" width="6" style="274" customWidth="1"/>
    <col min="5391" max="5396" width="0" style="274" hidden="1" customWidth="1"/>
    <col min="5397" max="5397" width="23.109375" style="274" customWidth="1"/>
    <col min="5398" max="5632" width="9.109375" style="274"/>
    <col min="5633" max="5633" width="5.5546875" style="274" customWidth="1"/>
    <col min="5634" max="5634" width="4.44140625" style="274" customWidth="1"/>
    <col min="5635" max="5635" width="4.6640625" style="274" customWidth="1"/>
    <col min="5636" max="5636" width="12.6640625" style="274" customWidth="1"/>
    <col min="5637" max="5637" width="69.33203125" style="274" customWidth="1"/>
    <col min="5638" max="5638" width="4.6640625" style="274" customWidth="1"/>
    <col min="5639" max="5639" width="9.88671875" style="274" customWidth="1"/>
    <col min="5640" max="5640" width="9.6640625" style="274" customWidth="1"/>
    <col min="5641" max="5641" width="14.88671875" style="274" customWidth="1"/>
    <col min="5642" max="5645" width="0" style="274" hidden="1" customWidth="1"/>
    <col min="5646" max="5646" width="6" style="274" customWidth="1"/>
    <col min="5647" max="5652" width="0" style="274" hidden="1" customWidth="1"/>
    <col min="5653" max="5653" width="23.109375" style="274" customWidth="1"/>
    <col min="5654" max="5888" width="9.109375" style="274"/>
    <col min="5889" max="5889" width="5.5546875" style="274" customWidth="1"/>
    <col min="5890" max="5890" width="4.44140625" style="274" customWidth="1"/>
    <col min="5891" max="5891" width="4.6640625" style="274" customWidth="1"/>
    <col min="5892" max="5892" width="12.6640625" style="274" customWidth="1"/>
    <col min="5893" max="5893" width="69.33203125" style="274" customWidth="1"/>
    <col min="5894" max="5894" width="4.6640625" style="274" customWidth="1"/>
    <col min="5895" max="5895" width="9.88671875" style="274" customWidth="1"/>
    <col min="5896" max="5896" width="9.6640625" style="274" customWidth="1"/>
    <col min="5897" max="5897" width="14.88671875" style="274" customWidth="1"/>
    <col min="5898" max="5901" width="0" style="274" hidden="1" customWidth="1"/>
    <col min="5902" max="5902" width="6" style="274" customWidth="1"/>
    <col min="5903" max="5908" width="0" style="274" hidden="1" customWidth="1"/>
    <col min="5909" max="5909" width="23.109375" style="274" customWidth="1"/>
    <col min="5910" max="6144" width="9.109375" style="274"/>
    <col min="6145" max="6145" width="5.5546875" style="274" customWidth="1"/>
    <col min="6146" max="6146" width="4.44140625" style="274" customWidth="1"/>
    <col min="6147" max="6147" width="4.6640625" style="274" customWidth="1"/>
    <col min="6148" max="6148" width="12.6640625" style="274" customWidth="1"/>
    <col min="6149" max="6149" width="69.33203125" style="274" customWidth="1"/>
    <col min="6150" max="6150" width="4.6640625" style="274" customWidth="1"/>
    <col min="6151" max="6151" width="9.88671875" style="274" customWidth="1"/>
    <col min="6152" max="6152" width="9.6640625" style="274" customWidth="1"/>
    <col min="6153" max="6153" width="14.88671875" style="274" customWidth="1"/>
    <col min="6154" max="6157" width="0" style="274" hidden="1" customWidth="1"/>
    <col min="6158" max="6158" width="6" style="274" customWidth="1"/>
    <col min="6159" max="6164" width="0" style="274" hidden="1" customWidth="1"/>
    <col min="6165" max="6165" width="23.109375" style="274" customWidth="1"/>
    <col min="6166" max="6400" width="9.109375" style="274"/>
    <col min="6401" max="6401" width="5.5546875" style="274" customWidth="1"/>
    <col min="6402" max="6402" width="4.44140625" style="274" customWidth="1"/>
    <col min="6403" max="6403" width="4.6640625" style="274" customWidth="1"/>
    <col min="6404" max="6404" width="12.6640625" style="274" customWidth="1"/>
    <col min="6405" max="6405" width="69.33203125" style="274" customWidth="1"/>
    <col min="6406" max="6406" width="4.6640625" style="274" customWidth="1"/>
    <col min="6407" max="6407" width="9.88671875" style="274" customWidth="1"/>
    <col min="6408" max="6408" width="9.6640625" style="274" customWidth="1"/>
    <col min="6409" max="6409" width="14.88671875" style="274" customWidth="1"/>
    <col min="6410" max="6413" width="0" style="274" hidden="1" customWidth="1"/>
    <col min="6414" max="6414" width="6" style="274" customWidth="1"/>
    <col min="6415" max="6420" width="0" style="274" hidden="1" customWidth="1"/>
    <col min="6421" max="6421" width="23.109375" style="274" customWidth="1"/>
    <col min="6422" max="6656" width="9.109375" style="274"/>
    <col min="6657" max="6657" width="5.5546875" style="274" customWidth="1"/>
    <col min="6658" max="6658" width="4.44140625" style="274" customWidth="1"/>
    <col min="6659" max="6659" width="4.6640625" style="274" customWidth="1"/>
    <col min="6660" max="6660" width="12.6640625" style="274" customWidth="1"/>
    <col min="6661" max="6661" width="69.33203125" style="274" customWidth="1"/>
    <col min="6662" max="6662" width="4.6640625" style="274" customWidth="1"/>
    <col min="6663" max="6663" width="9.88671875" style="274" customWidth="1"/>
    <col min="6664" max="6664" width="9.6640625" style="274" customWidth="1"/>
    <col min="6665" max="6665" width="14.88671875" style="274" customWidth="1"/>
    <col min="6666" max="6669" width="0" style="274" hidden="1" customWidth="1"/>
    <col min="6670" max="6670" width="6" style="274" customWidth="1"/>
    <col min="6671" max="6676" width="0" style="274" hidden="1" customWidth="1"/>
    <col min="6677" max="6677" width="23.109375" style="274" customWidth="1"/>
    <col min="6678" max="6912" width="9.109375" style="274"/>
    <col min="6913" max="6913" width="5.5546875" style="274" customWidth="1"/>
    <col min="6914" max="6914" width="4.44140625" style="274" customWidth="1"/>
    <col min="6915" max="6915" width="4.6640625" style="274" customWidth="1"/>
    <col min="6916" max="6916" width="12.6640625" style="274" customWidth="1"/>
    <col min="6917" max="6917" width="69.33203125" style="274" customWidth="1"/>
    <col min="6918" max="6918" width="4.6640625" style="274" customWidth="1"/>
    <col min="6919" max="6919" width="9.88671875" style="274" customWidth="1"/>
    <col min="6920" max="6920" width="9.6640625" style="274" customWidth="1"/>
    <col min="6921" max="6921" width="14.88671875" style="274" customWidth="1"/>
    <col min="6922" max="6925" width="0" style="274" hidden="1" customWidth="1"/>
    <col min="6926" max="6926" width="6" style="274" customWidth="1"/>
    <col min="6927" max="6932" width="0" style="274" hidden="1" customWidth="1"/>
    <col min="6933" max="6933" width="23.109375" style="274" customWidth="1"/>
    <col min="6934" max="7168" width="9.109375" style="274"/>
    <col min="7169" max="7169" width="5.5546875" style="274" customWidth="1"/>
    <col min="7170" max="7170" width="4.44140625" style="274" customWidth="1"/>
    <col min="7171" max="7171" width="4.6640625" style="274" customWidth="1"/>
    <col min="7172" max="7172" width="12.6640625" style="274" customWidth="1"/>
    <col min="7173" max="7173" width="69.33203125" style="274" customWidth="1"/>
    <col min="7174" max="7174" width="4.6640625" style="274" customWidth="1"/>
    <col min="7175" max="7175" width="9.88671875" style="274" customWidth="1"/>
    <col min="7176" max="7176" width="9.6640625" style="274" customWidth="1"/>
    <col min="7177" max="7177" width="14.88671875" style="274" customWidth="1"/>
    <col min="7178" max="7181" width="0" style="274" hidden="1" customWidth="1"/>
    <col min="7182" max="7182" width="6" style="274" customWidth="1"/>
    <col min="7183" max="7188" width="0" style="274" hidden="1" customWidth="1"/>
    <col min="7189" max="7189" width="23.109375" style="274" customWidth="1"/>
    <col min="7190" max="7424" width="9.109375" style="274"/>
    <col min="7425" max="7425" width="5.5546875" style="274" customWidth="1"/>
    <col min="7426" max="7426" width="4.44140625" style="274" customWidth="1"/>
    <col min="7427" max="7427" width="4.6640625" style="274" customWidth="1"/>
    <col min="7428" max="7428" width="12.6640625" style="274" customWidth="1"/>
    <col min="7429" max="7429" width="69.33203125" style="274" customWidth="1"/>
    <col min="7430" max="7430" width="4.6640625" style="274" customWidth="1"/>
    <col min="7431" max="7431" width="9.88671875" style="274" customWidth="1"/>
    <col min="7432" max="7432" width="9.6640625" style="274" customWidth="1"/>
    <col min="7433" max="7433" width="14.88671875" style="274" customWidth="1"/>
    <col min="7434" max="7437" width="0" style="274" hidden="1" customWidth="1"/>
    <col min="7438" max="7438" width="6" style="274" customWidth="1"/>
    <col min="7439" max="7444" width="0" style="274" hidden="1" customWidth="1"/>
    <col min="7445" max="7445" width="23.109375" style="274" customWidth="1"/>
    <col min="7446" max="7680" width="9.109375" style="274"/>
    <col min="7681" max="7681" width="5.5546875" style="274" customWidth="1"/>
    <col min="7682" max="7682" width="4.44140625" style="274" customWidth="1"/>
    <col min="7683" max="7683" width="4.6640625" style="274" customWidth="1"/>
    <col min="7684" max="7684" width="12.6640625" style="274" customWidth="1"/>
    <col min="7685" max="7685" width="69.33203125" style="274" customWidth="1"/>
    <col min="7686" max="7686" width="4.6640625" style="274" customWidth="1"/>
    <col min="7687" max="7687" width="9.88671875" style="274" customWidth="1"/>
    <col min="7688" max="7688" width="9.6640625" style="274" customWidth="1"/>
    <col min="7689" max="7689" width="14.88671875" style="274" customWidth="1"/>
    <col min="7690" max="7693" width="0" style="274" hidden="1" customWidth="1"/>
    <col min="7694" max="7694" width="6" style="274" customWidth="1"/>
    <col min="7695" max="7700" width="0" style="274" hidden="1" customWidth="1"/>
    <col min="7701" max="7701" width="23.109375" style="274" customWidth="1"/>
    <col min="7702" max="7936" width="9.109375" style="274"/>
    <col min="7937" max="7937" width="5.5546875" style="274" customWidth="1"/>
    <col min="7938" max="7938" width="4.44140625" style="274" customWidth="1"/>
    <col min="7939" max="7939" width="4.6640625" style="274" customWidth="1"/>
    <col min="7940" max="7940" width="12.6640625" style="274" customWidth="1"/>
    <col min="7941" max="7941" width="69.33203125" style="274" customWidth="1"/>
    <col min="7942" max="7942" width="4.6640625" style="274" customWidth="1"/>
    <col min="7943" max="7943" width="9.88671875" style="274" customWidth="1"/>
    <col min="7944" max="7944" width="9.6640625" style="274" customWidth="1"/>
    <col min="7945" max="7945" width="14.88671875" style="274" customWidth="1"/>
    <col min="7946" max="7949" width="0" style="274" hidden="1" customWidth="1"/>
    <col min="7950" max="7950" width="6" style="274" customWidth="1"/>
    <col min="7951" max="7956" width="0" style="274" hidden="1" customWidth="1"/>
    <col min="7957" max="7957" width="23.109375" style="274" customWidth="1"/>
    <col min="7958" max="8192" width="9.109375" style="274"/>
    <col min="8193" max="8193" width="5.5546875" style="274" customWidth="1"/>
    <col min="8194" max="8194" width="4.44140625" style="274" customWidth="1"/>
    <col min="8195" max="8195" width="4.6640625" style="274" customWidth="1"/>
    <col min="8196" max="8196" width="12.6640625" style="274" customWidth="1"/>
    <col min="8197" max="8197" width="69.33203125" style="274" customWidth="1"/>
    <col min="8198" max="8198" width="4.6640625" style="274" customWidth="1"/>
    <col min="8199" max="8199" width="9.88671875" style="274" customWidth="1"/>
    <col min="8200" max="8200" width="9.6640625" style="274" customWidth="1"/>
    <col min="8201" max="8201" width="14.88671875" style="274" customWidth="1"/>
    <col min="8202" max="8205" width="0" style="274" hidden="1" customWidth="1"/>
    <col min="8206" max="8206" width="6" style="274" customWidth="1"/>
    <col min="8207" max="8212" width="0" style="274" hidden="1" customWidth="1"/>
    <col min="8213" max="8213" width="23.109375" style="274" customWidth="1"/>
    <col min="8214" max="8448" width="9.109375" style="274"/>
    <col min="8449" max="8449" width="5.5546875" style="274" customWidth="1"/>
    <col min="8450" max="8450" width="4.44140625" style="274" customWidth="1"/>
    <col min="8451" max="8451" width="4.6640625" style="274" customWidth="1"/>
    <col min="8452" max="8452" width="12.6640625" style="274" customWidth="1"/>
    <col min="8453" max="8453" width="69.33203125" style="274" customWidth="1"/>
    <col min="8454" max="8454" width="4.6640625" style="274" customWidth="1"/>
    <col min="8455" max="8455" width="9.88671875" style="274" customWidth="1"/>
    <col min="8456" max="8456" width="9.6640625" style="274" customWidth="1"/>
    <col min="8457" max="8457" width="14.88671875" style="274" customWidth="1"/>
    <col min="8458" max="8461" width="0" style="274" hidden="1" customWidth="1"/>
    <col min="8462" max="8462" width="6" style="274" customWidth="1"/>
    <col min="8463" max="8468" width="0" style="274" hidden="1" customWidth="1"/>
    <col min="8469" max="8469" width="23.109375" style="274" customWidth="1"/>
    <col min="8470" max="8704" width="9.109375" style="274"/>
    <col min="8705" max="8705" width="5.5546875" style="274" customWidth="1"/>
    <col min="8706" max="8706" width="4.44140625" style="274" customWidth="1"/>
    <col min="8707" max="8707" width="4.6640625" style="274" customWidth="1"/>
    <col min="8708" max="8708" width="12.6640625" style="274" customWidth="1"/>
    <col min="8709" max="8709" width="69.33203125" style="274" customWidth="1"/>
    <col min="8710" max="8710" width="4.6640625" style="274" customWidth="1"/>
    <col min="8711" max="8711" width="9.88671875" style="274" customWidth="1"/>
    <col min="8712" max="8712" width="9.6640625" style="274" customWidth="1"/>
    <col min="8713" max="8713" width="14.88671875" style="274" customWidth="1"/>
    <col min="8714" max="8717" width="0" style="274" hidden="1" customWidth="1"/>
    <col min="8718" max="8718" width="6" style="274" customWidth="1"/>
    <col min="8719" max="8724" width="0" style="274" hidden="1" customWidth="1"/>
    <col min="8725" max="8725" width="23.109375" style="274" customWidth="1"/>
    <col min="8726" max="8960" width="9.109375" style="274"/>
    <col min="8961" max="8961" width="5.5546875" style="274" customWidth="1"/>
    <col min="8962" max="8962" width="4.44140625" style="274" customWidth="1"/>
    <col min="8963" max="8963" width="4.6640625" style="274" customWidth="1"/>
    <col min="8964" max="8964" width="12.6640625" style="274" customWidth="1"/>
    <col min="8965" max="8965" width="69.33203125" style="274" customWidth="1"/>
    <col min="8966" max="8966" width="4.6640625" style="274" customWidth="1"/>
    <col min="8967" max="8967" width="9.88671875" style="274" customWidth="1"/>
    <col min="8968" max="8968" width="9.6640625" style="274" customWidth="1"/>
    <col min="8969" max="8969" width="14.88671875" style="274" customWidth="1"/>
    <col min="8970" max="8973" width="0" style="274" hidden="1" customWidth="1"/>
    <col min="8974" max="8974" width="6" style="274" customWidth="1"/>
    <col min="8975" max="8980" width="0" style="274" hidden="1" customWidth="1"/>
    <col min="8981" max="8981" width="23.109375" style="274" customWidth="1"/>
    <col min="8982" max="9216" width="9.109375" style="274"/>
    <col min="9217" max="9217" width="5.5546875" style="274" customWidth="1"/>
    <col min="9218" max="9218" width="4.44140625" style="274" customWidth="1"/>
    <col min="9219" max="9219" width="4.6640625" style="274" customWidth="1"/>
    <col min="9220" max="9220" width="12.6640625" style="274" customWidth="1"/>
    <col min="9221" max="9221" width="69.33203125" style="274" customWidth="1"/>
    <col min="9222" max="9222" width="4.6640625" style="274" customWidth="1"/>
    <col min="9223" max="9223" width="9.88671875" style="274" customWidth="1"/>
    <col min="9224" max="9224" width="9.6640625" style="274" customWidth="1"/>
    <col min="9225" max="9225" width="14.88671875" style="274" customWidth="1"/>
    <col min="9226" max="9229" width="0" style="274" hidden="1" customWidth="1"/>
    <col min="9230" max="9230" width="6" style="274" customWidth="1"/>
    <col min="9231" max="9236" width="0" style="274" hidden="1" customWidth="1"/>
    <col min="9237" max="9237" width="23.109375" style="274" customWidth="1"/>
    <col min="9238" max="9472" width="9.109375" style="274"/>
    <col min="9473" max="9473" width="5.5546875" style="274" customWidth="1"/>
    <col min="9474" max="9474" width="4.44140625" style="274" customWidth="1"/>
    <col min="9475" max="9475" width="4.6640625" style="274" customWidth="1"/>
    <col min="9476" max="9476" width="12.6640625" style="274" customWidth="1"/>
    <col min="9477" max="9477" width="69.33203125" style="274" customWidth="1"/>
    <col min="9478" max="9478" width="4.6640625" style="274" customWidth="1"/>
    <col min="9479" max="9479" width="9.88671875" style="274" customWidth="1"/>
    <col min="9480" max="9480" width="9.6640625" style="274" customWidth="1"/>
    <col min="9481" max="9481" width="14.88671875" style="274" customWidth="1"/>
    <col min="9482" max="9485" width="0" style="274" hidden="1" customWidth="1"/>
    <col min="9486" max="9486" width="6" style="274" customWidth="1"/>
    <col min="9487" max="9492" width="0" style="274" hidden="1" customWidth="1"/>
    <col min="9493" max="9493" width="23.109375" style="274" customWidth="1"/>
    <col min="9494" max="9728" width="9.109375" style="274"/>
    <col min="9729" max="9729" width="5.5546875" style="274" customWidth="1"/>
    <col min="9730" max="9730" width="4.44140625" style="274" customWidth="1"/>
    <col min="9731" max="9731" width="4.6640625" style="274" customWidth="1"/>
    <col min="9732" max="9732" width="12.6640625" style="274" customWidth="1"/>
    <col min="9733" max="9733" width="69.33203125" style="274" customWidth="1"/>
    <col min="9734" max="9734" width="4.6640625" style="274" customWidth="1"/>
    <col min="9735" max="9735" width="9.88671875" style="274" customWidth="1"/>
    <col min="9736" max="9736" width="9.6640625" style="274" customWidth="1"/>
    <col min="9737" max="9737" width="14.88671875" style="274" customWidth="1"/>
    <col min="9738" max="9741" width="0" style="274" hidden="1" customWidth="1"/>
    <col min="9742" max="9742" width="6" style="274" customWidth="1"/>
    <col min="9743" max="9748" width="0" style="274" hidden="1" customWidth="1"/>
    <col min="9749" max="9749" width="23.109375" style="274" customWidth="1"/>
    <col min="9750" max="9984" width="9.109375" style="274"/>
    <col min="9985" max="9985" width="5.5546875" style="274" customWidth="1"/>
    <col min="9986" max="9986" width="4.44140625" style="274" customWidth="1"/>
    <col min="9987" max="9987" width="4.6640625" style="274" customWidth="1"/>
    <col min="9988" max="9988" width="12.6640625" style="274" customWidth="1"/>
    <col min="9989" max="9989" width="69.33203125" style="274" customWidth="1"/>
    <col min="9990" max="9990" width="4.6640625" style="274" customWidth="1"/>
    <col min="9991" max="9991" width="9.88671875" style="274" customWidth="1"/>
    <col min="9992" max="9992" width="9.6640625" style="274" customWidth="1"/>
    <col min="9993" max="9993" width="14.88671875" style="274" customWidth="1"/>
    <col min="9994" max="9997" width="0" style="274" hidden="1" customWidth="1"/>
    <col min="9998" max="9998" width="6" style="274" customWidth="1"/>
    <col min="9999" max="10004" width="0" style="274" hidden="1" customWidth="1"/>
    <col min="10005" max="10005" width="23.109375" style="274" customWidth="1"/>
    <col min="10006" max="10240" width="9.109375" style="274"/>
    <col min="10241" max="10241" width="5.5546875" style="274" customWidth="1"/>
    <col min="10242" max="10242" width="4.44140625" style="274" customWidth="1"/>
    <col min="10243" max="10243" width="4.6640625" style="274" customWidth="1"/>
    <col min="10244" max="10244" width="12.6640625" style="274" customWidth="1"/>
    <col min="10245" max="10245" width="69.33203125" style="274" customWidth="1"/>
    <col min="10246" max="10246" width="4.6640625" style="274" customWidth="1"/>
    <col min="10247" max="10247" width="9.88671875" style="274" customWidth="1"/>
    <col min="10248" max="10248" width="9.6640625" style="274" customWidth="1"/>
    <col min="10249" max="10249" width="14.88671875" style="274" customWidth="1"/>
    <col min="10250" max="10253" width="0" style="274" hidden="1" customWidth="1"/>
    <col min="10254" max="10254" width="6" style="274" customWidth="1"/>
    <col min="10255" max="10260" width="0" style="274" hidden="1" customWidth="1"/>
    <col min="10261" max="10261" width="23.109375" style="274" customWidth="1"/>
    <col min="10262" max="10496" width="9.109375" style="274"/>
    <col min="10497" max="10497" width="5.5546875" style="274" customWidth="1"/>
    <col min="10498" max="10498" width="4.44140625" style="274" customWidth="1"/>
    <col min="10499" max="10499" width="4.6640625" style="274" customWidth="1"/>
    <col min="10500" max="10500" width="12.6640625" style="274" customWidth="1"/>
    <col min="10501" max="10501" width="69.33203125" style="274" customWidth="1"/>
    <col min="10502" max="10502" width="4.6640625" style="274" customWidth="1"/>
    <col min="10503" max="10503" width="9.88671875" style="274" customWidth="1"/>
    <col min="10504" max="10504" width="9.6640625" style="274" customWidth="1"/>
    <col min="10505" max="10505" width="14.88671875" style="274" customWidth="1"/>
    <col min="10506" max="10509" width="0" style="274" hidden="1" customWidth="1"/>
    <col min="10510" max="10510" width="6" style="274" customWidth="1"/>
    <col min="10511" max="10516" width="0" style="274" hidden="1" customWidth="1"/>
    <col min="10517" max="10517" width="23.109375" style="274" customWidth="1"/>
    <col min="10518" max="10752" width="9.109375" style="274"/>
    <col min="10753" max="10753" width="5.5546875" style="274" customWidth="1"/>
    <col min="10754" max="10754" width="4.44140625" style="274" customWidth="1"/>
    <col min="10755" max="10755" width="4.6640625" style="274" customWidth="1"/>
    <col min="10756" max="10756" width="12.6640625" style="274" customWidth="1"/>
    <col min="10757" max="10757" width="69.33203125" style="274" customWidth="1"/>
    <col min="10758" max="10758" width="4.6640625" style="274" customWidth="1"/>
    <col min="10759" max="10759" width="9.88671875" style="274" customWidth="1"/>
    <col min="10760" max="10760" width="9.6640625" style="274" customWidth="1"/>
    <col min="10761" max="10761" width="14.88671875" style="274" customWidth="1"/>
    <col min="10762" max="10765" width="0" style="274" hidden="1" customWidth="1"/>
    <col min="10766" max="10766" width="6" style="274" customWidth="1"/>
    <col min="10767" max="10772" width="0" style="274" hidden="1" customWidth="1"/>
    <col min="10773" max="10773" width="23.109375" style="274" customWidth="1"/>
    <col min="10774" max="11008" width="9.109375" style="274"/>
    <col min="11009" max="11009" width="5.5546875" style="274" customWidth="1"/>
    <col min="11010" max="11010" width="4.44140625" style="274" customWidth="1"/>
    <col min="11011" max="11011" width="4.6640625" style="274" customWidth="1"/>
    <col min="11012" max="11012" width="12.6640625" style="274" customWidth="1"/>
    <col min="11013" max="11013" width="69.33203125" style="274" customWidth="1"/>
    <col min="11014" max="11014" width="4.6640625" style="274" customWidth="1"/>
    <col min="11015" max="11015" width="9.88671875" style="274" customWidth="1"/>
    <col min="11016" max="11016" width="9.6640625" style="274" customWidth="1"/>
    <col min="11017" max="11017" width="14.88671875" style="274" customWidth="1"/>
    <col min="11018" max="11021" width="0" style="274" hidden="1" customWidth="1"/>
    <col min="11022" max="11022" width="6" style="274" customWidth="1"/>
    <col min="11023" max="11028" width="0" style="274" hidden="1" customWidth="1"/>
    <col min="11029" max="11029" width="23.109375" style="274" customWidth="1"/>
    <col min="11030" max="11264" width="9.109375" style="274"/>
    <col min="11265" max="11265" width="5.5546875" style="274" customWidth="1"/>
    <col min="11266" max="11266" width="4.44140625" style="274" customWidth="1"/>
    <col min="11267" max="11267" width="4.6640625" style="274" customWidth="1"/>
    <col min="11268" max="11268" width="12.6640625" style="274" customWidth="1"/>
    <col min="11269" max="11269" width="69.33203125" style="274" customWidth="1"/>
    <col min="11270" max="11270" width="4.6640625" style="274" customWidth="1"/>
    <col min="11271" max="11271" width="9.88671875" style="274" customWidth="1"/>
    <col min="11272" max="11272" width="9.6640625" style="274" customWidth="1"/>
    <col min="11273" max="11273" width="14.88671875" style="274" customWidth="1"/>
    <col min="11274" max="11277" width="0" style="274" hidden="1" customWidth="1"/>
    <col min="11278" max="11278" width="6" style="274" customWidth="1"/>
    <col min="11279" max="11284" width="0" style="274" hidden="1" customWidth="1"/>
    <col min="11285" max="11285" width="23.109375" style="274" customWidth="1"/>
    <col min="11286" max="11520" width="9.109375" style="274"/>
    <col min="11521" max="11521" width="5.5546875" style="274" customWidth="1"/>
    <col min="11522" max="11522" width="4.44140625" style="274" customWidth="1"/>
    <col min="11523" max="11523" width="4.6640625" style="274" customWidth="1"/>
    <col min="11524" max="11524" width="12.6640625" style="274" customWidth="1"/>
    <col min="11525" max="11525" width="69.33203125" style="274" customWidth="1"/>
    <col min="11526" max="11526" width="4.6640625" style="274" customWidth="1"/>
    <col min="11527" max="11527" width="9.88671875" style="274" customWidth="1"/>
    <col min="11528" max="11528" width="9.6640625" style="274" customWidth="1"/>
    <col min="11529" max="11529" width="14.88671875" style="274" customWidth="1"/>
    <col min="11530" max="11533" width="0" style="274" hidden="1" customWidth="1"/>
    <col min="11534" max="11534" width="6" style="274" customWidth="1"/>
    <col min="11535" max="11540" width="0" style="274" hidden="1" customWidth="1"/>
    <col min="11541" max="11541" width="23.109375" style="274" customWidth="1"/>
    <col min="11542" max="11776" width="9.109375" style="274"/>
    <col min="11777" max="11777" width="5.5546875" style="274" customWidth="1"/>
    <col min="11778" max="11778" width="4.44140625" style="274" customWidth="1"/>
    <col min="11779" max="11779" width="4.6640625" style="274" customWidth="1"/>
    <col min="11780" max="11780" width="12.6640625" style="274" customWidth="1"/>
    <col min="11781" max="11781" width="69.33203125" style="274" customWidth="1"/>
    <col min="11782" max="11782" width="4.6640625" style="274" customWidth="1"/>
    <col min="11783" max="11783" width="9.88671875" style="274" customWidth="1"/>
    <col min="11784" max="11784" width="9.6640625" style="274" customWidth="1"/>
    <col min="11785" max="11785" width="14.88671875" style="274" customWidth="1"/>
    <col min="11786" max="11789" width="0" style="274" hidden="1" customWidth="1"/>
    <col min="11790" max="11790" width="6" style="274" customWidth="1"/>
    <col min="11791" max="11796" width="0" style="274" hidden="1" customWidth="1"/>
    <col min="11797" max="11797" width="23.109375" style="274" customWidth="1"/>
    <col min="11798" max="12032" width="9.109375" style="274"/>
    <col min="12033" max="12033" width="5.5546875" style="274" customWidth="1"/>
    <col min="12034" max="12034" width="4.44140625" style="274" customWidth="1"/>
    <col min="12035" max="12035" width="4.6640625" style="274" customWidth="1"/>
    <col min="12036" max="12036" width="12.6640625" style="274" customWidth="1"/>
    <col min="12037" max="12037" width="69.33203125" style="274" customWidth="1"/>
    <col min="12038" max="12038" width="4.6640625" style="274" customWidth="1"/>
    <col min="12039" max="12039" width="9.88671875" style="274" customWidth="1"/>
    <col min="12040" max="12040" width="9.6640625" style="274" customWidth="1"/>
    <col min="12041" max="12041" width="14.88671875" style="274" customWidth="1"/>
    <col min="12042" max="12045" width="0" style="274" hidden="1" customWidth="1"/>
    <col min="12046" max="12046" width="6" style="274" customWidth="1"/>
    <col min="12047" max="12052" width="0" style="274" hidden="1" customWidth="1"/>
    <col min="12053" max="12053" width="23.109375" style="274" customWidth="1"/>
    <col min="12054" max="12288" width="9.109375" style="274"/>
    <col min="12289" max="12289" width="5.5546875" style="274" customWidth="1"/>
    <col min="12290" max="12290" width="4.44140625" style="274" customWidth="1"/>
    <col min="12291" max="12291" width="4.6640625" style="274" customWidth="1"/>
    <col min="12292" max="12292" width="12.6640625" style="274" customWidth="1"/>
    <col min="12293" max="12293" width="69.33203125" style="274" customWidth="1"/>
    <col min="12294" max="12294" width="4.6640625" style="274" customWidth="1"/>
    <col min="12295" max="12295" width="9.88671875" style="274" customWidth="1"/>
    <col min="12296" max="12296" width="9.6640625" style="274" customWidth="1"/>
    <col min="12297" max="12297" width="14.88671875" style="274" customWidth="1"/>
    <col min="12298" max="12301" width="0" style="274" hidden="1" customWidth="1"/>
    <col min="12302" max="12302" width="6" style="274" customWidth="1"/>
    <col min="12303" max="12308" width="0" style="274" hidden="1" customWidth="1"/>
    <col min="12309" max="12309" width="23.109375" style="274" customWidth="1"/>
    <col min="12310" max="12544" width="9.109375" style="274"/>
    <col min="12545" max="12545" width="5.5546875" style="274" customWidth="1"/>
    <col min="12546" max="12546" width="4.44140625" style="274" customWidth="1"/>
    <col min="12547" max="12547" width="4.6640625" style="274" customWidth="1"/>
    <col min="12548" max="12548" width="12.6640625" style="274" customWidth="1"/>
    <col min="12549" max="12549" width="69.33203125" style="274" customWidth="1"/>
    <col min="12550" max="12550" width="4.6640625" style="274" customWidth="1"/>
    <col min="12551" max="12551" width="9.88671875" style="274" customWidth="1"/>
    <col min="12552" max="12552" width="9.6640625" style="274" customWidth="1"/>
    <col min="12553" max="12553" width="14.88671875" style="274" customWidth="1"/>
    <col min="12554" max="12557" width="0" style="274" hidden="1" customWidth="1"/>
    <col min="12558" max="12558" width="6" style="274" customWidth="1"/>
    <col min="12559" max="12564" width="0" style="274" hidden="1" customWidth="1"/>
    <col min="12565" max="12565" width="23.109375" style="274" customWidth="1"/>
    <col min="12566" max="12800" width="9.109375" style="274"/>
    <col min="12801" max="12801" width="5.5546875" style="274" customWidth="1"/>
    <col min="12802" max="12802" width="4.44140625" style="274" customWidth="1"/>
    <col min="12803" max="12803" width="4.6640625" style="274" customWidth="1"/>
    <col min="12804" max="12804" width="12.6640625" style="274" customWidth="1"/>
    <col min="12805" max="12805" width="69.33203125" style="274" customWidth="1"/>
    <col min="12806" max="12806" width="4.6640625" style="274" customWidth="1"/>
    <col min="12807" max="12807" width="9.88671875" style="274" customWidth="1"/>
    <col min="12808" max="12808" width="9.6640625" style="274" customWidth="1"/>
    <col min="12809" max="12809" width="14.88671875" style="274" customWidth="1"/>
    <col min="12810" max="12813" width="0" style="274" hidden="1" customWidth="1"/>
    <col min="12814" max="12814" width="6" style="274" customWidth="1"/>
    <col min="12815" max="12820" width="0" style="274" hidden="1" customWidth="1"/>
    <col min="12821" max="12821" width="23.109375" style="274" customWidth="1"/>
    <col min="12822" max="13056" width="9.109375" style="274"/>
    <col min="13057" max="13057" width="5.5546875" style="274" customWidth="1"/>
    <col min="13058" max="13058" width="4.44140625" style="274" customWidth="1"/>
    <col min="13059" max="13059" width="4.6640625" style="274" customWidth="1"/>
    <col min="13060" max="13060" width="12.6640625" style="274" customWidth="1"/>
    <col min="13061" max="13061" width="69.33203125" style="274" customWidth="1"/>
    <col min="13062" max="13062" width="4.6640625" style="274" customWidth="1"/>
    <col min="13063" max="13063" width="9.88671875" style="274" customWidth="1"/>
    <col min="13064" max="13064" width="9.6640625" style="274" customWidth="1"/>
    <col min="13065" max="13065" width="14.88671875" style="274" customWidth="1"/>
    <col min="13066" max="13069" width="0" style="274" hidden="1" customWidth="1"/>
    <col min="13070" max="13070" width="6" style="274" customWidth="1"/>
    <col min="13071" max="13076" width="0" style="274" hidden="1" customWidth="1"/>
    <col min="13077" max="13077" width="23.109375" style="274" customWidth="1"/>
    <col min="13078" max="13312" width="9.109375" style="274"/>
    <col min="13313" max="13313" width="5.5546875" style="274" customWidth="1"/>
    <col min="13314" max="13314" width="4.44140625" style="274" customWidth="1"/>
    <col min="13315" max="13315" width="4.6640625" style="274" customWidth="1"/>
    <col min="13316" max="13316" width="12.6640625" style="274" customWidth="1"/>
    <col min="13317" max="13317" width="69.33203125" style="274" customWidth="1"/>
    <col min="13318" max="13318" width="4.6640625" style="274" customWidth="1"/>
    <col min="13319" max="13319" width="9.88671875" style="274" customWidth="1"/>
    <col min="13320" max="13320" width="9.6640625" style="274" customWidth="1"/>
    <col min="13321" max="13321" width="14.88671875" style="274" customWidth="1"/>
    <col min="13322" max="13325" width="0" style="274" hidden="1" customWidth="1"/>
    <col min="13326" max="13326" width="6" style="274" customWidth="1"/>
    <col min="13327" max="13332" width="0" style="274" hidden="1" customWidth="1"/>
    <col min="13333" max="13333" width="23.109375" style="274" customWidth="1"/>
    <col min="13334" max="13568" width="9.109375" style="274"/>
    <col min="13569" max="13569" width="5.5546875" style="274" customWidth="1"/>
    <col min="13570" max="13570" width="4.44140625" style="274" customWidth="1"/>
    <col min="13571" max="13571" width="4.6640625" style="274" customWidth="1"/>
    <col min="13572" max="13572" width="12.6640625" style="274" customWidth="1"/>
    <col min="13573" max="13573" width="69.33203125" style="274" customWidth="1"/>
    <col min="13574" max="13574" width="4.6640625" style="274" customWidth="1"/>
    <col min="13575" max="13575" width="9.88671875" style="274" customWidth="1"/>
    <col min="13576" max="13576" width="9.6640625" style="274" customWidth="1"/>
    <col min="13577" max="13577" width="14.88671875" style="274" customWidth="1"/>
    <col min="13578" max="13581" width="0" style="274" hidden="1" customWidth="1"/>
    <col min="13582" max="13582" width="6" style="274" customWidth="1"/>
    <col min="13583" max="13588" width="0" style="274" hidden="1" customWidth="1"/>
    <col min="13589" max="13589" width="23.109375" style="274" customWidth="1"/>
    <col min="13590" max="13824" width="9.109375" style="274"/>
    <col min="13825" max="13825" width="5.5546875" style="274" customWidth="1"/>
    <col min="13826" max="13826" width="4.44140625" style="274" customWidth="1"/>
    <col min="13827" max="13827" width="4.6640625" style="274" customWidth="1"/>
    <col min="13828" max="13828" width="12.6640625" style="274" customWidth="1"/>
    <col min="13829" max="13829" width="69.33203125" style="274" customWidth="1"/>
    <col min="13830" max="13830" width="4.6640625" style="274" customWidth="1"/>
    <col min="13831" max="13831" width="9.88671875" style="274" customWidth="1"/>
    <col min="13832" max="13832" width="9.6640625" style="274" customWidth="1"/>
    <col min="13833" max="13833" width="14.88671875" style="274" customWidth="1"/>
    <col min="13834" max="13837" width="0" style="274" hidden="1" customWidth="1"/>
    <col min="13838" max="13838" width="6" style="274" customWidth="1"/>
    <col min="13839" max="13844" width="0" style="274" hidden="1" customWidth="1"/>
    <col min="13845" max="13845" width="23.109375" style="274" customWidth="1"/>
    <col min="13846" max="14080" width="9.109375" style="274"/>
    <col min="14081" max="14081" width="5.5546875" style="274" customWidth="1"/>
    <col min="14082" max="14082" width="4.44140625" style="274" customWidth="1"/>
    <col min="14083" max="14083" width="4.6640625" style="274" customWidth="1"/>
    <col min="14084" max="14084" width="12.6640625" style="274" customWidth="1"/>
    <col min="14085" max="14085" width="69.33203125" style="274" customWidth="1"/>
    <col min="14086" max="14086" width="4.6640625" style="274" customWidth="1"/>
    <col min="14087" max="14087" width="9.88671875" style="274" customWidth="1"/>
    <col min="14088" max="14088" width="9.6640625" style="274" customWidth="1"/>
    <col min="14089" max="14089" width="14.88671875" style="274" customWidth="1"/>
    <col min="14090" max="14093" width="0" style="274" hidden="1" customWidth="1"/>
    <col min="14094" max="14094" width="6" style="274" customWidth="1"/>
    <col min="14095" max="14100" width="0" style="274" hidden="1" customWidth="1"/>
    <col min="14101" max="14101" width="23.109375" style="274" customWidth="1"/>
    <col min="14102" max="14336" width="9.109375" style="274"/>
    <col min="14337" max="14337" width="5.5546875" style="274" customWidth="1"/>
    <col min="14338" max="14338" width="4.44140625" style="274" customWidth="1"/>
    <col min="14339" max="14339" width="4.6640625" style="274" customWidth="1"/>
    <col min="14340" max="14340" width="12.6640625" style="274" customWidth="1"/>
    <col min="14341" max="14341" width="69.33203125" style="274" customWidth="1"/>
    <col min="14342" max="14342" width="4.6640625" style="274" customWidth="1"/>
    <col min="14343" max="14343" width="9.88671875" style="274" customWidth="1"/>
    <col min="14344" max="14344" width="9.6640625" style="274" customWidth="1"/>
    <col min="14345" max="14345" width="14.88671875" style="274" customWidth="1"/>
    <col min="14346" max="14349" width="0" style="274" hidden="1" customWidth="1"/>
    <col min="14350" max="14350" width="6" style="274" customWidth="1"/>
    <col min="14351" max="14356" width="0" style="274" hidden="1" customWidth="1"/>
    <col min="14357" max="14357" width="23.109375" style="274" customWidth="1"/>
    <col min="14358" max="14592" width="9.109375" style="274"/>
    <col min="14593" max="14593" width="5.5546875" style="274" customWidth="1"/>
    <col min="14594" max="14594" width="4.44140625" style="274" customWidth="1"/>
    <col min="14595" max="14595" width="4.6640625" style="274" customWidth="1"/>
    <col min="14596" max="14596" width="12.6640625" style="274" customWidth="1"/>
    <col min="14597" max="14597" width="69.33203125" style="274" customWidth="1"/>
    <col min="14598" max="14598" width="4.6640625" style="274" customWidth="1"/>
    <col min="14599" max="14599" width="9.88671875" style="274" customWidth="1"/>
    <col min="14600" max="14600" width="9.6640625" style="274" customWidth="1"/>
    <col min="14601" max="14601" width="14.88671875" style="274" customWidth="1"/>
    <col min="14602" max="14605" width="0" style="274" hidden="1" customWidth="1"/>
    <col min="14606" max="14606" width="6" style="274" customWidth="1"/>
    <col min="14607" max="14612" width="0" style="274" hidden="1" customWidth="1"/>
    <col min="14613" max="14613" width="23.109375" style="274" customWidth="1"/>
    <col min="14614" max="14848" width="9.109375" style="274"/>
    <col min="14849" max="14849" width="5.5546875" style="274" customWidth="1"/>
    <col min="14850" max="14850" width="4.44140625" style="274" customWidth="1"/>
    <col min="14851" max="14851" width="4.6640625" style="274" customWidth="1"/>
    <col min="14852" max="14852" width="12.6640625" style="274" customWidth="1"/>
    <col min="14853" max="14853" width="69.33203125" style="274" customWidth="1"/>
    <col min="14854" max="14854" width="4.6640625" style="274" customWidth="1"/>
    <col min="14855" max="14855" width="9.88671875" style="274" customWidth="1"/>
    <col min="14856" max="14856" width="9.6640625" style="274" customWidth="1"/>
    <col min="14857" max="14857" width="14.88671875" style="274" customWidth="1"/>
    <col min="14858" max="14861" width="0" style="274" hidden="1" customWidth="1"/>
    <col min="14862" max="14862" width="6" style="274" customWidth="1"/>
    <col min="14863" max="14868" width="0" style="274" hidden="1" customWidth="1"/>
    <col min="14869" max="14869" width="23.109375" style="274" customWidth="1"/>
    <col min="14870" max="15104" width="9.109375" style="274"/>
    <col min="15105" max="15105" width="5.5546875" style="274" customWidth="1"/>
    <col min="15106" max="15106" width="4.44140625" style="274" customWidth="1"/>
    <col min="15107" max="15107" width="4.6640625" style="274" customWidth="1"/>
    <col min="15108" max="15108" width="12.6640625" style="274" customWidth="1"/>
    <col min="15109" max="15109" width="69.33203125" style="274" customWidth="1"/>
    <col min="15110" max="15110" width="4.6640625" style="274" customWidth="1"/>
    <col min="15111" max="15111" width="9.88671875" style="274" customWidth="1"/>
    <col min="15112" max="15112" width="9.6640625" style="274" customWidth="1"/>
    <col min="15113" max="15113" width="14.88671875" style="274" customWidth="1"/>
    <col min="15114" max="15117" width="0" style="274" hidden="1" customWidth="1"/>
    <col min="15118" max="15118" width="6" style="274" customWidth="1"/>
    <col min="15119" max="15124" width="0" style="274" hidden="1" customWidth="1"/>
    <col min="15125" max="15125" width="23.109375" style="274" customWidth="1"/>
    <col min="15126" max="15360" width="9.109375" style="274"/>
    <col min="15361" max="15361" width="5.5546875" style="274" customWidth="1"/>
    <col min="15362" max="15362" width="4.44140625" style="274" customWidth="1"/>
    <col min="15363" max="15363" width="4.6640625" style="274" customWidth="1"/>
    <col min="15364" max="15364" width="12.6640625" style="274" customWidth="1"/>
    <col min="15365" max="15365" width="69.33203125" style="274" customWidth="1"/>
    <col min="15366" max="15366" width="4.6640625" style="274" customWidth="1"/>
    <col min="15367" max="15367" width="9.88671875" style="274" customWidth="1"/>
    <col min="15368" max="15368" width="9.6640625" style="274" customWidth="1"/>
    <col min="15369" max="15369" width="14.88671875" style="274" customWidth="1"/>
    <col min="15370" max="15373" width="0" style="274" hidden="1" customWidth="1"/>
    <col min="15374" max="15374" width="6" style="274" customWidth="1"/>
    <col min="15375" max="15380" width="0" style="274" hidden="1" customWidth="1"/>
    <col min="15381" max="15381" width="23.109375" style="274" customWidth="1"/>
    <col min="15382" max="15616" width="9.109375" style="274"/>
    <col min="15617" max="15617" width="5.5546875" style="274" customWidth="1"/>
    <col min="15618" max="15618" width="4.44140625" style="274" customWidth="1"/>
    <col min="15619" max="15619" width="4.6640625" style="274" customWidth="1"/>
    <col min="15620" max="15620" width="12.6640625" style="274" customWidth="1"/>
    <col min="15621" max="15621" width="69.33203125" style="274" customWidth="1"/>
    <col min="15622" max="15622" width="4.6640625" style="274" customWidth="1"/>
    <col min="15623" max="15623" width="9.88671875" style="274" customWidth="1"/>
    <col min="15624" max="15624" width="9.6640625" style="274" customWidth="1"/>
    <col min="15625" max="15625" width="14.88671875" style="274" customWidth="1"/>
    <col min="15626" max="15629" width="0" style="274" hidden="1" customWidth="1"/>
    <col min="15630" max="15630" width="6" style="274" customWidth="1"/>
    <col min="15631" max="15636" width="0" style="274" hidden="1" customWidth="1"/>
    <col min="15637" max="15637" width="23.109375" style="274" customWidth="1"/>
    <col min="15638" max="15872" width="9.109375" style="274"/>
    <col min="15873" max="15873" width="5.5546875" style="274" customWidth="1"/>
    <col min="15874" max="15874" width="4.44140625" style="274" customWidth="1"/>
    <col min="15875" max="15875" width="4.6640625" style="274" customWidth="1"/>
    <col min="15876" max="15876" width="12.6640625" style="274" customWidth="1"/>
    <col min="15877" max="15877" width="69.33203125" style="274" customWidth="1"/>
    <col min="15878" max="15878" width="4.6640625" style="274" customWidth="1"/>
    <col min="15879" max="15879" width="9.88671875" style="274" customWidth="1"/>
    <col min="15880" max="15880" width="9.6640625" style="274" customWidth="1"/>
    <col min="15881" max="15881" width="14.88671875" style="274" customWidth="1"/>
    <col min="15882" max="15885" width="0" style="274" hidden="1" customWidth="1"/>
    <col min="15886" max="15886" width="6" style="274" customWidth="1"/>
    <col min="15887" max="15892" width="0" style="274" hidden="1" customWidth="1"/>
    <col min="15893" max="15893" width="23.109375" style="274" customWidth="1"/>
    <col min="15894" max="16128" width="9.109375" style="274"/>
    <col min="16129" max="16129" width="5.5546875" style="274" customWidth="1"/>
    <col min="16130" max="16130" width="4.44140625" style="274" customWidth="1"/>
    <col min="16131" max="16131" width="4.6640625" style="274" customWidth="1"/>
    <col min="16132" max="16132" width="12.6640625" style="274" customWidth="1"/>
    <col min="16133" max="16133" width="69.33203125" style="274" customWidth="1"/>
    <col min="16134" max="16134" width="4.6640625" style="274" customWidth="1"/>
    <col min="16135" max="16135" width="9.88671875" style="274" customWidth="1"/>
    <col min="16136" max="16136" width="9.6640625" style="274" customWidth="1"/>
    <col min="16137" max="16137" width="14.88671875" style="274" customWidth="1"/>
    <col min="16138" max="16141" width="0" style="274" hidden="1" customWidth="1"/>
    <col min="16142" max="16142" width="6" style="274" customWidth="1"/>
    <col min="16143" max="16148" width="0" style="274" hidden="1" customWidth="1"/>
    <col min="16149" max="16149" width="23.109375" style="274" customWidth="1"/>
    <col min="16150" max="16384" width="9.109375" style="274"/>
  </cols>
  <sheetData>
    <row r="1" spans="1:24" ht="18" customHeight="1">
      <c r="A1" s="269" t="s">
        <v>303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1"/>
      <c r="O1" s="272"/>
      <c r="P1" s="272"/>
      <c r="Q1" s="270"/>
      <c r="R1" s="270"/>
      <c r="S1" s="270"/>
      <c r="T1" s="270"/>
    </row>
    <row r="2" spans="1:24" ht="11.25" customHeight="1">
      <c r="A2" s="275" t="s">
        <v>24</v>
      </c>
      <c r="B2" s="276"/>
      <c r="C2" s="276" t="s">
        <v>304</v>
      </c>
      <c r="D2" s="276"/>
      <c r="E2" s="276"/>
      <c r="F2" s="276"/>
      <c r="G2" s="276"/>
      <c r="H2" s="276"/>
      <c r="I2" s="276"/>
      <c r="J2" s="276"/>
      <c r="K2" s="276"/>
      <c r="L2" s="270"/>
      <c r="M2" s="270"/>
      <c r="N2" s="271"/>
      <c r="O2" s="272"/>
      <c r="P2" s="272"/>
      <c r="Q2" s="270"/>
      <c r="R2" s="270"/>
      <c r="S2" s="270"/>
      <c r="T2" s="270"/>
    </row>
    <row r="3" spans="1:24" ht="11.25" customHeight="1">
      <c r="A3" s="277"/>
      <c r="B3" s="276"/>
      <c r="C3" s="276" t="s">
        <v>305</v>
      </c>
      <c r="D3" s="276"/>
      <c r="E3" s="276"/>
      <c r="F3" s="276"/>
      <c r="G3" s="276"/>
      <c r="H3" s="276"/>
      <c r="I3" s="276"/>
      <c r="J3" s="276"/>
      <c r="K3" s="276"/>
      <c r="L3" s="270"/>
      <c r="M3" s="270"/>
      <c r="N3" s="271"/>
      <c r="O3" s="272"/>
      <c r="P3" s="272"/>
      <c r="Q3" s="270"/>
      <c r="R3" s="270"/>
      <c r="S3" s="270"/>
      <c r="T3" s="270"/>
    </row>
    <row r="4" spans="1:24" ht="11.25" customHeight="1">
      <c r="A4" s="277"/>
      <c r="B4" s="276"/>
      <c r="C4" s="276" t="s">
        <v>306</v>
      </c>
      <c r="D4" s="276"/>
      <c r="E4" s="276"/>
      <c r="F4" s="276"/>
      <c r="G4" s="276"/>
      <c r="H4" s="276"/>
      <c r="I4" s="276"/>
      <c r="J4" s="276"/>
      <c r="K4" s="276"/>
      <c r="L4" s="270"/>
      <c r="M4" s="270"/>
      <c r="N4" s="271"/>
      <c r="O4" s="272"/>
      <c r="P4" s="272"/>
      <c r="Q4" s="270"/>
      <c r="R4" s="270"/>
      <c r="S4" s="270"/>
      <c r="T4" s="270"/>
    </row>
    <row r="5" spans="1:24" ht="11.25" customHeight="1">
      <c r="A5" s="276" t="s">
        <v>307</v>
      </c>
      <c r="B5" s="276"/>
      <c r="C5" s="276" t="s">
        <v>51</v>
      </c>
      <c r="D5" s="276"/>
      <c r="E5" s="276"/>
      <c r="F5" s="276"/>
      <c r="G5" s="276"/>
      <c r="H5" s="276"/>
      <c r="I5" s="276"/>
      <c r="J5" s="276"/>
      <c r="K5" s="276"/>
      <c r="L5" s="270"/>
      <c r="M5" s="270"/>
      <c r="N5" s="271"/>
      <c r="O5" s="272"/>
      <c r="P5" s="272"/>
      <c r="Q5" s="270"/>
      <c r="R5" s="270"/>
      <c r="S5" s="270"/>
      <c r="T5" s="270"/>
      <c r="U5" s="278"/>
      <c r="V5" s="279"/>
      <c r="W5" s="280"/>
      <c r="X5" s="280"/>
    </row>
    <row r="6" spans="1:24" ht="9" customHeight="1">
      <c r="A6" s="276" t="s">
        <v>23</v>
      </c>
      <c r="B6" s="276"/>
      <c r="C6" s="276" t="s">
        <v>308</v>
      </c>
      <c r="D6" s="276"/>
      <c r="E6" s="276"/>
      <c r="F6" s="276"/>
      <c r="G6" s="276"/>
      <c r="H6" s="276"/>
      <c r="I6" s="276"/>
      <c r="J6" s="276"/>
      <c r="K6" s="276"/>
      <c r="L6" s="270"/>
      <c r="M6" s="270"/>
      <c r="N6" s="271"/>
      <c r="O6" s="272"/>
      <c r="P6" s="272"/>
      <c r="Q6" s="270"/>
      <c r="R6" s="270"/>
      <c r="S6" s="270"/>
      <c r="T6" s="270"/>
    </row>
    <row r="7" spans="1:24" ht="11.25" customHeight="1">
      <c r="A7" s="277"/>
      <c r="B7" s="276"/>
      <c r="C7" s="276" t="s">
        <v>309</v>
      </c>
      <c r="D7" s="276"/>
      <c r="E7" s="276"/>
      <c r="F7" s="276"/>
      <c r="G7" s="276"/>
      <c r="H7" s="276"/>
      <c r="I7" s="276"/>
      <c r="J7" s="276"/>
      <c r="K7" s="276"/>
      <c r="L7" s="270"/>
      <c r="M7" s="270"/>
      <c r="N7" s="271"/>
      <c r="O7" s="272"/>
      <c r="P7" s="272"/>
      <c r="Q7" s="270"/>
      <c r="R7" s="270"/>
      <c r="S7" s="270"/>
      <c r="T7" s="270"/>
    </row>
    <row r="8" spans="1:24" ht="11.25" customHeight="1">
      <c r="A8" s="276"/>
      <c r="B8" s="276"/>
      <c r="C8" s="276" t="s">
        <v>310</v>
      </c>
      <c r="D8" s="276"/>
      <c r="E8" s="276"/>
      <c r="F8" s="276"/>
      <c r="G8" s="276"/>
      <c r="H8" s="276"/>
      <c r="I8" s="276"/>
      <c r="J8" s="276"/>
      <c r="K8" s="276"/>
      <c r="L8" s="270"/>
      <c r="M8" s="270"/>
      <c r="N8" s="271"/>
      <c r="O8" s="272"/>
      <c r="P8" s="272"/>
      <c r="Q8" s="270"/>
      <c r="R8" s="270"/>
      <c r="S8" s="270"/>
      <c r="T8" s="270"/>
    </row>
    <row r="9" spans="1:24" ht="11.25" customHeight="1">
      <c r="A9" s="276" t="s">
        <v>22</v>
      </c>
      <c r="B9" s="276"/>
      <c r="C9" s="276" t="s">
        <v>311</v>
      </c>
      <c r="D9" s="276"/>
      <c r="E9" s="276"/>
      <c r="F9" s="276"/>
      <c r="G9" s="276"/>
      <c r="H9" s="276"/>
      <c r="I9" s="276"/>
      <c r="J9" s="276"/>
      <c r="K9" s="276"/>
      <c r="L9" s="270"/>
      <c r="M9" s="270"/>
      <c r="N9" s="271"/>
      <c r="O9" s="272"/>
      <c r="P9" s="272"/>
      <c r="Q9" s="270"/>
      <c r="R9" s="270"/>
      <c r="S9" s="270"/>
      <c r="T9" s="270"/>
    </row>
    <row r="10" spans="1:24" ht="15.6" customHeight="1">
      <c r="A10" s="276" t="s">
        <v>312</v>
      </c>
      <c r="B10" s="276"/>
      <c r="C10" s="281" t="s">
        <v>313</v>
      </c>
      <c r="D10" s="281"/>
      <c r="E10" s="270"/>
      <c r="F10" s="270"/>
      <c r="G10" s="270"/>
      <c r="H10" s="270"/>
      <c r="I10" s="270"/>
      <c r="J10" s="270"/>
      <c r="K10" s="270"/>
      <c r="L10" s="270"/>
      <c r="M10" s="270"/>
      <c r="N10" s="271"/>
      <c r="O10" s="272"/>
      <c r="P10" s="272"/>
      <c r="Q10" s="270"/>
      <c r="R10" s="270"/>
      <c r="S10" s="270"/>
      <c r="T10" s="270"/>
    </row>
    <row r="11" spans="1:24" ht="21.75" customHeight="1">
      <c r="A11" s="276"/>
      <c r="B11" s="276"/>
      <c r="C11" s="281"/>
      <c r="D11" s="281"/>
      <c r="E11" s="270"/>
      <c r="F11" s="270"/>
      <c r="G11" s="270"/>
      <c r="H11" s="270"/>
      <c r="I11" s="270"/>
      <c r="J11" s="282" t="s">
        <v>314</v>
      </c>
      <c r="K11" s="282" t="s">
        <v>315</v>
      </c>
      <c r="L11" s="282" t="s">
        <v>316</v>
      </c>
      <c r="M11" s="283" t="s">
        <v>317</v>
      </c>
      <c r="N11" s="284"/>
      <c r="O11" s="285" t="s">
        <v>100</v>
      </c>
      <c r="P11" s="286" t="s">
        <v>318</v>
      </c>
      <c r="Q11" s="282"/>
      <c r="R11" s="282"/>
      <c r="S11" s="282"/>
      <c r="T11" s="283" t="s">
        <v>99</v>
      </c>
      <c r="U11" s="287"/>
    </row>
    <row r="12" spans="1:24" ht="21.6" customHeight="1">
      <c r="A12" s="288" t="s">
        <v>319</v>
      </c>
      <c r="B12" s="282" t="s">
        <v>320</v>
      </c>
      <c r="C12" s="282" t="s">
        <v>321</v>
      </c>
      <c r="D12" s="282" t="s">
        <v>322</v>
      </c>
      <c r="E12" s="282" t="s">
        <v>323</v>
      </c>
      <c r="F12" s="282" t="s">
        <v>83</v>
      </c>
      <c r="G12" s="282" t="s">
        <v>324</v>
      </c>
      <c r="H12" s="282" t="s">
        <v>325</v>
      </c>
      <c r="I12" s="282" t="s">
        <v>1</v>
      </c>
      <c r="J12" s="289"/>
      <c r="K12" s="289"/>
      <c r="L12" s="289"/>
      <c r="M12" s="290"/>
      <c r="N12" s="291"/>
      <c r="O12" s="292">
        <v>11</v>
      </c>
      <c r="P12" s="293">
        <v>12</v>
      </c>
      <c r="Q12" s="289"/>
      <c r="R12" s="289"/>
      <c r="S12" s="289"/>
      <c r="T12" s="290">
        <v>11</v>
      </c>
      <c r="U12" s="294"/>
    </row>
    <row r="13" spans="1:24" ht="12.6" customHeight="1">
      <c r="A13" s="295">
        <v>1</v>
      </c>
      <c r="B13" s="289">
        <v>2</v>
      </c>
      <c r="C13" s="289">
        <v>3</v>
      </c>
      <c r="D13" s="289">
        <v>4</v>
      </c>
      <c r="E13" s="289">
        <v>5</v>
      </c>
      <c r="F13" s="289">
        <v>6</v>
      </c>
      <c r="G13" s="289">
        <v>7</v>
      </c>
      <c r="H13" s="289">
        <v>8</v>
      </c>
      <c r="I13" s="289">
        <v>9</v>
      </c>
      <c r="J13" s="270"/>
      <c r="K13" s="270"/>
      <c r="L13" s="270"/>
      <c r="M13" s="270"/>
      <c r="N13" s="271"/>
      <c r="O13" s="272"/>
      <c r="P13" s="296"/>
      <c r="Q13" s="270"/>
      <c r="R13" s="270"/>
      <c r="S13" s="270"/>
      <c r="T13" s="270"/>
    </row>
    <row r="14" spans="1:24" s="297" customFormat="1" ht="12.75" customHeight="1">
      <c r="A14" s="270"/>
      <c r="B14" s="270"/>
      <c r="C14" s="270"/>
      <c r="D14" s="270"/>
      <c r="E14" s="270"/>
      <c r="F14" s="270"/>
      <c r="G14" s="270"/>
      <c r="H14" s="270"/>
      <c r="I14" s="270"/>
      <c r="K14" s="298" t="e">
        <f>SUM(K15:K22)</f>
        <v>#REF!</v>
      </c>
      <c r="M14" s="298" t="e">
        <f>SUM(M15:M22)</f>
        <v>#REF!</v>
      </c>
      <c r="P14" s="299" t="s">
        <v>48</v>
      </c>
      <c r="U14" s="300"/>
    </row>
    <row r="15" spans="1:24" s="297" customFormat="1" ht="10.199999999999999" customHeight="1">
      <c r="B15" s="301" t="s">
        <v>326</v>
      </c>
      <c r="D15" s="299" t="s">
        <v>32</v>
      </c>
      <c r="E15" s="299" t="s">
        <v>327</v>
      </c>
      <c r="I15" s="302">
        <f>SUM(I16:I22)</f>
        <v>0</v>
      </c>
      <c r="J15" s="303" t="e">
        <f>#REF!*#REF!</f>
        <v>#REF!</v>
      </c>
      <c r="K15" s="304">
        <v>0</v>
      </c>
      <c r="L15" s="303" t="e">
        <f>#REF!*K15</f>
        <v>#REF!</v>
      </c>
      <c r="M15" s="305">
        <v>14</v>
      </c>
      <c r="N15" s="305"/>
      <c r="O15" s="306">
        <v>64</v>
      </c>
      <c r="P15" s="307" t="s">
        <v>50</v>
      </c>
      <c r="Q15" s="307"/>
      <c r="R15" s="307"/>
      <c r="S15" s="307"/>
      <c r="T15" s="307"/>
      <c r="U15" s="308"/>
    </row>
    <row r="16" spans="1:24" s="307" customFormat="1" ht="10.8" customHeight="1">
      <c r="A16" s="309">
        <v>1</v>
      </c>
      <c r="B16" s="309" t="s">
        <v>328</v>
      </c>
      <c r="C16" s="309" t="s">
        <v>329</v>
      </c>
      <c r="D16" s="310" t="s">
        <v>330</v>
      </c>
      <c r="E16" s="311" t="s">
        <v>331</v>
      </c>
      <c r="F16" s="312" t="s">
        <v>148</v>
      </c>
      <c r="G16" s="313">
        <v>1</v>
      </c>
      <c r="H16" s="314">
        <v>0</v>
      </c>
      <c r="I16" s="314">
        <f>ROUND(G16*H16,2)</f>
        <v>0</v>
      </c>
      <c r="J16" s="304">
        <v>0</v>
      </c>
      <c r="K16" s="303" t="e">
        <f>#REF!*J16</f>
        <v>#REF!</v>
      </c>
      <c r="L16" s="304">
        <v>0</v>
      </c>
      <c r="M16" s="303" t="e">
        <f>#REF!*L16</f>
        <v>#REF!</v>
      </c>
      <c r="N16" s="305"/>
      <c r="O16" s="306">
        <v>64</v>
      </c>
      <c r="P16" s="307" t="s">
        <v>50</v>
      </c>
      <c r="U16" s="308"/>
    </row>
    <row r="17" spans="1:24" s="307" customFormat="1" ht="10.8" customHeight="1">
      <c r="A17" s="309">
        <v>2</v>
      </c>
      <c r="B17" s="309" t="s">
        <v>328</v>
      </c>
      <c r="C17" s="309" t="s">
        <v>329</v>
      </c>
      <c r="D17" s="310" t="s">
        <v>332</v>
      </c>
      <c r="E17" s="315" t="s">
        <v>333</v>
      </c>
      <c r="F17" s="309" t="s">
        <v>148</v>
      </c>
      <c r="G17" s="316">
        <v>2</v>
      </c>
      <c r="H17" s="317">
        <v>0</v>
      </c>
      <c r="I17" s="318">
        <f>ROUND(G17*H17,2)</f>
        <v>0</v>
      </c>
      <c r="J17" s="304">
        <v>0</v>
      </c>
      <c r="K17" s="303">
        <f>G17*J17</f>
        <v>0</v>
      </c>
      <c r="L17" s="304">
        <v>0</v>
      </c>
      <c r="M17" s="303">
        <f>G17*L17</f>
        <v>0</v>
      </c>
      <c r="N17" s="305"/>
      <c r="O17" s="306">
        <v>64</v>
      </c>
      <c r="P17" s="307" t="s">
        <v>50</v>
      </c>
      <c r="U17" s="308"/>
    </row>
    <row r="18" spans="1:24" s="297" customFormat="1" ht="10.8" customHeight="1">
      <c r="A18" s="309">
        <v>3</v>
      </c>
      <c r="B18" s="309" t="s">
        <v>328</v>
      </c>
      <c r="C18" s="309" t="s">
        <v>329</v>
      </c>
      <c r="D18" s="310" t="s">
        <v>334</v>
      </c>
      <c r="E18" s="319" t="s">
        <v>335</v>
      </c>
      <c r="F18" s="312" t="s">
        <v>148</v>
      </c>
      <c r="G18" s="313">
        <v>1</v>
      </c>
      <c r="H18" s="314">
        <v>0</v>
      </c>
      <c r="I18" s="314">
        <f>ROUND(G18*H18,2)</f>
        <v>0</v>
      </c>
      <c r="J18" s="304">
        <v>0</v>
      </c>
      <c r="K18" s="303">
        <f>G16*J18</f>
        <v>0</v>
      </c>
      <c r="L18" s="304">
        <v>0</v>
      </c>
      <c r="M18" s="303">
        <f>G16*L18</f>
        <v>0</v>
      </c>
      <c r="N18" s="305"/>
      <c r="O18" s="306">
        <v>64</v>
      </c>
      <c r="P18" s="307" t="s">
        <v>50</v>
      </c>
      <c r="Q18" s="307"/>
      <c r="R18" s="307"/>
      <c r="S18" s="307"/>
      <c r="T18" s="307"/>
      <c r="U18" s="308"/>
    </row>
    <row r="19" spans="1:24" s="297" customFormat="1" ht="12" customHeight="1">
      <c r="A19" s="309">
        <v>4</v>
      </c>
      <c r="B19" s="309" t="s">
        <v>328</v>
      </c>
      <c r="C19" s="309" t="s">
        <v>329</v>
      </c>
      <c r="D19" s="320" t="s">
        <v>336</v>
      </c>
      <c r="E19" s="311" t="s">
        <v>337</v>
      </c>
      <c r="F19" s="312" t="s">
        <v>148</v>
      </c>
      <c r="G19" s="313">
        <v>2</v>
      </c>
      <c r="H19" s="314">
        <v>0</v>
      </c>
      <c r="I19" s="314">
        <f>ROUND(G19*H19,2)</f>
        <v>0</v>
      </c>
      <c r="J19" s="304">
        <v>0</v>
      </c>
      <c r="K19" s="303" t="e">
        <f>#REF!*J19</f>
        <v>#REF!</v>
      </c>
      <c r="L19" s="304">
        <v>0</v>
      </c>
      <c r="M19" s="303" t="e">
        <f>#REF!*L19</f>
        <v>#REF!</v>
      </c>
      <c r="N19" s="305"/>
      <c r="O19" s="306">
        <v>64</v>
      </c>
      <c r="P19" s="307" t="s">
        <v>50</v>
      </c>
      <c r="Q19" s="307"/>
      <c r="R19" s="307"/>
      <c r="S19" s="307"/>
      <c r="T19" s="307"/>
      <c r="U19" s="308"/>
    </row>
    <row r="20" spans="1:24" s="297" customFormat="1" ht="12" customHeight="1">
      <c r="A20" s="309">
        <v>5</v>
      </c>
      <c r="B20" s="309" t="s">
        <v>328</v>
      </c>
      <c r="C20" s="309" t="s">
        <v>329</v>
      </c>
      <c r="D20" s="320" t="s">
        <v>338</v>
      </c>
      <c r="E20" s="321" t="s">
        <v>339</v>
      </c>
      <c r="F20" s="312" t="s">
        <v>148</v>
      </c>
      <c r="G20" s="313">
        <v>1</v>
      </c>
      <c r="H20" s="314">
        <v>0</v>
      </c>
      <c r="I20" s="314">
        <f>ROUND(G20*H20,2)</f>
        <v>0</v>
      </c>
      <c r="J20" s="304"/>
      <c r="K20" s="303"/>
      <c r="L20" s="304"/>
      <c r="M20" s="303"/>
      <c r="N20" s="305"/>
      <c r="O20" s="306"/>
      <c r="P20" s="307"/>
      <c r="Q20" s="307"/>
      <c r="R20" s="307"/>
      <c r="S20" s="307"/>
      <c r="T20" s="307"/>
      <c r="U20" s="308"/>
    </row>
    <row r="21" spans="1:24" s="297" customFormat="1" ht="10.199999999999999">
      <c r="A21" s="309">
        <v>6</v>
      </c>
      <c r="B21" s="309" t="s">
        <v>328</v>
      </c>
      <c r="C21" s="309" t="s">
        <v>329</v>
      </c>
      <c r="D21" s="320" t="s">
        <v>340</v>
      </c>
      <c r="E21" s="321" t="s">
        <v>341</v>
      </c>
      <c r="F21" s="312" t="s">
        <v>148</v>
      </c>
      <c r="G21" s="313">
        <v>2</v>
      </c>
      <c r="H21" s="314">
        <v>0</v>
      </c>
      <c r="I21" s="314">
        <f>ROUND(G21*H21,2)</f>
        <v>0</v>
      </c>
      <c r="J21" s="304"/>
      <c r="K21" s="303"/>
      <c r="L21" s="304"/>
      <c r="M21" s="303"/>
      <c r="N21" s="305"/>
      <c r="O21" s="306"/>
      <c r="P21" s="307"/>
      <c r="Q21" s="307"/>
      <c r="R21" s="307"/>
      <c r="S21" s="307"/>
      <c r="T21" s="307"/>
      <c r="U21" s="308"/>
    </row>
    <row r="22" spans="1:24" s="307" customFormat="1" ht="11.4" customHeight="1">
      <c r="A22" s="297"/>
      <c r="B22" s="322"/>
      <c r="C22" s="322"/>
      <c r="D22" s="323"/>
      <c r="E22" s="297"/>
      <c r="F22" s="297"/>
      <c r="G22" s="297"/>
      <c r="H22" s="297"/>
      <c r="I22" s="297"/>
      <c r="J22" s="304">
        <v>0</v>
      </c>
      <c r="K22" s="303">
        <f>G17*J22</f>
        <v>0</v>
      </c>
      <c r="L22" s="304">
        <v>0</v>
      </c>
      <c r="M22" s="303">
        <f>G17*L22</f>
        <v>0</v>
      </c>
      <c r="N22" s="305"/>
      <c r="O22" s="306">
        <v>64</v>
      </c>
      <c r="P22" s="307" t="s">
        <v>50</v>
      </c>
      <c r="U22" s="308"/>
    </row>
    <row r="23" spans="1:24" s="307" customFormat="1" ht="11.4" customHeight="1">
      <c r="B23" s="324"/>
      <c r="C23" s="324"/>
      <c r="D23" s="325"/>
      <c r="O23" s="306">
        <v>64</v>
      </c>
      <c r="P23" s="307" t="s">
        <v>50</v>
      </c>
      <c r="U23" s="308"/>
      <c r="V23" s="326"/>
    </row>
    <row r="24" spans="1:24" s="307" customFormat="1" ht="12" customHeight="1">
      <c r="B24" s="324"/>
      <c r="C24" s="324"/>
      <c r="D24" s="325"/>
      <c r="E24" s="327"/>
      <c r="F24" s="324"/>
      <c r="G24" s="303"/>
      <c r="H24" s="328"/>
      <c r="I24" s="329"/>
      <c r="J24" s="304"/>
      <c r="K24" s="303"/>
      <c r="L24" s="304"/>
      <c r="M24" s="303"/>
      <c r="N24" s="330"/>
      <c r="O24" s="306">
        <v>64</v>
      </c>
      <c r="P24" s="307" t="s">
        <v>50</v>
      </c>
      <c r="U24" s="308"/>
    </row>
    <row r="25" spans="1:24" s="297" customFormat="1" ht="11.4" customHeight="1">
      <c r="A25" s="307"/>
      <c r="B25" s="301" t="s">
        <v>326</v>
      </c>
      <c r="D25" s="299" t="s">
        <v>342</v>
      </c>
      <c r="E25" s="299" t="s">
        <v>73</v>
      </c>
      <c r="I25" s="302">
        <f>SUM(I26:I50)</f>
        <v>0</v>
      </c>
      <c r="J25" s="304"/>
      <c r="K25" s="303"/>
      <c r="L25" s="304"/>
      <c r="M25" s="303"/>
      <c r="N25" s="330"/>
      <c r="O25" s="306">
        <v>64</v>
      </c>
      <c r="P25" s="307" t="s">
        <v>50</v>
      </c>
      <c r="Q25" s="307"/>
      <c r="R25" s="307"/>
      <c r="S25" s="307"/>
      <c r="T25" s="307"/>
      <c r="U25" s="308"/>
    </row>
    <row r="26" spans="1:24" s="307" customFormat="1" ht="10.8" customHeight="1">
      <c r="A26" s="331">
        <v>7</v>
      </c>
      <c r="B26" s="312" t="s">
        <v>328</v>
      </c>
      <c r="C26" s="312" t="s">
        <v>343</v>
      </c>
      <c r="D26" s="332">
        <v>210220452</v>
      </c>
      <c r="E26" s="332" t="s">
        <v>344</v>
      </c>
      <c r="F26" s="333" t="s">
        <v>120</v>
      </c>
      <c r="G26" s="334">
        <v>18</v>
      </c>
      <c r="H26" s="335">
        <v>0</v>
      </c>
      <c r="I26" s="317">
        <f t="shared" ref="I26:I50" si="0">ROUND(G26*H26,2)</f>
        <v>0</v>
      </c>
      <c r="J26" s="304">
        <v>0</v>
      </c>
      <c r="K26" s="303" t="e">
        <f>#REF!*J26</f>
        <v>#REF!</v>
      </c>
      <c r="L26" s="304">
        <v>0</v>
      </c>
      <c r="M26" s="303" t="e">
        <f>#REF!*L26</f>
        <v>#REF!</v>
      </c>
      <c r="N26" s="305"/>
      <c r="O26" s="306">
        <v>64</v>
      </c>
      <c r="P26" s="307" t="s">
        <v>50</v>
      </c>
      <c r="U26" s="308"/>
    </row>
    <row r="27" spans="1:24" s="307" customFormat="1" ht="11.4" customHeight="1">
      <c r="A27" s="331">
        <v>8</v>
      </c>
      <c r="B27" s="336" t="s">
        <v>345</v>
      </c>
      <c r="C27" s="336" t="s">
        <v>346</v>
      </c>
      <c r="D27" s="337" t="s">
        <v>347</v>
      </c>
      <c r="E27" s="338" t="s">
        <v>348</v>
      </c>
      <c r="F27" s="336" t="s">
        <v>120</v>
      </c>
      <c r="G27" s="339">
        <v>18</v>
      </c>
      <c r="H27" s="340">
        <v>0</v>
      </c>
      <c r="I27" s="340">
        <f t="shared" si="0"/>
        <v>0</v>
      </c>
      <c r="J27" s="304">
        <v>0</v>
      </c>
      <c r="K27" s="303" t="e">
        <f>#REF!*J27</f>
        <v>#REF!</v>
      </c>
      <c r="L27" s="304">
        <v>0</v>
      </c>
      <c r="M27" s="303" t="e">
        <f>#REF!*L27</f>
        <v>#REF!</v>
      </c>
      <c r="N27" s="305"/>
      <c r="O27" s="306">
        <v>64</v>
      </c>
      <c r="P27" s="307" t="s">
        <v>50</v>
      </c>
      <c r="U27" s="308"/>
    </row>
    <row r="28" spans="1:24" s="307" customFormat="1" ht="10.8" customHeight="1">
      <c r="A28" s="331">
        <v>9</v>
      </c>
      <c r="B28" s="312" t="s">
        <v>328</v>
      </c>
      <c r="C28" s="312" t="s">
        <v>343</v>
      </c>
      <c r="D28" s="332" t="s">
        <v>349</v>
      </c>
      <c r="E28" s="332" t="s">
        <v>350</v>
      </c>
      <c r="F28" s="333" t="s">
        <v>120</v>
      </c>
      <c r="G28" s="334">
        <v>19</v>
      </c>
      <c r="H28" s="335">
        <v>0</v>
      </c>
      <c r="I28" s="317">
        <f t="shared" si="0"/>
        <v>0</v>
      </c>
      <c r="J28" s="304">
        <v>0</v>
      </c>
      <c r="K28" s="303" t="e">
        <f>#REF!*J28</f>
        <v>#REF!</v>
      </c>
      <c r="L28" s="304">
        <v>0</v>
      </c>
      <c r="M28" s="303" t="e">
        <f>#REF!*L28</f>
        <v>#REF!</v>
      </c>
      <c r="N28" s="305"/>
      <c r="O28" s="306">
        <v>64</v>
      </c>
      <c r="P28" s="307" t="s">
        <v>50</v>
      </c>
      <c r="U28" s="308"/>
      <c r="V28" s="326"/>
      <c r="X28" s="326"/>
    </row>
    <row r="29" spans="1:24" s="307" customFormat="1" ht="10.8" customHeight="1">
      <c r="A29" s="331">
        <v>10</v>
      </c>
      <c r="B29" s="336" t="s">
        <v>345</v>
      </c>
      <c r="C29" s="336" t="s">
        <v>346</v>
      </c>
      <c r="D29" s="337" t="s">
        <v>351</v>
      </c>
      <c r="E29" s="338" t="s">
        <v>352</v>
      </c>
      <c r="F29" s="336" t="s">
        <v>120</v>
      </c>
      <c r="G29" s="339">
        <v>19</v>
      </c>
      <c r="H29" s="340">
        <v>0</v>
      </c>
      <c r="I29" s="340">
        <f t="shared" si="0"/>
        <v>0</v>
      </c>
      <c r="O29" s="306"/>
      <c r="U29" s="308"/>
      <c r="V29" s="326"/>
      <c r="X29" s="326"/>
    </row>
    <row r="30" spans="1:24" s="307" customFormat="1" ht="13.5" customHeight="1">
      <c r="A30" s="331">
        <v>11</v>
      </c>
      <c r="B30" s="312" t="s">
        <v>328</v>
      </c>
      <c r="C30" s="312" t="s">
        <v>343</v>
      </c>
      <c r="D30" s="341" t="s">
        <v>353</v>
      </c>
      <c r="E30" s="332" t="s">
        <v>354</v>
      </c>
      <c r="F30" s="333" t="s">
        <v>120</v>
      </c>
      <c r="G30" s="334">
        <v>132</v>
      </c>
      <c r="H30" s="335">
        <v>0</v>
      </c>
      <c r="I30" s="317">
        <f t="shared" si="0"/>
        <v>0</v>
      </c>
      <c r="O30" s="306">
        <v>64</v>
      </c>
      <c r="P30" s="307" t="s">
        <v>50</v>
      </c>
      <c r="U30" s="308"/>
    </row>
    <row r="31" spans="1:24" s="297" customFormat="1" ht="13.8" customHeight="1">
      <c r="A31" s="331">
        <v>12</v>
      </c>
      <c r="B31" s="336" t="s">
        <v>345</v>
      </c>
      <c r="C31" s="336" t="s">
        <v>346</v>
      </c>
      <c r="D31" s="342" t="s">
        <v>355</v>
      </c>
      <c r="E31" s="338" t="s">
        <v>356</v>
      </c>
      <c r="F31" s="336" t="s">
        <v>120</v>
      </c>
      <c r="G31" s="339">
        <v>20</v>
      </c>
      <c r="H31" s="340">
        <v>0</v>
      </c>
      <c r="I31" s="340">
        <f t="shared" si="0"/>
        <v>0</v>
      </c>
      <c r="J31" s="304"/>
      <c r="K31" s="303"/>
      <c r="L31" s="304"/>
      <c r="M31" s="303"/>
      <c r="N31" s="305"/>
      <c r="O31" s="306">
        <v>64</v>
      </c>
      <c r="P31" s="307" t="s">
        <v>50</v>
      </c>
      <c r="Q31" s="307"/>
      <c r="R31" s="307"/>
      <c r="S31" s="307"/>
      <c r="T31" s="307"/>
      <c r="U31" s="308"/>
    </row>
    <row r="32" spans="1:24" s="307" customFormat="1" ht="13.8" customHeight="1">
      <c r="A32" s="331">
        <v>13</v>
      </c>
      <c r="B32" s="336" t="s">
        <v>345</v>
      </c>
      <c r="C32" s="336" t="s">
        <v>346</v>
      </c>
      <c r="D32" s="342"/>
      <c r="E32" s="338" t="s">
        <v>357</v>
      </c>
      <c r="F32" s="336" t="s">
        <v>120</v>
      </c>
      <c r="G32" s="339">
        <v>112</v>
      </c>
      <c r="H32" s="340">
        <v>0</v>
      </c>
      <c r="I32" s="340">
        <f t="shared" si="0"/>
        <v>0</v>
      </c>
      <c r="J32" s="304"/>
      <c r="K32" s="303"/>
      <c r="L32" s="304"/>
      <c r="M32" s="303"/>
      <c r="N32" s="305"/>
      <c r="O32" s="306">
        <v>64</v>
      </c>
      <c r="P32" s="307" t="s">
        <v>50</v>
      </c>
      <c r="U32" s="308"/>
    </row>
    <row r="33" spans="1:24" s="307" customFormat="1" ht="14.4" customHeight="1">
      <c r="A33" s="331">
        <v>14</v>
      </c>
      <c r="B33" s="312" t="s">
        <v>328</v>
      </c>
      <c r="C33" s="312" t="s">
        <v>343</v>
      </c>
      <c r="D33" s="341" t="s">
        <v>358</v>
      </c>
      <c r="E33" s="332" t="s">
        <v>359</v>
      </c>
      <c r="F33" s="333" t="s">
        <v>120</v>
      </c>
      <c r="G33" s="334">
        <v>29</v>
      </c>
      <c r="H33" s="335">
        <v>0</v>
      </c>
      <c r="I33" s="317">
        <f t="shared" si="0"/>
        <v>0</v>
      </c>
      <c r="J33" s="304"/>
      <c r="K33" s="303"/>
      <c r="L33" s="304"/>
      <c r="M33" s="303"/>
      <c r="N33" s="305"/>
      <c r="O33" s="306"/>
      <c r="U33" s="308"/>
      <c r="V33" s="326"/>
      <c r="X33" s="326"/>
    </row>
    <row r="34" spans="1:24" s="307" customFormat="1" ht="9.6" customHeight="1">
      <c r="A34" s="331">
        <v>15</v>
      </c>
      <c r="B34" s="336" t="s">
        <v>345</v>
      </c>
      <c r="C34" s="336" t="s">
        <v>346</v>
      </c>
      <c r="D34" s="342" t="s">
        <v>360</v>
      </c>
      <c r="E34" s="338" t="s">
        <v>361</v>
      </c>
      <c r="F34" s="336" t="s">
        <v>120</v>
      </c>
      <c r="G34" s="339">
        <v>29</v>
      </c>
      <c r="H34" s="340">
        <v>0</v>
      </c>
      <c r="I34" s="340">
        <f t="shared" si="0"/>
        <v>0</v>
      </c>
      <c r="J34" s="304"/>
      <c r="K34" s="303"/>
      <c r="L34" s="304"/>
      <c r="M34" s="303"/>
      <c r="N34" s="305"/>
      <c r="O34" s="306"/>
      <c r="U34" s="308"/>
    </row>
    <row r="35" spans="1:24" s="297" customFormat="1" ht="12.75" customHeight="1">
      <c r="A35" s="331">
        <v>16</v>
      </c>
      <c r="B35" s="312" t="s">
        <v>328</v>
      </c>
      <c r="C35" s="312" t="s">
        <v>343</v>
      </c>
      <c r="D35" s="332" t="s">
        <v>362</v>
      </c>
      <c r="E35" s="332" t="s">
        <v>363</v>
      </c>
      <c r="F35" s="333" t="s">
        <v>148</v>
      </c>
      <c r="G35" s="334">
        <v>3</v>
      </c>
      <c r="H35" s="335">
        <v>0</v>
      </c>
      <c r="I35" s="314">
        <f t="shared" si="0"/>
        <v>0</v>
      </c>
      <c r="J35" s="304"/>
      <c r="K35" s="303"/>
      <c r="L35" s="304"/>
      <c r="M35" s="303"/>
      <c r="N35" s="305"/>
      <c r="O35" s="306">
        <v>64</v>
      </c>
      <c r="P35" s="307" t="s">
        <v>50</v>
      </c>
      <c r="Q35" s="307"/>
      <c r="R35" s="307"/>
      <c r="S35" s="307"/>
      <c r="T35" s="307"/>
      <c r="U35" s="308"/>
    </row>
    <row r="36" spans="1:24" s="307" customFormat="1" ht="13.5" customHeight="1">
      <c r="A36" s="331">
        <v>17</v>
      </c>
      <c r="B36" s="336" t="s">
        <v>345</v>
      </c>
      <c r="C36" s="336" t="s">
        <v>346</v>
      </c>
      <c r="D36" s="337"/>
      <c r="E36" s="338" t="s">
        <v>364</v>
      </c>
      <c r="F36" s="336" t="s">
        <v>148</v>
      </c>
      <c r="G36" s="339">
        <v>3</v>
      </c>
      <c r="H36" s="340">
        <v>0</v>
      </c>
      <c r="I36" s="340">
        <f t="shared" si="0"/>
        <v>0</v>
      </c>
      <c r="J36" s="304"/>
      <c r="K36" s="303"/>
      <c r="L36" s="304"/>
      <c r="M36" s="303"/>
      <c r="N36" s="305"/>
      <c r="O36" s="306">
        <v>64</v>
      </c>
      <c r="P36" s="307" t="s">
        <v>50</v>
      </c>
      <c r="U36" s="308"/>
    </row>
    <row r="37" spans="1:24" s="307" customFormat="1" ht="13.5" customHeight="1">
      <c r="A37" s="331">
        <v>18</v>
      </c>
      <c r="B37" s="312" t="s">
        <v>328</v>
      </c>
      <c r="C37" s="312" t="s">
        <v>343</v>
      </c>
      <c r="D37" s="320" t="s">
        <v>365</v>
      </c>
      <c r="E37" s="343" t="s">
        <v>366</v>
      </c>
      <c r="F37" s="312" t="s">
        <v>120</v>
      </c>
      <c r="G37" s="313">
        <v>74</v>
      </c>
      <c r="H37" s="314">
        <v>0</v>
      </c>
      <c r="I37" s="314">
        <f t="shared" si="0"/>
        <v>0</v>
      </c>
      <c r="J37" s="274"/>
      <c r="K37" s="274"/>
      <c r="L37" s="274"/>
      <c r="M37" s="274"/>
      <c r="N37" s="305"/>
      <c r="O37" s="306">
        <v>64</v>
      </c>
      <c r="P37" s="307" t="s">
        <v>50</v>
      </c>
      <c r="U37" s="308"/>
    </row>
    <row r="38" spans="1:24" s="307" customFormat="1" ht="13.5" customHeight="1">
      <c r="A38" s="331">
        <v>19</v>
      </c>
      <c r="B38" s="336" t="s">
        <v>345</v>
      </c>
      <c r="C38" s="336" t="s">
        <v>346</v>
      </c>
      <c r="D38" s="344">
        <v>345721050</v>
      </c>
      <c r="E38" s="338" t="s">
        <v>367</v>
      </c>
      <c r="F38" s="336" t="s">
        <v>120</v>
      </c>
      <c r="G38" s="339">
        <v>38</v>
      </c>
      <c r="H38" s="340">
        <v>0</v>
      </c>
      <c r="I38" s="340">
        <f t="shared" si="0"/>
        <v>0</v>
      </c>
      <c r="J38" s="345">
        <v>6.0000000000000002E-5</v>
      </c>
      <c r="K38" s="346">
        <f>G27*J38</f>
        <v>1.08E-3</v>
      </c>
      <c r="L38" s="345">
        <v>0</v>
      </c>
      <c r="M38" s="346">
        <f>G27*L38</f>
        <v>0</v>
      </c>
      <c r="N38" s="305"/>
      <c r="U38" s="308"/>
      <c r="V38" s="347"/>
    </row>
    <row r="39" spans="1:24" s="307" customFormat="1" ht="14.25" customHeight="1">
      <c r="A39" s="309">
        <v>20</v>
      </c>
      <c r="B39" s="336" t="s">
        <v>345</v>
      </c>
      <c r="C39" s="336" t="s">
        <v>346</v>
      </c>
      <c r="D39" s="344">
        <v>345721050</v>
      </c>
      <c r="E39" s="338" t="s">
        <v>368</v>
      </c>
      <c r="F39" s="336" t="s">
        <v>120</v>
      </c>
      <c r="G39" s="339">
        <v>16</v>
      </c>
      <c r="H39" s="340">
        <v>0</v>
      </c>
      <c r="I39" s="340">
        <f t="shared" si="0"/>
        <v>0</v>
      </c>
      <c r="J39" s="274"/>
      <c r="K39" s="274"/>
      <c r="L39" s="274"/>
      <c r="M39" s="274"/>
      <c r="N39" s="305"/>
      <c r="O39" s="348"/>
      <c r="P39" s="348"/>
      <c r="Q39" s="348"/>
      <c r="R39" s="348"/>
      <c r="S39" s="348"/>
      <c r="T39" s="348"/>
      <c r="U39" s="349"/>
    </row>
    <row r="40" spans="1:24" s="307" customFormat="1" ht="13.5" customHeight="1">
      <c r="A40" s="309">
        <v>21</v>
      </c>
      <c r="B40" s="336" t="s">
        <v>345</v>
      </c>
      <c r="C40" s="336" t="s">
        <v>346</v>
      </c>
      <c r="D40" s="344">
        <v>345721090</v>
      </c>
      <c r="E40" s="338" t="s">
        <v>369</v>
      </c>
      <c r="F40" s="336" t="s">
        <v>120</v>
      </c>
      <c r="G40" s="339">
        <v>20</v>
      </c>
      <c r="H40" s="340">
        <v>0</v>
      </c>
      <c r="I40" s="340">
        <f t="shared" si="0"/>
        <v>0</v>
      </c>
      <c r="O40" s="297"/>
      <c r="P40" s="350"/>
      <c r="Q40" s="297"/>
      <c r="R40" s="297"/>
      <c r="S40" s="297"/>
      <c r="T40" s="297"/>
      <c r="U40" s="351"/>
    </row>
    <row r="41" spans="1:24" s="348" customFormat="1" ht="12.75" customHeight="1">
      <c r="A41" s="309">
        <v>22</v>
      </c>
      <c r="B41" s="336" t="s">
        <v>345</v>
      </c>
      <c r="C41" s="312" t="s">
        <v>343</v>
      </c>
      <c r="D41" s="332">
        <v>210010083</v>
      </c>
      <c r="E41" s="332" t="s">
        <v>370</v>
      </c>
      <c r="F41" s="333" t="s">
        <v>120</v>
      </c>
      <c r="G41" s="334">
        <v>12</v>
      </c>
      <c r="H41" s="314">
        <v>0</v>
      </c>
      <c r="I41" s="314">
        <f t="shared" si="0"/>
        <v>0</v>
      </c>
      <c r="J41" s="345">
        <v>6.0000000000000002E-5</v>
      </c>
      <c r="K41" s="346" t="e">
        <f>#REF!*J41</f>
        <v>#REF!</v>
      </c>
      <c r="L41" s="345">
        <v>0</v>
      </c>
      <c r="M41" s="346" t="e">
        <f>#REF!*L41</f>
        <v>#REF!</v>
      </c>
      <c r="N41" s="305"/>
      <c r="O41" s="297"/>
      <c r="P41" s="299"/>
      <c r="Q41" s="297"/>
      <c r="R41" s="297"/>
      <c r="S41" s="297"/>
      <c r="T41" s="297"/>
      <c r="U41" s="351"/>
    </row>
    <row r="42" spans="1:24" ht="11.25" customHeight="1">
      <c r="A42" s="309">
        <v>23</v>
      </c>
      <c r="B42" s="336" t="s">
        <v>345</v>
      </c>
      <c r="C42" s="336" t="s">
        <v>346</v>
      </c>
      <c r="D42" s="352">
        <v>346650110</v>
      </c>
      <c r="E42" s="338" t="s">
        <v>371</v>
      </c>
      <c r="F42" s="336" t="s">
        <v>120</v>
      </c>
      <c r="G42" s="339">
        <v>12</v>
      </c>
      <c r="H42" s="340">
        <v>0</v>
      </c>
      <c r="I42" s="340">
        <f t="shared" si="0"/>
        <v>0</v>
      </c>
      <c r="J42" s="307"/>
      <c r="K42" s="307"/>
      <c r="L42" s="307"/>
      <c r="M42" s="307"/>
      <c r="N42" s="307"/>
      <c r="O42" s="306"/>
      <c r="P42" s="307"/>
      <c r="Q42" s="307"/>
      <c r="R42" s="307"/>
      <c r="S42" s="307"/>
      <c r="T42" s="307"/>
      <c r="U42" s="308"/>
    </row>
    <row r="43" spans="1:24" ht="11.25" customHeight="1">
      <c r="A43" s="309">
        <v>24</v>
      </c>
      <c r="B43" s="312" t="s">
        <v>328</v>
      </c>
      <c r="C43" s="312" t="s">
        <v>343</v>
      </c>
      <c r="D43" s="332">
        <v>210020303</v>
      </c>
      <c r="E43" s="332" t="s">
        <v>372</v>
      </c>
      <c r="F43" s="333" t="s">
        <v>120</v>
      </c>
      <c r="G43" s="334">
        <v>6</v>
      </c>
      <c r="H43" s="314">
        <v>0</v>
      </c>
      <c r="I43" s="314">
        <f t="shared" si="0"/>
        <v>0</v>
      </c>
      <c r="J43" s="353"/>
      <c r="K43" s="354"/>
      <c r="L43" s="353"/>
      <c r="M43" s="354"/>
      <c r="N43" s="305"/>
      <c r="O43" s="306"/>
      <c r="P43" s="307"/>
      <c r="Q43" s="307"/>
      <c r="R43" s="307"/>
      <c r="S43" s="307"/>
      <c r="T43" s="307"/>
      <c r="U43" s="308"/>
    </row>
    <row r="44" spans="1:24" ht="11.25" customHeight="1">
      <c r="A44" s="309">
        <v>25</v>
      </c>
      <c r="B44" s="336" t="s">
        <v>345</v>
      </c>
      <c r="C44" s="336" t="s">
        <v>346</v>
      </c>
      <c r="D44" s="355"/>
      <c r="E44" s="338" t="s">
        <v>373</v>
      </c>
      <c r="F44" s="336" t="s">
        <v>120</v>
      </c>
      <c r="G44" s="339">
        <v>6</v>
      </c>
      <c r="H44" s="340">
        <v>0</v>
      </c>
      <c r="I44" s="340">
        <f t="shared" si="0"/>
        <v>0</v>
      </c>
      <c r="J44" s="345">
        <v>2.7E-4</v>
      </c>
      <c r="K44" s="346" t="e">
        <f>#REF!*J44</f>
        <v>#REF!</v>
      </c>
      <c r="L44" s="345">
        <v>0</v>
      </c>
      <c r="M44" s="346" t="e">
        <f>#REF!*L44</f>
        <v>#REF!</v>
      </c>
      <c r="N44" s="356"/>
      <c r="O44" s="297"/>
      <c r="P44" s="350"/>
      <c r="Q44" s="297"/>
      <c r="R44" s="297"/>
      <c r="S44" s="297"/>
      <c r="T44" s="297"/>
      <c r="U44" s="351"/>
    </row>
    <row r="45" spans="1:24" ht="11.25" customHeight="1">
      <c r="A45" s="309">
        <v>26</v>
      </c>
      <c r="B45" s="312" t="s">
        <v>328</v>
      </c>
      <c r="C45" s="312" t="s">
        <v>343</v>
      </c>
      <c r="D45" s="332" t="s">
        <v>374</v>
      </c>
      <c r="E45" s="332" t="s">
        <v>375</v>
      </c>
      <c r="F45" s="333" t="s">
        <v>148</v>
      </c>
      <c r="G45" s="334">
        <v>44</v>
      </c>
      <c r="H45" s="335">
        <v>0</v>
      </c>
      <c r="I45" s="314">
        <f t="shared" si="0"/>
        <v>0</v>
      </c>
      <c r="J45" s="353"/>
      <c r="K45" s="354"/>
      <c r="L45" s="353"/>
      <c r="M45" s="354"/>
      <c r="N45" s="305"/>
      <c r="O45" s="297"/>
      <c r="P45" s="299"/>
      <c r="Q45" s="297"/>
      <c r="R45" s="297"/>
      <c r="S45" s="297"/>
      <c r="T45" s="297"/>
      <c r="U45" s="351"/>
    </row>
    <row r="46" spans="1:24" ht="11.25" customHeight="1">
      <c r="A46" s="309">
        <v>27</v>
      </c>
      <c r="B46" s="312" t="s">
        <v>328</v>
      </c>
      <c r="C46" s="312" t="s">
        <v>343</v>
      </c>
      <c r="D46" s="332" t="s">
        <v>376</v>
      </c>
      <c r="E46" s="332" t="s">
        <v>377</v>
      </c>
      <c r="F46" s="333" t="s">
        <v>148</v>
      </c>
      <c r="G46" s="334">
        <v>8</v>
      </c>
      <c r="H46" s="335">
        <v>0</v>
      </c>
      <c r="I46" s="314">
        <f t="shared" si="0"/>
        <v>0</v>
      </c>
      <c r="J46" s="345">
        <v>2.4000000000000001E-4</v>
      </c>
      <c r="K46" s="346" t="e">
        <f>#REF!*J46</f>
        <v>#REF!</v>
      </c>
      <c r="L46" s="345">
        <v>0</v>
      </c>
      <c r="M46" s="346" t="e">
        <f>#REF!*L46</f>
        <v>#REF!</v>
      </c>
      <c r="N46" s="305"/>
      <c r="O46" s="306"/>
      <c r="P46" s="307"/>
      <c r="Q46" s="307"/>
      <c r="R46" s="307"/>
      <c r="S46" s="307"/>
      <c r="T46" s="307"/>
      <c r="U46" s="308"/>
    </row>
    <row r="47" spans="1:24" ht="11.25" customHeight="1">
      <c r="A47" s="309">
        <v>28</v>
      </c>
      <c r="B47" s="336" t="s">
        <v>345</v>
      </c>
      <c r="C47" s="336" t="s">
        <v>346</v>
      </c>
      <c r="D47" s="337"/>
      <c r="E47" s="338" t="s">
        <v>378</v>
      </c>
      <c r="F47" s="336" t="s">
        <v>148</v>
      </c>
      <c r="G47" s="339">
        <v>3</v>
      </c>
      <c r="H47" s="340">
        <v>0</v>
      </c>
      <c r="I47" s="340">
        <f t="shared" si="0"/>
        <v>0</v>
      </c>
      <c r="J47" s="345"/>
      <c r="K47" s="346"/>
      <c r="L47" s="345"/>
      <c r="M47" s="346"/>
      <c r="N47" s="305"/>
      <c r="O47" s="306"/>
      <c r="P47" s="307"/>
      <c r="Q47" s="307"/>
      <c r="R47" s="307"/>
      <c r="S47" s="307"/>
      <c r="T47" s="307"/>
      <c r="U47" s="308"/>
    </row>
    <row r="48" spans="1:24" ht="11.25" customHeight="1">
      <c r="A48" s="309">
        <v>29</v>
      </c>
      <c r="B48" s="312" t="s">
        <v>328</v>
      </c>
      <c r="C48" s="312" t="s">
        <v>343</v>
      </c>
      <c r="D48" s="332" t="s">
        <v>379</v>
      </c>
      <c r="E48" s="332" t="s">
        <v>380</v>
      </c>
      <c r="F48" s="333" t="s">
        <v>148</v>
      </c>
      <c r="G48" s="334">
        <v>7</v>
      </c>
      <c r="H48" s="335">
        <v>0</v>
      </c>
      <c r="I48" s="314">
        <f t="shared" si="0"/>
        <v>0</v>
      </c>
      <c r="N48" s="305"/>
      <c r="O48" s="306"/>
      <c r="P48" s="307"/>
      <c r="Q48" s="307"/>
      <c r="R48" s="307"/>
      <c r="S48" s="307"/>
      <c r="T48" s="307"/>
      <c r="U48" s="308"/>
    </row>
    <row r="49" spans="1:21" ht="11.25" customHeight="1">
      <c r="A49" s="312">
        <v>30</v>
      </c>
      <c r="B49" s="312" t="s">
        <v>328</v>
      </c>
      <c r="C49" s="336"/>
      <c r="D49" s="337"/>
      <c r="E49" s="332" t="s">
        <v>381</v>
      </c>
      <c r="F49" s="333" t="s">
        <v>382</v>
      </c>
      <c r="G49" s="313">
        <v>6</v>
      </c>
      <c r="H49" s="335">
        <v>0</v>
      </c>
      <c r="I49" s="314">
        <f t="shared" si="0"/>
        <v>0</v>
      </c>
      <c r="J49" s="345">
        <v>1.8000000000000001E-4</v>
      </c>
      <c r="K49" s="346" t="e">
        <f>#REF!*J49</f>
        <v>#REF!</v>
      </c>
      <c r="L49" s="345">
        <v>0</v>
      </c>
      <c r="M49" s="346" t="e">
        <f>#REF!*L49</f>
        <v>#REF!</v>
      </c>
      <c r="N49" s="305"/>
      <c r="O49" s="297"/>
      <c r="P49" s="299" t="s">
        <v>48</v>
      </c>
      <c r="Q49" s="297"/>
      <c r="R49" s="297"/>
      <c r="S49" s="297"/>
      <c r="T49" s="297"/>
      <c r="U49" s="351"/>
    </row>
    <row r="50" spans="1:21" ht="11.25" customHeight="1">
      <c r="A50" s="312">
        <v>31</v>
      </c>
      <c r="B50" s="355"/>
      <c r="C50" s="355"/>
      <c r="D50" s="355"/>
      <c r="E50" s="357" t="s">
        <v>383</v>
      </c>
      <c r="F50" s="333" t="s">
        <v>382</v>
      </c>
      <c r="G50" s="313">
        <v>14</v>
      </c>
      <c r="H50" s="335">
        <v>0</v>
      </c>
      <c r="I50" s="314">
        <f t="shared" si="0"/>
        <v>0</v>
      </c>
      <c r="N50" s="305"/>
      <c r="U50" s="358"/>
    </row>
    <row r="51" spans="1:21" ht="11.25" customHeight="1">
      <c r="J51" s="345">
        <v>3.8000000000000002E-4</v>
      </c>
      <c r="K51" s="346" t="e">
        <f>#REF!*J51</f>
        <v>#REF!</v>
      </c>
      <c r="L51" s="345">
        <v>0</v>
      </c>
      <c r="M51" s="346" t="e">
        <f>#REF!*L51</f>
        <v>#REF!</v>
      </c>
      <c r="N51" s="305"/>
      <c r="U51" s="358"/>
    </row>
    <row r="52" spans="1:21" ht="12.75" customHeight="1">
      <c r="N52" s="305"/>
      <c r="U52" s="358"/>
    </row>
    <row r="53" spans="1:21" ht="11.4" customHeight="1">
      <c r="J53" s="345">
        <v>2.1000000000000001E-4</v>
      </c>
      <c r="K53" s="346">
        <f>G36*J53</f>
        <v>6.3000000000000003E-4</v>
      </c>
      <c r="L53" s="345">
        <v>0</v>
      </c>
      <c r="M53" s="346">
        <f>G36*L53</f>
        <v>0</v>
      </c>
      <c r="N53" s="305"/>
      <c r="U53" s="358"/>
    </row>
    <row r="54" spans="1:21" ht="11.25" customHeight="1">
      <c r="N54" s="305"/>
      <c r="U54" s="358"/>
    </row>
    <row r="55" spans="1:21" ht="11.25" customHeight="1">
      <c r="N55" s="359"/>
      <c r="U55" s="358"/>
    </row>
    <row r="56" spans="1:21" ht="11.25" customHeight="1">
      <c r="J56" s="345">
        <v>2.1000000000000001E-4</v>
      </c>
      <c r="K56" s="346" t="e">
        <f>#REF!*J56</f>
        <v>#REF!</v>
      </c>
      <c r="L56" s="345">
        <v>0</v>
      </c>
      <c r="M56" s="346" t="e">
        <f>#REF!*L56</f>
        <v>#REF!</v>
      </c>
      <c r="N56" s="359"/>
      <c r="U56" s="358"/>
    </row>
    <row r="57" spans="1:21" ht="11.25" customHeight="1">
      <c r="B57" s="360"/>
      <c r="C57" s="360"/>
      <c r="D57" s="361"/>
      <c r="E57" s="361"/>
      <c r="F57" s="360"/>
      <c r="G57" s="354"/>
      <c r="H57" s="328"/>
      <c r="I57" s="328"/>
      <c r="N57" s="359"/>
      <c r="O57" s="362">
        <v>256</v>
      </c>
      <c r="P57" s="363" t="s">
        <v>50</v>
      </c>
      <c r="Q57" s="307"/>
      <c r="R57" s="307"/>
      <c r="S57" s="307"/>
      <c r="T57" s="307"/>
      <c r="U57" s="308"/>
    </row>
    <row r="58" spans="1:21" ht="13.2" customHeight="1">
      <c r="B58" s="301" t="s">
        <v>326</v>
      </c>
      <c r="C58" s="297"/>
      <c r="D58" s="299" t="s">
        <v>384</v>
      </c>
      <c r="E58" s="299" t="s">
        <v>385</v>
      </c>
      <c r="F58" s="297"/>
      <c r="G58" s="297"/>
      <c r="H58" s="297"/>
      <c r="I58" s="302">
        <f>SUM(I59:I65)</f>
        <v>0</v>
      </c>
      <c r="J58" s="345">
        <v>2.1000000000000001E-4</v>
      </c>
      <c r="K58" s="346" t="e">
        <f>#REF!*J58</f>
        <v>#REF!</v>
      </c>
      <c r="L58" s="345">
        <v>0</v>
      </c>
      <c r="M58" s="346" t="e">
        <f>#REF!*L58</f>
        <v>#REF!</v>
      </c>
      <c r="N58" s="359"/>
      <c r="U58" s="358"/>
    </row>
    <row r="59" spans="1:21" ht="11.25" customHeight="1">
      <c r="A59" s="312">
        <v>32</v>
      </c>
      <c r="B59" s="312" t="s">
        <v>328</v>
      </c>
      <c r="C59" s="312" t="s">
        <v>386</v>
      </c>
      <c r="D59" s="320" t="s">
        <v>387</v>
      </c>
      <c r="E59" s="343" t="s">
        <v>388</v>
      </c>
      <c r="F59" s="312" t="s">
        <v>148</v>
      </c>
      <c r="G59" s="313">
        <v>3</v>
      </c>
      <c r="H59" s="314">
        <v>0</v>
      </c>
      <c r="I59" s="317">
        <f t="shared" ref="I59:I65" si="1">ROUND(G59*H59,2)</f>
        <v>0</v>
      </c>
      <c r="J59" s="345">
        <v>2.1000000000000001E-4</v>
      </c>
      <c r="K59" s="346" t="e">
        <f>#REF!*J59</f>
        <v>#REF!</v>
      </c>
      <c r="L59" s="345">
        <v>0</v>
      </c>
      <c r="M59" s="346" t="e">
        <f>#REF!*L59</f>
        <v>#REF!</v>
      </c>
      <c r="N59" s="359"/>
      <c r="O59" s="362">
        <v>256</v>
      </c>
      <c r="P59" s="363" t="s">
        <v>50</v>
      </c>
      <c r="Q59" s="307"/>
      <c r="R59" s="307"/>
      <c r="S59" s="307"/>
      <c r="T59" s="307"/>
      <c r="U59" s="308"/>
    </row>
    <row r="60" spans="1:21" ht="11.25" customHeight="1">
      <c r="A60" s="312">
        <v>33</v>
      </c>
      <c r="B60" s="312" t="s">
        <v>328</v>
      </c>
      <c r="C60" s="312" t="s">
        <v>386</v>
      </c>
      <c r="D60" s="320" t="s">
        <v>389</v>
      </c>
      <c r="E60" s="343" t="s">
        <v>390</v>
      </c>
      <c r="F60" s="312" t="s">
        <v>148</v>
      </c>
      <c r="G60" s="313">
        <v>3</v>
      </c>
      <c r="H60" s="314">
        <v>0</v>
      </c>
      <c r="I60" s="317">
        <f t="shared" si="1"/>
        <v>0</v>
      </c>
      <c r="J60" s="345">
        <v>6.9999999999999994E-5</v>
      </c>
      <c r="K60" s="346">
        <f>G34*J60</f>
        <v>2.0299999999999997E-3</v>
      </c>
      <c r="L60" s="345">
        <v>0</v>
      </c>
      <c r="M60" s="346">
        <f>G34*L60</f>
        <v>0</v>
      </c>
      <c r="N60" s="305"/>
      <c r="U60" s="358"/>
    </row>
    <row r="61" spans="1:21" ht="11.25" customHeight="1">
      <c r="A61" s="312">
        <v>34</v>
      </c>
      <c r="B61" s="312" t="s">
        <v>328</v>
      </c>
      <c r="C61" s="312" t="s">
        <v>386</v>
      </c>
      <c r="D61" s="320" t="s">
        <v>391</v>
      </c>
      <c r="E61" s="343" t="s">
        <v>392</v>
      </c>
      <c r="F61" s="312" t="s">
        <v>148</v>
      </c>
      <c r="G61" s="313">
        <v>3</v>
      </c>
      <c r="H61" s="314">
        <v>0</v>
      </c>
      <c r="I61" s="317">
        <f t="shared" si="1"/>
        <v>0</v>
      </c>
      <c r="N61" s="305"/>
      <c r="O61" s="362">
        <v>256</v>
      </c>
      <c r="P61" s="363" t="s">
        <v>50</v>
      </c>
      <c r="Q61" s="307"/>
      <c r="R61" s="307"/>
      <c r="S61" s="307"/>
      <c r="T61" s="307"/>
      <c r="U61" s="308"/>
    </row>
    <row r="62" spans="1:21" ht="11.4" customHeight="1">
      <c r="A62" s="312">
        <v>35</v>
      </c>
      <c r="B62" s="312" t="s">
        <v>328</v>
      </c>
      <c r="C62" s="312" t="s">
        <v>386</v>
      </c>
      <c r="D62" s="320" t="s">
        <v>393</v>
      </c>
      <c r="E62" s="343" t="s">
        <v>394</v>
      </c>
      <c r="F62" s="312" t="s">
        <v>148</v>
      </c>
      <c r="G62" s="313">
        <v>3</v>
      </c>
      <c r="H62" s="314">
        <v>0</v>
      </c>
      <c r="I62" s="317">
        <f t="shared" si="1"/>
        <v>0</v>
      </c>
      <c r="J62" s="353">
        <v>0</v>
      </c>
      <c r="K62" s="354" t="e">
        <f>#REF!*J62</f>
        <v>#REF!</v>
      </c>
      <c r="L62" s="353">
        <v>0</v>
      </c>
      <c r="M62" s="354" t="e">
        <f>#REF!*L62</f>
        <v>#REF!</v>
      </c>
      <c r="N62" s="305"/>
      <c r="U62" s="358"/>
    </row>
    <row r="63" spans="1:21" ht="11.25" customHeight="1">
      <c r="A63" s="364">
        <v>36</v>
      </c>
      <c r="B63" s="312" t="s">
        <v>328</v>
      </c>
      <c r="C63" s="312" t="s">
        <v>386</v>
      </c>
      <c r="D63" s="365">
        <v>362410525</v>
      </c>
      <c r="E63" s="366" t="s">
        <v>395</v>
      </c>
      <c r="F63" s="312" t="s">
        <v>148</v>
      </c>
      <c r="G63" s="313">
        <v>3</v>
      </c>
      <c r="H63" s="317">
        <v>0</v>
      </c>
      <c r="I63" s="317">
        <f t="shared" si="1"/>
        <v>0</v>
      </c>
      <c r="N63" s="305"/>
      <c r="U63" s="358"/>
    </row>
    <row r="64" spans="1:21" ht="12" customHeight="1">
      <c r="A64" s="312">
        <v>37</v>
      </c>
      <c r="B64" s="312" t="s">
        <v>328</v>
      </c>
      <c r="C64" s="312" t="s">
        <v>386</v>
      </c>
      <c r="D64" s="367">
        <v>360480024</v>
      </c>
      <c r="E64" s="368" t="s">
        <v>396</v>
      </c>
      <c r="F64" s="312" t="s">
        <v>148</v>
      </c>
      <c r="G64" s="313">
        <v>3</v>
      </c>
      <c r="H64" s="314">
        <v>0</v>
      </c>
      <c r="I64" s="317">
        <f t="shared" si="1"/>
        <v>0</v>
      </c>
      <c r="M64" s="330" t="s">
        <v>397</v>
      </c>
      <c r="N64" s="305"/>
      <c r="O64" s="297"/>
      <c r="P64" s="299" t="s">
        <v>48</v>
      </c>
      <c r="Q64" s="297"/>
      <c r="R64" s="297"/>
      <c r="S64" s="297"/>
      <c r="T64" s="297"/>
      <c r="U64" s="351"/>
    </row>
    <row r="65" spans="1:21" ht="11.25" customHeight="1">
      <c r="A65" s="364">
        <v>38</v>
      </c>
      <c r="B65" s="309" t="s">
        <v>328</v>
      </c>
      <c r="C65" s="312" t="s">
        <v>386</v>
      </c>
      <c r="D65" s="320" t="s">
        <v>398</v>
      </c>
      <c r="E65" s="343" t="s">
        <v>399</v>
      </c>
      <c r="F65" s="312" t="s">
        <v>148</v>
      </c>
      <c r="G65" s="313">
        <v>3</v>
      </c>
      <c r="H65" s="314">
        <v>0</v>
      </c>
      <c r="I65" s="317">
        <f t="shared" si="1"/>
        <v>0</v>
      </c>
      <c r="M65" s="330" t="s">
        <v>397</v>
      </c>
      <c r="N65" s="305"/>
      <c r="U65" s="358"/>
    </row>
    <row r="66" spans="1:21" ht="11.25" customHeight="1">
      <c r="J66" s="353">
        <v>0</v>
      </c>
      <c r="K66" s="354" t="e">
        <f>#REF!*J66</f>
        <v>#REF!</v>
      </c>
      <c r="L66" s="353">
        <v>0</v>
      </c>
      <c r="M66" s="354" t="e">
        <f>#REF!*L66</f>
        <v>#REF!</v>
      </c>
      <c r="N66" s="305"/>
      <c r="U66" s="358"/>
    </row>
    <row r="67" spans="1:21" ht="11.25" customHeight="1">
      <c r="B67" s="360"/>
      <c r="C67" s="360"/>
      <c r="D67" s="369"/>
      <c r="E67" s="370"/>
      <c r="F67" s="360"/>
      <c r="G67" s="354"/>
      <c r="H67" s="328"/>
      <c r="I67" s="329"/>
      <c r="J67" s="345">
        <v>2.1000000000000001E-4</v>
      </c>
      <c r="K67" s="346" t="e">
        <f>#REF!*J67</f>
        <v>#REF!</v>
      </c>
      <c r="L67" s="345">
        <v>0</v>
      </c>
      <c r="M67" s="346" t="e">
        <f>#REF!*L67</f>
        <v>#REF!</v>
      </c>
      <c r="N67" s="305"/>
      <c r="U67" s="358"/>
    </row>
    <row r="68" spans="1:21" ht="11.25" customHeight="1">
      <c r="O68" s="363" t="s">
        <v>50</v>
      </c>
      <c r="P68" s="307"/>
      <c r="Q68" s="307"/>
      <c r="R68" s="307"/>
      <c r="S68" s="307"/>
      <c r="T68" s="307"/>
      <c r="U68" s="358"/>
    </row>
    <row r="69" spans="1:21" ht="11.25" customHeight="1">
      <c r="D69" s="299"/>
      <c r="E69" s="299" t="s">
        <v>400</v>
      </c>
      <c r="F69" s="297"/>
      <c r="G69" s="297"/>
      <c r="H69" s="297"/>
      <c r="I69" s="302">
        <f>SUM(I70:I74)</f>
        <v>0</v>
      </c>
      <c r="O69" s="299"/>
      <c r="P69" s="297"/>
      <c r="Q69" s="297"/>
      <c r="R69" s="297"/>
      <c r="S69" s="297"/>
      <c r="T69" s="297"/>
      <c r="U69" s="358"/>
    </row>
    <row r="70" spans="1:21" ht="12.6" customHeight="1">
      <c r="A70" s="312">
        <v>39</v>
      </c>
      <c r="B70" s="371"/>
      <c r="C70" s="371"/>
      <c r="D70" s="372"/>
      <c r="E70" s="373" t="s">
        <v>401</v>
      </c>
      <c r="F70" s="312" t="s">
        <v>148</v>
      </c>
      <c r="G70" s="313">
        <v>1</v>
      </c>
      <c r="H70" s="314">
        <v>0</v>
      </c>
      <c r="I70" s="317">
        <f>ROUND(G70*H70,2)</f>
        <v>0</v>
      </c>
      <c r="N70" s="362"/>
      <c r="O70" s="307"/>
      <c r="P70" s="307"/>
      <c r="Q70" s="307"/>
      <c r="R70" s="307"/>
      <c r="S70" s="307"/>
      <c r="T70" s="307"/>
      <c r="U70" s="358"/>
    </row>
    <row r="71" spans="1:21" ht="11.25" customHeight="1">
      <c r="A71" s="374">
        <v>40</v>
      </c>
      <c r="B71" s="371"/>
      <c r="C71" s="371"/>
      <c r="D71" s="372"/>
      <c r="E71" s="373" t="s">
        <v>402</v>
      </c>
      <c r="F71" s="312" t="s">
        <v>148</v>
      </c>
      <c r="G71" s="313">
        <v>1</v>
      </c>
      <c r="H71" s="314">
        <v>0</v>
      </c>
      <c r="I71" s="317">
        <f>ROUND(G71*H71,2)</f>
        <v>0</v>
      </c>
      <c r="O71" s="307"/>
      <c r="P71" s="307"/>
      <c r="Q71" s="307"/>
      <c r="R71" s="307"/>
      <c r="S71" s="307"/>
      <c r="T71" s="307"/>
      <c r="U71" s="358"/>
    </row>
    <row r="72" spans="1:21" ht="11.25" customHeight="1">
      <c r="A72" s="312">
        <v>41</v>
      </c>
      <c r="E72" s="373" t="s">
        <v>403</v>
      </c>
      <c r="F72" s="312" t="s">
        <v>404</v>
      </c>
      <c r="G72" s="313">
        <v>13</v>
      </c>
      <c r="H72" s="314">
        <v>0</v>
      </c>
      <c r="I72" s="317">
        <f>ROUND(G72*H72,2)</f>
        <v>0</v>
      </c>
      <c r="J72" s="375" t="e">
        <f>ROUND(#REF!*#REF!,2)</f>
        <v>#REF!</v>
      </c>
      <c r="O72" s="307"/>
      <c r="P72" s="307"/>
      <c r="Q72" s="307"/>
      <c r="R72" s="307"/>
      <c r="S72" s="307"/>
      <c r="T72" s="307"/>
      <c r="U72" s="358"/>
    </row>
    <row r="73" spans="1:21" ht="11.25" customHeight="1">
      <c r="A73" s="312">
        <v>42</v>
      </c>
      <c r="B73" s="371"/>
      <c r="C73" s="371"/>
      <c r="D73" s="372"/>
      <c r="E73" s="373" t="s">
        <v>405</v>
      </c>
      <c r="F73" s="312" t="s">
        <v>148</v>
      </c>
      <c r="G73" s="313">
        <v>1</v>
      </c>
      <c r="H73" s="314">
        <v>0</v>
      </c>
      <c r="I73" s="317">
        <f>ROUND(G73*H73,2)</f>
        <v>0</v>
      </c>
      <c r="O73" s="356">
        <v>14</v>
      </c>
      <c r="P73" s="307"/>
      <c r="Q73" s="307"/>
      <c r="R73" s="307"/>
      <c r="S73" s="307"/>
      <c r="T73" s="307"/>
      <c r="U73" s="358"/>
    </row>
    <row r="74" spans="1:21" ht="11.25" customHeight="1">
      <c r="A74" s="364">
        <v>43</v>
      </c>
      <c r="E74" s="376" t="s">
        <v>406</v>
      </c>
      <c r="F74" s="312" t="s">
        <v>148</v>
      </c>
      <c r="G74" s="313">
        <v>1</v>
      </c>
      <c r="H74" s="314">
        <v>0</v>
      </c>
      <c r="I74" s="317">
        <f>ROUND(G74*H74,2)</f>
        <v>0</v>
      </c>
      <c r="J74" s="375" t="e">
        <f>ROUND(#REF!*#REF!,2)</f>
        <v>#REF!</v>
      </c>
      <c r="K74" s="345">
        <v>2.1000000000000001E-4</v>
      </c>
      <c r="N74" s="306"/>
      <c r="O74" s="307"/>
      <c r="P74" s="307"/>
      <c r="Q74" s="307"/>
      <c r="R74" s="307"/>
      <c r="S74" s="307"/>
      <c r="T74" s="307"/>
      <c r="U74" s="358"/>
    </row>
    <row r="75" spans="1:21" ht="11.25" customHeight="1">
      <c r="B75" s="377"/>
      <c r="C75" s="377"/>
      <c r="D75" s="377"/>
      <c r="J75" s="328" t="e">
        <f>ROUND(#REF!*#REF!,2)</f>
        <v>#REF!</v>
      </c>
      <c r="O75" s="348"/>
      <c r="P75" s="348"/>
      <c r="Q75" s="348"/>
      <c r="R75" s="348"/>
      <c r="S75" s="348"/>
      <c r="T75" s="348"/>
      <c r="U75" s="358"/>
    </row>
    <row r="76" spans="1:21" ht="11.25" customHeight="1">
      <c r="B76" s="378"/>
      <c r="C76" s="378"/>
      <c r="D76" s="379"/>
      <c r="E76" s="380"/>
      <c r="F76" s="378"/>
      <c r="G76" s="346"/>
      <c r="H76" s="375"/>
      <c r="I76" s="375"/>
      <c r="J76" s="375" t="e">
        <f>ROUND(#REF!*#REF!,2)</f>
        <v>#REF!</v>
      </c>
    </row>
    <row r="77" spans="1:21" ht="12.75" customHeight="1">
      <c r="A77" s="381"/>
      <c r="D77" s="299" t="s">
        <v>32</v>
      </c>
      <c r="E77" s="382" t="s">
        <v>407</v>
      </c>
      <c r="I77" s="302">
        <f>SUM(I78:I80)</f>
        <v>0</v>
      </c>
      <c r="J77" s="375" t="e">
        <f>ROUND(#REF!*#REF!,2)</f>
        <v>#REF!</v>
      </c>
    </row>
    <row r="78" spans="1:21" ht="12" customHeight="1">
      <c r="A78" s="312">
        <v>44</v>
      </c>
      <c r="B78" s="383"/>
      <c r="C78" s="378"/>
      <c r="D78" s="384" t="s">
        <v>408</v>
      </c>
      <c r="E78" s="385" t="s">
        <v>409</v>
      </c>
      <c r="F78" s="386" t="s">
        <v>148</v>
      </c>
      <c r="G78" s="386">
        <v>1</v>
      </c>
      <c r="H78" s="387">
        <v>0</v>
      </c>
      <c r="I78" s="317">
        <f>ROUND(G78*H78,2)</f>
        <v>0</v>
      </c>
    </row>
    <row r="79" spans="1:21" ht="10.199999999999999" customHeight="1">
      <c r="A79" s="312">
        <v>45</v>
      </c>
      <c r="B79" s="383"/>
      <c r="C79" s="378"/>
      <c r="D79" s="384" t="s">
        <v>408</v>
      </c>
      <c r="E79" s="385" t="s">
        <v>410</v>
      </c>
      <c r="F79" s="386" t="s">
        <v>148</v>
      </c>
      <c r="G79" s="386">
        <v>1</v>
      </c>
      <c r="H79" s="387">
        <v>0</v>
      </c>
      <c r="I79" s="317">
        <f>ROUND(G79*H79,2)</f>
        <v>0</v>
      </c>
    </row>
    <row r="80" spans="1:21" ht="10.199999999999999" customHeight="1">
      <c r="A80" s="388"/>
      <c r="B80" s="378"/>
      <c r="C80" s="378"/>
      <c r="D80" s="379"/>
      <c r="E80" s="380"/>
      <c r="F80" s="378"/>
      <c r="G80" s="346"/>
      <c r="H80" s="375"/>
      <c r="I80" s="375"/>
    </row>
    <row r="81" spans="1:21" s="326" customFormat="1" ht="11.25" customHeight="1">
      <c r="A81" s="360"/>
      <c r="B81" s="378"/>
      <c r="C81" s="378"/>
      <c r="D81" s="379"/>
      <c r="E81" s="380"/>
      <c r="F81" s="378"/>
      <c r="G81" s="346"/>
      <c r="H81" s="375"/>
      <c r="I81" s="375"/>
      <c r="J81" s="274"/>
      <c r="K81" s="274"/>
      <c r="L81" s="274"/>
      <c r="M81" s="274"/>
      <c r="N81" s="274"/>
      <c r="U81" s="358"/>
    </row>
    <row r="82" spans="1:21" ht="11.25" customHeight="1">
      <c r="A82" s="360"/>
      <c r="B82" s="360"/>
      <c r="C82" s="378"/>
      <c r="D82" s="389" t="s">
        <v>31</v>
      </c>
      <c r="E82" s="348"/>
      <c r="F82" s="348"/>
      <c r="G82" s="348"/>
      <c r="I82" s="390">
        <f>I15+I25+I58+I69+I77</f>
        <v>0</v>
      </c>
      <c r="U82" s="358"/>
    </row>
    <row r="83" spans="1:21" ht="11.25" customHeight="1">
      <c r="U83" s="358"/>
    </row>
    <row r="84" spans="1:21" ht="11.25" customHeight="1">
      <c r="J84" s="302" t="e">
        <f>SUM(J85:J99)</f>
        <v>#REF!</v>
      </c>
      <c r="K84" s="345">
        <v>2.1000000000000001E-4</v>
      </c>
      <c r="U84" s="358"/>
    </row>
    <row r="85" spans="1:21" ht="11.25" customHeight="1">
      <c r="J85" s="328">
        <f>ROUND(G59*H59,2)</f>
        <v>0</v>
      </c>
      <c r="U85" s="358"/>
    </row>
    <row r="86" spans="1:21" ht="11.25" customHeight="1">
      <c r="A86" s="391"/>
      <c r="U86" s="308"/>
    </row>
    <row r="87" spans="1:21" ht="11.25" customHeight="1">
      <c r="A87" s="360"/>
      <c r="J87" s="328"/>
      <c r="K87" s="345"/>
      <c r="U87" s="358"/>
    </row>
    <row r="88" spans="1:21" ht="11.25" customHeight="1">
      <c r="A88" s="360"/>
      <c r="D88" s="392"/>
      <c r="E88" s="393" t="s">
        <v>409</v>
      </c>
      <c r="F88" s="324"/>
      <c r="G88" s="303"/>
      <c r="H88" s="329"/>
      <c r="I88" s="329"/>
      <c r="J88" s="328"/>
      <c r="U88" s="358"/>
    </row>
    <row r="89" spans="1:21" ht="11.25" customHeight="1">
      <c r="A89" s="360"/>
      <c r="D89" s="392"/>
      <c r="J89" s="328"/>
      <c r="K89" s="345"/>
      <c r="L89" s="326"/>
      <c r="M89" s="326"/>
      <c r="N89" s="326"/>
      <c r="U89" s="358"/>
    </row>
    <row r="90" spans="1:21" ht="11.25" customHeight="1">
      <c r="A90" s="360"/>
      <c r="D90" s="394"/>
      <c r="E90" s="395"/>
      <c r="F90" s="396"/>
      <c r="G90" s="397"/>
      <c r="H90" s="398"/>
      <c r="I90" s="399"/>
      <c r="J90" s="328" t="e">
        <f>ROUND(#REF!*#REF!,2)</f>
        <v>#REF!</v>
      </c>
      <c r="K90" s="353">
        <v>0</v>
      </c>
      <c r="U90" s="358"/>
    </row>
    <row r="91" spans="1:21" ht="11.25" customHeight="1">
      <c r="A91" s="360"/>
      <c r="D91" s="400" t="s">
        <v>411</v>
      </c>
      <c r="E91" s="401" t="s">
        <v>323</v>
      </c>
      <c r="F91" s="401" t="s">
        <v>83</v>
      </c>
      <c r="G91" s="401" t="s">
        <v>84</v>
      </c>
      <c r="H91" s="402" t="s">
        <v>412</v>
      </c>
      <c r="I91" s="402" t="s">
        <v>413</v>
      </c>
      <c r="U91" s="358"/>
    </row>
    <row r="92" spans="1:21" ht="11.25" customHeight="1">
      <c r="A92" s="360"/>
      <c r="D92" s="403"/>
      <c r="E92" s="404"/>
      <c r="F92" s="404"/>
      <c r="G92" s="404"/>
      <c r="H92" s="405" t="s">
        <v>414</v>
      </c>
      <c r="I92" s="405" t="s">
        <v>415</v>
      </c>
      <c r="U92" s="358"/>
    </row>
    <row r="93" spans="1:21" ht="11.25" customHeight="1">
      <c r="A93" s="360"/>
      <c r="D93" s="406" t="s">
        <v>416</v>
      </c>
      <c r="E93" s="407" t="s">
        <v>417</v>
      </c>
      <c r="F93" s="408" t="s">
        <v>418</v>
      </c>
      <c r="G93" s="409">
        <v>3</v>
      </c>
      <c r="H93" s="410">
        <v>0</v>
      </c>
      <c r="I93" s="411">
        <f>PRODUCT(G93:H93)</f>
        <v>0</v>
      </c>
      <c r="J93" s="328"/>
      <c r="K93" s="353"/>
      <c r="U93" s="358"/>
    </row>
    <row r="94" spans="1:21" ht="11.25" customHeight="1">
      <c r="A94" s="360"/>
      <c r="D94" s="412" t="s">
        <v>419</v>
      </c>
      <c r="E94" s="413" t="s">
        <v>420</v>
      </c>
      <c r="F94" s="414" t="s">
        <v>418</v>
      </c>
      <c r="G94" s="409">
        <v>6</v>
      </c>
      <c r="H94" s="410">
        <v>0</v>
      </c>
      <c r="I94" s="411">
        <f>PRODUCT(G94:H94)</f>
        <v>0</v>
      </c>
      <c r="J94" s="328"/>
      <c r="K94" s="345"/>
      <c r="U94" s="358"/>
    </row>
    <row r="95" spans="1:21" ht="11.25" customHeight="1">
      <c r="A95" s="360"/>
      <c r="D95" s="415"/>
      <c r="E95" s="416" t="s">
        <v>421</v>
      </c>
      <c r="F95" s="417"/>
      <c r="G95" s="417"/>
      <c r="H95" s="418"/>
      <c r="I95" s="419">
        <f>SUM(I93:I94)</f>
        <v>0</v>
      </c>
      <c r="J95" s="328"/>
      <c r="K95" s="353"/>
      <c r="U95" s="358"/>
    </row>
    <row r="96" spans="1:21" ht="12" customHeight="1">
      <c r="A96" s="360"/>
      <c r="D96" s="420"/>
      <c r="E96" s="421"/>
      <c r="F96" s="422"/>
      <c r="G96" s="423"/>
      <c r="H96" s="424"/>
      <c r="I96" s="425"/>
      <c r="J96" s="328"/>
      <c r="U96" s="358"/>
    </row>
    <row r="97" spans="1:21" ht="12.75" customHeight="1">
      <c r="A97" s="360"/>
      <c r="D97" s="420"/>
      <c r="E97" s="426"/>
      <c r="F97" s="427"/>
      <c r="G97" s="396"/>
      <c r="H97" s="398"/>
      <c r="I97" s="428"/>
      <c r="J97" s="328"/>
      <c r="K97" s="353"/>
      <c r="U97" s="358"/>
    </row>
    <row r="98" spans="1:21" ht="13.5" customHeight="1">
      <c r="A98" s="360"/>
      <c r="J98" s="329" t="e">
        <f>ROUND(#REF!*#REF!,2)</f>
        <v>#REF!</v>
      </c>
      <c r="K98" s="345">
        <v>2.1000000000000001E-4</v>
      </c>
      <c r="U98" s="358"/>
    </row>
    <row r="99" spans="1:21" ht="12.75" customHeight="1">
      <c r="A99" s="360"/>
      <c r="D99" s="394"/>
      <c r="E99" s="393" t="s">
        <v>410</v>
      </c>
      <c r="F99" s="394"/>
      <c r="G99" s="394"/>
      <c r="H99" s="394"/>
      <c r="I99" s="394"/>
      <c r="J99" s="329">
        <f>ROUND(G63*H63,2)</f>
        <v>0</v>
      </c>
      <c r="K99" s="353">
        <v>0</v>
      </c>
      <c r="U99" s="358"/>
    </row>
    <row r="100" spans="1:21" ht="10.199999999999999" customHeight="1">
      <c r="D100" s="394"/>
      <c r="E100" s="394"/>
      <c r="F100" s="394"/>
      <c r="G100" s="394"/>
      <c r="H100" s="394"/>
      <c r="I100" s="429"/>
      <c r="J100" s="328">
        <f>ROUND(G64*H64,2)</f>
        <v>0</v>
      </c>
      <c r="U100" s="358"/>
    </row>
    <row r="101" spans="1:21" ht="10.8" customHeight="1">
      <c r="D101" s="400" t="s">
        <v>411</v>
      </c>
      <c r="E101" s="401" t="s">
        <v>323</v>
      </c>
      <c r="F101" s="401" t="s">
        <v>83</v>
      </c>
      <c r="G101" s="401" t="s">
        <v>84</v>
      </c>
      <c r="H101" s="400" t="s">
        <v>422</v>
      </c>
      <c r="I101" s="400" t="s">
        <v>423</v>
      </c>
      <c r="J101" s="328">
        <f>ROUND(G67*H67,2)</f>
        <v>0</v>
      </c>
      <c r="U101" s="358"/>
    </row>
    <row r="102" spans="1:21" ht="11.25" customHeight="1">
      <c r="A102" s="360"/>
      <c r="D102" s="403"/>
      <c r="E102" s="404"/>
      <c r="F102" s="404"/>
      <c r="G102" s="404"/>
      <c r="H102" s="430" t="s">
        <v>424</v>
      </c>
      <c r="I102" s="430" t="s">
        <v>415</v>
      </c>
      <c r="U102" s="358"/>
    </row>
    <row r="103" spans="1:21" ht="12" customHeight="1">
      <c r="A103" s="360"/>
      <c r="D103" s="406" t="s">
        <v>425</v>
      </c>
      <c r="E103" s="407" t="s">
        <v>417</v>
      </c>
      <c r="F103" s="431" t="s">
        <v>418</v>
      </c>
      <c r="G103" s="432">
        <v>3</v>
      </c>
      <c r="H103" s="433">
        <v>0</v>
      </c>
      <c r="I103" s="433">
        <f>PRODUCT(G103:H103)</f>
        <v>0</v>
      </c>
      <c r="J103" s="302">
        <f>SUM(J104:J106)</f>
        <v>0</v>
      </c>
      <c r="K103" s="297"/>
      <c r="U103" s="358"/>
    </row>
    <row r="104" spans="1:21" ht="11.25" customHeight="1">
      <c r="A104" s="360"/>
      <c r="D104" s="406" t="s">
        <v>425</v>
      </c>
      <c r="E104" s="407" t="s">
        <v>420</v>
      </c>
      <c r="F104" s="431" t="s">
        <v>418</v>
      </c>
      <c r="G104" s="432">
        <v>3</v>
      </c>
      <c r="H104" s="433">
        <v>0</v>
      </c>
      <c r="I104" s="433">
        <f>PRODUCT(G104:H104)</f>
        <v>0</v>
      </c>
      <c r="J104" s="328">
        <f>ROUND(G70*H70,2)</f>
        <v>0</v>
      </c>
      <c r="K104" s="353">
        <v>0</v>
      </c>
      <c r="U104" s="358"/>
    </row>
    <row r="105" spans="1:21" ht="11.25" customHeight="1">
      <c r="A105" s="360"/>
      <c r="D105" s="406" t="s">
        <v>425</v>
      </c>
      <c r="E105" s="407" t="s">
        <v>426</v>
      </c>
      <c r="F105" s="431" t="s">
        <v>418</v>
      </c>
      <c r="G105" s="432">
        <v>1</v>
      </c>
      <c r="H105" s="433">
        <v>0</v>
      </c>
      <c r="I105" s="433">
        <f>PRODUCT(G105:H105)</f>
        <v>0</v>
      </c>
      <c r="J105" s="328">
        <f>ROUND(G71*H71,2)</f>
        <v>0</v>
      </c>
      <c r="K105" s="353">
        <v>0</v>
      </c>
      <c r="U105" s="434"/>
    </row>
    <row r="106" spans="1:21" ht="11.25" customHeight="1">
      <c r="A106" s="360"/>
      <c r="D106" s="406" t="s">
        <v>425</v>
      </c>
      <c r="E106" s="407" t="s">
        <v>427</v>
      </c>
      <c r="F106" s="431" t="s">
        <v>418</v>
      </c>
      <c r="G106" s="432">
        <v>1</v>
      </c>
      <c r="H106" s="433">
        <v>0</v>
      </c>
      <c r="I106" s="433">
        <f>PRODUCT(G106:H106)</f>
        <v>0</v>
      </c>
      <c r="J106" s="435">
        <f>PRODUCT(G72:H72)</f>
        <v>0</v>
      </c>
      <c r="K106" s="353">
        <v>0</v>
      </c>
      <c r="U106" s="358"/>
    </row>
    <row r="107" spans="1:21" ht="13.2" customHeight="1">
      <c r="A107" s="360"/>
      <c r="D107" s="420"/>
      <c r="E107" s="436" t="s">
        <v>421</v>
      </c>
      <c r="F107" s="437"/>
      <c r="G107" s="437"/>
      <c r="H107" s="438"/>
      <c r="I107" s="439">
        <f>SUM(I103:I105)</f>
        <v>0</v>
      </c>
      <c r="J107" s="329"/>
      <c r="K107" s="304"/>
      <c r="U107" s="358"/>
    </row>
    <row r="108" spans="1:21" ht="11.25" customHeight="1">
      <c r="D108" s="420"/>
      <c r="E108" s="440" t="s">
        <v>428</v>
      </c>
      <c r="F108" s="441"/>
      <c r="G108" s="441"/>
      <c r="H108" s="441"/>
      <c r="I108" s="442">
        <v>0</v>
      </c>
      <c r="U108" s="358"/>
    </row>
    <row r="109" spans="1:21" ht="11.25" customHeight="1">
      <c r="D109" s="420"/>
      <c r="E109" s="443" t="s">
        <v>429</v>
      </c>
      <c r="F109" s="444"/>
      <c r="G109" s="445"/>
      <c r="H109" s="446"/>
      <c r="I109" s="447">
        <f>SUM(I107:I108)</f>
        <v>0</v>
      </c>
      <c r="K109" s="304">
        <v>0</v>
      </c>
      <c r="U109" s="358"/>
    </row>
    <row r="110" spans="1:21" ht="11.25" customHeight="1">
      <c r="A110" s="360"/>
      <c r="D110" s="420"/>
      <c r="E110" s="426"/>
      <c r="F110" s="427"/>
      <c r="G110" s="448"/>
      <c r="H110" s="449"/>
      <c r="I110" s="428"/>
      <c r="K110" s="345">
        <v>2.1000000000000001E-4</v>
      </c>
      <c r="U110" s="358"/>
    </row>
    <row r="111" spans="1:21" ht="10.199999999999999" customHeight="1">
      <c r="A111" s="360"/>
    </row>
    <row r="112" spans="1:21" ht="10.199999999999999" customHeight="1">
      <c r="A112" s="360"/>
      <c r="J112" s="353">
        <v>0</v>
      </c>
      <c r="K112" s="354" t="e">
        <f>#REF!*J112</f>
        <v>#REF!</v>
      </c>
      <c r="L112" s="353">
        <v>0</v>
      </c>
      <c r="M112" s="354" t="e">
        <f>#REF!*L112</f>
        <v>#REF!</v>
      </c>
      <c r="N112" s="356"/>
    </row>
    <row r="113" spans="1:14" ht="11.25" customHeight="1">
      <c r="J113" s="345">
        <v>2.1000000000000001E-4</v>
      </c>
      <c r="K113" s="346" t="e">
        <f>#REF!*J113</f>
        <v>#REF!</v>
      </c>
      <c r="L113" s="345">
        <v>0</v>
      </c>
      <c r="M113" s="346" t="e">
        <f>#REF!*L113</f>
        <v>#REF!</v>
      </c>
      <c r="N113" s="356"/>
    </row>
    <row r="114" spans="1:14" ht="10.199999999999999" customHeight="1">
      <c r="A114" s="360"/>
      <c r="J114" s="353">
        <v>0</v>
      </c>
      <c r="K114" s="354" t="e">
        <f>#REF!*J114</f>
        <v>#REF!</v>
      </c>
      <c r="L114" s="353">
        <v>0</v>
      </c>
      <c r="M114" s="354" t="e">
        <f>#REF!*L114</f>
        <v>#REF!</v>
      </c>
      <c r="N114" s="305"/>
    </row>
    <row r="115" spans="1:14" ht="11.25" customHeight="1">
      <c r="A115" s="360"/>
      <c r="J115" s="353">
        <v>0</v>
      </c>
      <c r="K115" s="354">
        <f>G65*J115</f>
        <v>0</v>
      </c>
      <c r="L115" s="353">
        <v>0</v>
      </c>
      <c r="M115" s="354">
        <f>G65*L115</f>
        <v>0</v>
      </c>
      <c r="N115" s="305"/>
    </row>
    <row r="116" spans="1:14" ht="11.25" customHeight="1">
      <c r="A116" s="391"/>
      <c r="J116" s="353">
        <v>0</v>
      </c>
      <c r="K116" s="354" t="e">
        <f>#REF!*J116</f>
        <v>#REF!</v>
      </c>
      <c r="L116" s="353">
        <v>0</v>
      </c>
      <c r="M116" s="354" t="e">
        <f>#REF!*L116</f>
        <v>#REF!</v>
      </c>
      <c r="N116" s="305"/>
    </row>
    <row r="117" spans="1:14" ht="11.25" customHeight="1">
      <c r="A117" s="391"/>
      <c r="J117" s="353">
        <v>0</v>
      </c>
      <c r="K117" s="354">
        <f>G60*J117</f>
        <v>0</v>
      </c>
      <c r="L117" s="353">
        <v>0</v>
      </c>
      <c r="M117" s="354">
        <f>G60*L117</f>
        <v>0</v>
      </c>
      <c r="N117" s="305"/>
    </row>
    <row r="118" spans="1:14" ht="11.25" customHeight="1">
      <c r="J118" s="431" t="s">
        <v>418</v>
      </c>
      <c r="K118" s="432">
        <v>2</v>
      </c>
      <c r="L118" s="450">
        <v>31.6</v>
      </c>
      <c r="M118" s="451">
        <f>PRODUCT(K118:L118)</f>
        <v>63.2</v>
      </c>
      <c r="N118" s="305"/>
    </row>
    <row r="119" spans="1:14" ht="11.25" customHeight="1">
      <c r="J119" s="353">
        <v>0</v>
      </c>
      <c r="K119" s="354">
        <f>G62*J119</f>
        <v>0</v>
      </c>
      <c r="L119" s="353">
        <v>0</v>
      </c>
      <c r="M119" s="354">
        <f>G62*L119</f>
        <v>0</v>
      </c>
      <c r="N119" s="305"/>
    </row>
    <row r="120" spans="1:14" ht="11.25" customHeight="1">
      <c r="J120" s="353">
        <v>0</v>
      </c>
      <c r="K120" s="354" t="e">
        <f>#REF!*J120</f>
        <v>#REF!</v>
      </c>
      <c r="L120" s="353">
        <v>0</v>
      </c>
      <c r="M120" s="354" t="e">
        <f>#REF!*L120</f>
        <v>#REF!</v>
      </c>
      <c r="N120" s="305"/>
    </row>
    <row r="121" spans="1:14" ht="11.25" customHeight="1">
      <c r="J121" s="353">
        <v>0</v>
      </c>
      <c r="K121" s="354" t="e">
        <f>#REF!*J121</f>
        <v>#REF!</v>
      </c>
      <c r="L121" s="353">
        <v>0</v>
      </c>
      <c r="M121" s="354" t="e">
        <f>#REF!*L121</f>
        <v>#REF!</v>
      </c>
      <c r="N121" s="305"/>
    </row>
    <row r="122" spans="1:14" ht="11.25" customHeight="1">
      <c r="J122" s="353">
        <v>0</v>
      </c>
      <c r="K122" s="354" t="e">
        <f>#REF!*J122</f>
        <v>#REF!</v>
      </c>
      <c r="L122" s="353">
        <v>0</v>
      </c>
      <c r="M122" s="354" t="e">
        <f>#REF!*L122</f>
        <v>#REF!</v>
      </c>
      <c r="N122" s="305"/>
    </row>
    <row r="123" spans="1:14" ht="11.25" customHeight="1">
      <c r="J123" s="353">
        <v>0</v>
      </c>
      <c r="K123" s="354" t="e">
        <f>#REF!*J123</f>
        <v>#REF!</v>
      </c>
      <c r="L123" s="353">
        <v>0</v>
      </c>
      <c r="M123" s="354" t="e">
        <f>#REF!*L123</f>
        <v>#REF!</v>
      </c>
      <c r="N123" s="305"/>
    </row>
    <row r="124" spans="1:14" ht="11.25" customHeight="1">
      <c r="J124" s="304">
        <v>0</v>
      </c>
      <c r="K124" s="303" t="e">
        <f>#REF!*J124</f>
        <v>#REF!</v>
      </c>
      <c r="L124" s="304">
        <v>0</v>
      </c>
      <c r="M124" s="303" t="e">
        <f>#REF!*L124</f>
        <v>#REF!</v>
      </c>
      <c r="N124" s="452"/>
    </row>
    <row r="125" spans="1:14" ht="12" customHeight="1">
      <c r="J125" s="304">
        <v>0</v>
      </c>
      <c r="K125" s="303">
        <f>G63*J125</f>
        <v>0</v>
      </c>
      <c r="L125" s="304">
        <v>0</v>
      </c>
      <c r="M125" s="303">
        <f>G63*L125</f>
        <v>0</v>
      </c>
      <c r="N125" s="452"/>
    </row>
    <row r="131" spans="1:14" ht="11.25" customHeight="1">
      <c r="A131" s="360"/>
    </row>
    <row r="132" spans="1:14" ht="11.25" customHeight="1">
      <c r="A132" s="360"/>
    </row>
    <row r="133" spans="1:14" ht="11.25" customHeight="1">
      <c r="A133" s="360"/>
    </row>
    <row r="136" spans="1:14" ht="11.25" customHeight="1">
      <c r="B136" s="360"/>
      <c r="C136" s="360"/>
    </row>
    <row r="137" spans="1:14" ht="11.25" customHeight="1">
      <c r="B137" s="360"/>
      <c r="C137" s="360"/>
    </row>
    <row r="138" spans="1:14" ht="11.25" customHeight="1">
      <c r="B138" s="360"/>
      <c r="C138" s="360"/>
    </row>
    <row r="139" spans="1:14" ht="11.25" customHeight="1">
      <c r="A139" s="360"/>
    </row>
    <row r="140" spans="1:14" ht="11.25" customHeight="1">
      <c r="A140" s="360"/>
      <c r="D140" s="453"/>
      <c r="E140" s="454"/>
      <c r="F140" s="455"/>
      <c r="G140" s="448"/>
      <c r="H140" s="449"/>
      <c r="I140" s="428"/>
    </row>
    <row r="141" spans="1:14" ht="13.2" customHeight="1">
      <c r="A141" s="360"/>
    </row>
    <row r="142" spans="1:14" ht="11.25" customHeight="1">
      <c r="A142" s="360"/>
      <c r="D142" s="456"/>
      <c r="E142" s="456"/>
      <c r="F142" s="427"/>
      <c r="G142" s="396"/>
      <c r="H142" s="449"/>
      <c r="I142" s="428"/>
    </row>
    <row r="143" spans="1:14" ht="11.25" customHeight="1">
      <c r="A143" s="360"/>
      <c r="D143" s="456"/>
      <c r="E143" s="456"/>
      <c r="F143" s="427"/>
      <c r="G143" s="396"/>
      <c r="H143" s="449"/>
      <c r="I143" s="428"/>
      <c r="J143" s="345"/>
      <c r="K143" s="346"/>
      <c r="L143" s="345"/>
      <c r="M143" s="346"/>
    </row>
    <row r="144" spans="1:14" ht="13.8" customHeight="1">
      <c r="A144" s="360"/>
      <c r="B144" s="360"/>
      <c r="C144" s="360"/>
      <c r="D144" s="420"/>
      <c r="E144" s="426"/>
      <c r="F144" s="427"/>
      <c r="G144" s="448"/>
      <c r="H144" s="449"/>
      <c r="I144" s="428"/>
      <c r="J144" s="345"/>
      <c r="K144" s="346"/>
      <c r="L144" s="345"/>
      <c r="M144" s="346"/>
      <c r="N144" s="359"/>
    </row>
    <row r="145" spans="1:14" ht="12" customHeight="1">
      <c r="A145" s="360"/>
      <c r="B145" s="360"/>
      <c r="C145" s="360"/>
      <c r="D145" s="420"/>
      <c r="E145" s="426"/>
      <c r="F145" s="427"/>
      <c r="G145" s="448"/>
      <c r="H145" s="449"/>
      <c r="I145" s="428"/>
      <c r="J145" s="345"/>
      <c r="K145" s="346"/>
      <c r="L145" s="345"/>
      <c r="M145" s="346"/>
      <c r="N145" s="359"/>
    </row>
    <row r="146" spans="1:14" ht="11.25" customHeight="1">
      <c r="A146" s="360"/>
      <c r="B146" s="360"/>
      <c r="C146" s="360"/>
      <c r="D146" s="420"/>
      <c r="E146" s="426"/>
      <c r="F146" s="427"/>
      <c r="G146" s="448"/>
      <c r="H146" s="449"/>
      <c r="I146" s="428"/>
      <c r="J146" s="345"/>
      <c r="K146" s="346"/>
      <c r="L146" s="345"/>
      <c r="M146" s="346"/>
      <c r="N146" s="359"/>
    </row>
    <row r="147" spans="1:14" ht="15" customHeight="1">
      <c r="A147" s="360"/>
      <c r="B147" s="360"/>
      <c r="C147" s="360"/>
      <c r="D147" s="394"/>
      <c r="J147" s="345"/>
      <c r="K147" s="346"/>
      <c r="L147" s="345"/>
      <c r="M147" s="346"/>
      <c r="N147" s="359"/>
    </row>
    <row r="148" spans="1:14" ht="13.2" customHeight="1">
      <c r="A148" s="360"/>
      <c r="B148" s="360"/>
      <c r="C148" s="360"/>
      <c r="N148" s="359"/>
    </row>
    <row r="149" spans="1:14" ht="11.25" customHeight="1">
      <c r="A149" s="360"/>
      <c r="B149" s="360"/>
      <c r="C149" s="360"/>
      <c r="N149" s="359"/>
    </row>
    <row r="150" spans="1:14" ht="11.25" customHeight="1">
      <c r="A150" s="360"/>
      <c r="B150" s="360"/>
      <c r="C150" s="360"/>
      <c r="D150" s="420"/>
      <c r="E150" s="426"/>
      <c r="F150" s="427"/>
      <c r="G150" s="396"/>
      <c r="H150" s="398"/>
      <c r="I150" s="457"/>
      <c r="J150" s="345"/>
      <c r="K150" s="346"/>
      <c r="L150" s="345"/>
      <c r="M150" s="346"/>
      <c r="N150" s="359"/>
    </row>
    <row r="151" spans="1:14" ht="11.25" customHeight="1">
      <c r="A151" s="360"/>
      <c r="B151" s="360"/>
      <c r="C151" s="360"/>
      <c r="J151" s="372"/>
      <c r="K151" s="355"/>
      <c r="L151" s="355"/>
      <c r="M151" s="458"/>
      <c r="N151" s="305"/>
    </row>
    <row r="152" spans="1:14" ht="14.4" customHeight="1">
      <c r="A152" s="360"/>
      <c r="B152" s="360"/>
      <c r="C152" s="360"/>
      <c r="J152" s="372"/>
      <c r="K152" s="355"/>
      <c r="L152" s="355"/>
      <c r="M152" s="458"/>
      <c r="N152" s="305"/>
    </row>
    <row r="153" spans="1:14" ht="13.8" customHeight="1">
      <c r="A153" s="360"/>
      <c r="B153" s="360"/>
      <c r="C153" s="360"/>
    </row>
    <row r="154" spans="1:14" ht="15" customHeight="1">
      <c r="A154" s="360"/>
      <c r="B154" s="360"/>
      <c r="C154" s="360"/>
      <c r="J154" s="459"/>
      <c r="K154" s="313"/>
      <c r="L154" s="460"/>
      <c r="M154" s="461"/>
      <c r="N154" s="305"/>
    </row>
    <row r="155" spans="1:14" ht="14.4" customHeight="1">
      <c r="A155" s="360"/>
      <c r="B155" s="360"/>
      <c r="C155" s="360"/>
      <c r="J155" s="459"/>
      <c r="K155" s="313"/>
      <c r="L155" s="460"/>
      <c r="M155" s="461"/>
      <c r="N155" s="305"/>
    </row>
    <row r="156" spans="1:14" ht="14.4" customHeight="1">
      <c r="A156" s="360"/>
      <c r="B156" s="360"/>
      <c r="C156" s="360"/>
    </row>
    <row r="157" spans="1:14" ht="11.25" customHeight="1">
      <c r="A157" s="360"/>
      <c r="B157" s="360"/>
      <c r="C157" s="360"/>
    </row>
    <row r="158" spans="1:14" ht="11.25" customHeight="1">
      <c r="A158" s="360"/>
      <c r="B158" s="360"/>
      <c r="C158" s="360"/>
    </row>
    <row r="159" spans="1:14" ht="11.25" customHeight="1">
      <c r="A159" s="360"/>
      <c r="B159" s="360"/>
      <c r="C159" s="360"/>
    </row>
    <row r="160" spans="1:14" ht="11.25" customHeight="1">
      <c r="A160" s="360"/>
      <c r="B160" s="360"/>
      <c r="C160" s="360"/>
      <c r="D160" s="420"/>
      <c r="E160" s="426"/>
      <c r="F160" s="427"/>
      <c r="G160" s="396"/>
      <c r="H160" s="398"/>
      <c r="I160" s="457"/>
    </row>
    <row r="161" spans="1:14" ht="11.25" customHeight="1">
      <c r="A161" s="360"/>
      <c r="J161" s="462"/>
      <c r="K161" s="463">
        <f>SUM(K162:K187)</f>
        <v>0</v>
      </c>
      <c r="L161" s="464"/>
      <c r="M161" s="465">
        <f>SUM(M162:M187)</f>
        <v>0</v>
      </c>
      <c r="N161" s="305"/>
    </row>
    <row r="162" spans="1:14" ht="11.25" customHeight="1">
      <c r="A162" s="360"/>
      <c r="J162" s="372"/>
      <c r="K162" s="355"/>
      <c r="L162" s="355"/>
      <c r="M162" s="458"/>
      <c r="N162" s="305"/>
    </row>
    <row r="163" spans="1:14" ht="11.25" customHeight="1">
      <c r="A163" s="360"/>
      <c r="J163" s="372"/>
      <c r="K163" s="355"/>
      <c r="L163" s="355"/>
      <c r="M163" s="458"/>
      <c r="N163" s="305"/>
    </row>
    <row r="164" spans="1:14" ht="11.25" customHeight="1">
      <c r="A164" s="360"/>
      <c r="J164" s="372"/>
      <c r="K164" s="355"/>
      <c r="L164" s="355"/>
      <c r="M164" s="458"/>
      <c r="N164" s="305"/>
    </row>
    <row r="165" spans="1:14" ht="11.25" customHeight="1">
      <c r="A165" s="360"/>
      <c r="J165" s="372"/>
      <c r="K165" s="355"/>
      <c r="L165" s="355"/>
      <c r="M165" s="458"/>
      <c r="N165" s="305"/>
    </row>
    <row r="166" spans="1:14" ht="11.25" customHeight="1">
      <c r="A166" s="360"/>
      <c r="J166" s="372"/>
      <c r="K166" s="355"/>
      <c r="L166" s="355"/>
      <c r="M166" s="458"/>
      <c r="N166" s="305"/>
    </row>
    <row r="167" spans="1:14" ht="11.25" customHeight="1">
      <c r="A167" s="360"/>
      <c r="J167" s="372"/>
      <c r="K167" s="355"/>
      <c r="L167" s="355"/>
      <c r="M167" s="458"/>
      <c r="N167" s="305"/>
    </row>
    <row r="168" spans="1:14" ht="11.25" customHeight="1">
      <c r="A168" s="360"/>
      <c r="J168" s="372"/>
      <c r="K168" s="355"/>
      <c r="L168" s="355"/>
      <c r="M168" s="458"/>
      <c r="N168" s="305"/>
    </row>
    <row r="169" spans="1:14" ht="11.25" customHeight="1">
      <c r="A169" s="360"/>
      <c r="B169" s="378"/>
      <c r="C169" s="378"/>
      <c r="D169" s="379"/>
      <c r="E169" s="380"/>
      <c r="F169" s="378"/>
      <c r="G169" s="346"/>
      <c r="H169" s="375"/>
      <c r="I169" s="375"/>
      <c r="J169" s="372"/>
      <c r="K169" s="355"/>
      <c r="L169" s="355"/>
      <c r="M169" s="458"/>
      <c r="N169" s="305"/>
    </row>
    <row r="170" spans="1:14" ht="11.25" customHeight="1">
      <c r="J170" s="372"/>
      <c r="K170" s="355"/>
      <c r="L170" s="355"/>
      <c r="M170" s="458"/>
      <c r="N170" s="305"/>
    </row>
    <row r="171" spans="1:14" ht="11.25" customHeight="1">
      <c r="J171" s="372"/>
      <c r="K171" s="355"/>
      <c r="L171" s="355"/>
      <c r="M171" s="458"/>
      <c r="N171" s="305"/>
    </row>
    <row r="172" spans="1:14" ht="11.25" customHeight="1">
      <c r="A172" s="360"/>
      <c r="B172" s="360"/>
      <c r="C172" s="360"/>
      <c r="J172" s="372"/>
      <c r="K172" s="355"/>
      <c r="L172" s="355"/>
      <c r="M172" s="458"/>
      <c r="N172" s="305"/>
    </row>
    <row r="173" spans="1:14" ht="11.25" customHeight="1">
      <c r="A173" s="360"/>
      <c r="B173" s="360"/>
      <c r="C173" s="360"/>
      <c r="J173" s="372"/>
      <c r="K173" s="355"/>
      <c r="L173" s="355"/>
      <c r="M173" s="458"/>
      <c r="N173" s="305"/>
    </row>
    <row r="174" spans="1:14" ht="11.25" customHeight="1">
      <c r="A174" s="360"/>
      <c r="B174" s="360"/>
      <c r="C174" s="360"/>
      <c r="J174" s="355"/>
      <c r="K174" s="355"/>
      <c r="L174" s="355"/>
      <c r="M174" s="355"/>
      <c r="N174" s="466"/>
    </row>
    <row r="175" spans="1:14" ht="11.25" customHeight="1">
      <c r="A175" s="360"/>
      <c r="B175" s="360"/>
      <c r="C175" s="360"/>
      <c r="J175" s="355"/>
      <c r="K175" s="355"/>
      <c r="L175" s="355"/>
      <c r="M175" s="355"/>
      <c r="N175" s="466"/>
    </row>
    <row r="176" spans="1:14" ht="11.25" customHeight="1">
      <c r="A176" s="360"/>
      <c r="B176" s="360"/>
      <c r="C176" s="360"/>
      <c r="J176" s="355"/>
      <c r="K176" s="355"/>
      <c r="L176" s="355"/>
      <c r="M176" s="355"/>
      <c r="N176" s="466"/>
    </row>
    <row r="177" spans="1:14" ht="11.25" customHeight="1">
      <c r="J177" s="355"/>
      <c r="K177" s="355"/>
      <c r="L177" s="355"/>
      <c r="M177" s="355"/>
      <c r="N177" s="466"/>
    </row>
    <row r="178" spans="1:14" ht="11.25" customHeight="1">
      <c r="A178" s="360"/>
      <c r="B178" s="360"/>
      <c r="C178" s="360"/>
      <c r="J178" s="355"/>
      <c r="K178" s="355"/>
      <c r="L178" s="355"/>
      <c r="M178" s="355"/>
      <c r="N178" s="466"/>
    </row>
    <row r="179" spans="1:14" ht="11.25" customHeight="1">
      <c r="A179" s="360"/>
      <c r="B179" s="360"/>
      <c r="C179" s="360"/>
      <c r="J179" s="355"/>
      <c r="K179" s="355"/>
      <c r="L179" s="355"/>
      <c r="M179" s="355"/>
      <c r="N179" s="466"/>
    </row>
    <row r="180" spans="1:14" ht="11.25" customHeight="1">
      <c r="A180" s="360"/>
      <c r="B180" s="360"/>
      <c r="C180" s="360"/>
      <c r="D180" s="406" t="s">
        <v>425</v>
      </c>
      <c r="E180" s="407" t="s">
        <v>430</v>
      </c>
      <c r="F180" s="431" t="s">
        <v>418</v>
      </c>
      <c r="G180" s="432">
        <v>1</v>
      </c>
      <c r="H180" s="433">
        <v>195</v>
      </c>
      <c r="I180" s="433">
        <f>PRODUCT(G180:H180)</f>
        <v>195</v>
      </c>
      <c r="J180" s="355"/>
      <c r="K180" s="355"/>
      <c r="L180" s="355"/>
      <c r="M180" s="355"/>
      <c r="N180" s="466"/>
    </row>
    <row r="181" spans="1:14" ht="11.25" customHeight="1">
      <c r="A181" s="360"/>
      <c r="B181" s="360"/>
      <c r="C181" s="360"/>
      <c r="D181" s="406" t="s">
        <v>425</v>
      </c>
      <c r="E181" s="407" t="s">
        <v>431</v>
      </c>
      <c r="F181" s="431" t="s">
        <v>418</v>
      </c>
      <c r="G181" s="432">
        <v>1</v>
      </c>
      <c r="H181" s="433">
        <v>175</v>
      </c>
      <c r="I181" s="433">
        <f>PRODUCT(G181:H181)</f>
        <v>175</v>
      </c>
      <c r="J181" s="355"/>
      <c r="K181" s="355"/>
      <c r="L181" s="355"/>
      <c r="M181" s="355"/>
      <c r="N181" s="466"/>
    </row>
    <row r="182" spans="1:14" ht="11.25" customHeight="1">
      <c r="A182" s="360"/>
      <c r="B182" s="360"/>
      <c r="C182" s="360"/>
      <c r="D182" s="406" t="s">
        <v>425</v>
      </c>
      <c r="E182" s="407" t="s">
        <v>432</v>
      </c>
      <c r="F182" s="431" t="s">
        <v>418</v>
      </c>
      <c r="G182" s="432">
        <v>5</v>
      </c>
      <c r="H182" s="433">
        <v>315</v>
      </c>
      <c r="I182" s="433">
        <f>PRODUCT(G182:H182)</f>
        <v>1575</v>
      </c>
      <c r="J182" s="355"/>
      <c r="K182" s="355"/>
      <c r="L182" s="355"/>
      <c r="M182" s="355"/>
      <c r="N182" s="466"/>
    </row>
    <row r="183" spans="1:14" ht="11.25" customHeight="1">
      <c r="D183" s="406" t="s">
        <v>425</v>
      </c>
      <c r="E183" s="407" t="s">
        <v>433</v>
      </c>
      <c r="F183" s="431" t="s">
        <v>418</v>
      </c>
      <c r="G183" s="432">
        <v>1</v>
      </c>
      <c r="H183" s="433">
        <v>3580</v>
      </c>
      <c r="I183" s="433">
        <f>PRODUCT(G183:H183)</f>
        <v>3580</v>
      </c>
      <c r="J183" s="355"/>
      <c r="K183" s="355"/>
      <c r="L183" s="355"/>
      <c r="M183" s="355"/>
      <c r="N183" s="466"/>
    </row>
    <row r="184" spans="1:14" ht="11.25" customHeight="1">
      <c r="A184" s="360"/>
      <c r="B184" s="360"/>
      <c r="C184" s="360"/>
      <c r="D184" s="406" t="s">
        <v>425</v>
      </c>
      <c r="E184" s="407" t="s">
        <v>434</v>
      </c>
      <c r="F184" s="467" t="s">
        <v>418</v>
      </c>
      <c r="G184" s="432">
        <v>1</v>
      </c>
      <c r="H184" s="433">
        <v>1490</v>
      </c>
      <c r="I184" s="433">
        <f>PRODUCT(F184:H184)</f>
        <v>1490</v>
      </c>
      <c r="J184" s="355"/>
      <c r="K184" s="355"/>
      <c r="L184" s="355"/>
      <c r="M184" s="355"/>
      <c r="N184" s="466"/>
    </row>
    <row r="185" spans="1:14" ht="11.25" customHeight="1">
      <c r="A185" s="360"/>
      <c r="B185" s="360"/>
      <c r="C185" s="360"/>
      <c r="J185" s="355"/>
      <c r="K185" s="355"/>
      <c r="L185" s="355"/>
      <c r="M185" s="355"/>
      <c r="N185" s="466"/>
    </row>
    <row r="186" spans="1:14" ht="11.25" customHeight="1">
      <c r="D186" s="406" t="s">
        <v>425</v>
      </c>
      <c r="E186" s="407" t="s">
        <v>435</v>
      </c>
      <c r="F186" s="431" t="s">
        <v>418</v>
      </c>
      <c r="G186" s="432">
        <v>1</v>
      </c>
      <c r="H186" s="433">
        <v>1180</v>
      </c>
      <c r="I186" s="433">
        <f t="shared" ref="I186:I191" si="2">PRODUCT(G186:H186)</f>
        <v>1180</v>
      </c>
      <c r="J186" s="355"/>
      <c r="K186" s="355"/>
      <c r="L186" s="355"/>
      <c r="M186" s="355"/>
      <c r="N186" s="466"/>
    </row>
    <row r="187" spans="1:14" ht="11.25" customHeight="1">
      <c r="A187" s="360"/>
      <c r="B187" s="360"/>
      <c r="C187" s="360"/>
      <c r="D187" s="412" t="s">
        <v>425</v>
      </c>
      <c r="E187" s="407" t="s">
        <v>436</v>
      </c>
      <c r="F187" s="468" t="s">
        <v>418</v>
      </c>
      <c r="G187" s="409">
        <v>1</v>
      </c>
      <c r="H187" s="469">
        <v>1050</v>
      </c>
      <c r="I187" s="469">
        <f t="shared" si="2"/>
        <v>1050</v>
      </c>
      <c r="J187" s="355"/>
      <c r="K187" s="355"/>
      <c r="L187" s="355"/>
      <c r="M187" s="355"/>
      <c r="N187" s="466"/>
    </row>
    <row r="188" spans="1:14" ht="12" customHeight="1">
      <c r="D188" s="406" t="s">
        <v>425</v>
      </c>
      <c r="E188" s="407" t="s">
        <v>437</v>
      </c>
      <c r="F188" s="431" t="s">
        <v>418</v>
      </c>
      <c r="G188" s="432">
        <v>1</v>
      </c>
      <c r="H188" s="433">
        <v>365</v>
      </c>
      <c r="I188" s="433">
        <f t="shared" si="2"/>
        <v>365</v>
      </c>
      <c r="K188" s="470"/>
      <c r="L188" s="470"/>
      <c r="M188" s="470"/>
      <c r="N188" s="466"/>
    </row>
    <row r="189" spans="1:14" ht="11.25" customHeight="1">
      <c r="D189" s="406" t="s">
        <v>425</v>
      </c>
      <c r="E189" s="407" t="s">
        <v>438</v>
      </c>
      <c r="F189" s="431" t="s">
        <v>418</v>
      </c>
      <c r="G189" s="432">
        <v>1</v>
      </c>
      <c r="H189" s="433">
        <v>310</v>
      </c>
      <c r="I189" s="433">
        <f t="shared" si="2"/>
        <v>310</v>
      </c>
      <c r="N189" s="466"/>
    </row>
    <row r="190" spans="1:14" ht="11.25" customHeight="1">
      <c r="D190" s="406" t="s">
        <v>425</v>
      </c>
      <c r="E190" s="407" t="s">
        <v>439</v>
      </c>
      <c r="F190" s="431" t="s">
        <v>418</v>
      </c>
      <c r="G190" s="432">
        <v>4</v>
      </c>
      <c r="H190" s="433">
        <v>395</v>
      </c>
      <c r="I190" s="433">
        <f t="shared" si="2"/>
        <v>1580</v>
      </c>
      <c r="J190" s="353"/>
      <c r="K190" s="354"/>
      <c r="L190" s="353"/>
      <c r="M190" s="354"/>
      <c r="N190" s="466"/>
    </row>
    <row r="191" spans="1:14" ht="11.25" customHeight="1">
      <c r="D191" s="406" t="s">
        <v>425</v>
      </c>
      <c r="E191" s="407" t="s">
        <v>440</v>
      </c>
      <c r="F191" s="431" t="s">
        <v>418</v>
      </c>
      <c r="G191" s="432">
        <v>1</v>
      </c>
      <c r="H191" s="433">
        <v>395</v>
      </c>
      <c r="I191" s="433">
        <f t="shared" si="2"/>
        <v>395</v>
      </c>
      <c r="J191" s="353"/>
      <c r="K191" s="354"/>
      <c r="L191" s="353"/>
      <c r="M191" s="354"/>
      <c r="N191" s="466"/>
    </row>
    <row r="192" spans="1:14" ht="11.25" customHeight="1">
      <c r="D192" s="412" t="s">
        <v>425</v>
      </c>
      <c r="E192" s="407" t="s">
        <v>441</v>
      </c>
      <c r="F192" s="431" t="s">
        <v>418</v>
      </c>
      <c r="G192" s="432">
        <v>3</v>
      </c>
      <c r="H192" s="433">
        <v>495</v>
      </c>
      <c r="I192" s="433">
        <f>PRODUCT(F192:H192)</f>
        <v>1485</v>
      </c>
      <c r="J192" s="353"/>
      <c r="K192" s="354"/>
      <c r="L192" s="353"/>
      <c r="M192" s="354"/>
      <c r="N192" s="466"/>
    </row>
    <row r="193" spans="4:14" ht="11.25" customHeight="1">
      <c r="D193" s="406" t="s">
        <v>425</v>
      </c>
      <c r="E193" s="407" t="s">
        <v>442</v>
      </c>
      <c r="F193" s="467" t="s">
        <v>418</v>
      </c>
      <c r="G193" s="432">
        <v>1</v>
      </c>
      <c r="H193" s="471">
        <v>3480</v>
      </c>
      <c r="I193" s="471">
        <f>PRODUCT(F193:H193)</f>
        <v>3480</v>
      </c>
      <c r="N193" s="466"/>
    </row>
    <row r="194" spans="4:14" ht="11.25" customHeight="1">
      <c r="D194" s="406" t="s">
        <v>425</v>
      </c>
      <c r="E194" s="407" t="s">
        <v>443</v>
      </c>
      <c r="F194" s="467" t="s">
        <v>418</v>
      </c>
      <c r="G194" s="432">
        <v>2</v>
      </c>
      <c r="H194" s="471">
        <v>685</v>
      </c>
      <c r="I194" s="471">
        <f>PRODUCT(F194:H194)</f>
        <v>1370</v>
      </c>
      <c r="N194" s="466"/>
    </row>
    <row r="195" spans="4:14" ht="11.25" customHeight="1">
      <c r="D195" s="406" t="s">
        <v>425</v>
      </c>
      <c r="E195" s="407" t="s">
        <v>444</v>
      </c>
      <c r="F195" s="467" t="s">
        <v>418</v>
      </c>
      <c r="G195" s="432">
        <v>1</v>
      </c>
      <c r="H195" s="471">
        <v>3450</v>
      </c>
      <c r="I195" s="471">
        <f>PRODUCT(F195:H195)</f>
        <v>3450</v>
      </c>
      <c r="N195" s="466"/>
    </row>
    <row r="196" spans="4:14" ht="11.25" customHeight="1">
      <c r="D196" s="406" t="s">
        <v>425</v>
      </c>
      <c r="E196" s="407" t="s">
        <v>445</v>
      </c>
      <c r="F196" s="431" t="s">
        <v>418</v>
      </c>
      <c r="G196" s="432">
        <v>1</v>
      </c>
      <c r="H196" s="433">
        <v>255</v>
      </c>
      <c r="I196" s="433">
        <f>PRODUCT(G196:H196)</f>
        <v>255</v>
      </c>
      <c r="N196" s="466"/>
    </row>
    <row r="197" spans="4:14" ht="11.4" customHeight="1">
      <c r="D197" s="406" t="s">
        <v>425</v>
      </c>
      <c r="E197" s="407" t="s">
        <v>446</v>
      </c>
      <c r="F197" s="386" t="s">
        <v>418</v>
      </c>
      <c r="G197" s="432">
        <v>4</v>
      </c>
      <c r="H197" s="433">
        <v>385</v>
      </c>
      <c r="I197" s="433">
        <f t="shared" ref="I197:I203" si="3">PRODUCT(G197:H197)</f>
        <v>1540</v>
      </c>
      <c r="N197" s="466"/>
    </row>
    <row r="198" spans="4:14" ht="11.4" customHeight="1">
      <c r="D198" s="406" t="s">
        <v>425</v>
      </c>
      <c r="E198" s="407" t="s">
        <v>447</v>
      </c>
      <c r="F198" s="386" t="s">
        <v>418</v>
      </c>
      <c r="G198" s="432">
        <v>5</v>
      </c>
      <c r="H198" s="433">
        <v>49</v>
      </c>
      <c r="I198" s="433">
        <f t="shared" si="3"/>
        <v>245</v>
      </c>
      <c r="J198" s="353"/>
      <c r="K198" s="354"/>
      <c r="L198" s="353"/>
      <c r="M198" s="354"/>
      <c r="N198" s="305"/>
    </row>
    <row r="199" spans="4:14" ht="11.4" customHeight="1">
      <c r="D199" s="406" t="s">
        <v>425</v>
      </c>
      <c r="E199" s="407" t="s">
        <v>448</v>
      </c>
      <c r="F199" s="386" t="s">
        <v>418</v>
      </c>
      <c r="G199" s="432">
        <v>11</v>
      </c>
      <c r="H199" s="433">
        <v>96</v>
      </c>
      <c r="I199" s="433">
        <f t="shared" si="3"/>
        <v>1056</v>
      </c>
      <c r="J199" s="353"/>
      <c r="K199" s="354"/>
      <c r="L199" s="353"/>
      <c r="M199" s="354"/>
      <c r="N199" s="305"/>
    </row>
    <row r="200" spans="4:14" ht="12" customHeight="1">
      <c r="D200" s="406" t="s">
        <v>425</v>
      </c>
      <c r="E200" s="407" t="s">
        <v>449</v>
      </c>
      <c r="F200" s="431" t="s">
        <v>418</v>
      </c>
      <c r="G200" s="432">
        <v>4</v>
      </c>
      <c r="H200" s="433">
        <v>135</v>
      </c>
      <c r="I200" s="433">
        <f t="shared" si="3"/>
        <v>540</v>
      </c>
      <c r="J200" s="353"/>
      <c r="K200" s="354"/>
      <c r="L200" s="353"/>
      <c r="M200" s="354"/>
      <c r="N200" s="472"/>
    </row>
    <row r="201" spans="4:14" ht="11.25" customHeight="1">
      <c r="D201" s="406" t="s">
        <v>425</v>
      </c>
      <c r="E201" s="407" t="s">
        <v>450</v>
      </c>
      <c r="F201" s="431" t="s">
        <v>418</v>
      </c>
      <c r="G201" s="432">
        <v>1</v>
      </c>
      <c r="H201" s="433">
        <v>159</v>
      </c>
      <c r="I201" s="433">
        <f t="shared" si="3"/>
        <v>159</v>
      </c>
      <c r="J201" s="353"/>
      <c r="K201" s="354"/>
      <c r="L201" s="353"/>
      <c r="M201" s="354"/>
      <c r="N201" s="330"/>
    </row>
    <row r="202" spans="4:14" ht="11.25" customHeight="1">
      <c r="D202" s="406" t="s">
        <v>425</v>
      </c>
      <c r="E202" s="407" t="s">
        <v>451</v>
      </c>
      <c r="F202" s="431" t="s">
        <v>418</v>
      </c>
      <c r="G202" s="432">
        <v>2</v>
      </c>
      <c r="H202" s="433">
        <v>45</v>
      </c>
      <c r="I202" s="433">
        <f t="shared" si="3"/>
        <v>90</v>
      </c>
      <c r="J202" s="353"/>
      <c r="K202" s="354"/>
      <c r="L202" s="353"/>
      <c r="M202" s="354"/>
      <c r="N202" s="305"/>
    </row>
    <row r="203" spans="4:14" ht="11.25" customHeight="1">
      <c r="D203" s="406" t="s">
        <v>425</v>
      </c>
      <c r="E203" s="473" t="s">
        <v>452</v>
      </c>
      <c r="F203" s="431" t="s">
        <v>418</v>
      </c>
      <c r="G203" s="432">
        <v>1</v>
      </c>
      <c r="H203" s="433">
        <v>45</v>
      </c>
      <c r="I203" s="433">
        <f t="shared" si="3"/>
        <v>45</v>
      </c>
      <c r="J203" s="353"/>
      <c r="K203" s="354"/>
      <c r="L203" s="353"/>
      <c r="M203" s="354"/>
      <c r="N203" s="305"/>
    </row>
    <row r="204" spans="4:14" ht="11.25" customHeight="1">
      <c r="J204" s="353"/>
      <c r="K204" s="354"/>
      <c r="L204" s="353"/>
      <c r="M204" s="354"/>
      <c r="N204" s="305"/>
    </row>
    <row r="205" spans="4:14" ht="11.25" customHeight="1">
      <c r="D205" s="406" t="s">
        <v>425</v>
      </c>
      <c r="E205" s="407" t="s">
        <v>453</v>
      </c>
      <c r="F205" s="431" t="s">
        <v>418</v>
      </c>
      <c r="G205" s="432">
        <v>18</v>
      </c>
      <c r="H205" s="433">
        <v>29.5</v>
      </c>
      <c r="I205" s="433">
        <f>PRODUCT(G205:H205)</f>
        <v>531</v>
      </c>
      <c r="J205" s="353"/>
      <c r="K205" s="354"/>
      <c r="L205" s="353"/>
      <c r="M205" s="354"/>
      <c r="N205" s="305"/>
    </row>
    <row r="206" spans="4:14" ht="11.25" customHeight="1">
      <c r="D206" s="406" t="s">
        <v>425</v>
      </c>
      <c r="E206" s="407" t="s">
        <v>454</v>
      </c>
      <c r="F206" s="431" t="s">
        <v>418</v>
      </c>
      <c r="G206" s="432">
        <v>35</v>
      </c>
      <c r="H206" s="433">
        <v>30</v>
      </c>
      <c r="I206" s="433">
        <f>PRODUCT(G206:H206)</f>
        <v>1050</v>
      </c>
      <c r="J206" s="353"/>
      <c r="K206" s="354"/>
      <c r="L206" s="353"/>
      <c r="M206" s="354"/>
      <c r="N206" s="305"/>
    </row>
    <row r="207" spans="4:14" ht="12.6" customHeight="1">
      <c r="D207" s="406" t="s">
        <v>425</v>
      </c>
      <c r="E207" s="407" t="s">
        <v>455</v>
      </c>
      <c r="F207" s="431" t="s">
        <v>418</v>
      </c>
      <c r="G207" s="432">
        <v>6</v>
      </c>
      <c r="H207" s="433">
        <v>31</v>
      </c>
      <c r="I207" s="433">
        <f>PRODUCT(G207:H207)</f>
        <v>186</v>
      </c>
      <c r="J207" s="353"/>
      <c r="K207" s="354"/>
      <c r="L207" s="353"/>
      <c r="M207" s="354"/>
      <c r="N207" s="305"/>
    </row>
    <row r="208" spans="4:14" ht="15" customHeight="1">
      <c r="D208" s="406" t="s">
        <v>425</v>
      </c>
      <c r="E208" s="407" t="s">
        <v>456</v>
      </c>
      <c r="F208" s="431" t="s">
        <v>418</v>
      </c>
      <c r="G208" s="432">
        <v>1</v>
      </c>
      <c r="H208" s="433">
        <v>37</v>
      </c>
      <c r="I208" s="433">
        <f>PRODUCT(G208:H208)</f>
        <v>37</v>
      </c>
      <c r="J208" s="353"/>
      <c r="K208" s="354"/>
      <c r="L208" s="353"/>
      <c r="M208" s="354"/>
      <c r="N208" s="305"/>
    </row>
    <row r="209" spans="4:14" ht="16.2" customHeight="1">
      <c r="D209" s="406" t="s">
        <v>425</v>
      </c>
      <c r="E209" s="474" t="s">
        <v>457</v>
      </c>
      <c r="F209" s="475" t="s">
        <v>418</v>
      </c>
      <c r="G209" s="476">
        <v>1</v>
      </c>
      <c r="H209" s="477">
        <v>13950</v>
      </c>
      <c r="I209" s="433">
        <f>PRODUCT(G209:H209)</f>
        <v>13950</v>
      </c>
      <c r="J209" s="353"/>
      <c r="K209" s="354"/>
      <c r="L209" s="353"/>
      <c r="M209" s="354"/>
      <c r="N209" s="305"/>
    </row>
    <row r="210" spans="4:14" ht="13.5" customHeight="1">
      <c r="D210" s="394"/>
      <c r="J210" s="353"/>
      <c r="K210" s="354"/>
      <c r="L210" s="353"/>
      <c r="M210" s="354"/>
      <c r="N210" s="305"/>
    </row>
    <row r="211" spans="4:14" ht="13.5" customHeight="1">
      <c r="D211" s="394"/>
      <c r="J211" s="353"/>
      <c r="K211" s="354"/>
      <c r="L211" s="353"/>
      <c r="M211" s="354"/>
      <c r="N211" s="305"/>
    </row>
    <row r="212" spans="4:14" ht="14.25" customHeight="1">
      <c r="D212" s="394"/>
      <c r="J212" s="353"/>
      <c r="K212" s="354"/>
      <c r="L212" s="353"/>
      <c r="M212" s="354"/>
      <c r="N212" s="305"/>
    </row>
    <row r="213" spans="4:14" ht="12.75" customHeight="1">
      <c r="J213" s="353"/>
      <c r="K213" s="354"/>
      <c r="L213" s="353"/>
      <c r="M213" s="354"/>
      <c r="N213" s="305"/>
    </row>
    <row r="214" spans="4:14" ht="18.75" customHeight="1">
      <c r="J214" s="353"/>
      <c r="K214" s="354"/>
      <c r="L214" s="353"/>
      <c r="M214" s="354"/>
      <c r="N214" s="305"/>
    </row>
    <row r="215" spans="4:14" ht="11.25" customHeight="1">
      <c r="J215" s="353"/>
      <c r="K215" s="354"/>
      <c r="L215" s="353"/>
      <c r="M215" s="354"/>
      <c r="N215" s="305"/>
    </row>
    <row r="216" spans="4:14" ht="17.25" customHeight="1">
      <c r="J216" s="353"/>
      <c r="K216" s="354"/>
      <c r="L216" s="353"/>
      <c r="M216" s="354"/>
      <c r="N216" s="305"/>
    </row>
    <row r="217" spans="4:14" ht="11.25" customHeight="1">
      <c r="J217" s="353"/>
      <c r="K217" s="354"/>
      <c r="L217" s="353"/>
      <c r="M217" s="354"/>
      <c r="N217" s="305"/>
    </row>
    <row r="218" spans="4:14" ht="11.25" customHeight="1">
      <c r="J218" s="353"/>
      <c r="K218" s="354"/>
      <c r="L218" s="353"/>
      <c r="M218" s="354"/>
      <c r="N218" s="305"/>
    </row>
    <row r="219" spans="4:14" ht="11.25" customHeight="1">
      <c r="J219" s="353"/>
      <c r="K219" s="354"/>
      <c r="L219" s="353"/>
      <c r="M219" s="354"/>
      <c r="N219" s="305"/>
    </row>
    <row r="220" spans="4:14" ht="11.25" customHeight="1">
      <c r="J220" s="353"/>
      <c r="K220" s="354"/>
      <c r="L220" s="353"/>
      <c r="M220" s="354"/>
      <c r="N220" s="305"/>
    </row>
    <row r="221" spans="4:14" ht="11.25" customHeight="1">
      <c r="J221" s="353"/>
      <c r="K221" s="354"/>
      <c r="L221" s="353"/>
      <c r="M221" s="354"/>
      <c r="N221" s="305"/>
    </row>
    <row r="222" spans="4:14" ht="11.25" customHeight="1">
      <c r="J222" s="353"/>
      <c r="K222" s="354"/>
      <c r="L222" s="353"/>
      <c r="M222" s="354"/>
      <c r="N222" s="305"/>
    </row>
    <row r="223" spans="4:14" ht="11.25" customHeight="1">
      <c r="J223" s="353"/>
      <c r="K223" s="354"/>
      <c r="L223" s="353"/>
      <c r="M223" s="354"/>
      <c r="N223" s="305"/>
    </row>
    <row r="224" spans="4:14" ht="11.25" customHeight="1">
      <c r="J224" s="353"/>
      <c r="K224" s="354"/>
      <c r="L224" s="353"/>
      <c r="M224" s="354"/>
      <c r="N224" s="305"/>
    </row>
    <row r="225" spans="10:14" ht="11.25" customHeight="1">
      <c r="J225" s="353"/>
      <c r="K225" s="354"/>
      <c r="L225" s="353"/>
      <c r="M225" s="354"/>
      <c r="N225" s="305"/>
    </row>
    <row r="226" spans="10:14" ht="11.25" customHeight="1">
      <c r="J226" s="353"/>
      <c r="K226" s="354"/>
      <c r="L226" s="353"/>
      <c r="M226" s="354"/>
      <c r="N226" s="305"/>
    </row>
    <row r="227" spans="10:14" ht="11.25" customHeight="1">
      <c r="J227" s="353"/>
      <c r="K227" s="354"/>
      <c r="L227" s="353"/>
      <c r="M227" s="354"/>
      <c r="N227" s="305"/>
    </row>
    <row r="228" spans="10:14" ht="11.25" customHeight="1">
      <c r="J228" s="353"/>
      <c r="K228" s="354"/>
      <c r="L228" s="353"/>
      <c r="M228" s="354"/>
      <c r="N228" s="305"/>
    </row>
    <row r="229" spans="10:14" ht="11.25" customHeight="1">
      <c r="N229" s="305"/>
    </row>
    <row r="230" spans="10:14" ht="11.25" customHeight="1">
      <c r="J230" s="353"/>
      <c r="K230" s="354"/>
      <c r="L230" s="353"/>
      <c r="M230" s="354"/>
      <c r="N230" s="305"/>
    </row>
    <row r="231" spans="10:14" ht="11.25" customHeight="1">
      <c r="J231" s="353"/>
      <c r="K231" s="354"/>
      <c r="L231" s="353"/>
      <c r="M231" s="354"/>
      <c r="N231" s="305"/>
    </row>
    <row r="232" spans="10:14" ht="11.25" customHeight="1">
      <c r="J232" s="353"/>
      <c r="K232" s="354"/>
      <c r="L232" s="353"/>
      <c r="M232" s="354"/>
      <c r="N232" s="305"/>
    </row>
    <row r="233" spans="10:14" ht="11.25" customHeight="1">
      <c r="J233" s="353"/>
      <c r="K233" s="354"/>
      <c r="L233" s="353"/>
      <c r="M233" s="354"/>
      <c r="N233" s="305"/>
    </row>
    <row r="234" spans="10:14" ht="11.25" customHeight="1">
      <c r="J234" s="353"/>
      <c r="K234" s="354"/>
      <c r="L234" s="353"/>
      <c r="M234" s="354"/>
      <c r="N234" s="305"/>
    </row>
    <row r="235" spans="10:14" ht="13.2" customHeight="1">
      <c r="N235" s="305"/>
    </row>
    <row r="236" spans="10:14" ht="11.25" customHeight="1">
      <c r="J236" s="353"/>
      <c r="K236" s="354"/>
      <c r="L236" s="353"/>
      <c r="M236" s="354"/>
      <c r="N236" s="305"/>
    </row>
    <row r="237" spans="10:14" ht="11.25" customHeight="1">
      <c r="J237" s="353"/>
      <c r="K237" s="354"/>
      <c r="L237" s="353"/>
      <c r="M237" s="354"/>
      <c r="N237" s="305"/>
    </row>
    <row r="239" spans="10:14" ht="11.25" customHeight="1">
      <c r="J239" s="353"/>
      <c r="K239" s="354"/>
      <c r="L239" s="353"/>
      <c r="M239" s="354"/>
      <c r="N239" s="305"/>
    </row>
    <row r="251" ht="12" customHeight="1"/>
    <row r="257" ht="15" customHeight="1"/>
    <row r="258" ht="13.5" customHeight="1"/>
    <row r="259" ht="14.25" customHeight="1"/>
    <row r="260" ht="13.5" customHeight="1"/>
    <row r="265" ht="13.5" customHeight="1"/>
    <row r="266" ht="13.2" customHeight="1"/>
    <row r="267" ht="15" customHeight="1"/>
    <row r="272" ht="15.75" customHeight="1"/>
    <row r="275" spans="4:9" ht="11.25" customHeight="1">
      <c r="E275" s="393"/>
    </row>
    <row r="276" spans="4:9" ht="11.25" customHeight="1">
      <c r="D276" s="394"/>
      <c r="E276" s="395"/>
      <c r="F276" s="396"/>
      <c r="G276" s="397"/>
      <c r="H276" s="398"/>
      <c r="I276" s="478"/>
    </row>
    <row r="277" spans="4:9" ht="11.25" customHeight="1">
      <c r="D277" s="427"/>
      <c r="E277" s="479"/>
      <c r="F277" s="479"/>
      <c r="G277" s="479"/>
      <c r="H277" s="480"/>
      <c r="I277" s="480"/>
    </row>
    <row r="278" spans="4:9" ht="11.25" customHeight="1">
      <c r="D278" s="481"/>
      <c r="E278" s="479"/>
      <c r="F278" s="479"/>
      <c r="G278" s="479"/>
      <c r="H278" s="480"/>
      <c r="I278" s="480"/>
    </row>
    <row r="279" spans="4:9" ht="11.25" customHeight="1">
      <c r="D279" s="420"/>
      <c r="E279" s="426"/>
      <c r="F279" s="427"/>
      <c r="G279" s="396"/>
      <c r="H279" s="482"/>
      <c r="I279" s="482"/>
    </row>
    <row r="280" spans="4:9" ht="11.25" customHeight="1">
      <c r="D280" s="420"/>
      <c r="E280" s="426"/>
      <c r="F280" s="427"/>
      <c r="G280" s="396"/>
      <c r="H280" s="482"/>
      <c r="I280" s="482"/>
    </row>
    <row r="281" spans="4:9" ht="11.25" customHeight="1">
      <c r="D281" s="420"/>
      <c r="E281" s="456"/>
      <c r="F281" s="397"/>
      <c r="G281" s="396"/>
      <c r="H281" s="482"/>
      <c r="I281" s="482"/>
    </row>
    <row r="282" spans="4:9" ht="11.25" customHeight="1">
      <c r="D282" s="420"/>
      <c r="E282" s="426"/>
      <c r="F282" s="427"/>
      <c r="G282" s="396"/>
      <c r="H282" s="482"/>
      <c r="I282" s="457"/>
    </row>
    <row r="283" spans="4:9" ht="11.25" customHeight="1">
      <c r="D283" s="420"/>
      <c r="E283" s="456"/>
      <c r="F283" s="427"/>
      <c r="G283" s="396"/>
      <c r="H283" s="482"/>
      <c r="I283" s="457"/>
    </row>
    <row r="284" spans="4:9" ht="11.25" customHeight="1">
      <c r="D284" s="420"/>
      <c r="E284" s="426"/>
      <c r="F284" s="427"/>
      <c r="G284" s="396"/>
      <c r="H284" s="482"/>
      <c r="I284" s="482"/>
    </row>
    <row r="285" spans="4:9" ht="13.8" customHeight="1">
      <c r="D285" s="420"/>
      <c r="E285" s="426"/>
      <c r="F285" s="427"/>
      <c r="G285" s="396"/>
      <c r="H285" s="482"/>
      <c r="I285" s="482"/>
    </row>
    <row r="286" spans="4:9" ht="15" customHeight="1">
      <c r="D286" s="420"/>
      <c r="E286" s="426"/>
      <c r="F286" s="397"/>
      <c r="G286" s="483"/>
      <c r="H286" s="482"/>
      <c r="I286" s="482"/>
    </row>
    <row r="287" spans="4:9" ht="11.25" customHeight="1">
      <c r="D287" s="420"/>
      <c r="E287" s="426"/>
      <c r="F287" s="427"/>
      <c r="G287" s="396"/>
      <c r="H287" s="482"/>
      <c r="I287" s="482"/>
    </row>
    <row r="288" spans="4:9" ht="11.25" customHeight="1">
      <c r="D288" s="420"/>
      <c r="E288" s="426"/>
      <c r="F288" s="427"/>
      <c r="G288" s="396"/>
      <c r="H288" s="482"/>
      <c r="I288" s="482"/>
    </row>
    <row r="289" spans="4:9" ht="13.5" customHeight="1">
      <c r="D289" s="420"/>
      <c r="E289" s="426"/>
      <c r="F289" s="427"/>
      <c r="G289" s="396"/>
      <c r="H289" s="482"/>
      <c r="I289" s="482"/>
    </row>
    <row r="290" spans="4:9" ht="13.5" customHeight="1">
      <c r="D290" s="420"/>
      <c r="E290" s="426"/>
      <c r="F290" s="427"/>
      <c r="G290" s="396"/>
      <c r="H290" s="482"/>
      <c r="I290" s="482"/>
    </row>
    <row r="291" spans="4:9" ht="12.75" customHeight="1">
      <c r="D291" s="420"/>
      <c r="E291" s="426"/>
      <c r="F291" s="427"/>
      <c r="G291" s="396"/>
      <c r="H291" s="482"/>
      <c r="I291" s="482"/>
    </row>
    <row r="292" spans="4:9" ht="13.5" customHeight="1">
      <c r="D292" s="420"/>
      <c r="E292" s="426"/>
      <c r="F292" s="427"/>
      <c r="G292" s="396"/>
      <c r="H292" s="482"/>
      <c r="I292" s="482"/>
    </row>
    <row r="293" spans="4:9" ht="14.25" customHeight="1">
      <c r="D293" s="394"/>
      <c r="E293" s="484"/>
      <c r="F293" s="485"/>
      <c r="G293" s="485"/>
      <c r="H293" s="486"/>
      <c r="I293" s="487"/>
    </row>
    <row r="294" spans="4:9" ht="13.8" customHeight="1">
      <c r="D294" s="394"/>
      <c r="E294" s="484"/>
      <c r="F294" s="485"/>
      <c r="G294" s="485"/>
      <c r="H294" s="485"/>
      <c r="I294" s="478"/>
    </row>
    <row r="295" spans="4:9" ht="11.25" customHeight="1">
      <c r="D295" s="394"/>
      <c r="E295" s="484"/>
      <c r="F295" s="485"/>
      <c r="G295" s="485"/>
      <c r="H295" s="485"/>
      <c r="I295" s="478"/>
    </row>
    <row r="296" spans="4:9" ht="12" customHeight="1">
      <c r="D296" s="394"/>
      <c r="E296" s="484"/>
      <c r="F296" s="396"/>
      <c r="G296" s="397"/>
      <c r="H296" s="398"/>
      <c r="I296" s="478"/>
    </row>
    <row r="298" spans="4:9" ht="7.2" customHeight="1">
      <c r="D298" s="488"/>
      <c r="E298" s="489"/>
      <c r="F298" s="490"/>
      <c r="G298" s="490"/>
      <c r="H298" s="491"/>
      <c r="I298" s="492"/>
    </row>
    <row r="300" spans="4:9" ht="11.25" customHeight="1">
      <c r="D300" s="488"/>
      <c r="E300" s="393"/>
      <c r="F300" s="490"/>
      <c r="G300" s="490"/>
      <c r="H300" s="491"/>
      <c r="I300" s="492"/>
    </row>
    <row r="301" spans="4:9" ht="11.25" customHeight="1">
      <c r="D301" s="394"/>
      <c r="E301" s="395"/>
      <c r="F301" s="394"/>
      <c r="G301" s="394"/>
      <c r="H301" s="394"/>
      <c r="I301" s="394"/>
    </row>
    <row r="302" spans="4:9" ht="11.25" customHeight="1">
      <c r="D302" s="394"/>
      <c r="E302" s="394"/>
      <c r="F302" s="394"/>
      <c r="G302" s="394"/>
      <c r="H302" s="394"/>
      <c r="I302" s="394"/>
    </row>
    <row r="303" spans="4:9" ht="13.8" customHeight="1">
      <c r="D303" s="427"/>
      <c r="E303" s="479"/>
      <c r="F303" s="479"/>
      <c r="G303" s="479"/>
      <c r="H303" s="427"/>
      <c r="I303" s="480"/>
    </row>
    <row r="304" spans="4:9" ht="11.25" customHeight="1">
      <c r="D304" s="481"/>
      <c r="E304" s="479"/>
      <c r="F304" s="479"/>
      <c r="G304" s="479"/>
      <c r="H304" s="427"/>
      <c r="I304" s="480"/>
    </row>
    <row r="305" spans="4:9" ht="11.25" customHeight="1">
      <c r="D305" s="420"/>
      <c r="E305" s="489"/>
      <c r="F305" s="397"/>
      <c r="G305" s="483"/>
      <c r="H305" s="493"/>
      <c r="I305" s="493"/>
    </row>
    <row r="306" spans="4:9" ht="11.25" customHeight="1">
      <c r="D306" s="420"/>
      <c r="E306" s="489"/>
      <c r="F306" s="397"/>
      <c r="G306" s="483"/>
      <c r="H306" s="493"/>
      <c r="I306" s="493"/>
    </row>
    <row r="307" spans="4:9" ht="11.25" customHeight="1">
      <c r="D307" s="420"/>
      <c r="E307" s="489"/>
      <c r="F307" s="397"/>
      <c r="G307" s="483"/>
      <c r="H307" s="493"/>
      <c r="I307" s="493"/>
    </row>
    <row r="308" spans="4:9" ht="11.25" customHeight="1">
      <c r="D308" s="420"/>
      <c r="E308" s="489"/>
      <c r="F308" s="397"/>
      <c r="G308" s="483"/>
      <c r="H308" s="398"/>
      <c r="I308" s="398"/>
    </row>
    <row r="309" spans="4:9" ht="11.25" customHeight="1">
      <c r="D309" s="420"/>
      <c r="E309" s="489"/>
      <c r="F309" s="397"/>
      <c r="G309" s="483"/>
      <c r="H309" s="493"/>
      <c r="I309" s="493"/>
    </row>
    <row r="310" spans="4:9" ht="11.25" customHeight="1">
      <c r="D310" s="420"/>
      <c r="E310" s="494"/>
      <c r="F310" s="397"/>
      <c r="G310" s="483"/>
      <c r="H310" s="493"/>
      <c r="I310" s="493"/>
    </row>
    <row r="311" spans="4:9" ht="11.25" customHeight="1">
      <c r="D311" s="420"/>
      <c r="E311" s="494"/>
      <c r="F311" s="397"/>
      <c r="G311" s="483"/>
      <c r="H311" s="493"/>
      <c r="I311" s="493"/>
    </row>
    <row r="312" spans="4:9" ht="11.25" customHeight="1">
      <c r="D312" s="420"/>
      <c r="E312" s="489"/>
      <c r="F312" s="397"/>
      <c r="G312" s="483"/>
      <c r="H312" s="398"/>
      <c r="I312" s="398"/>
    </row>
    <row r="313" spans="4:9" ht="11.25" customHeight="1">
      <c r="D313" s="420"/>
      <c r="E313" s="489"/>
      <c r="F313" s="397"/>
      <c r="G313" s="483"/>
      <c r="H313" s="493"/>
      <c r="I313" s="493"/>
    </row>
    <row r="314" spans="4:9" ht="11.25" customHeight="1">
      <c r="D314" s="420"/>
      <c r="E314" s="489"/>
      <c r="F314" s="397"/>
      <c r="G314" s="483"/>
      <c r="H314" s="493"/>
      <c r="I314" s="493"/>
    </row>
    <row r="315" spans="4:9" ht="11.25" customHeight="1">
      <c r="D315" s="420"/>
      <c r="E315" s="489"/>
      <c r="F315" s="397"/>
      <c r="G315" s="483"/>
      <c r="H315" s="493"/>
      <c r="I315" s="493"/>
    </row>
    <row r="316" spans="4:9" ht="12" customHeight="1">
      <c r="D316" s="420"/>
      <c r="E316" s="489"/>
      <c r="F316" s="397"/>
      <c r="G316" s="483"/>
      <c r="H316" s="493"/>
      <c r="I316" s="493"/>
    </row>
    <row r="317" spans="4:9" ht="12.75" customHeight="1">
      <c r="D317" s="420"/>
      <c r="E317" s="489"/>
      <c r="F317" s="397"/>
      <c r="G317" s="483"/>
      <c r="H317" s="493"/>
      <c r="I317" s="493"/>
    </row>
    <row r="318" spans="4:9" ht="14.25" customHeight="1">
      <c r="D318" s="420"/>
      <c r="E318" s="489"/>
      <c r="F318" s="397"/>
      <c r="G318" s="483"/>
      <c r="H318" s="493"/>
      <c r="I318" s="493"/>
    </row>
    <row r="319" spans="4:9" ht="13.5" customHeight="1">
      <c r="D319" s="420"/>
      <c r="E319" s="489"/>
      <c r="F319" s="397"/>
      <c r="G319" s="483"/>
      <c r="H319" s="493"/>
      <c r="I319" s="493"/>
    </row>
    <row r="320" spans="4:9" ht="12.75" customHeight="1">
      <c r="D320" s="420"/>
      <c r="E320" s="489"/>
      <c r="F320" s="397"/>
      <c r="G320" s="483"/>
      <c r="H320" s="493"/>
      <c r="I320" s="493"/>
    </row>
    <row r="321" spans="4:9" ht="14.25" customHeight="1">
      <c r="D321" s="420"/>
      <c r="E321" s="489"/>
      <c r="F321" s="397"/>
      <c r="G321" s="483"/>
      <c r="H321" s="493"/>
      <c r="I321" s="493"/>
    </row>
    <row r="322" spans="4:9" ht="12" customHeight="1">
      <c r="D322" s="394"/>
      <c r="E322" s="484"/>
      <c r="F322" s="485"/>
      <c r="G322" s="485"/>
      <c r="H322" s="478"/>
      <c r="I322" s="478"/>
    </row>
    <row r="323" spans="4:9" ht="13.8" customHeight="1">
      <c r="D323" s="394"/>
      <c r="E323" s="484"/>
      <c r="F323" s="485"/>
      <c r="G323" s="485"/>
      <c r="H323" s="485"/>
      <c r="I323" s="478"/>
    </row>
    <row r="324" spans="4:9" ht="14.4" customHeight="1">
      <c r="D324" s="394"/>
      <c r="E324" s="484"/>
      <c r="F324" s="396"/>
      <c r="G324" s="397"/>
      <c r="H324" s="398"/>
      <c r="I324" s="478"/>
    </row>
    <row r="329" spans="4:9" ht="13.2" customHeight="1"/>
    <row r="330" spans="4:9" ht="12" customHeight="1"/>
    <row r="331" spans="4:9" ht="16.2" customHeight="1"/>
  </sheetData>
  <mergeCells count="1">
    <mergeCell ref="V5:X5"/>
  </mergeCells>
  <printOptions horizontalCentered="1"/>
  <pageMargins left="0.59055118110236227" right="0.59055118110236227" top="0.39370078740157483" bottom="0.59055118110236227" header="0" footer="0"/>
  <pageSetup paperSize="9" scale="84" fitToHeight="99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49</vt:i4>
      </vt:variant>
    </vt:vector>
  </HeadingPairs>
  <TitlesOfParts>
    <vt:vector size="54" baseType="lpstr">
      <vt:lpstr>Pokyny pro vyplnění</vt:lpstr>
      <vt:lpstr>Stavba</vt:lpstr>
      <vt:lpstr>VzorPolozky</vt:lpstr>
      <vt:lpstr>Stroj</vt:lpstr>
      <vt:lpstr>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Stroj!Názvy_tisku</vt:lpstr>
      <vt:lpstr>oadresa</vt:lpstr>
      <vt:lpstr>Stavba!Objednatel</vt:lpstr>
      <vt:lpstr>Stavba!Objekt</vt:lpstr>
      <vt:lpstr>MaR!Oblast_tisku</vt:lpstr>
      <vt:lpstr>Stavba!Oblast_tisku</vt:lpstr>
      <vt:lpstr>Stroj!Oblast_tisku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Martin Semanco</cp:lastModifiedBy>
  <cp:lastPrinted>2019-03-19T12:27:02Z</cp:lastPrinted>
  <dcterms:created xsi:type="dcterms:W3CDTF">2009-04-08T07:15:50Z</dcterms:created>
  <dcterms:modified xsi:type="dcterms:W3CDTF">2024-07-12T09:25:46Z</dcterms:modified>
</cp:coreProperties>
</file>