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5cd08d52c0bf5c0/WA - Sdílený disk/097-001 [VZ] VŠB/02_Zadávací dokumentace/Vysvětlení ZD/Vysvětlení č. 2/"/>
    </mc:Choice>
  </mc:AlternateContent>
  <xr:revisionPtr revIDLastSave="0" documentId="13_ncr:1_{7015F0FA-6E30-0643-88ED-394E89A2E2C1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Rekapitulace stavby" sheetId="1" r:id="rId1"/>
    <sheet name="2401101 - SO 01 Stavební ..." sheetId="2" r:id="rId2"/>
    <sheet name="2401102 - SO 01 Zdravotec..." sheetId="3" r:id="rId3"/>
    <sheet name="2401103 - VZT" sheetId="5" r:id="rId4"/>
    <sheet name="2401104 - Vytápění a chla..." sheetId="6" r:id="rId5"/>
    <sheet name="24011051 - 1.NP budova B" sheetId="7" r:id="rId6"/>
    <sheet name="24011052 - 1.NP budova C" sheetId="8" r:id="rId7"/>
    <sheet name="24011053 - 2.NP budova  A" sheetId="9" r:id="rId8"/>
    <sheet name="24011054 - 2.NP budova C" sheetId="10" r:id="rId9"/>
    <sheet name="24011055 - 3.NP budova A" sheetId="11" r:id="rId10"/>
    <sheet name="24011056 - 3.NP budova C" sheetId="12" r:id="rId11"/>
    <sheet name="2401106 - Silnoproud" sheetId="13" r:id="rId12"/>
    <sheet name="2401107 - Slaboproud" sheetId="14" r:id="rId13"/>
    <sheet name="2401108 - Měření a regulace" sheetId="15" r:id="rId14"/>
    <sheet name="2401109 - Laboratorní vyb..." sheetId="16" r:id="rId15"/>
    <sheet name="2401110 - Vedlejší a osta..." sheetId="17" r:id="rId16"/>
    <sheet name="Pokyny pro vyplnění" sheetId="18" r:id="rId17"/>
  </sheets>
  <definedNames>
    <definedName name="_xlnm._FilterDatabase" localSheetId="1" hidden="1">'2401101 - SO 01 Stavební ...'!$C$100:$K$844</definedName>
    <definedName name="_xlnm._FilterDatabase" localSheetId="2" hidden="1">'2401102 - SO 01 Zdravotec...'!$C$86:$K$183</definedName>
    <definedName name="_xlnm._FilterDatabase" localSheetId="3" hidden="1">'2401103 - VZT'!$C$83:$K$197</definedName>
    <definedName name="_xlnm._FilterDatabase" localSheetId="4" hidden="1">'2401104 - Vytápění a chla...'!$C$92:$K$226</definedName>
    <definedName name="_xlnm._FilterDatabase" localSheetId="5" hidden="1">'24011051 - 1.NP budova B'!$C$85:$K$108</definedName>
    <definedName name="_xlnm._FilterDatabase" localSheetId="6" hidden="1">'24011052 - 1.NP budova C'!$C$85:$K$91</definedName>
    <definedName name="_xlnm._FilterDatabase" localSheetId="7" hidden="1">'24011053 - 2.NP budova  A'!$C$85:$K$116</definedName>
    <definedName name="_xlnm._FilterDatabase" localSheetId="8" hidden="1">'24011054 - 2.NP budova C'!$C$85:$K$136</definedName>
    <definedName name="_xlnm._FilterDatabase" localSheetId="9" hidden="1">'24011055 - 3.NP budova A'!$C$85:$K$127</definedName>
    <definedName name="_xlnm._FilterDatabase" localSheetId="10" hidden="1">'24011056 - 3.NP budova C'!$C$85:$K$126</definedName>
    <definedName name="_xlnm._FilterDatabase" localSheetId="11" hidden="1">'2401106 - Silnoproud'!$C$80:$K$84</definedName>
    <definedName name="_xlnm._FilterDatabase" localSheetId="12" hidden="1">'2401107 - Slaboproud'!$C$80:$K$84</definedName>
    <definedName name="_xlnm._FilterDatabase" localSheetId="13" hidden="1">'2401108 - Měření a regulace'!$C$85:$K$259</definedName>
    <definedName name="_xlnm._FilterDatabase" localSheetId="14" hidden="1">'2401109 - Laboratorní vyb...'!$C$79:$K$82</definedName>
    <definedName name="_xlnm._FilterDatabase" localSheetId="15" hidden="1">'2401110 - Vedlejší a osta...'!$C$83:$K$108</definedName>
    <definedName name="_xlnm.Print_Titles" localSheetId="1">'2401101 - SO 01 Stavební ...'!$100:$100</definedName>
    <definedName name="_xlnm.Print_Titles" localSheetId="2">'2401102 - SO 01 Zdravotec...'!$86:$86</definedName>
    <definedName name="_xlnm.Print_Titles" localSheetId="3">'2401103 - VZT'!$83:$83</definedName>
    <definedName name="_xlnm.Print_Titles" localSheetId="4">'2401104 - Vytápění a chla...'!$92:$92</definedName>
    <definedName name="_xlnm.Print_Titles" localSheetId="5">'24011051 - 1.NP budova B'!$85:$85</definedName>
    <definedName name="_xlnm.Print_Titles" localSheetId="6">'24011052 - 1.NP budova C'!$85:$85</definedName>
    <definedName name="_xlnm.Print_Titles" localSheetId="7">'24011053 - 2.NP budova  A'!$85:$85</definedName>
    <definedName name="_xlnm.Print_Titles" localSheetId="8">'24011054 - 2.NP budova C'!$85:$85</definedName>
    <definedName name="_xlnm.Print_Titles" localSheetId="9">'24011055 - 3.NP budova A'!$85:$85</definedName>
    <definedName name="_xlnm.Print_Titles" localSheetId="10">'24011056 - 3.NP budova C'!$85:$85</definedName>
    <definedName name="_xlnm.Print_Titles" localSheetId="11">'2401106 - Silnoproud'!$80:$80</definedName>
    <definedName name="_xlnm.Print_Titles" localSheetId="12">'2401107 - Slaboproud'!$80:$80</definedName>
    <definedName name="_xlnm.Print_Titles" localSheetId="13">'2401108 - Měření a regulace'!$85:$85</definedName>
    <definedName name="_xlnm.Print_Titles" localSheetId="14">'2401109 - Laboratorní vyb...'!$79:$79</definedName>
    <definedName name="_xlnm.Print_Titles" localSheetId="15">'2401110 - Vedlejší a osta...'!$83:$83</definedName>
    <definedName name="_xlnm.Print_Titles" localSheetId="0">'Rekapitulace stavby'!$52:$52</definedName>
    <definedName name="_xlnm.Print_Area" localSheetId="1">'2401101 - SO 01 Stavební ...'!$C$4:$J$39,'2401101 - SO 01 Stavební ...'!$C$45:$J$82,'2401101 - SO 01 Stavební ...'!$C$88:$K$844</definedName>
    <definedName name="_xlnm.Print_Area" localSheetId="2">'2401102 - SO 01 Zdravotec...'!$C$4:$J$39,'2401102 - SO 01 Zdravotec...'!$C$45:$J$68,'2401102 - SO 01 Zdravotec...'!$C$74:$K$183</definedName>
    <definedName name="_xlnm.Print_Area" localSheetId="3">'2401103 - VZT'!$C$4:$J$39,'2401103 - VZT'!$C$45:$J$65,'2401103 - VZT'!$C$71:$K$197</definedName>
    <definedName name="_xlnm.Print_Area" localSheetId="4">'2401104 - Vytápění a chla...'!$C$4:$J$39,'2401104 - Vytápění a chla...'!$C$45:$J$74,'2401104 - Vytápění a chla...'!$C$80:$K$226</definedName>
    <definedName name="_xlnm.Print_Area" localSheetId="5">'24011051 - 1.NP budova B'!$C$4:$J$41,'24011051 - 1.NP budova B'!$C$47:$J$65,'24011051 - 1.NP budova B'!$C$71:$K$108</definedName>
    <definedName name="_xlnm.Print_Area" localSheetId="6">'24011052 - 1.NP budova C'!$C$4:$J$41,'24011052 - 1.NP budova C'!$C$47:$J$65,'24011052 - 1.NP budova C'!$C$71:$K$91</definedName>
    <definedName name="_xlnm.Print_Area" localSheetId="7">'24011053 - 2.NP budova  A'!$C$4:$J$41,'24011053 - 2.NP budova  A'!$C$47:$J$65,'24011053 - 2.NP budova  A'!$C$71:$K$116</definedName>
    <definedName name="_xlnm.Print_Area" localSheetId="8">'24011054 - 2.NP budova C'!$C$4:$J$41,'24011054 - 2.NP budova C'!$C$47:$J$65,'24011054 - 2.NP budova C'!$C$71:$K$136</definedName>
    <definedName name="_xlnm.Print_Area" localSheetId="9">'24011055 - 3.NP budova A'!$C$4:$J$41,'24011055 - 3.NP budova A'!$C$47:$J$65,'24011055 - 3.NP budova A'!$C$71:$K$127</definedName>
    <definedName name="_xlnm.Print_Area" localSheetId="10">'24011056 - 3.NP budova C'!$C$4:$J$41,'24011056 - 3.NP budova C'!$C$47:$J$65,'24011056 - 3.NP budova C'!$C$71:$K$126</definedName>
    <definedName name="_xlnm.Print_Area" localSheetId="11">'2401106 - Silnoproud'!$C$4:$J$39,'2401106 - Silnoproud'!$C$45:$J$62,'2401106 - Silnoproud'!$C$68:$K$84</definedName>
    <definedName name="_xlnm.Print_Area" localSheetId="12">'2401107 - Slaboproud'!$C$4:$J$39,'2401107 - Slaboproud'!$C$45:$J$62,'2401107 - Slaboproud'!$C$68:$K$84</definedName>
    <definedName name="_xlnm.Print_Area" localSheetId="13">'2401108 - Měření a regulace'!$C$4:$J$39,'2401108 - Měření a regulace'!$C$45:$J$67,'2401108 - Měření a regulace'!$C$73:$K$259</definedName>
    <definedName name="_xlnm.Print_Area" localSheetId="14">'2401109 - Laboratorní vyb...'!$C$4:$J$39,'2401109 - Laboratorní vyb...'!$C$45:$J$61,'2401109 - Laboratorní vyb...'!$C$67:$K$82</definedName>
    <definedName name="_xlnm.Print_Area" localSheetId="15">'2401110 - Vedlejší a osta...'!$C$4:$J$39,'2401110 - Vedlejší a osta...'!$C$45:$J$65,'2401110 - Vedlejší a osta...'!$C$71:$K$108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70" i="1" s="1"/>
  <c r="J35" i="17"/>
  <c r="AX70" i="1" s="1"/>
  <c r="BI107" i="17"/>
  <c r="BH107" i="17"/>
  <c r="BG107" i="17"/>
  <c r="BF107" i="17"/>
  <c r="T107" i="17"/>
  <c r="T106" i="17"/>
  <c r="R107" i="17"/>
  <c r="R106" i="17" s="1"/>
  <c r="P107" i="17"/>
  <c r="P106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3" i="17"/>
  <c r="BH93" i="17"/>
  <c r="BG93" i="17"/>
  <c r="BF93" i="17"/>
  <c r="T93" i="17"/>
  <c r="T92" i="17"/>
  <c r="R93" i="17"/>
  <c r="R92" i="17" s="1"/>
  <c r="P93" i="17"/>
  <c r="P92" i="17"/>
  <c r="BI87" i="17"/>
  <c r="BH87" i="17"/>
  <c r="BG87" i="17"/>
  <c r="BF87" i="17"/>
  <c r="T87" i="17"/>
  <c r="T86" i="17"/>
  <c r="R87" i="17"/>
  <c r="R86" i="17"/>
  <c r="P87" i="17"/>
  <c r="P86" i="17" s="1"/>
  <c r="J81" i="17"/>
  <c r="J80" i="17"/>
  <c r="F80" i="17"/>
  <c r="F78" i="17"/>
  <c r="E76" i="17"/>
  <c r="J55" i="17"/>
  <c r="J54" i="17"/>
  <c r="F54" i="17"/>
  <c r="F52" i="17"/>
  <c r="E50" i="17"/>
  <c r="J18" i="17"/>
  <c r="E18" i="17"/>
  <c r="F81" i="17" s="1"/>
  <c r="J17" i="17"/>
  <c r="J12" i="17"/>
  <c r="J78" i="17" s="1"/>
  <c r="E7" i="17"/>
  <c r="E74" i="17" s="1"/>
  <c r="J37" i="16"/>
  <c r="J36" i="16"/>
  <c r="AY69" i="1" s="1"/>
  <c r="J35" i="16"/>
  <c r="AX69" i="1" s="1"/>
  <c r="BI82" i="16"/>
  <c r="BH82" i="16"/>
  <c r="BG82" i="16"/>
  <c r="BF82" i="16"/>
  <c r="T82" i="16"/>
  <c r="T81" i="16" s="1"/>
  <c r="T80" i="16" s="1"/>
  <c r="R82" i="16"/>
  <c r="R81" i="16"/>
  <c r="R80" i="16" s="1"/>
  <c r="P82" i="16"/>
  <c r="P81" i="16" s="1"/>
  <c r="P80" i="16" s="1"/>
  <c r="AU69" i="1" s="1"/>
  <c r="J77" i="16"/>
  <c r="J76" i="16"/>
  <c r="F76" i="16"/>
  <c r="F74" i="16"/>
  <c r="E72" i="16"/>
  <c r="J55" i="16"/>
  <c r="J54" i="16"/>
  <c r="F54" i="16"/>
  <c r="F52" i="16"/>
  <c r="E50" i="16"/>
  <c r="J18" i="16"/>
  <c r="E18" i="16"/>
  <c r="F55" i="16" s="1"/>
  <c r="J17" i="16"/>
  <c r="J12" i="16"/>
  <c r="J52" i="16" s="1"/>
  <c r="E7" i="16"/>
  <c r="E70" i="16"/>
  <c r="J37" i="15"/>
  <c r="J36" i="15"/>
  <c r="AY68" i="1"/>
  <c r="J35" i="15"/>
  <c r="AX68" i="1"/>
  <c r="BI259" i="15"/>
  <c r="BH259" i="15"/>
  <c r="BG259" i="15"/>
  <c r="BF259" i="15"/>
  <c r="T259" i="15"/>
  <c r="R259" i="15"/>
  <c r="P259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6" i="15"/>
  <c r="BH256" i="15"/>
  <c r="BG256" i="15"/>
  <c r="BF256" i="15"/>
  <c r="T256" i="15"/>
  <c r="R256" i="15"/>
  <c r="P256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3" i="15"/>
  <c r="BH253" i="15"/>
  <c r="BG253" i="15"/>
  <c r="BF253" i="15"/>
  <c r="T253" i="15"/>
  <c r="R253" i="15"/>
  <c r="P253" i="15"/>
  <c r="BI252" i="15"/>
  <c r="BH252" i="15"/>
  <c r="BG252" i="15"/>
  <c r="BF252" i="15"/>
  <c r="T252" i="15"/>
  <c r="R252" i="15"/>
  <c r="P252" i="15"/>
  <c r="BI251" i="15"/>
  <c r="BH251" i="15"/>
  <c r="BG251" i="15"/>
  <c r="BF251" i="15"/>
  <c r="T251" i="15"/>
  <c r="R251" i="15"/>
  <c r="P251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5" i="15"/>
  <c r="BH245" i="15"/>
  <c r="BG245" i="15"/>
  <c r="BF245" i="15"/>
  <c r="T245" i="15"/>
  <c r="R245" i="15"/>
  <c r="P245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41" i="15"/>
  <c r="BH241" i="15"/>
  <c r="BG241" i="15"/>
  <c r="BF241" i="15"/>
  <c r="T241" i="15"/>
  <c r="R241" i="15"/>
  <c r="P241" i="15"/>
  <c r="BI240" i="15"/>
  <c r="BH240" i="15"/>
  <c r="BG240" i="15"/>
  <c r="BF240" i="15"/>
  <c r="T240" i="15"/>
  <c r="R240" i="15"/>
  <c r="P240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1" i="15"/>
  <c r="BH221" i="15"/>
  <c r="BG221" i="15"/>
  <c r="BF221" i="15"/>
  <c r="T221" i="15"/>
  <c r="T220" i="15" s="1"/>
  <c r="R221" i="15"/>
  <c r="R220" i="15" s="1"/>
  <c r="P221" i="15"/>
  <c r="P220" i="15" s="1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J83" i="15"/>
  <c r="J82" i="15"/>
  <c r="F82" i="15"/>
  <c r="F80" i="15"/>
  <c r="E78" i="15"/>
  <c r="J55" i="15"/>
  <c r="J54" i="15"/>
  <c r="F54" i="15"/>
  <c r="F52" i="15"/>
  <c r="E50" i="15"/>
  <c r="J18" i="15"/>
  <c r="E18" i="15"/>
  <c r="F55" i="15" s="1"/>
  <c r="J17" i="15"/>
  <c r="J12" i="15"/>
  <c r="J80" i="15" s="1"/>
  <c r="E7" i="15"/>
  <c r="E48" i="15" s="1"/>
  <c r="J37" i="14"/>
  <c r="J36" i="14"/>
  <c r="AY67" i="1"/>
  <c r="J35" i="14"/>
  <c r="AX67" i="1" s="1"/>
  <c r="BI84" i="14"/>
  <c r="BH84" i="14"/>
  <c r="BG84" i="14"/>
  <c r="BF84" i="14"/>
  <c r="T84" i="14"/>
  <c r="T83" i="14"/>
  <c r="T82" i="14" s="1"/>
  <c r="T81" i="14" s="1"/>
  <c r="R84" i="14"/>
  <c r="R83" i="14" s="1"/>
  <c r="R82" i="14" s="1"/>
  <c r="R81" i="14" s="1"/>
  <c r="P84" i="14"/>
  <c r="P83" i="14" s="1"/>
  <c r="P82" i="14" s="1"/>
  <c r="P81" i="14" s="1"/>
  <c r="AU67" i="1" s="1"/>
  <c r="J78" i="14"/>
  <c r="J77" i="14"/>
  <c r="F77" i="14"/>
  <c r="F75" i="14"/>
  <c r="E73" i="14"/>
  <c r="J55" i="14"/>
  <c r="J54" i="14"/>
  <c r="F54" i="14"/>
  <c r="F52" i="14"/>
  <c r="E50" i="14"/>
  <c r="J18" i="14"/>
  <c r="E18" i="14"/>
  <c r="F78" i="14"/>
  <c r="J17" i="14"/>
  <c r="J12" i="14"/>
  <c r="J75" i="14" s="1"/>
  <c r="E7" i="14"/>
  <c r="E71" i="14" s="1"/>
  <c r="J37" i="13"/>
  <c r="J36" i="13"/>
  <c r="AY66" i="1" s="1"/>
  <c r="J35" i="13"/>
  <c r="AX66" i="1"/>
  <c r="BI84" i="13"/>
  <c r="BH84" i="13"/>
  <c r="BG84" i="13"/>
  <c r="BF84" i="13"/>
  <c r="T84" i="13"/>
  <c r="T83" i="13" s="1"/>
  <c r="T82" i="13" s="1"/>
  <c r="T81" i="13" s="1"/>
  <c r="R84" i="13"/>
  <c r="R83" i="13"/>
  <c r="R82" i="13" s="1"/>
  <c r="R81" i="13" s="1"/>
  <c r="P84" i="13"/>
  <c r="P83" i="13"/>
  <c r="P82" i="13" s="1"/>
  <c r="P81" i="13" s="1"/>
  <c r="AU66" i="1" s="1"/>
  <c r="J78" i="13"/>
  <c r="J77" i="13"/>
  <c r="F77" i="13"/>
  <c r="F75" i="13"/>
  <c r="E73" i="13"/>
  <c r="J55" i="13"/>
  <c r="J54" i="13"/>
  <c r="F54" i="13"/>
  <c r="F52" i="13"/>
  <c r="E50" i="13"/>
  <c r="J18" i="13"/>
  <c r="E18" i="13"/>
  <c r="F55" i="13"/>
  <c r="J17" i="13"/>
  <c r="J12" i="13"/>
  <c r="J75" i="13" s="1"/>
  <c r="E7" i="13"/>
  <c r="E71" i="13" s="1"/>
  <c r="J39" i="12"/>
  <c r="J38" i="12"/>
  <c r="AY65" i="1"/>
  <c r="J37" i="12"/>
  <c r="AX65" i="1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3" i="12"/>
  <c r="J82" i="12"/>
  <c r="F82" i="12"/>
  <c r="F80" i="12"/>
  <c r="E78" i="12"/>
  <c r="J59" i="12"/>
  <c r="J58" i="12"/>
  <c r="F58" i="12"/>
  <c r="F56" i="12"/>
  <c r="E54" i="12"/>
  <c r="J20" i="12"/>
  <c r="E20" i="12"/>
  <c r="F83" i="12"/>
  <c r="J19" i="12"/>
  <c r="J14" i="12"/>
  <c r="J56" i="12" s="1"/>
  <c r="E7" i="12"/>
  <c r="E50" i="12" s="1"/>
  <c r="J39" i="11"/>
  <c r="J38" i="11"/>
  <c r="AY64" i="1" s="1"/>
  <c r="J37" i="11"/>
  <c r="AX64" i="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3" i="11"/>
  <c r="J82" i="11"/>
  <c r="F82" i="11"/>
  <c r="F80" i="11"/>
  <c r="E78" i="11"/>
  <c r="J59" i="11"/>
  <c r="J58" i="11"/>
  <c r="F58" i="11"/>
  <c r="F56" i="11"/>
  <c r="E54" i="11"/>
  <c r="J20" i="11"/>
  <c r="E20" i="11"/>
  <c r="F59" i="11" s="1"/>
  <c r="J19" i="11"/>
  <c r="J14" i="11"/>
  <c r="J80" i="11" s="1"/>
  <c r="E7" i="11"/>
  <c r="E74" i="11"/>
  <c r="J39" i="10"/>
  <c r="J38" i="10"/>
  <c r="AY63" i="1" s="1"/>
  <c r="J37" i="10"/>
  <c r="AX63" i="1" s="1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3" i="10"/>
  <c r="J82" i="10"/>
  <c r="F82" i="10"/>
  <c r="F80" i="10"/>
  <c r="E78" i="10"/>
  <c r="J59" i="10"/>
  <c r="J58" i="10"/>
  <c r="F58" i="10"/>
  <c r="F56" i="10"/>
  <c r="E54" i="10"/>
  <c r="J20" i="10"/>
  <c r="E20" i="10"/>
  <c r="F83" i="10" s="1"/>
  <c r="J19" i="10"/>
  <c r="J14" i="10"/>
  <c r="J80" i="10" s="1"/>
  <c r="E7" i="10"/>
  <c r="E74" i="10"/>
  <c r="J39" i="9"/>
  <c r="J38" i="9"/>
  <c r="AY62" i="1" s="1"/>
  <c r="J37" i="9"/>
  <c r="AX62" i="1" s="1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3" i="9"/>
  <c r="J82" i="9"/>
  <c r="F82" i="9"/>
  <c r="F80" i="9"/>
  <c r="E78" i="9"/>
  <c r="J59" i="9"/>
  <c r="J58" i="9"/>
  <c r="F58" i="9"/>
  <c r="F56" i="9"/>
  <c r="E54" i="9"/>
  <c r="J20" i="9"/>
  <c r="E20" i="9"/>
  <c r="F83" i="9" s="1"/>
  <c r="J19" i="9"/>
  <c r="J14" i="9"/>
  <c r="J56" i="9" s="1"/>
  <c r="E7" i="9"/>
  <c r="E74" i="9" s="1"/>
  <c r="J39" i="8"/>
  <c r="J38" i="8"/>
  <c r="AY61" i="1" s="1"/>
  <c r="J37" i="8"/>
  <c r="AX61" i="1" s="1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J83" i="8"/>
  <c r="J82" i="8"/>
  <c r="F82" i="8"/>
  <c r="F80" i="8"/>
  <c r="E78" i="8"/>
  <c r="J59" i="8"/>
  <c r="J58" i="8"/>
  <c r="F58" i="8"/>
  <c r="F56" i="8"/>
  <c r="E54" i="8"/>
  <c r="J20" i="8"/>
  <c r="E20" i="8"/>
  <c r="F59" i="8" s="1"/>
  <c r="J19" i="8"/>
  <c r="J14" i="8"/>
  <c r="J56" i="8" s="1"/>
  <c r="E7" i="8"/>
  <c r="E50" i="8" s="1"/>
  <c r="J39" i="7"/>
  <c r="J38" i="7"/>
  <c r="AY60" i="1"/>
  <c r="J37" i="7"/>
  <c r="AX60" i="1" s="1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J83" i="7"/>
  <c r="J82" i="7"/>
  <c r="F82" i="7"/>
  <c r="F80" i="7"/>
  <c r="E78" i="7"/>
  <c r="J59" i="7"/>
  <c r="J58" i="7"/>
  <c r="F58" i="7"/>
  <c r="F56" i="7"/>
  <c r="E54" i="7"/>
  <c r="J20" i="7"/>
  <c r="E20" i="7"/>
  <c r="F59" i="7" s="1"/>
  <c r="J19" i="7"/>
  <c r="J14" i="7"/>
  <c r="J80" i="7" s="1"/>
  <c r="E7" i="7"/>
  <c r="E74" i="7" s="1"/>
  <c r="J226" i="6"/>
  <c r="J37" i="6"/>
  <c r="J36" i="6"/>
  <c r="AY58" i="1" s="1"/>
  <c r="J35" i="6"/>
  <c r="AX58" i="1" s="1"/>
  <c r="J73" i="6"/>
  <c r="BI224" i="6"/>
  <c r="BH224" i="6"/>
  <c r="BG224" i="6"/>
  <c r="BF224" i="6"/>
  <c r="T224" i="6"/>
  <c r="T223" i="6"/>
  <c r="R224" i="6"/>
  <c r="R223" i="6" s="1"/>
  <c r="P224" i="6"/>
  <c r="P223" i="6" s="1"/>
  <c r="BI222" i="6"/>
  <c r="BH222" i="6"/>
  <c r="BG222" i="6"/>
  <c r="BF222" i="6"/>
  <c r="T222" i="6"/>
  <c r="T221" i="6" s="1"/>
  <c r="R222" i="6"/>
  <c r="R221" i="6" s="1"/>
  <c r="P222" i="6"/>
  <c r="P221" i="6" s="1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T206" i="6" s="1"/>
  <c r="R207" i="6"/>
  <c r="R206" i="6" s="1"/>
  <c r="P207" i="6"/>
  <c r="P206" i="6" s="1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J90" i="6"/>
  <c r="J89" i="6"/>
  <c r="F89" i="6"/>
  <c r="F87" i="6"/>
  <c r="E85" i="6"/>
  <c r="J55" i="6"/>
  <c r="J54" i="6"/>
  <c r="F54" i="6"/>
  <c r="F52" i="6"/>
  <c r="E50" i="6"/>
  <c r="J18" i="6"/>
  <c r="E18" i="6"/>
  <c r="F55" i="6"/>
  <c r="J17" i="6"/>
  <c r="J12" i="6"/>
  <c r="J52" i="6" s="1"/>
  <c r="E7" i="6"/>
  <c r="E48" i="6" s="1"/>
  <c r="J197" i="5"/>
  <c r="J64" i="5" s="1"/>
  <c r="J37" i="5"/>
  <c r="J36" i="5"/>
  <c r="AY57" i="1" s="1"/>
  <c r="J35" i="5"/>
  <c r="AX57" i="1" s="1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6" i="5"/>
  <c r="BH86" i="5"/>
  <c r="BG86" i="5"/>
  <c r="BF86" i="5"/>
  <c r="T86" i="5"/>
  <c r="R86" i="5"/>
  <c r="P86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78" i="5" s="1"/>
  <c r="E7" i="5"/>
  <c r="E74" i="5"/>
  <c r="J37" i="3"/>
  <c r="J36" i="3"/>
  <c r="AY56" i="1" s="1"/>
  <c r="J35" i="3"/>
  <c r="AX56" i="1" s="1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T99" i="3" s="1"/>
  <c r="R100" i="3"/>
  <c r="R99" i="3" s="1"/>
  <c r="P100" i="3"/>
  <c r="P99" i="3" s="1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2" i="3"/>
  <c r="BH92" i="3"/>
  <c r="BG92" i="3"/>
  <c r="BF92" i="3"/>
  <c r="T92" i="3"/>
  <c r="T91" i="3" s="1"/>
  <c r="R92" i="3"/>
  <c r="R91" i="3" s="1"/>
  <c r="P92" i="3"/>
  <c r="P91" i="3" s="1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/>
  <c r="J17" i="3"/>
  <c r="J12" i="3"/>
  <c r="J52" i="3" s="1"/>
  <c r="E7" i="3"/>
  <c r="E77" i="3" s="1"/>
  <c r="J37" i="2"/>
  <c r="J36" i="2"/>
  <c r="AY55" i="1" s="1"/>
  <c r="J35" i="2"/>
  <c r="AX55" i="1" s="1"/>
  <c r="BI841" i="2"/>
  <c r="BH841" i="2"/>
  <c r="BG841" i="2"/>
  <c r="BF841" i="2"/>
  <c r="T841" i="2"/>
  <c r="T840" i="2"/>
  <c r="R841" i="2"/>
  <c r="R840" i="2" s="1"/>
  <c r="P841" i="2"/>
  <c r="P840" i="2" s="1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6" i="2"/>
  <c r="BH826" i="2"/>
  <c r="BG826" i="2"/>
  <c r="BF826" i="2"/>
  <c r="T826" i="2"/>
  <c r="R826" i="2"/>
  <c r="P826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2" i="2"/>
  <c r="BH762" i="2"/>
  <c r="BG762" i="2"/>
  <c r="BF762" i="2"/>
  <c r="T762" i="2"/>
  <c r="R762" i="2"/>
  <c r="P762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8" i="2"/>
  <c r="BH748" i="2"/>
  <c r="BG748" i="2"/>
  <c r="BF748" i="2"/>
  <c r="T748" i="2"/>
  <c r="R748" i="2"/>
  <c r="P748" i="2"/>
  <c r="BI738" i="2"/>
  <c r="BH738" i="2"/>
  <c r="BG738" i="2"/>
  <c r="BF738" i="2"/>
  <c r="T738" i="2"/>
  <c r="R738" i="2"/>
  <c r="P738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5" i="2"/>
  <c r="BH705" i="2"/>
  <c r="BG705" i="2"/>
  <c r="BF705" i="2"/>
  <c r="T705" i="2"/>
  <c r="R705" i="2"/>
  <c r="P705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0" i="2"/>
  <c r="BH600" i="2"/>
  <c r="BG600" i="2"/>
  <c r="BF600" i="2"/>
  <c r="T600" i="2"/>
  <c r="R600" i="2"/>
  <c r="P600" i="2"/>
  <c r="BI593" i="2"/>
  <c r="BH593" i="2"/>
  <c r="BG593" i="2"/>
  <c r="BF593" i="2"/>
  <c r="T593" i="2"/>
  <c r="R593" i="2"/>
  <c r="P593" i="2"/>
  <c r="BI580" i="2"/>
  <c r="BH580" i="2"/>
  <c r="BG580" i="2"/>
  <c r="BF580" i="2"/>
  <c r="T580" i="2"/>
  <c r="R580" i="2"/>
  <c r="P580" i="2"/>
  <c r="BI571" i="2"/>
  <c r="BH571" i="2"/>
  <c r="BG571" i="2"/>
  <c r="BF571" i="2"/>
  <c r="T571" i="2"/>
  <c r="R571" i="2"/>
  <c r="P571" i="2"/>
  <c r="BI562" i="2"/>
  <c r="BH562" i="2"/>
  <c r="BG562" i="2"/>
  <c r="BF562" i="2"/>
  <c r="T562" i="2"/>
  <c r="R562" i="2"/>
  <c r="P562" i="2"/>
  <c r="BI553" i="2"/>
  <c r="BH553" i="2"/>
  <c r="BG553" i="2"/>
  <c r="BF553" i="2"/>
  <c r="T553" i="2"/>
  <c r="R553" i="2"/>
  <c r="P553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T476" i="2" s="1"/>
  <c r="R477" i="2"/>
  <c r="R476" i="2" s="1"/>
  <c r="P477" i="2"/>
  <c r="P476" i="2" s="1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398" i="2"/>
  <c r="BH398" i="2"/>
  <c r="BG398" i="2"/>
  <c r="BF398" i="2"/>
  <c r="T398" i="2"/>
  <c r="R398" i="2"/>
  <c r="P398" i="2"/>
  <c r="BI389" i="2"/>
  <c r="BH389" i="2"/>
  <c r="BG389" i="2"/>
  <c r="BF389" i="2"/>
  <c r="T389" i="2"/>
  <c r="R389" i="2"/>
  <c r="P389" i="2"/>
  <c r="BI380" i="2"/>
  <c r="BH380" i="2"/>
  <c r="BG380" i="2"/>
  <c r="BF380" i="2"/>
  <c r="T380" i="2"/>
  <c r="R380" i="2"/>
  <c r="P380" i="2"/>
  <c r="BI371" i="2"/>
  <c r="BH371" i="2"/>
  <c r="BG371" i="2"/>
  <c r="BF371" i="2"/>
  <c r="T371" i="2"/>
  <c r="R371" i="2"/>
  <c r="P371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28" i="2"/>
  <c r="BH328" i="2"/>
  <c r="BG328" i="2"/>
  <c r="BF328" i="2"/>
  <c r="T328" i="2"/>
  <c r="R328" i="2"/>
  <c r="P328" i="2"/>
  <c r="BI319" i="2"/>
  <c r="BH319" i="2"/>
  <c r="BG319" i="2"/>
  <c r="BF319" i="2"/>
  <c r="T319" i="2"/>
  <c r="R319" i="2"/>
  <c r="P319" i="2"/>
  <c r="BI310" i="2"/>
  <c r="BH310" i="2"/>
  <c r="BG310" i="2"/>
  <c r="BF310" i="2"/>
  <c r="T310" i="2"/>
  <c r="R310" i="2"/>
  <c r="P310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31" i="2"/>
  <c r="BH231" i="2"/>
  <c r="BG231" i="2"/>
  <c r="BF231" i="2"/>
  <c r="T231" i="2"/>
  <c r="R231" i="2"/>
  <c r="P231" i="2"/>
  <c r="BI221" i="2"/>
  <c r="BH221" i="2"/>
  <c r="BG221" i="2"/>
  <c r="BF221" i="2"/>
  <c r="T221" i="2"/>
  <c r="R221" i="2"/>
  <c r="P221" i="2"/>
  <c r="BI213" i="2"/>
  <c r="BH213" i="2"/>
  <c r="BG213" i="2"/>
  <c r="BF213" i="2"/>
  <c r="T213" i="2"/>
  <c r="R213" i="2"/>
  <c r="P213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98" i="2" s="1"/>
  <c r="J17" i="2"/>
  <c r="J12" i="2"/>
  <c r="J95" i="2" s="1"/>
  <c r="E7" i="2"/>
  <c r="E48" i="2" s="1"/>
  <c r="L50" i="1"/>
  <c r="AM50" i="1"/>
  <c r="AM49" i="1"/>
  <c r="L49" i="1"/>
  <c r="AM47" i="1"/>
  <c r="L47" i="1"/>
  <c r="L45" i="1"/>
  <c r="L44" i="1"/>
  <c r="J121" i="2"/>
  <c r="J644" i="2"/>
  <c r="BK521" i="2"/>
  <c r="J447" i="2"/>
  <c r="BK245" i="2"/>
  <c r="BK115" i="2"/>
  <c r="BK691" i="2"/>
  <c r="J477" i="2"/>
  <c r="J328" i="2"/>
  <c r="J170" i="2"/>
  <c r="BK125" i="3"/>
  <c r="J100" i="3"/>
  <c r="BK144" i="3"/>
  <c r="J174" i="3"/>
  <c r="J154" i="3"/>
  <c r="BK98" i="3"/>
  <c r="J157" i="3"/>
  <c r="J117" i="3"/>
  <c r="J172" i="5"/>
  <c r="BK144" i="5"/>
  <c r="BK93" i="5"/>
  <c r="J160" i="5"/>
  <c r="J113" i="5"/>
  <c r="BK177" i="5"/>
  <c r="BK145" i="5"/>
  <c r="BK115" i="5"/>
  <c r="BK178" i="5"/>
  <c r="J115" i="5"/>
  <c r="J200" i="6"/>
  <c r="BK129" i="6"/>
  <c r="J210" i="6"/>
  <c r="J177" i="6"/>
  <c r="BK144" i="6"/>
  <c r="J97" i="6"/>
  <c r="J197" i="6"/>
  <c r="J166" i="6"/>
  <c r="BK97" i="6"/>
  <c r="BK106" i="7"/>
  <c r="J89" i="7"/>
  <c r="J103" i="7"/>
  <c r="BK97" i="9"/>
  <c r="BK89" i="9"/>
  <c r="J92" i="9"/>
  <c r="BK115" i="10"/>
  <c r="J91" i="10"/>
  <c r="J114" i="10"/>
  <c r="J128" i="10"/>
  <c r="BK97" i="10"/>
  <c r="J136" i="10"/>
  <c r="BK127" i="10"/>
  <c r="BK122" i="10"/>
  <c r="BK116" i="10"/>
  <c r="J108" i="10"/>
  <c r="BK91" i="10"/>
  <c r="J88" i="11"/>
  <c r="J124" i="11"/>
  <c r="BK101" i="11"/>
  <c r="J117" i="11"/>
  <c r="BK90" i="11"/>
  <c r="BK99" i="12"/>
  <c r="BK104" i="12"/>
  <c r="BK96" i="12"/>
  <c r="BK103" i="12"/>
  <c r="J84" i="14"/>
  <c r="J246" i="15"/>
  <c r="BK241" i="15"/>
  <c r="BK208" i="15"/>
  <c r="BK174" i="15"/>
  <c r="J135" i="15"/>
  <c r="BK108" i="15"/>
  <c r="BK255" i="15"/>
  <c r="BK204" i="15"/>
  <c r="BK169" i="15"/>
  <c r="BK133" i="15"/>
  <c r="J255" i="15"/>
  <c r="BK215" i="15"/>
  <c r="BK160" i="15"/>
  <c r="BK121" i="15"/>
  <c r="J258" i="15"/>
  <c r="BK233" i="15"/>
  <c r="J200" i="15"/>
  <c r="BK144" i="15"/>
  <c r="BK118" i="15"/>
  <c r="BK98" i="17"/>
  <c r="J841" i="2"/>
  <c r="BK783" i="2"/>
  <c r="J693" i="2"/>
  <c r="J538" i="2"/>
  <c r="J422" i="2"/>
  <c r="BK281" i="2"/>
  <c r="BK118" i="2"/>
  <c r="J639" i="2"/>
  <c r="J481" i="2"/>
  <c r="BK267" i="2"/>
  <c r="BK772" i="2"/>
  <c r="BK630" i="2"/>
  <c r="BK466" i="2"/>
  <c r="BK290" i="2"/>
  <c r="J190" i="2"/>
  <c r="J796" i="2"/>
  <c r="BK653" i="2"/>
  <c r="J460" i="2"/>
  <c r="BK255" i="2"/>
  <c r="J118" i="2"/>
  <c r="J158" i="3"/>
  <c r="J123" i="3"/>
  <c r="J173" i="3"/>
  <c r="J176" i="3"/>
  <c r="BK152" i="3"/>
  <c r="BK182" i="3"/>
  <c r="J149" i="3"/>
  <c r="J113" i="3"/>
  <c r="J175" i="5"/>
  <c r="J148" i="5"/>
  <c r="J112" i="5"/>
  <c r="J168" i="5"/>
  <c r="J121" i="5"/>
  <c r="BK195" i="5"/>
  <c r="J165" i="5"/>
  <c r="J142" i="5"/>
  <c r="BK114" i="5"/>
  <c r="BK140" i="5"/>
  <c r="BK222" i="6"/>
  <c r="J168" i="6"/>
  <c r="J123" i="6"/>
  <c r="BK219" i="6"/>
  <c r="J198" i="6"/>
  <c r="BK176" i="6"/>
  <c r="J162" i="6"/>
  <c r="BK133" i="6"/>
  <c r="J102" i="6"/>
  <c r="BK207" i="6"/>
  <c r="J173" i="6"/>
  <c r="J150" i="6"/>
  <c r="J116" i="6"/>
  <c r="BK95" i="6"/>
  <c r="BK90" i="7"/>
  <c r="BK107" i="7"/>
  <c r="J88" i="7"/>
  <c r="J108" i="9"/>
  <c r="BK116" i="9"/>
  <c r="BK100" i="9"/>
  <c r="J105" i="9"/>
  <c r="J133" i="10"/>
  <c r="J107" i="10"/>
  <c r="J122" i="10"/>
  <c r="J112" i="10"/>
  <c r="J125" i="10"/>
  <c r="J102" i="10"/>
  <c r="J121" i="11"/>
  <c r="J126" i="11"/>
  <c r="BK92" i="11"/>
  <c r="J106" i="11"/>
  <c r="BK117" i="12"/>
  <c r="BK97" i="12"/>
  <c r="J115" i="12"/>
  <c r="BK122" i="12"/>
  <c r="J121" i="12"/>
  <c r="BK89" i="12"/>
  <c r="BK251" i="15"/>
  <c r="BK240" i="15"/>
  <c r="J204" i="15"/>
  <c r="BK175" i="15"/>
  <c r="J121" i="15"/>
  <c r="BK98" i="15"/>
  <c r="J212" i="15"/>
  <c r="BK178" i="15"/>
  <c r="J160" i="15"/>
  <c r="BK130" i="15"/>
  <c r="BK93" i="15"/>
  <c r="J211" i="15"/>
  <c r="BK158" i="15"/>
  <c r="BK101" i="15"/>
  <c r="BK246" i="15"/>
  <c r="BK226" i="15"/>
  <c r="BK185" i="15"/>
  <c r="BK146" i="15"/>
  <c r="BK120" i="15"/>
  <c r="F35" i="16"/>
  <c r="BB69" i="1" s="1"/>
  <c r="BK837" i="2"/>
  <c r="J814" i="2"/>
  <c r="J752" i="2"/>
  <c r="J655" i="2"/>
  <c r="J521" i="2"/>
  <c r="BK415" i="2"/>
  <c r="BK335" i="2"/>
  <c r="J245" i="2"/>
  <c r="BK767" i="2"/>
  <c r="J649" i="2"/>
  <c r="J535" i="2"/>
  <c r="BK422" i="2"/>
  <c r="BK310" i="2"/>
  <c r="BK128" i="2"/>
  <c r="BK724" i="2"/>
  <c r="BK639" i="2"/>
  <c r="BK542" i="2"/>
  <c r="BK469" i="2"/>
  <c r="J345" i="2"/>
  <c r="J231" i="2"/>
  <c r="J152" i="2"/>
  <c r="J826" i="2"/>
  <c r="BK655" i="2"/>
  <c r="J528" i="2"/>
  <c r="J487" i="2"/>
  <c r="J362" i="2"/>
  <c r="J278" i="2"/>
  <c r="BK134" i="2"/>
  <c r="J169" i="3"/>
  <c r="BK150" i="3"/>
  <c r="J115" i="3"/>
  <c r="BK164" i="3"/>
  <c r="J90" i="3"/>
  <c r="BK158" i="3"/>
  <c r="J119" i="3"/>
  <c r="J172" i="3"/>
  <c r="J152" i="3"/>
  <c r="BK121" i="3"/>
  <c r="BK173" i="5"/>
  <c r="BK153" i="5"/>
  <c r="BK138" i="5"/>
  <c r="BK109" i="5"/>
  <c r="J194" i="5"/>
  <c r="J158" i="5"/>
  <c r="J123" i="5"/>
  <c r="J104" i="5"/>
  <c r="J173" i="5"/>
  <c r="BK159" i="5"/>
  <c r="BK136" i="5"/>
  <c r="J109" i="5"/>
  <c r="J159" i="5"/>
  <c r="BK113" i="5"/>
  <c r="J201" i="6"/>
  <c r="BK152" i="6"/>
  <c r="J130" i="6"/>
  <c r="BK105" i="6"/>
  <c r="J205" i="6"/>
  <c r="J178" i="6"/>
  <c r="J163" i="6"/>
  <c r="BK134" i="6"/>
  <c r="BK96" i="6"/>
  <c r="J203" i="6"/>
  <c r="BK177" i="6"/>
  <c r="BK155" i="6"/>
  <c r="BK126" i="6"/>
  <c r="J135" i="6"/>
  <c r="BK105" i="7"/>
  <c r="BK103" i="7"/>
  <c r="BK108" i="7"/>
  <c r="J97" i="7"/>
  <c r="BK111" i="9"/>
  <c r="J111" i="9"/>
  <c r="BK90" i="9"/>
  <c r="J107" i="9"/>
  <c r="J103" i="9"/>
  <c r="J89" i="9"/>
  <c r="BK108" i="10"/>
  <c r="J135" i="10"/>
  <c r="BK113" i="10"/>
  <c r="J132" i="10"/>
  <c r="BK105" i="10"/>
  <c r="J100" i="10"/>
  <c r="J90" i="10"/>
  <c r="J99" i="11"/>
  <c r="J112" i="11"/>
  <c r="J103" i="11"/>
  <c r="BK121" i="11"/>
  <c r="J109" i="11"/>
  <c r="J98" i="11"/>
  <c r="BK94" i="11"/>
  <c r="BK126" i="11"/>
  <c r="J107" i="11"/>
  <c r="J93" i="11"/>
  <c r="J111" i="12"/>
  <c r="BK95" i="12"/>
  <c r="BK119" i="12"/>
  <c r="BK101" i="12"/>
  <c r="BK114" i="12"/>
  <c r="J124" i="12"/>
  <c r="J101" i="12"/>
  <c r="J254" i="15"/>
  <c r="J235" i="15"/>
  <c r="J209" i="15"/>
  <c r="BK188" i="15"/>
  <c r="BK177" i="15"/>
  <c r="J156" i="15"/>
  <c r="J128" i="15"/>
  <c r="J101" i="15"/>
  <c r="BK257" i="15"/>
  <c r="J216" i="15"/>
  <c r="J198" i="15"/>
  <c r="BK180" i="15"/>
  <c r="BK150" i="15"/>
  <c r="J126" i="15"/>
  <c r="BK112" i="15"/>
  <c r="BK89" i="15"/>
  <c r="BK232" i="15"/>
  <c r="BK206" i="15"/>
  <c r="BK168" i="15"/>
  <c r="BK152" i="15"/>
  <c r="J103" i="15"/>
  <c r="BK254" i="15"/>
  <c r="BK236" i="15"/>
  <c r="BK219" i="15"/>
  <c r="BK199" i="15"/>
  <c r="BK172" i="15"/>
  <c r="J152" i="15"/>
  <c r="J122" i="15"/>
  <c r="J96" i="15"/>
  <c r="F34" i="16"/>
  <c r="BA69" i="1" s="1"/>
  <c r="J748" i="2"/>
  <c r="J695" i="2"/>
  <c r="J621" i="2"/>
  <c r="BK492" i="2"/>
  <c r="BK355" i="2"/>
  <c r="BK203" i="2"/>
  <c r="J769" i="2"/>
  <c r="BK638" i="2"/>
  <c r="BK519" i="2"/>
  <c r="J415" i="2"/>
  <c r="BK263" i="2"/>
  <c r="BK816" i="2"/>
  <c r="J738" i="2"/>
  <c r="BK643" i="2"/>
  <c r="BK553" i="2"/>
  <c r="J492" i="2"/>
  <c r="BK398" i="2"/>
  <c r="J255" i="2"/>
  <c r="BK190" i="2"/>
  <c r="J134" i="2"/>
  <c r="J776" i="2"/>
  <c r="BK664" i="2"/>
  <c r="J512" i="2"/>
  <c r="J471" i="2"/>
  <c r="BK104" i="2"/>
  <c r="J159" i="3"/>
  <c r="BK147" i="3"/>
  <c r="BK113" i="3"/>
  <c r="BK171" i="3"/>
  <c r="BK141" i="3"/>
  <c r="J171" i="3"/>
  <c r="BK149" i="3"/>
  <c r="BK92" i="3"/>
  <c r="J161" i="3"/>
  <c r="J136" i="3"/>
  <c r="J169" i="5"/>
  <c r="J145" i="5"/>
  <c r="J120" i="5"/>
  <c r="J195" i="5"/>
  <c r="J162" i="5"/>
  <c r="BK125" i="5"/>
  <c r="J189" i="5"/>
  <c r="BK166" i="5"/>
  <c r="J144" i="5"/>
  <c r="BK119" i="5"/>
  <c r="J163" i="5"/>
  <c r="J117" i="5"/>
  <c r="J218" i="6"/>
  <c r="J170" i="6"/>
  <c r="BK135" i="6"/>
  <c r="J103" i="6"/>
  <c r="BK197" i="6"/>
  <c r="J175" i="6"/>
  <c r="BK160" i="6"/>
  <c r="BK130" i="6"/>
  <c r="J95" i="6"/>
  <c r="BK200" i="6"/>
  <c r="BK175" i="6"/>
  <c r="J158" i="6"/>
  <c r="J124" i="6"/>
  <c r="BK128" i="6"/>
  <c r="J100" i="7"/>
  <c r="BK100" i="7"/>
  <c r="J106" i="7"/>
  <c r="BK89" i="8"/>
  <c r="BK112" i="9"/>
  <c r="BK88" i="9"/>
  <c r="J93" i="9"/>
  <c r="J101" i="9"/>
  <c r="BK106" i="9"/>
  <c r="J113" i="10"/>
  <c r="J105" i="10"/>
  <c r="BK130" i="10"/>
  <c r="BK107" i="10"/>
  <c r="J129" i="10"/>
  <c r="J104" i="10"/>
  <c r="BK115" i="11"/>
  <c r="J127" i="11"/>
  <c r="J96" i="11"/>
  <c r="BK113" i="11"/>
  <c r="J95" i="11"/>
  <c r="BK119" i="11"/>
  <c r="J100" i="11"/>
  <c r="BK124" i="12"/>
  <c r="BK105" i="12"/>
  <c r="BK125" i="12"/>
  <c r="J107" i="12"/>
  <c r="BK118" i="12"/>
  <c r="BK92" i="12"/>
  <c r="J102" i="12"/>
  <c r="F35" i="13"/>
  <c r="BB66" i="1" s="1"/>
  <c r="BK247" i="15"/>
  <c r="J232" i="15"/>
  <c r="J190" i="15"/>
  <c r="BK161" i="15"/>
  <c r="J136" i="15"/>
  <c r="BK99" i="15"/>
  <c r="BK248" i="15"/>
  <c r="BK203" i="15"/>
  <c r="J177" i="15"/>
  <c r="BK149" i="15"/>
  <c r="J131" i="15"/>
  <c r="J114" i="15"/>
  <c r="BK239" i="15"/>
  <c r="J189" i="15"/>
  <c r="J161" i="15"/>
  <c r="BK138" i="15"/>
  <c r="J89" i="15"/>
  <c r="BK249" i="15"/>
  <c r="J230" i="15"/>
  <c r="J210" i="15"/>
  <c r="J191" i="15"/>
  <c r="BK162" i="15"/>
  <c r="J137" i="15"/>
  <c r="J109" i="15"/>
  <c r="F37" i="16"/>
  <c r="BD69" i="1" s="1"/>
  <c r="J838" i="2"/>
  <c r="BK778" i="2"/>
  <c r="BK738" i="2"/>
  <c r="BK644" i="2"/>
  <c r="BK535" i="2"/>
  <c r="J405" i="2"/>
  <c r="BK294" i="2"/>
  <c r="J125" i="2"/>
  <c r="J689" i="2"/>
  <c r="J620" i="2"/>
  <c r="BK512" i="2"/>
  <c r="J458" i="2"/>
  <c r="BK412" i="2"/>
  <c r="J160" i="2"/>
  <c r="BK721" i="2"/>
  <c r="J638" i="2"/>
  <c r="J499" i="2"/>
  <c r="BK348" i="2"/>
  <c r="J203" i="2"/>
  <c r="J802" i="2"/>
  <c r="BK667" i="2"/>
  <c r="BK515" i="2"/>
  <c r="BK449" i="2"/>
  <c r="J281" i="2"/>
  <c r="AS59" i="1"/>
  <c r="J89" i="3"/>
  <c r="J150" i="3"/>
  <c r="J111" i="3"/>
  <c r="BK161" i="5"/>
  <c r="BK123" i="5"/>
  <c r="BK179" i="5"/>
  <c r="BK128" i="5"/>
  <c r="BK96" i="5"/>
  <c r="BK162" i="5"/>
  <c r="J127" i="5"/>
  <c r="BK100" i="5"/>
  <c r="BK134" i="5"/>
  <c r="BK213" i="6"/>
  <c r="BK148" i="6"/>
  <c r="BK104" i="6"/>
  <c r="J192" i="6"/>
  <c r="BK166" i="6"/>
  <c r="J136" i="6"/>
  <c r="J224" i="6"/>
  <c r="BK183" i="6"/>
  <c r="J152" i="6"/>
  <c r="BK136" i="6"/>
  <c r="J101" i="6"/>
  <c r="BK95" i="7"/>
  <c r="J90" i="7"/>
  <c r="BK91" i="8"/>
  <c r="BK104" i="9"/>
  <c r="BK113" i="9"/>
  <c r="J113" i="9"/>
  <c r="J127" i="10"/>
  <c r="BK131" i="10"/>
  <c r="BK98" i="10"/>
  <c r="J121" i="10"/>
  <c r="BK93" i="10"/>
  <c r="J131" i="10"/>
  <c r="J124" i="10"/>
  <c r="J120" i="10"/>
  <c r="J115" i="10"/>
  <c r="J101" i="10"/>
  <c r="J120" i="11"/>
  <c r="J118" i="11"/>
  <c r="BK120" i="11"/>
  <c r="BK97" i="11"/>
  <c r="BK99" i="11"/>
  <c r="J105" i="12"/>
  <c r="BK121" i="12"/>
  <c r="J116" i="12"/>
  <c r="J123" i="12"/>
  <c r="J84" i="13"/>
  <c r="J257" i="15"/>
  <c r="BK234" i="15"/>
  <c r="BK201" i="15"/>
  <c r="J151" i="15"/>
  <c r="BK119" i="15"/>
  <c r="BK92" i="15"/>
  <c r="J215" i="15"/>
  <c r="J183" i="15"/>
  <c r="J146" i="15"/>
  <c r="BK124" i="15"/>
  <c r="BK230" i="15"/>
  <c r="J175" i="15"/>
  <c r="J133" i="15"/>
  <c r="BK252" i="15"/>
  <c r="J228" i="15"/>
  <c r="J206" i="15"/>
  <c r="BK182" i="15"/>
  <c r="J157" i="15"/>
  <c r="J113" i="15"/>
  <c r="J104" i="17"/>
  <c r="J793" i="2"/>
  <c r="BK727" i="2"/>
  <c r="BK616" i="2"/>
  <c r="J473" i="2"/>
  <c r="BK300" i="2"/>
  <c r="J772" i="2"/>
  <c r="BK531" i="2"/>
  <c r="BK405" i="2"/>
  <c r="J221" i="2"/>
  <c r="BK750" i="2"/>
  <c r="J593" i="2"/>
  <c r="BK498" i="2"/>
  <c r="J355" i="2"/>
  <c r="BK213" i="2"/>
  <c r="J104" i="2"/>
  <c r="BK675" i="2"/>
  <c r="J511" i="2"/>
  <c r="BK199" i="2"/>
  <c r="J180" i="3"/>
  <c r="BK151" i="3"/>
  <c r="J107" i="3"/>
  <c r="BK165" i="3"/>
  <c r="J163" i="3"/>
  <c r="J121" i="3"/>
  <c r="BK173" i="3"/>
  <c r="BK140" i="3"/>
  <c r="BK192" i="5"/>
  <c r="BK160" i="5"/>
  <c r="J124" i="5"/>
  <c r="J192" i="5"/>
  <c r="J134" i="5"/>
  <c r="J106" i="5"/>
  <c r="BK174" i="5"/>
  <c r="J146" i="5"/>
  <c r="BK121" i="5"/>
  <c r="J99" i="5"/>
  <c r="J116" i="5"/>
  <c r="J160" i="6"/>
  <c r="BK201" i="6"/>
  <c r="BK131" i="6"/>
  <c r="J126" i="6"/>
  <c r="BK101" i="7"/>
  <c r="BK91" i="7"/>
  <c r="J88" i="8"/>
  <c r="J100" i="9"/>
  <c r="BK108" i="9"/>
  <c r="J114" i="9"/>
  <c r="J88" i="10"/>
  <c r="J130" i="10"/>
  <c r="BK99" i="10"/>
  <c r="J95" i="10"/>
  <c r="BK98" i="11"/>
  <c r="BK106" i="11"/>
  <c r="J111" i="11"/>
  <c r="BK127" i="11"/>
  <c r="J101" i="11"/>
  <c r="BK90" i="12"/>
  <c r="BK108" i="12"/>
  <c r="BK111" i="12"/>
  <c r="J125" i="12"/>
  <c r="BK100" i="12"/>
  <c r="F35" i="14"/>
  <c r="BB67" i="1"/>
  <c r="J196" i="15"/>
  <c r="J159" i="15"/>
  <c r="BK134" i="15"/>
  <c r="J93" i="15"/>
  <c r="BK217" i="15"/>
  <c r="J185" i="15"/>
  <c r="BK139" i="15"/>
  <c r="J119" i="15"/>
  <c r="J236" i="15"/>
  <c r="J193" i="15"/>
  <c r="J139" i="15"/>
  <c r="J95" i="15"/>
  <c r="J241" i="15"/>
  <c r="J217" i="15"/>
  <c r="J194" i="15"/>
  <c r="J158" i="15"/>
  <c r="J112" i="15"/>
  <c r="BK107" i="17"/>
  <c r="BK838" i="2"/>
  <c r="BK776" i="2"/>
  <c r="J686" i="2"/>
  <c r="BK562" i="2"/>
  <c r="J466" i="2"/>
  <c r="J296" i="2"/>
  <c r="J128" i="2"/>
  <c r="BK705" i="2"/>
  <c r="J630" i="2"/>
  <c r="BK509" i="2"/>
  <c r="J398" i="2"/>
  <c r="BK167" i="2"/>
  <c r="J762" i="2"/>
  <c r="BK693" i="2"/>
  <c r="J612" i="2"/>
  <c r="J489" i="2"/>
  <c r="BK455" i="2"/>
  <c r="BK275" i="2"/>
  <c r="J199" i="2"/>
  <c r="BK121" i="2"/>
  <c r="J750" i="2"/>
  <c r="J643" i="2"/>
  <c r="J510" i="2"/>
  <c r="J464" i="2"/>
  <c r="J335" i="2"/>
  <c r="BK180" i="2"/>
  <c r="J179" i="3"/>
  <c r="BK154" i="3"/>
  <c r="J140" i="3"/>
  <c r="BK174" i="3"/>
  <c r="BK143" i="3"/>
  <c r="J175" i="3"/>
  <c r="BK153" i="3"/>
  <c r="BK90" i="3"/>
  <c r="BK162" i="3"/>
  <c r="BK137" i="3"/>
  <c r="J106" i="3"/>
  <c r="J188" i="5"/>
  <c r="J164" i="5"/>
  <c r="J147" i="5"/>
  <c r="J122" i="5"/>
  <c r="J86" i="5"/>
  <c r="BK164" i="5"/>
  <c r="BK135" i="5"/>
  <c r="J118" i="5"/>
  <c r="J91" i="5"/>
  <c r="J167" i="5"/>
  <c r="J143" i="5"/>
  <c r="BK124" i="5"/>
  <c r="BK188" i="5"/>
  <c r="BK127" i="5"/>
  <c r="J214" i="6"/>
  <c r="J174" i="6"/>
  <c r="J140" i="6"/>
  <c r="J100" i="6"/>
  <c r="BK194" i="6"/>
  <c r="BK174" i="6"/>
  <c r="J155" i="6"/>
  <c r="BK124" i="6"/>
  <c r="J219" i="6"/>
  <c r="BK198" i="6"/>
  <c r="J171" i="6"/>
  <c r="J134" i="6"/>
  <c r="J148" i="6"/>
  <c r="J104" i="6"/>
  <c r="J92" i="7"/>
  <c r="J99" i="7"/>
  <c r="J96" i="7"/>
  <c r="J89" i="8"/>
  <c r="BK96" i="9"/>
  <c r="BK103" i="9"/>
  <c r="BK114" i="9"/>
  <c r="BK94" i="9"/>
  <c r="BK93" i="9"/>
  <c r="BK114" i="10"/>
  <c r="J99" i="10"/>
  <c r="BK118" i="10"/>
  <c r="J89" i="10"/>
  <c r="J118" i="10"/>
  <c r="J94" i="10"/>
  <c r="BK117" i="11"/>
  <c r="BK125" i="11"/>
  <c r="J110" i="11"/>
  <c r="J125" i="11"/>
  <c r="J106" i="12"/>
  <c r="J88" i="12"/>
  <c r="J109" i="12"/>
  <c r="J92" i="12"/>
  <c r="J93" i="12"/>
  <c r="BK106" i="12"/>
  <c r="F37" i="14"/>
  <c r="BD67" i="1"/>
  <c r="BK137" i="15"/>
  <c r="BK114" i="15"/>
  <c r="J252" i="15"/>
  <c r="J208" i="15"/>
  <c r="BK186" i="15"/>
  <c r="BK173" i="15"/>
  <c r="J147" i="15"/>
  <c r="BK132" i="15"/>
  <c r="BK107" i="15"/>
  <c r="J249" i="15"/>
  <c r="BK228" i="15"/>
  <c r="BK190" i="15"/>
  <c r="BK157" i="15"/>
  <c r="J132" i="15"/>
  <c r="BK259" i="15"/>
  <c r="J244" i="15"/>
  <c r="BK227" i="15"/>
  <c r="J203" i="15"/>
  <c r="J187" i="15"/>
  <c r="BK159" i="15"/>
  <c r="BK140" i="15"/>
  <c r="BK116" i="15"/>
  <c r="J82" i="16"/>
  <c r="BK100" i="17"/>
  <c r="BK841" i="2"/>
  <c r="J830" i="2"/>
  <c r="J780" i="2"/>
  <c r="J721" i="2"/>
  <c r="J654" i="2"/>
  <c r="BK528" i="2"/>
  <c r="BK447" i="2"/>
  <c r="J310" i="2"/>
  <c r="J144" i="2"/>
  <c r="J711" i="2"/>
  <c r="J622" i="2"/>
  <c r="J504" i="2"/>
  <c r="BK389" i="2"/>
  <c r="J213" i="2"/>
  <c r="J764" i="2"/>
  <c r="BK682" i="2"/>
  <c r="J580" i="2"/>
  <c r="J507" i="2"/>
  <c r="BK471" i="2"/>
  <c r="J338" i="2"/>
  <c r="BK221" i="2"/>
  <c r="BK799" i="2"/>
  <c r="BK709" i="2"/>
  <c r="J648" i="2"/>
  <c r="J498" i="2"/>
  <c r="J371" i="2"/>
  <c r="BK176" i="3"/>
  <c r="J153" i="3"/>
  <c r="J137" i="3"/>
  <c r="BK94" i="3"/>
  <c r="J162" i="3"/>
  <c r="BK89" i="3"/>
  <c r="J155" i="3"/>
  <c r="J125" i="3"/>
  <c r="BK180" i="3"/>
  <c r="J151" i="3"/>
  <c r="BK119" i="3"/>
  <c r="BK194" i="5"/>
  <c r="BK165" i="5"/>
  <c r="J139" i="5"/>
  <c r="J125" i="5"/>
  <c r="BK91" i="5"/>
  <c r="BK193" i="5"/>
  <c r="J140" i="5"/>
  <c r="BK108" i="5"/>
  <c r="J98" i="5"/>
  <c r="BK172" i="5"/>
  <c r="J161" i="5"/>
  <c r="J137" i="5"/>
  <c r="BK116" i="5"/>
  <c r="J93" i="5"/>
  <c r="BK139" i="5"/>
  <c r="BK86" i="5"/>
  <c r="BK203" i="6"/>
  <c r="J164" i="6"/>
  <c r="J128" i="6"/>
  <c r="BK101" i="6"/>
  <c r="J207" i="6"/>
  <c r="BK168" i="6"/>
  <c r="BK146" i="6"/>
  <c r="BK116" i="6"/>
  <c r="J215" i="6"/>
  <c r="BK192" i="6"/>
  <c r="BK170" i="6"/>
  <c r="J129" i="6"/>
  <c r="BK142" i="6"/>
  <c r="J108" i="7"/>
  <c r="J107" i="7"/>
  <c r="J104" i="7"/>
  <c r="BK89" i="7"/>
  <c r="J91" i="8"/>
  <c r="J98" i="9"/>
  <c r="J102" i="9"/>
  <c r="J109" i="9"/>
  <c r="J96" i="9"/>
  <c r="J97" i="9"/>
  <c r="BK134" i="10"/>
  <c r="BK109" i="10"/>
  <c r="BK136" i="10"/>
  <c r="J116" i="10"/>
  <c r="BK135" i="10"/>
  <c r="J109" i="10"/>
  <c r="J122" i="11"/>
  <c r="J94" i="11"/>
  <c r="BK111" i="11"/>
  <c r="BK122" i="11"/>
  <c r="BK107" i="11"/>
  <c r="J91" i="11"/>
  <c r="J113" i="11"/>
  <c r="BK91" i="11"/>
  <c r="J108" i="12"/>
  <c r="J98" i="12"/>
  <c r="J118" i="12"/>
  <c r="J96" i="12"/>
  <c r="BK113" i="12"/>
  <c r="BK120" i="12"/>
  <c r="J95" i="12"/>
  <c r="F34" i="13"/>
  <c r="BA66" i="1" s="1"/>
  <c r="BK258" i="15"/>
  <c r="BK242" i="15"/>
  <c r="J202" i="15"/>
  <c r="J182" i="15"/>
  <c r="J150" i="15"/>
  <c r="J127" i="15"/>
  <c r="BK111" i="15"/>
  <c r="J91" i="15"/>
  <c r="BK209" i="15"/>
  <c r="J184" i="15"/>
  <c r="BK164" i="15"/>
  <c r="BK145" i="15"/>
  <c r="BK127" i="15"/>
  <c r="J111" i="15"/>
  <c r="J231" i="15"/>
  <c r="BK210" i="15"/>
  <c r="J178" i="15"/>
  <c r="BK151" i="15"/>
  <c r="J98" i="15"/>
  <c r="J247" i="15"/>
  <c r="BK235" i="15"/>
  <c r="BK214" i="15"/>
  <c r="BK198" i="15"/>
  <c r="J169" i="15"/>
  <c r="J142" i="15"/>
  <c r="BK117" i="15"/>
  <c r="BK82" i="16"/>
  <c r="BK104" i="17"/>
  <c r="J833" i="2"/>
  <c r="J799" i="2"/>
  <c r="BK711" i="2"/>
  <c r="BK683" i="2"/>
  <c r="BK612" i="2"/>
  <c r="BK489" i="2"/>
  <c r="BK362" i="2"/>
  <c r="J250" i="2"/>
  <c r="J783" i="2"/>
  <c r="J653" i="2"/>
  <c r="J542" i="2"/>
  <c r="BK487" i="2"/>
  <c r="J290" i="2"/>
  <c r="BK752" i="2"/>
  <c r="J562" i="2"/>
  <c r="BK464" i="2"/>
  <c r="BK261" i="2"/>
  <c r="J148" i="2"/>
  <c r="J727" i="2"/>
  <c r="BK621" i="2"/>
  <c r="BK458" i="2"/>
  <c r="BK296" i="2"/>
  <c r="BK144" i="2"/>
  <c r="BK142" i="3"/>
  <c r="BK179" i="3"/>
  <c r="J92" i="3"/>
  <c r="J160" i="3"/>
  <c r="BK123" i="3"/>
  <c r="BK166" i="3"/>
  <c r="BK135" i="3"/>
  <c r="J177" i="5"/>
  <c r="BK149" i="5"/>
  <c r="J108" i="5"/>
  <c r="BK167" i="5"/>
  <c r="BK122" i="5"/>
  <c r="J193" i="5"/>
  <c r="J153" i="5"/>
  <c r="BK120" i="5"/>
  <c r="J141" i="5"/>
  <c r="BK224" i="6"/>
  <c r="BK165" i="6"/>
  <c r="J119" i="6"/>
  <c r="BK204" i="6"/>
  <c r="BK172" i="6"/>
  <c r="J127" i="6"/>
  <c r="BK214" i="6"/>
  <c r="J176" i="6"/>
  <c r="J133" i="6"/>
  <c r="BK127" i="6"/>
  <c r="J101" i="7"/>
  <c r="J102" i="7"/>
  <c r="BK97" i="7"/>
  <c r="BK90" i="8"/>
  <c r="J112" i="9"/>
  <c r="BK105" i="9"/>
  <c r="J104" i="9"/>
  <c r="BK111" i="10"/>
  <c r="BK129" i="10"/>
  <c r="BK133" i="10"/>
  <c r="J98" i="10"/>
  <c r="J92" i="10"/>
  <c r="BK123" i="10"/>
  <c r="BK119" i="10"/>
  <c r="J111" i="10"/>
  <c r="J103" i="10"/>
  <c r="BK95" i="11"/>
  <c r="J97" i="11"/>
  <c r="BK108" i="11"/>
  <c r="BK123" i="11"/>
  <c r="BK103" i="11"/>
  <c r="BK112" i="12"/>
  <c r="J126" i="12"/>
  <c r="J89" i="12"/>
  <c r="BK116" i="12"/>
  <c r="F36" i="13"/>
  <c r="BC66" i="1" s="1"/>
  <c r="BK189" i="15"/>
  <c r="J168" i="15"/>
  <c r="BK122" i="15"/>
  <c r="J97" i="15"/>
  <c r="J221" i="15"/>
  <c r="BK191" i="15"/>
  <c r="BK163" i="15"/>
  <c r="BK128" i="15"/>
  <c r="J105" i="15"/>
  <c r="J197" i="15"/>
  <c r="BK154" i="15"/>
  <c r="J99" i="15"/>
  <c r="BK245" i="15"/>
  <c r="BK212" i="15"/>
  <c r="J188" i="15"/>
  <c r="J163" i="15"/>
  <c r="J124" i="15"/>
  <c r="F36" i="16"/>
  <c r="BC69" i="1" s="1"/>
  <c r="J816" i="2"/>
  <c r="J755" i="2"/>
  <c r="BK648" i="2"/>
  <c r="BK510" i="2"/>
  <c r="J348" i="2"/>
  <c r="BK148" i="2"/>
  <c r="BK755" i="2"/>
  <c r="J616" i="2"/>
  <c r="BK460" i="2"/>
  <c r="BK141" i="2"/>
  <c r="J691" i="2"/>
  <c r="BK545" i="2"/>
  <c r="BK452" i="2"/>
  <c r="J247" i="2"/>
  <c r="BK125" i="2"/>
  <c r="BK695" i="2"/>
  <c r="J545" i="2"/>
  <c r="BK481" i="2"/>
  <c r="J300" i="2"/>
  <c r="J141" i="2"/>
  <c r="BK161" i="3"/>
  <c r="J141" i="3"/>
  <c r="BK136" i="3"/>
  <c r="BK169" i="3"/>
  <c r="J94" i="3"/>
  <c r="BK155" i="3"/>
  <c r="BK131" i="3"/>
  <c r="J166" i="5"/>
  <c r="BK137" i="5"/>
  <c r="J196" i="5"/>
  <c r="J149" i="5"/>
  <c r="BK126" i="5"/>
  <c r="BK99" i="5"/>
  <c r="J170" i="5"/>
  <c r="BK118" i="5"/>
  <c r="BK150" i="5"/>
  <c r="J107" i="5"/>
  <c r="J191" i="6"/>
  <c r="J131" i="6"/>
  <c r="BK102" i="6"/>
  <c r="BK191" i="6"/>
  <c r="BK171" i="6"/>
  <c r="J139" i="6"/>
  <c r="BK119" i="6"/>
  <c r="J213" i="6"/>
  <c r="BK182" i="6"/>
  <c r="BK125" i="6"/>
  <c r="J109" i="6"/>
  <c r="J95" i="7"/>
  <c r="BK92" i="7"/>
  <c r="BK99" i="7"/>
  <c r="BK115" i="9"/>
  <c r="BK109" i="9"/>
  <c r="J116" i="9"/>
  <c r="J117" i="10"/>
  <c r="BK102" i="10"/>
  <c r="BK117" i="10"/>
  <c r="BK88" i="10"/>
  <c r="J110" i="10"/>
  <c r="BK89" i="10"/>
  <c r="BK89" i="11"/>
  <c r="J123" i="11"/>
  <c r="J104" i="11"/>
  <c r="BK112" i="11"/>
  <c r="BK126" i="12"/>
  <c r="J103" i="12"/>
  <c r="BK123" i="12"/>
  <c r="J100" i="12"/>
  <c r="BK94" i="12"/>
  <c r="J104" i="12"/>
  <c r="BK84" i="14"/>
  <c r="J245" i="15"/>
  <c r="J233" i="15"/>
  <c r="BK183" i="15"/>
  <c r="J149" i="15"/>
  <c r="J117" i="15"/>
  <c r="BK256" i="15"/>
  <c r="J239" i="15"/>
  <c r="BK196" i="15"/>
  <c r="BK167" i="15"/>
  <c r="J134" i="15"/>
  <c r="BK113" i="15"/>
  <c r="BK253" i="15"/>
  <c r="BK224" i="15"/>
  <c r="J162" i="15"/>
  <c r="J130" i="15"/>
  <c r="J259" i="15"/>
  <c r="J234" i="15"/>
  <c r="J201" i="15"/>
  <c r="J164" i="15"/>
  <c r="BK125" i="15"/>
  <c r="BK91" i="15"/>
  <c r="J98" i="17"/>
  <c r="BK830" i="2"/>
  <c r="BK790" i="2"/>
  <c r="J724" i="2"/>
  <c r="J633" i="2"/>
  <c r="BK504" i="2"/>
  <c r="BK371" i="2"/>
  <c r="J258" i="2"/>
  <c r="BK796" i="2"/>
  <c r="J682" i="2"/>
  <c r="BK593" i="2"/>
  <c r="BK462" i="2"/>
  <c r="J261" i="2"/>
  <c r="J790" i="2"/>
  <c r="J674" i="2"/>
  <c r="BK571" i="2"/>
  <c r="J515" i="2"/>
  <c r="J412" i="2"/>
  <c r="BK258" i="2"/>
  <c r="J180" i="2"/>
  <c r="BK793" i="2"/>
  <c r="J705" i="2"/>
  <c r="J600" i="2"/>
  <c r="J452" i="2"/>
  <c r="J294" i="2"/>
  <c r="J156" i="2"/>
  <c r="J115" i="2"/>
  <c r="BK160" i="3"/>
  <c r="J144" i="3"/>
  <c r="BK106" i="3"/>
  <c r="J131" i="3"/>
  <c r="J164" i="3"/>
  <c r="J133" i="3"/>
  <c r="J182" i="3"/>
  <c r="J147" i="3"/>
  <c r="BK115" i="3"/>
  <c r="BK170" i="5"/>
  <c r="BK143" i="5"/>
  <c r="BK129" i="5"/>
  <c r="J96" i="5"/>
  <c r="BK176" i="5"/>
  <c r="J129" i="5"/>
  <c r="BK107" i="5"/>
  <c r="J178" i="5"/>
  <c r="BK147" i="5"/>
  <c r="BK117" i="5"/>
  <c r="BK103" i="5"/>
  <c r="J138" i="5"/>
  <c r="J100" i="5"/>
  <c r="BK167" i="6"/>
  <c r="BK122" i="6"/>
  <c r="BK215" i="6"/>
  <c r="BK187" i="6"/>
  <c r="J167" i="6"/>
  <c r="BK140" i="6"/>
  <c r="BK103" i="6"/>
  <c r="BK210" i="6"/>
  <c r="J187" i="6"/>
  <c r="BK163" i="6"/>
  <c r="J122" i="6"/>
  <c r="J125" i="6"/>
  <c r="J98" i="7"/>
  <c r="BK93" i="7"/>
  <c r="J105" i="7"/>
  <c r="BK88" i="8"/>
  <c r="BK102" i="9"/>
  <c r="J94" i="9"/>
  <c r="BK99" i="9"/>
  <c r="J110" i="9"/>
  <c r="J126" i="10"/>
  <c r="BK104" i="10"/>
  <c r="BK128" i="10"/>
  <c r="BK95" i="10"/>
  <c r="BK126" i="10"/>
  <c r="BK100" i="10"/>
  <c r="BK93" i="11"/>
  <c r="BK116" i="11"/>
  <c r="J105" i="11"/>
  <c r="J90" i="11"/>
  <c r="J116" i="11"/>
  <c r="J102" i="11"/>
  <c r="J120" i="12"/>
  <c r="BK102" i="12"/>
  <c r="J117" i="12"/>
  <c r="BK88" i="12"/>
  <c r="BK109" i="12"/>
  <c r="J119" i="12"/>
  <c r="BK93" i="12"/>
  <c r="BK244" i="15"/>
  <c r="J226" i="15"/>
  <c r="BK197" i="15"/>
  <c r="BK166" i="15"/>
  <c r="BK148" i="15"/>
  <c r="J120" i="15"/>
  <c r="BK95" i="15"/>
  <c r="J227" i="15"/>
  <c r="BK200" i="15"/>
  <c r="J166" i="15"/>
  <c r="BK142" i="15"/>
  <c r="J116" i="15"/>
  <c r="BK103" i="15"/>
  <c r="J219" i="15"/>
  <c r="BK187" i="15"/>
  <c r="J140" i="15"/>
  <c r="BK97" i="15"/>
  <c r="J248" i="15"/>
  <c r="BK231" i="15"/>
  <c r="BK211" i="15"/>
  <c r="BK193" i="15"/>
  <c r="J167" i="15"/>
  <c r="BK126" i="15"/>
  <c r="BK110" i="15"/>
  <c r="J87" i="17"/>
  <c r="BK833" i="2"/>
  <c r="BK802" i="2"/>
  <c r="J767" i="2"/>
  <c r="J675" i="2"/>
  <c r="J553" i="2"/>
  <c r="J389" i="2"/>
  <c r="J275" i="2"/>
  <c r="BK814" i="2"/>
  <c r="BK686" i="2"/>
  <c r="BK580" i="2"/>
  <c r="J469" i="2"/>
  <c r="BK328" i="2"/>
  <c r="BK131" i="2"/>
  <c r="J709" i="2"/>
  <c r="BK620" i="2"/>
  <c r="BK538" i="2"/>
  <c r="J462" i="2"/>
  <c r="J267" i="2"/>
  <c r="BK160" i="2"/>
  <c r="BK108" i="2"/>
  <c r="BK689" i="2"/>
  <c r="J571" i="2"/>
  <c r="J455" i="2"/>
  <c r="BK163" i="3"/>
  <c r="J143" i="3"/>
  <c r="BK104" i="3"/>
  <c r="J104" i="3"/>
  <c r="BK159" i="3"/>
  <c r="BK117" i="3"/>
  <c r="J170" i="3"/>
  <c r="BK145" i="3"/>
  <c r="BK107" i="3"/>
  <c r="J176" i="5"/>
  <c r="J150" i="5"/>
  <c r="J135" i="5"/>
  <c r="BK105" i="5"/>
  <c r="J174" i="5"/>
  <c r="J130" i="5"/>
  <c r="J119" i="5"/>
  <c r="J103" i="5"/>
  <c r="BK175" i="5"/>
  <c r="BK154" i="5"/>
  <c r="J126" i="5"/>
  <c r="BK106" i="5"/>
  <c r="BK146" i="5"/>
  <c r="BK112" i="5"/>
  <c r="J179" i="6"/>
  <c r="J144" i="6"/>
  <c r="BK109" i="6"/>
  <c r="BK218" i="6"/>
  <c r="BK179" i="6"/>
  <c r="BK164" i="6"/>
  <c r="J137" i="6"/>
  <c r="BK100" i="6"/>
  <c r="J204" i="6"/>
  <c r="BK178" i="6"/>
  <c r="BK139" i="6"/>
  <c r="BK108" i="6"/>
  <c r="J105" i="6"/>
  <c r="J93" i="7"/>
  <c r="J91" i="7"/>
  <c r="BK98" i="7"/>
  <c r="BK107" i="9"/>
  <c r="BK110" i="9"/>
  <c r="J88" i="9"/>
  <c r="J115" i="9"/>
  <c r="BK91" i="9"/>
  <c r="BK124" i="10"/>
  <c r="BK101" i="10"/>
  <c r="BK120" i="10"/>
  <c r="J93" i="10"/>
  <c r="J123" i="10"/>
  <c r="BK92" i="10"/>
  <c r="BK102" i="11"/>
  <c r="BK105" i="11"/>
  <c r="J119" i="11"/>
  <c r="BK100" i="11"/>
  <c r="BK88" i="11"/>
  <c r="BK104" i="11"/>
  <c r="BK115" i="12"/>
  <c r="J91" i="12"/>
  <c r="J112" i="12"/>
  <c r="J90" i="12"/>
  <c r="J97" i="12"/>
  <c r="J113" i="12"/>
  <c r="BK84" i="13"/>
  <c r="F36" i="14"/>
  <c r="BC67" i="1" s="1"/>
  <c r="J214" i="15"/>
  <c r="J173" i="15"/>
  <c r="J144" i="15"/>
  <c r="J118" i="15"/>
  <c r="BK96" i="15"/>
  <c r="J224" i="15"/>
  <c r="J195" i="15"/>
  <c r="J170" i="15"/>
  <c r="BK135" i="15"/>
  <c r="BK123" i="15"/>
  <c r="BK94" i="15"/>
  <c r="BK225" i="15"/>
  <c r="BK156" i="15"/>
  <c r="BK105" i="15"/>
  <c r="J256" i="15"/>
  <c r="J242" i="15"/>
  <c r="BK221" i="15"/>
  <c r="BK202" i="15"/>
  <c r="J186" i="15"/>
  <c r="J154" i="15"/>
  <c r="J123" i="15"/>
  <c r="J92" i="15"/>
  <c r="J100" i="17"/>
  <c r="BK87" i="17"/>
  <c r="BK826" i="2"/>
  <c r="BK762" i="2"/>
  <c r="J667" i="2"/>
  <c r="BK511" i="2"/>
  <c r="J449" i="2"/>
  <c r="BK319" i="2"/>
  <c r="BK152" i="2"/>
  <c r="BK764" i="2"/>
  <c r="BK633" i="2"/>
  <c r="BK380" i="2"/>
  <c r="BK231" i="2"/>
  <c r="J778" i="2"/>
  <c r="J683" i="2"/>
  <c r="BK600" i="2"/>
  <c r="BK477" i="2"/>
  <c r="BK278" i="2"/>
  <c r="BK170" i="2"/>
  <c r="BK780" i="2"/>
  <c r="BK649" i="2"/>
  <c r="J509" i="2"/>
  <c r="BK345" i="2"/>
  <c r="BK250" i="2"/>
  <c r="J131" i="2"/>
  <c r="BK111" i="3"/>
  <c r="BK170" i="3"/>
  <c r="BK133" i="3"/>
  <c r="J166" i="3"/>
  <c r="J135" i="3"/>
  <c r="BK175" i="3"/>
  <c r="J142" i="3"/>
  <c r="BK189" i="5"/>
  <c r="BK168" i="5"/>
  <c r="J136" i="5"/>
  <c r="BK196" i="5"/>
  <c r="BK148" i="5"/>
  <c r="J105" i="5"/>
  <c r="BK171" i="5"/>
  <c r="BK141" i="5"/>
  <c r="J154" i="5"/>
  <c r="BK104" i="5"/>
  <c r="BK173" i="6"/>
  <c r="BK137" i="6"/>
  <c r="J96" i="6"/>
  <c r="J183" i="6"/>
  <c r="BK158" i="6"/>
  <c r="J113" i="6"/>
  <c r="BK205" i="6"/>
  <c r="J172" i="6"/>
  <c r="BK123" i="6"/>
  <c r="BK113" i="6"/>
  <c r="BK94" i="7"/>
  <c r="BK88" i="7"/>
  <c r="BK96" i="7"/>
  <c r="J106" i="9"/>
  <c r="J99" i="9"/>
  <c r="BK98" i="9"/>
  <c r="BK92" i="9"/>
  <c r="J106" i="10"/>
  <c r="J119" i="10"/>
  <c r="BK90" i="10"/>
  <c r="BK106" i="10"/>
  <c r="J96" i="10"/>
  <c r="BK132" i="10"/>
  <c r="BK125" i="10"/>
  <c r="BK121" i="10"/>
  <c r="BK110" i="10"/>
  <c r="BK96" i="10"/>
  <c r="BK110" i="11"/>
  <c r="BK109" i="11"/>
  <c r="J114" i="11"/>
  <c r="J89" i="11"/>
  <c r="J108" i="11"/>
  <c r="J122" i="12"/>
  <c r="J94" i="12"/>
  <c r="J110" i="12"/>
  <c r="BK110" i="12"/>
  <c r="J99" i="12"/>
  <c r="F34" i="14"/>
  <c r="BA67" i="1" s="1"/>
  <c r="J180" i="15"/>
  <c r="J145" i="15"/>
  <c r="J115" i="15"/>
  <c r="J240" i="15"/>
  <c r="J199" i="15"/>
  <c r="J174" i="15"/>
  <c r="BK136" i="15"/>
  <c r="BK115" i="15"/>
  <c r="BK237" i="15"/>
  <c r="BK194" i="15"/>
  <c r="BK141" i="15"/>
  <c r="J94" i="15"/>
  <c r="J237" i="15"/>
  <c r="J225" i="15"/>
  <c r="BK195" i="15"/>
  <c r="BK170" i="15"/>
  <c r="BK131" i="15"/>
  <c r="J107" i="15"/>
  <c r="J93" i="17"/>
  <c r="J837" i="2"/>
  <c r="BK769" i="2"/>
  <c r="BK674" i="2"/>
  <c r="J531" i="2"/>
  <c r="J380" i="2"/>
  <c r="BK247" i="2"/>
  <c r="J664" i="2"/>
  <c r="BK507" i="2"/>
  <c r="BK338" i="2"/>
  <c r="J108" i="2"/>
  <c r="BK654" i="2"/>
  <c r="J519" i="2"/>
  <c r="BK473" i="2"/>
  <c r="J263" i="2"/>
  <c r="BK156" i="2"/>
  <c r="BK748" i="2"/>
  <c r="BK622" i="2"/>
  <c r="BK499" i="2"/>
  <c r="J319" i="2"/>
  <c r="J167" i="2"/>
  <c r="BK172" i="3"/>
  <c r="J145" i="3"/>
  <c r="J98" i="3"/>
  <c r="J129" i="3"/>
  <c r="BK157" i="3"/>
  <c r="BK129" i="3"/>
  <c r="J165" i="3"/>
  <c r="BK100" i="3"/>
  <c r="J171" i="5"/>
  <c r="BK142" i="5"/>
  <c r="BK98" i="5"/>
  <c r="BK163" i="5"/>
  <c r="J114" i="5"/>
  <c r="J179" i="5"/>
  <c r="BK158" i="5"/>
  <c r="BK130" i="5"/>
  <c r="BK169" i="5"/>
  <c r="J128" i="5"/>
  <c r="BK209" i="6"/>
  <c r="J142" i="6"/>
  <c r="J108" i="6"/>
  <c r="J209" i="6"/>
  <c r="J182" i="6"/>
  <c r="J165" i="6"/>
  <c r="BK150" i="6"/>
  <c r="J222" i="6"/>
  <c r="J194" i="6"/>
  <c r="BK162" i="6"/>
  <c r="J146" i="6"/>
  <c r="BK102" i="7"/>
  <c r="J94" i="7"/>
  <c r="BK104" i="7"/>
  <c r="J90" i="8"/>
  <c r="BK101" i="9"/>
  <c r="J91" i="9"/>
  <c r="J95" i="9"/>
  <c r="BK95" i="9"/>
  <c r="J90" i="9"/>
  <c r="BK112" i="10"/>
  <c r="J134" i="10"/>
  <c r="BK94" i="10"/>
  <c r="BK103" i="10"/>
  <c r="J97" i="10"/>
  <c r="BK114" i="11"/>
  <c r="BK124" i="11"/>
  <c r="J115" i="11"/>
  <c r="BK96" i="11"/>
  <c r="BK118" i="11"/>
  <c r="J92" i="11"/>
  <c r="BK107" i="12"/>
  <c r="BK91" i="12"/>
  <c r="BK98" i="12"/>
  <c r="J114" i="12"/>
  <c r="F37" i="13"/>
  <c r="BD66" i="1"/>
  <c r="BK216" i="15"/>
  <c r="J172" i="15"/>
  <c r="J141" i="15"/>
  <c r="J110" i="15"/>
  <c r="J251" i="15"/>
  <c r="J207" i="15"/>
  <c r="J171" i="15"/>
  <c r="J148" i="15"/>
  <c r="J125" i="15"/>
  <c r="BK109" i="15"/>
  <c r="BK229" i="15"/>
  <c r="BK184" i="15"/>
  <c r="BK147" i="15"/>
  <c r="J253" i="15"/>
  <c r="J229" i="15"/>
  <c r="BK207" i="15"/>
  <c r="BK171" i="15"/>
  <c r="J138" i="15"/>
  <c r="J108" i="15"/>
  <c r="J107" i="17"/>
  <c r="BK93" i="17"/>
  <c r="P88" i="3" l="1"/>
  <c r="T88" i="3"/>
  <c r="R88" i="3"/>
  <c r="BK103" i="2"/>
  <c r="J103" i="2" s="1"/>
  <c r="J61" i="2" s="1"/>
  <c r="P143" i="2"/>
  <c r="P169" i="2"/>
  <c r="R212" i="2"/>
  <c r="BK295" i="2"/>
  <c r="J295" i="2" s="1"/>
  <c r="J65" i="2" s="1"/>
  <c r="BK451" i="2"/>
  <c r="J451" i="2" s="1"/>
  <c r="J66" i="2" s="1"/>
  <c r="R480" i="2"/>
  <c r="T506" i="2"/>
  <c r="R514" i="2"/>
  <c r="T530" i="2"/>
  <c r="T544" i="2"/>
  <c r="R632" i="2"/>
  <c r="T666" i="2"/>
  <c r="R688" i="2"/>
  <c r="R754" i="2"/>
  <c r="P771" i="2"/>
  <c r="T792" i="2"/>
  <c r="T832" i="2"/>
  <c r="P93" i="3"/>
  <c r="T103" i="3"/>
  <c r="P139" i="3"/>
  <c r="R178" i="3"/>
  <c r="R168" i="3" s="1"/>
  <c r="R87" i="3" s="1"/>
  <c r="T85" i="5"/>
  <c r="T95" i="5"/>
  <c r="T102" i="5"/>
  <c r="R191" i="5"/>
  <c r="R121" i="6"/>
  <c r="P132" i="6"/>
  <c r="BK138" i="6"/>
  <c r="J138" i="6" s="1"/>
  <c r="J63" i="6" s="1"/>
  <c r="BK169" i="6"/>
  <c r="J169" i="6" s="1"/>
  <c r="J64" i="6" s="1"/>
  <c r="BK193" i="6"/>
  <c r="J193" i="6"/>
  <c r="J65" i="6" s="1"/>
  <c r="T199" i="6"/>
  <c r="P202" i="6"/>
  <c r="R208" i="6"/>
  <c r="R217" i="6"/>
  <c r="P87" i="7"/>
  <c r="P86" i="7" s="1"/>
  <c r="AU60" i="1" s="1"/>
  <c r="T87" i="8"/>
  <c r="T86" i="8" s="1"/>
  <c r="T87" i="9"/>
  <c r="T86" i="9"/>
  <c r="BK87" i="10"/>
  <c r="J87" i="10" s="1"/>
  <c r="J64" i="10" s="1"/>
  <c r="R87" i="11"/>
  <c r="R86" i="11" s="1"/>
  <c r="T87" i="12"/>
  <c r="T86" i="12"/>
  <c r="P88" i="15"/>
  <c r="T223" i="15"/>
  <c r="T238" i="15"/>
  <c r="R243" i="15"/>
  <c r="P250" i="15"/>
  <c r="BK97" i="17"/>
  <c r="J97" i="17" s="1"/>
  <c r="J63" i="17" s="1"/>
  <c r="P103" i="2"/>
  <c r="BK143" i="2"/>
  <c r="J143" i="2"/>
  <c r="J62" i="2" s="1"/>
  <c r="T169" i="2"/>
  <c r="T212" i="2"/>
  <c r="T295" i="2"/>
  <c r="P451" i="2"/>
  <c r="T480" i="2"/>
  <c r="P506" i="2"/>
  <c r="BK514" i="2"/>
  <c r="J514" i="2" s="1"/>
  <c r="J71" i="2" s="1"/>
  <c r="BK530" i="2"/>
  <c r="J530" i="2" s="1"/>
  <c r="J72" i="2" s="1"/>
  <c r="BK544" i="2"/>
  <c r="J544" i="2" s="1"/>
  <c r="J73" i="2" s="1"/>
  <c r="BK632" i="2"/>
  <c r="J632" i="2" s="1"/>
  <c r="J74" i="2" s="1"/>
  <c r="BK666" i="2"/>
  <c r="J666" i="2" s="1"/>
  <c r="J75" i="2" s="1"/>
  <c r="BK688" i="2"/>
  <c r="J688" i="2"/>
  <c r="J76" i="2" s="1"/>
  <c r="BK754" i="2"/>
  <c r="J754" i="2" s="1"/>
  <c r="J77" i="2" s="1"/>
  <c r="BK771" i="2"/>
  <c r="J771" i="2" s="1"/>
  <c r="J78" i="2" s="1"/>
  <c r="BK792" i="2"/>
  <c r="J792" i="2" s="1"/>
  <c r="J79" i="2" s="1"/>
  <c r="BK832" i="2"/>
  <c r="J832" i="2"/>
  <c r="J80" i="2"/>
  <c r="BK93" i="3"/>
  <c r="J93" i="3" s="1"/>
  <c r="J62" i="3" s="1"/>
  <c r="R103" i="3"/>
  <c r="BK139" i="3"/>
  <c r="J139" i="3" s="1"/>
  <c r="J65" i="3" s="1"/>
  <c r="T178" i="3"/>
  <c r="T168" i="3" s="1"/>
  <c r="BK85" i="5"/>
  <c r="J85" i="5" s="1"/>
  <c r="J60" i="5" s="1"/>
  <c r="R95" i="5"/>
  <c r="BK102" i="5"/>
  <c r="J102" i="5" s="1"/>
  <c r="J62" i="5" s="1"/>
  <c r="T191" i="5"/>
  <c r="P121" i="6"/>
  <c r="BK132" i="6"/>
  <c r="J132" i="6"/>
  <c r="J62" i="6"/>
  <c r="T138" i="6"/>
  <c r="P169" i="6"/>
  <c r="P193" i="6"/>
  <c r="R199" i="6"/>
  <c r="R202" i="6"/>
  <c r="P208" i="6"/>
  <c r="BK217" i="6"/>
  <c r="J217" i="6" s="1"/>
  <c r="J70" i="6" s="1"/>
  <c r="T87" i="7"/>
  <c r="T86" i="7"/>
  <c r="P87" i="8"/>
  <c r="P86" i="8"/>
  <c r="AU61" i="1" s="1"/>
  <c r="P87" i="9"/>
  <c r="P86" i="9"/>
  <c r="AU62" i="1" s="1"/>
  <c r="T87" i="10"/>
  <c r="T86" i="10"/>
  <c r="BK87" i="11"/>
  <c r="J87" i="11" s="1"/>
  <c r="J64" i="11" s="1"/>
  <c r="R87" i="12"/>
  <c r="R86" i="12"/>
  <c r="T88" i="15"/>
  <c r="R223" i="15"/>
  <c r="P238" i="15"/>
  <c r="P243" i="15"/>
  <c r="BK250" i="15"/>
  <c r="J250" i="15"/>
  <c r="J66" i="15" s="1"/>
  <c r="P97" i="17"/>
  <c r="P85" i="17" s="1"/>
  <c r="P84" i="17" s="1"/>
  <c r="AU70" i="1" s="1"/>
  <c r="T103" i="2"/>
  <c r="T143" i="2"/>
  <c r="BK169" i="2"/>
  <c r="J169" i="2" s="1"/>
  <c r="J63" i="2" s="1"/>
  <c r="P212" i="2"/>
  <c r="R295" i="2"/>
  <c r="T451" i="2"/>
  <c r="P480" i="2"/>
  <c r="R506" i="2"/>
  <c r="T514" i="2"/>
  <c r="R530" i="2"/>
  <c r="P544" i="2"/>
  <c r="P632" i="2"/>
  <c r="P666" i="2"/>
  <c r="P688" i="2"/>
  <c r="P754" i="2"/>
  <c r="R771" i="2"/>
  <c r="P792" i="2"/>
  <c r="P832" i="2"/>
  <c r="T93" i="3"/>
  <c r="P103" i="3"/>
  <c r="R139" i="3"/>
  <c r="P178" i="3"/>
  <c r="P168" i="3" s="1"/>
  <c r="P85" i="5"/>
  <c r="BK95" i="5"/>
  <c r="J95" i="5" s="1"/>
  <c r="J61" i="5" s="1"/>
  <c r="R102" i="5"/>
  <c r="P191" i="5"/>
  <c r="BK121" i="6"/>
  <c r="J121" i="6"/>
  <c r="J61" i="6" s="1"/>
  <c r="T132" i="6"/>
  <c r="P138" i="6"/>
  <c r="T169" i="6"/>
  <c r="T193" i="6"/>
  <c r="P199" i="6"/>
  <c r="T202" i="6"/>
  <c r="BK208" i="6"/>
  <c r="J208" i="6"/>
  <c r="J69" i="6"/>
  <c r="P217" i="6"/>
  <c r="R87" i="7"/>
  <c r="R86" i="7" s="1"/>
  <c r="BK87" i="8"/>
  <c r="J87" i="8"/>
  <c r="J64" i="8" s="1"/>
  <c r="R87" i="9"/>
  <c r="R86" i="9"/>
  <c r="R87" i="10"/>
  <c r="R86" i="10" s="1"/>
  <c r="P87" i="11"/>
  <c r="P86" i="11" s="1"/>
  <c r="AU64" i="1" s="1"/>
  <c r="P87" i="12"/>
  <c r="P86" i="12" s="1"/>
  <c r="AU65" i="1" s="1"/>
  <c r="R88" i="15"/>
  <c r="P223" i="15"/>
  <c r="R238" i="15"/>
  <c r="T243" i="15"/>
  <c r="T250" i="15"/>
  <c r="R97" i="17"/>
  <c r="R85" i="17"/>
  <c r="R84" i="17"/>
  <c r="R103" i="2"/>
  <c r="R143" i="2"/>
  <c r="R169" i="2"/>
  <c r="BK212" i="2"/>
  <c r="J212" i="2" s="1"/>
  <c r="J64" i="2" s="1"/>
  <c r="P295" i="2"/>
  <c r="R451" i="2"/>
  <c r="BK480" i="2"/>
  <c r="J480" i="2" s="1"/>
  <c r="J69" i="2" s="1"/>
  <c r="BK506" i="2"/>
  <c r="J506" i="2" s="1"/>
  <c r="J70" i="2" s="1"/>
  <c r="P514" i="2"/>
  <c r="P530" i="2"/>
  <c r="R544" i="2"/>
  <c r="T632" i="2"/>
  <c r="R666" i="2"/>
  <c r="T688" i="2"/>
  <c r="T754" i="2"/>
  <c r="T771" i="2"/>
  <c r="R792" i="2"/>
  <c r="R832" i="2"/>
  <c r="R93" i="3"/>
  <c r="BK103" i="3"/>
  <c r="J103" i="3" s="1"/>
  <c r="J64" i="3" s="1"/>
  <c r="T139" i="3"/>
  <c r="BK178" i="3"/>
  <c r="BK168" i="3" s="1"/>
  <c r="J168" i="3" s="1"/>
  <c r="J66" i="3" s="1"/>
  <c r="J178" i="3"/>
  <c r="J67" i="3" s="1"/>
  <c r="R85" i="5"/>
  <c r="R84" i="5" s="1"/>
  <c r="P95" i="5"/>
  <c r="P102" i="5"/>
  <c r="BK191" i="5"/>
  <c r="J191" i="5" s="1"/>
  <c r="J63" i="5" s="1"/>
  <c r="T121" i="6"/>
  <c r="R132" i="6"/>
  <c r="R138" i="6"/>
  <c r="R169" i="6"/>
  <c r="R193" i="6"/>
  <c r="BK199" i="6"/>
  <c r="J199" i="6" s="1"/>
  <c r="J66" i="6" s="1"/>
  <c r="BK202" i="6"/>
  <c r="J202" i="6"/>
  <c r="J67" i="6" s="1"/>
  <c r="T208" i="6"/>
  <c r="T217" i="6"/>
  <c r="BK87" i="7"/>
  <c r="J87" i="7"/>
  <c r="J64" i="7"/>
  <c r="R87" i="8"/>
  <c r="R86" i="8" s="1"/>
  <c r="BK87" i="9"/>
  <c r="J87" i="9"/>
  <c r="J64" i="9"/>
  <c r="P87" i="10"/>
  <c r="P86" i="10" s="1"/>
  <c r="AU63" i="1" s="1"/>
  <c r="T87" i="11"/>
  <c r="T86" i="11"/>
  <c r="BK87" i="12"/>
  <c r="J87" i="12" s="1"/>
  <c r="J64" i="12" s="1"/>
  <c r="BK88" i="15"/>
  <c r="J88" i="15" s="1"/>
  <c r="J61" i="15" s="1"/>
  <c r="BK223" i="15"/>
  <c r="J223" i="15"/>
  <c r="J63" i="15" s="1"/>
  <c r="BK238" i="15"/>
  <c r="J238" i="15" s="1"/>
  <c r="J64" i="15" s="1"/>
  <c r="BK243" i="15"/>
  <c r="J243" i="15"/>
  <c r="J65" i="15" s="1"/>
  <c r="R250" i="15"/>
  <c r="T97" i="17"/>
  <c r="T85" i="17" s="1"/>
  <c r="T84" i="17" s="1"/>
  <c r="BK476" i="2"/>
  <c r="J476" i="2" s="1"/>
  <c r="J67" i="2" s="1"/>
  <c r="BK91" i="3"/>
  <c r="J91" i="3" s="1"/>
  <c r="J61" i="3" s="1"/>
  <c r="BK220" i="15"/>
  <c r="J220" i="15" s="1"/>
  <c r="J62" i="15" s="1"/>
  <c r="BK840" i="2"/>
  <c r="J840" i="2" s="1"/>
  <c r="J81" i="2" s="1"/>
  <c r="BK99" i="3"/>
  <c r="J99" i="3" s="1"/>
  <c r="J63" i="3" s="1"/>
  <c r="BK81" i="16"/>
  <c r="J81" i="16" s="1"/>
  <c r="J60" i="16" s="1"/>
  <c r="BK92" i="17"/>
  <c r="J92" i="17"/>
  <c r="J62" i="17"/>
  <c r="BK88" i="3"/>
  <c r="J88" i="3" s="1"/>
  <c r="J60" i="3" s="1"/>
  <c r="BK221" i="6"/>
  <c r="J221" i="6" s="1"/>
  <c r="J71" i="6" s="1"/>
  <c r="BK83" i="13"/>
  <c r="J83" i="13"/>
  <c r="J61" i="13" s="1"/>
  <c r="BK86" i="17"/>
  <c r="J86" i="17" s="1"/>
  <c r="J61" i="17" s="1"/>
  <c r="BK106" i="17"/>
  <c r="J106" i="17"/>
  <c r="J64" i="17" s="1"/>
  <c r="BK206" i="6"/>
  <c r="J206" i="6" s="1"/>
  <c r="J68" i="6" s="1"/>
  <c r="BK223" i="6"/>
  <c r="J223" i="6"/>
  <c r="J72" i="6" s="1"/>
  <c r="BK83" i="14"/>
  <c r="J83" i="14" s="1"/>
  <c r="J61" i="14" s="1"/>
  <c r="BE98" i="17"/>
  <c r="BE100" i="17"/>
  <c r="BE104" i="17"/>
  <c r="BE107" i="17"/>
  <c r="E48" i="17"/>
  <c r="J52" i="17"/>
  <c r="F55" i="17"/>
  <c r="BE87" i="17"/>
  <c r="BE93" i="17"/>
  <c r="J74" i="16"/>
  <c r="F77" i="16"/>
  <c r="E48" i="16"/>
  <c r="BE82" i="16"/>
  <c r="BE96" i="15"/>
  <c r="BE97" i="15"/>
  <c r="BE98" i="15"/>
  <c r="BE101" i="15"/>
  <c r="BE103" i="15"/>
  <c r="BE128" i="15"/>
  <c r="BE130" i="15"/>
  <c r="BE132" i="15"/>
  <c r="BE134" i="15"/>
  <c r="BE147" i="15"/>
  <c r="BE150" i="15"/>
  <c r="BE160" i="15"/>
  <c r="BE164" i="15"/>
  <c r="BE166" i="15"/>
  <c r="BE167" i="15"/>
  <c r="BE173" i="15"/>
  <c r="BE174" i="15"/>
  <c r="BE175" i="15"/>
  <c r="BE178" i="15"/>
  <c r="BE183" i="15"/>
  <c r="BE189" i="15"/>
  <c r="BE196" i="15"/>
  <c r="BE217" i="15"/>
  <c r="BE232" i="15"/>
  <c r="BE239" i="15"/>
  <c r="BE257" i="15"/>
  <c r="BE258" i="15"/>
  <c r="BE259" i="15"/>
  <c r="E76" i="15"/>
  <c r="BE89" i="15"/>
  <c r="BE92" i="15"/>
  <c r="BE93" i="15"/>
  <c r="BE94" i="15"/>
  <c r="BE95" i="15"/>
  <c r="BE107" i="15"/>
  <c r="BE108" i="15"/>
  <c r="BE110" i="15"/>
  <c r="BE111" i="15"/>
  <c r="BE113" i="15"/>
  <c r="BE114" i="15"/>
  <c r="BE115" i="15"/>
  <c r="BE118" i="15"/>
  <c r="BE119" i="15"/>
  <c r="BE122" i="15"/>
  <c r="BE124" i="15"/>
  <c r="BE126" i="15"/>
  <c r="BE127" i="15"/>
  <c r="BE133" i="15"/>
  <c r="BE135" i="15"/>
  <c r="BE136" i="15"/>
  <c r="BE142" i="15"/>
  <c r="BE145" i="15"/>
  <c r="BE149" i="15"/>
  <c r="BE171" i="15"/>
  <c r="BE172" i="15"/>
  <c r="BE177" i="15"/>
  <c r="BE182" i="15"/>
  <c r="BE186" i="15"/>
  <c r="BE199" i="15"/>
  <c r="BE200" i="15"/>
  <c r="BE201" i="15"/>
  <c r="BE204" i="15"/>
  <c r="BE207" i="15"/>
  <c r="BE208" i="15"/>
  <c r="BE214" i="15"/>
  <c r="BE215" i="15"/>
  <c r="BE216" i="15"/>
  <c r="BE233" i="15"/>
  <c r="BE240" i="15"/>
  <c r="BE241" i="15"/>
  <c r="BE244" i="15"/>
  <c r="BE246" i="15"/>
  <c r="BE247" i="15"/>
  <c r="BE251" i="15"/>
  <c r="BE256" i="15"/>
  <c r="J52" i="15"/>
  <c r="F83" i="15"/>
  <c r="BE91" i="15"/>
  <c r="BE99" i="15"/>
  <c r="BE117" i="15"/>
  <c r="BE120" i="15"/>
  <c r="BE121" i="15"/>
  <c r="BE137" i="15"/>
  <c r="BE140" i="15"/>
  <c r="BE141" i="15"/>
  <c r="BE144" i="15"/>
  <c r="BE151" i="15"/>
  <c r="BE154" i="15"/>
  <c r="BE156" i="15"/>
  <c r="BE158" i="15"/>
  <c r="BE161" i="15"/>
  <c r="BE168" i="15"/>
  <c r="BE180" i="15"/>
  <c r="BE187" i="15"/>
  <c r="BE188" i="15"/>
  <c r="BE193" i="15"/>
  <c r="BE197" i="15"/>
  <c r="BE202" i="15"/>
  <c r="BE203" i="15"/>
  <c r="BE209" i="15"/>
  <c r="BE212" i="15"/>
  <c r="BE224" i="15"/>
  <c r="BE225" i="15"/>
  <c r="BE226" i="15"/>
  <c r="BE227" i="15"/>
  <c r="BE229" i="15"/>
  <c r="BE230" i="15"/>
  <c r="BE234" i="15"/>
  <c r="BE235" i="15"/>
  <c r="BE236" i="15"/>
  <c r="BE242" i="15"/>
  <c r="BE245" i="15"/>
  <c r="BE253" i="15"/>
  <c r="BE254" i="15"/>
  <c r="BE105" i="15"/>
  <c r="BE109" i="15"/>
  <c r="BE112" i="15"/>
  <c r="BE116" i="15"/>
  <c r="BE123" i="15"/>
  <c r="BE125" i="15"/>
  <c r="BE131" i="15"/>
  <c r="BE138" i="15"/>
  <c r="BE139" i="15"/>
  <c r="BE146" i="15"/>
  <c r="BE148" i="15"/>
  <c r="BE152" i="15"/>
  <c r="BE157" i="15"/>
  <c r="BE159" i="15"/>
  <c r="BE162" i="15"/>
  <c r="BE163" i="15"/>
  <c r="BE169" i="15"/>
  <c r="BE170" i="15"/>
  <c r="BE184" i="15"/>
  <c r="BE185" i="15"/>
  <c r="BE190" i="15"/>
  <c r="BE191" i="15"/>
  <c r="BE194" i="15"/>
  <c r="BE195" i="15"/>
  <c r="BE198" i="15"/>
  <c r="BE206" i="15"/>
  <c r="BE210" i="15"/>
  <c r="BE211" i="15"/>
  <c r="BE219" i="15"/>
  <c r="BE221" i="15"/>
  <c r="BE228" i="15"/>
  <c r="BE231" i="15"/>
  <c r="BE237" i="15"/>
  <c r="BE248" i="15"/>
  <c r="BE249" i="15"/>
  <c r="BE252" i="15"/>
  <c r="BE255" i="15"/>
  <c r="BE84" i="14"/>
  <c r="F55" i="14"/>
  <c r="E48" i="14"/>
  <c r="J52" i="14"/>
  <c r="E48" i="13"/>
  <c r="F78" i="13"/>
  <c r="BE84" i="13"/>
  <c r="J52" i="13"/>
  <c r="F59" i="12"/>
  <c r="J80" i="12"/>
  <c r="BE91" i="12"/>
  <c r="BE96" i="12"/>
  <c r="BE101" i="12"/>
  <c r="BE104" i="12"/>
  <c r="BE107" i="12"/>
  <c r="BE108" i="12"/>
  <c r="BE110" i="12"/>
  <c r="BE111" i="12"/>
  <c r="BE112" i="12"/>
  <c r="BE113" i="12"/>
  <c r="BE114" i="12"/>
  <c r="BE117" i="12"/>
  <c r="BE121" i="12"/>
  <c r="BE126" i="12"/>
  <c r="E74" i="12"/>
  <c r="BE99" i="12"/>
  <c r="BE100" i="12"/>
  <c r="BE102" i="12"/>
  <c r="BE105" i="12"/>
  <c r="BE106" i="12"/>
  <c r="BE119" i="12"/>
  <c r="BE124" i="12"/>
  <c r="BE93" i="12"/>
  <c r="BE94" i="12"/>
  <c r="BE95" i="12"/>
  <c r="BE97" i="12"/>
  <c r="BE98" i="12"/>
  <c r="BE103" i="12"/>
  <c r="BE115" i="12"/>
  <c r="BE116" i="12"/>
  <c r="BE120" i="12"/>
  <c r="BE122" i="12"/>
  <c r="BE125" i="12"/>
  <c r="BE88" i="12"/>
  <c r="BE89" i="12"/>
  <c r="BE90" i="12"/>
  <c r="BE92" i="12"/>
  <c r="BE109" i="12"/>
  <c r="BE118" i="12"/>
  <c r="BE123" i="12"/>
  <c r="F83" i="11"/>
  <c r="BE93" i="11"/>
  <c r="BE94" i="11"/>
  <c r="BE95" i="11"/>
  <c r="BE97" i="11"/>
  <c r="BE106" i="11"/>
  <c r="BE110" i="11"/>
  <c r="BE113" i="11"/>
  <c r="BE115" i="11"/>
  <c r="BE116" i="11"/>
  <c r="BE120" i="11"/>
  <c r="BE127" i="11"/>
  <c r="BE88" i="11"/>
  <c r="BE98" i="11"/>
  <c r="BE102" i="11"/>
  <c r="BE109" i="11"/>
  <c r="BE111" i="11"/>
  <c r="BE112" i="11"/>
  <c r="BE114" i="11"/>
  <c r="BE124" i="11"/>
  <c r="E50" i="11"/>
  <c r="J56" i="11"/>
  <c r="BE89" i="11"/>
  <c r="BE92" i="11"/>
  <c r="BE99" i="11"/>
  <c r="BE100" i="11"/>
  <c r="BE101" i="11"/>
  <c r="BE107" i="11"/>
  <c r="BE117" i="11"/>
  <c r="BE119" i="11"/>
  <c r="BE121" i="11"/>
  <c r="BE122" i="11"/>
  <c r="BE90" i="11"/>
  <c r="BE91" i="11"/>
  <c r="BE96" i="11"/>
  <c r="BE103" i="11"/>
  <c r="BE104" i="11"/>
  <c r="BE105" i="11"/>
  <c r="BE108" i="11"/>
  <c r="BE118" i="11"/>
  <c r="BE123" i="11"/>
  <c r="BE125" i="11"/>
  <c r="BE126" i="11"/>
  <c r="BE93" i="10"/>
  <c r="BE99" i="10"/>
  <c r="BE104" i="10"/>
  <c r="BE105" i="10"/>
  <c r="BE106" i="10"/>
  <c r="BE111" i="10"/>
  <c r="BE112" i="10"/>
  <c r="BE121" i="10"/>
  <c r="BE123" i="10"/>
  <c r="BE127" i="10"/>
  <c r="BE129" i="10"/>
  <c r="BE133" i="10"/>
  <c r="BE136" i="10"/>
  <c r="J56" i="10"/>
  <c r="F59" i="10"/>
  <c r="BE88" i="10"/>
  <c r="BE90" i="10"/>
  <c r="BE91" i="10"/>
  <c r="BE92" i="10"/>
  <c r="BE94" i="10"/>
  <c r="BE107" i="10"/>
  <c r="BE113" i="10"/>
  <c r="BE116" i="10"/>
  <c r="BE119" i="10"/>
  <c r="BE120" i="10"/>
  <c r="BE131" i="10"/>
  <c r="BE89" i="10"/>
  <c r="BE97" i="10"/>
  <c r="BE98" i="10"/>
  <c r="BE100" i="10"/>
  <c r="BE101" i="10"/>
  <c r="BE102" i="10"/>
  <c r="BE103" i="10"/>
  <c r="BE108" i="10"/>
  <c r="BE109" i="10"/>
  <c r="BE110" i="10"/>
  <c r="BE114" i="10"/>
  <c r="BE122" i="10"/>
  <c r="BE124" i="10"/>
  <c r="BE125" i="10"/>
  <c r="BE132" i="10"/>
  <c r="E50" i="10"/>
  <c r="BE95" i="10"/>
  <c r="BE96" i="10"/>
  <c r="BE115" i="10"/>
  <c r="BE117" i="10"/>
  <c r="BE118" i="10"/>
  <c r="BE126" i="10"/>
  <c r="BE128" i="10"/>
  <c r="BE130" i="10"/>
  <c r="BE134" i="10"/>
  <c r="BE135" i="10"/>
  <c r="E50" i="9"/>
  <c r="F59" i="9"/>
  <c r="J80" i="9"/>
  <c r="BE94" i="9"/>
  <c r="BE99" i="9"/>
  <c r="BE101" i="9"/>
  <c r="BE108" i="9"/>
  <c r="BE111" i="9"/>
  <c r="BE114" i="9"/>
  <c r="BE116" i="9"/>
  <c r="BE88" i="9"/>
  <c r="BE89" i="9"/>
  <c r="BE90" i="9"/>
  <c r="BE92" i="9"/>
  <c r="BE93" i="9"/>
  <c r="BE102" i="9"/>
  <c r="BE103" i="9"/>
  <c r="BE105" i="9"/>
  <c r="BE106" i="9"/>
  <c r="BE109" i="9"/>
  <c r="BE115" i="9"/>
  <c r="BE95" i="9"/>
  <c r="BE96" i="9"/>
  <c r="BE97" i="9"/>
  <c r="BE100" i="9"/>
  <c r="BE104" i="9"/>
  <c r="BE107" i="9"/>
  <c r="BE112" i="9"/>
  <c r="BE91" i="9"/>
  <c r="BE98" i="9"/>
  <c r="BE110" i="9"/>
  <c r="BE113" i="9"/>
  <c r="J80" i="8"/>
  <c r="BE88" i="8"/>
  <c r="BE90" i="8"/>
  <c r="E74" i="8"/>
  <c r="BE91" i="8"/>
  <c r="F83" i="8"/>
  <c r="BE89" i="8"/>
  <c r="E50" i="7"/>
  <c r="J56" i="7"/>
  <c r="BE90" i="7"/>
  <c r="BE91" i="7"/>
  <c r="BE92" i="7"/>
  <c r="BE94" i="7"/>
  <c r="BE100" i="7"/>
  <c r="BE107" i="7"/>
  <c r="F83" i="7"/>
  <c r="BE88" i="7"/>
  <c r="BE93" i="7"/>
  <c r="BE95" i="7"/>
  <c r="BE99" i="7"/>
  <c r="BE101" i="7"/>
  <c r="BE102" i="7"/>
  <c r="BE105" i="7"/>
  <c r="BE89" i="7"/>
  <c r="BE97" i="7"/>
  <c r="BE104" i="7"/>
  <c r="BE106" i="7"/>
  <c r="BE96" i="7"/>
  <c r="BE98" i="7"/>
  <c r="BE103" i="7"/>
  <c r="BE108" i="7"/>
  <c r="J87" i="6"/>
  <c r="BE96" i="6"/>
  <c r="BE97" i="6"/>
  <c r="BE102" i="6"/>
  <c r="BE119" i="6"/>
  <c r="BE123" i="6"/>
  <c r="BE125" i="6"/>
  <c r="BE130" i="6"/>
  <c r="BE131" i="6"/>
  <c r="BE137" i="6"/>
  <c r="BE139" i="6"/>
  <c r="F90" i="6"/>
  <c r="BE95" i="6"/>
  <c r="BE100" i="6"/>
  <c r="BE101" i="6"/>
  <c r="BE104" i="6"/>
  <c r="BE109" i="6"/>
  <c r="BE116" i="6"/>
  <c r="BE127" i="6"/>
  <c r="BE129" i="6"/>
  <c r="BE134" i="6"/>
  <c r="BE135" i="6"/>
  <c r="BE136" i="6"/>
  <c r="BE140" i="6"/>
  <c r="BE144" i="6"/>
  <c r="BE146" i="6"/>
  <c r="BE150" i="6"/>
  <c r="BE152" i="6"/>
  <c r="BE160" i="6"/>
  <c r="BE170" i="6"/>
  <c r="BE172" i="6"/>
  <c r="BE176" i="6"/>
  <c r="BE177" i="6"/>
  <c r="BE183" i="6"/>
  <c r="BE187" i="6"/>
  <c r="BE191" i="6"/>
  <c r="BE192" i="6"/>
  <c r="BE194" i="6"/>
  <c r="BE200" i="6"/>
  <c r="BE201" i="6"/>
  <c r="BE203" i="6"/>
  <c r="BE204" i="6"/>
  <c r="BE205" i="6"/>
  <c r="BE209" i="6"/>
  <c r="BE213" i="6"/>
  <c r="BE218" i="6"/>
  <c r="E83" i="6"/>
  <c r="BE103" i="6"/>
  <c r="BE105" i="6"/>
  <c r="BE108" i="6"/>
  <c r="BE122" i="6"/>
  <c r="BE128" i="6"/>
  <c r="BE142" i="6"/>
  <c r="BE148" i="6"/>
  <c r="BE162" i="6"/>
  <c r="BE163" i="6"/>
  <c r="BE164" i="6"/>
  <c r="BE165" i="6"/>
  <c r="BE166" i="6"/>
  <c r="BE167" i="6"/>
  <c r="BE168" i="6"/>
  <c r="BE173" i="6"/>
  <c r="BE174" i="6"/>
  <c r="BE175" i="6"/>
  <c r="BE178" i="6"/>
  <c r="BE179" i="6"/>
  <c r="BE182" i="6"/>
  <c r="BE197" i="6"/>
  <c r="BE198" i="6"/>
  <c r="BE207" i="6"/>
  <c r="BE210" i="6"/>
  <c r="BE214" i="6"/>
  <c r="BE215" i="6"/>
  <c r="BK84" i="5"/>
  <c r="J84" i="5" s="1"/>
  <c r="J59" i="5" s="1"/>
  <c r="BE113" i="6"/>
  <c r="BE124" i="6"/>
  <c r="BE126" i="6"/>
  <c r="BE133" i="6"/>
  <c r="BE155" i="6"/>
  <c r="BE158" i="6"/>
  <c r="BE171" i="6"/>
  <c r="BE219" i="6"/>
  <c r="BE222" i="6"/>
  <c r="BE224" i="6"/>
  <c r="F55" i="5"/>
  <c r="BE91" i="5"/>
  <c r="BE96" i="5"/>
  <c r="BE98" i="5"/>
  <c r="BE99" i="5"/>
  <c r="BE105" i="5"/>
  <c r="BE108" i="5"/>
  <c r="BE114" i="5"/>
  <c r="BE118" i="5"/>
  <c r="BE120" i="5"/>
  <c r="BE121" i="5"/>
  <c r="BE122" i="5"/>
  <c r="BE123" i="5"/>
  <c r="BE124" i="5"/>
  <c r="BE125" i="5"/>
  <c r="BE129" i="5"/>
  <c r="BE135" i="5"/>
  <c r="BE136" i="5"/>
  <c r="BE142" i="5"/>
  <c r="BE143" i="5"/>
  <c r="BE144" i="5"/>
  <c r="BE147" i="5"/>
  <c r="BE160" i="5"/>
  <c r="BE161" i="5"/>
  <c r="BE164" i="5"/>
  <c r="BE165" i="5"/>
  <c r="BE166" i="5"/>
  <c r="BE167" i="5"/>
  <c r="BE168" i="5"/>
  <c r="BE170" i="5"/>
  <c r="BE173" i="5"/>
  <c r="BE176" i="5"/>
  <c r="BE179" i="5"/>
  <c r="J52" i="5"/>
  <c r="BE103" i="5"/>
  <c r="BE104" i="5"/>
  <c r="BE107" i="5"/>
  <c r="BE112" i="5"/>
  <c r="BE128" i="5"/>
  <c r="BE134" i="5"/>
  <c r="BE148" i="5"/>
  <c r="BE163" i="5"/>
  <c r="BE192" i="5"/>
  <c r="BE195" i="5"/>
  <c r="E48" i="5"/>
  <c r="BE86" i="5"/>
  <c r="BE93" i="5"/>
  <c r="BE109" i="5"/>
  <c r="BE115" i="5"/>
  <c r="BE116" i="5"/>
  <c r="BE119" i="5"/>
  <c r="BE137" i="5"/>
  <c r="BE138" i="5"/>
  <c r="BE140" i="5"/>
  <c r="BE141" i="5"/>
  <c r="BE146" i="5"/>
  <c r="BE149" i="5"/>
  <c r="BE150" i="5"/>
  <c r="BE153" i="5"/>
  <c r="BE159" i="5"/>
  <c r="BE169" i="5"/>
  <c r="BE171" i="5"/>
  <c r="BE172" i="5"/>
  <c r="BE174" i="5"/>
  <c r="BE175" i="5"/>
  <c r="BE177" i="5"/>
  <c r="BE189" i="5"/>
  <c r="BE193" i="5"/>
  <c r="BE194" i="5"/>
  <c r="BE196" i="5"/>
  <c r="BE100" i="5"/>
  <c r="BE106" i="5"/>
  <c r="BE113" i="5"/>
  <c r="BE117" i="5"/>
  <c r="BE126" i="5"/>
  <c r="BE127" i="5"/>
  <c r="BE130" i="5"/>
  <c r="BE139" i="5"/>
  <c r="BE145" i="5"/>
  <c r="BE154" i="5"/>
  <c r="BE158" i="5"/>
  <c r="BE162" i="5"/>
  <c r="BE178" i="5"/>
  <c r="BE188" i="5"/>
  <c r="J81" i="3"/>
  <c r="F84" i="3"/>
  <c r="BE89" i="3"/>
  <c r="BE92" i="3"/>
  <c r="BE94" i="3"/>
  <c r="BE123" i="3"/>
  <c r="BE125" i="3"/>
  <c r="BE152" i="3"/>
  <c r="BE158" i="3"/>
  <c r="BE163" i="3"/>
  <c r="BE165" i="3"/>
  <c r="BE166" i="3"/>
  <c r="BE176" i="3"/>
  <c r="BE182" i="3"/>
  <c r="BE100" i="3"/>
  <c r="BE104" i="3"/>
  <c r="BE129" i="3"/>
  <c r="BE133" i="3"/>
  <c r="BE136" i="3"/>
  <c r="BE137" i="3"/>
  <c r="BE145" i="3"/>
  <c r="BE154" i="3"/>
  <c r="BE161" i="3"/>
  <c r="BE164" i="3"/>
  <c r="BE170" i="3"/>
  <c r="BE171" i="3"/>
  <c r="BE172" i="3"/>
  <c r="BE179" i="3"/>
  <c r="E48" i="3"/>
  <c r="BE98" i="3"/>
  <c r="BE106" i="3"/>
  <c r="BE107" i="3"/>
  <c r="BE111" i="3"/>
  <c r="BE113" i="3"/>
  <c r="BE115" i="3"/>
  <c r="BE117" i="3"/>
  <c r="BE121" i="3"/>
  <c r="BE140" i="3"/>
  <c r="BE142" i="3"/>
  <c r="BE143" i="3"/>
  <c r="BE144" i="3"/>
  <c r="BE147" i="3"/>
  <c r="BE149" i="3"/>
  <c r="BE150" i="3"/>
  <c r="BE151" i="3"/>
  <c r="BE153" i="3"/>
  <c r="BE157" i="3"/>
  <c r="BE159" i="3"/>
  <c r="BE160" i="3"/>
  <c r="BE162" i="3"/>
  <c r="BE175" i="3"/>
  <c r="BE180" i="3"/>
  <c r="BE90" i="3"/>
  <c r="BE119" i="3"/>
  <c r="BE131" i="3"/>
  <c r="BE135" i="3"/>
  <c r="BE141" i="3"/>
  <c r="BE155" i="3"/>
  <c r="BE169" i="3"/>
  <c r="BE173" i="3"/>
  <c r="BE174" i="3"/>
  <c r="BE118" i="2"/>
  <c r="BE121" i="2"/>
  <c r="BE125" i="2"/>
  <c r="BE156" i="2"/>
  <c r="BE203" i="2"/>
  <c r="BE231" i="2"/>
  <c r="BE258" i="2"/>
  <c r="BE267" i="2"/>
  <c r="BE281" i="2"/>
  <c r="BE310" i="2"/>
  <c r="BE348" i="2"/>
  <c r="BE398" i="2"/>
  <c r="BE405" i="2"/>
  <c r="BE422" i="2"/>
  <c r="BE466" i="2"/>
  <c r="BE471" i="2"/>
  <c r="BE489" i="2"/>
  <c r="BE504" i="2"/>
  <c r="BE519" i="2"/>
  <c r="BE528" i="2"/>
  <c r="BE535" i="2"/>
  <c r="BE545" i="2"/>
  <c r="BE580" i="2"/>
  <c r="BE612" i="2"/>
  <c r="BE616" i="2"/>
  <c r="BE630" i="2"/>
  <c r="BE638" i="2"/>
  <c r="BE667" i="2"/>
  <c r="BE682" i="2"/>
  <c r="BE683" i="2"/>
  <c r="BE752" i="2"/>
  <c r="BE764" i="2"/>
  <c r="BE767" i="2"/>
  <c r="BE776" i="2"/>
  <c r="BE783" i="2"/>
  <c r="BE802" i="2"/>
  <c r="BE816" i="2"/>
  <c r="J52" i="2"/>
  <c r="E91" i="2"/>
  <c r="BE128" i="2"/>
  <c r="BE141" i="2"/>
  <c r="BE180" i="2"/>
  <c r="BE294" i="2"/>
  <c r="BE300" i="2"/>
  <c r="BE319" i="2"/>
  <c r="BE328" i="2"/>
  <c r="BE362" i="2"/>
  <c r="BE371" i="2"/>
  <c r="BE380" i="2"/>
  <c r="BE415" i="2"/>
  <c r="BE449" i="2"/>
  <c r="BE487" i="2"/>
  <c r="BE507" i="2"/>
  <c r="BE509" i="2"/>
  <c r="BE511" i="2"/>
  <c r="BE512" i="2"/>
  <c r="BE531" i="2"/>
  <c r="BE644" i="2"/>
  <c r="BE648" i="2"/>
  <c r="BE686" i="2"/>
  <c r="BE695" i="2"/>
  <c r="BE738" i="2"/>
  <c r="BE755" i="2"/>
  <c r="BE769" i="2"/>
  <c r="BE780" i="2"/>
  <c r="BE793" i="2"/>
  <c r="BE796" i="2"/>
  <c r="BE799" i="2"/>
  <c r="BE115" i="2"/>
  <c r="BE144" i="2"/>
  <c r="BE148" i="2"/>
  <c r="BE152" i="2"/>
  <c r="BE170" i="2"/>
  <c r="BE190" i="2"/>
  <c r="BE199" i="2"/>
  <c r="BE245" i="2"/>
  <c r="BE247" i="2"/>
  <c r="BE250" i="2"/>
  <c r="BE255" i="2"/>
  <c r="BE275" i="2"/>
  <c r="BE278" i="2"/>
  <c r="BE290" i="2"/>
  <c r="BE296" i="2"/>
  <c r="BE345" i="2"/>
  <c r="BE355" i="2"/>
  <c r="BE447" i="2"/>
  <c r="BE452" i="2"/>
  <c r="BE464" i="2"/>
  <c r="BE473" i="2"/>
  <c r="BE492" i="2"/>
  <c r="BE499" i="2"/>
  <c r="BE510" i="2"/>
  <c r="BE521" i="2"/>
  <c r="BE538" i="2"/>
  <c r="BE553" i="2"/>
  <c r="BE562" i="2"/>
  <c r="BE600" i="2"/>
  <c r="BE620" i="2"/>
  <c r="BE621" i="2"/>
  <c r="BE643" i="2"/>
  <c r="BE653" i="2"/>
  <c r="BE654" i="2"/>
  <c r="BE655" i="2"/>
  <c r="BE674" i="2"/>
  <c r="BE675" i="2"/>
  <c r="BE691" i="2"/>
  <c r="BE693" i="2"/>
  <c r="BE709" i="2"/>
  <c r="BE711" i="2"/>
  <c r="BE721" i="2"/>
  <c r="BE724" i="2"/>
  <c r="BE727" i="2"/>
  <c r="BE748" i="2"/>
  <c r="BE750" i="2"/>
  <c r="BE772" i="2"/>
  <c r="BE778" i="2"/>
  <c r="BE790" i="2"/>
  <c r="BE814" i="2"/>
  <c r="BE826" i="2"/>
  <c r="F55" i="2"/>
  <c r="BE104" i="2"/>
  <c r="BE108" i="2"/>
  <c r="BE131" i="2"/>
  <c r="BE134" i="2"/>
  <c r="BE160" i="2"/>
  <c r="BE167" i="2"/>
  <c r="BE213" i="2"/>
  <c r="BE221" i="2"/>
  <c r="BE261" i="2"/>
  <c r="BE263" i="2"/>
  <c r="BE335" i="2"/>
  <c r="BE338" i="2"/>
  <c r="BE389" i="2"/>
  <c r="BE412" i="2"/>
  <c r="BE455" i="2"/>
  <c r="BE458" i="2"/>
  <c r="BE460" i="2"/>
  <c r="BE462" i="2"/>
  <c r="BE469" i="2"/>
  <c r="BE477" i="2"/>
  <c r="BE481" i="2"/>
  <c r="BE498" i="2"/>
  <c r="BE515" i="2"/>
  <c r="BE542" i="2"/>
  <c r="BE571" i="2"/>
  <c r="BE593" i="2"/>
  <c r="BE622" i="2"/>
  <c r="BE633" i="2"/>
  <c r="BE639" i="2"/>
  <c r="BE649" i="2"/>
  <c r="BE664" i="2"/>
  <c r="BE689" i="2"/>
  <c r="BE705" i="2"/>
  <c r="BE762" i="2"/>
  <c r="BE830" i="2"/>
  <c r="BE833" i="2"/>
  <c r="BE837" i="2"/>
  <c r="BE838" i="2"/>
  <c r="BE841" i="2"/>
  <c r="F37" i="5"/>
  <c r="BD57" i="1" s="1"/>
  <c r="F36" i="8"/>
  <c r="BA61" i="1" s="1"/>
  <c r="F37" i="9"/>
  <c r="BB62" i="1" s="1"/>
  <c r="F39" i="11"/>
  <c r="BD64" i="1" s="1"/>
  <c r="J34" i="13"/>
  <c r="AW66" i="1"/>
  <c r="J34" i="14"/>
  <c r="AW67" i="1" s="1"/>
  <c r="F36" i="15"/>
  <c r="BC68" i="1" s="1"/>
  <c r="F36" i="3"/>
  <c r="BC56" i="1" s="1"/>
  <c r="F34" i="5"/>
  <c r="BA57" i="1" s="1"/>
  <c r="F38" i="7"/>
  <c r="BC60" i="1"/>
  <c r="F39" i="10"/>
  <c r="BD63" i="1" s="1"/>
  <c r="F33" i="16"/>
  <c r="AZ69" i="1" s="1"/>
  <c r="F34" i="17"/>
  <c r="BA70" i="1" s="1"/>
  <c r="F35" i="3"/>
  <c r="BB56" i="1" s="1"/>
  <c r="F36" i="5"/>
  <c r="BC57" i="1" s="1"/>
  <c r="J36" i="10"/>
  <c r="AW63" i="1" s="1"/>
  <c r="F35" i="15"/>
  <c r="BB68" i="1"/>
  <c r="F36" i="9"/>
  <c r="BA62" i="1" s="1"/>
  <c r="F36" i="11"/>
  <c r="BA64" i="1" s="1"/>
  <c r="F37" i="12"/>
  <c r="BB65" i="1"/>
  <c r="F35" i="17"/>
  <c r="BB70" i="1" s="1"/>
  <c r="F36" i="2"/>
  <c r="BC55" i="1" s="1"/>
  <c r="F34" i="3"/>
  <c r="BA56" i="1"/>
  <c r="F35" i="5"/>
  <c r="BB57" i="1" s="1"/>
  <c r="F36" i="7"/>
  <c r="BA60" i="1"/>
  <c r="F37" i="11"/>
  <c r="BB64" i="1" s="1"/>
  <c r="F37" i="15"/>
  <c r="BD68" i="1" s="1"/>
  <c r="J34" i="6"/>
  <c r="AW58" i="1"/>
  <c r="F36" i="12"/>
  <c r="BA65" i="1"/>
  <c r="F36" i="17"/>
  <c r="BC70" i="1" s="1"/>
  <c r="F35" i="2"/>
  <c r="BB55" i="1" s="1"/>
  <c r="F35" i="6"/>
  <c r="BB58" i="1"/>
  <c r="F38" i="8"/>
  <c r="BC61" i="1" s="1"/>
  <c r="F37" i="10"/>
  <c r="BB63" i="1" s="1"/>
  <c r="J36" i="12"/>
  <c r="AW65" i="1"/>
  <c r="F34" i="15"/>
  <c r="BA68" i="1" s="1"/>
  <c r="F37" i="2"/>
  <c r="BD55" i="1" s="1"/>
  <c r="J36" i="9"/>
  <c r="AW62" i="1" s="1"/>
  <c r="F38" i="12"/>
  <c r="BC65" i="1" s="1"/>
  <c r="F34" i="2"/>
  <c r="BA55" i="1" s="1"/>
  <c r="F39" i="7"/>
  <c r="BD60" i="1"/>
  <c r="F39" i="8"/>
  <c r="BD61" i="1" s="1"/>
  <c r="J36" i="8"/>
  <c r="AW61" i="1" s="1"/>
  <c r="F38" i="9"/>
  <c r="BC62" i="1" s="1"/>
  <c r="J36" i="11"/>
  <c r="AW64" i="1"/>
  <c r="J34" i="17"/>
  <c r="AW70" i="1" s="1"/>
  <c r="J34" i="5"/>
  <c r="AW57" i="1" s="1"/>
  <c r="F34" i="6"/>
  <c r="BA58" i="1" s="1"/>
  <c r="F37" i="7"/>
  <c r="BB60" i="1" s="1"/>
  <c r="J36" i="7"/>
  <c r="AW60" i="1"/>
  <c r="F39" i="9"/>
  <c r="BD62" i="1" s="1"/>
  <c r="F33" i="13"/>
  <c r="AZ66" i="1" s="1"/>
  <c r="J33" i="14"/>
  <c r="AV67" i="1"/>
  <c r="J34" i="15"/>
  <c r="AW68" i="1" s="1"/>
  <c r="J34" i="2"/>
  <c r="AW55" i="1" s="1"/>
  <c r="F37" i="6"/>
  <c r="BD58" i="1" s="1"/>
  <c r="F38" i="11"/>
  <c r="BC64" i="1" s="1"/>
  <c r="F37" i="17"/>
  <c r="BD70" i="1"/>
  <c r="AS54" i="1"/>
  <c r="F37" i="3"/>
  <c r="BD56" i="1" s="1"/>
  <c r="F36" i="6"/>
  <c r="BC58" i="1" s="1"/>
  <c r="F39" i="12"/>
  <c r="BD65" i="1" s="1"/>
  <c r="J34" i="3"/>
  <c r="AW56" i="1" s="1"/>
  <c r="F37" i="8"/>
  <c r="BB61" i="1"/>
  <c r="F36" i="10"/>
  <c r="BA63" i="1" s="1"/>
  <c r="F38" i="10"/>
  <c r="BC63" i="1" s="1"/>
  <c r="J34" i="16"/>
  <c r="AW69" i="1" s="1"/>
  <c r="BK94" i="6" l="1"/>
  <c r="BK93" i="6" s="1"/>
  <c r="J93" i="6" s="1"/>
  <c r="R94" i="6"/>
  <c r="R93" i="6" s="1"/>
  <c r="T94" i="6"/>
  <c r="T93" i="6"/>
  <c r="T87" i="3"/>
  <c r="P94" i="6"/>
  <c r="P93" i="6" s="1"/>
  <c r="AU58" i="1" s="1"/>
  <c r="P87" i="3"/>
  <c r="AU56" i="1"/>
  <c r="P479" i="2"/>
  <c r="R87" i="15"/>
  <c r="R86" i="15"/>
  <c r="T87" i="15"/>
  <c r="T86" i="15" s="1"/>
  <c r="T479" i="2"/>
  <c r="P102" i="2"/>
  <c r="R102" i="2"/>
  <c r="P84" i="5"/>
  <c r="AU57" i="1"/>
  <c r="T102" i="2"/>
  <c r="P87" i="15"/>
  <c r="P86" i="15" s="1"/>
  <c r="AU68" i="1" s="1"/>
  <c r="T84" i="5"/>
  <c r="R479" i="2"/>
  <c r="BK102" i="2"/>
  <c r="BK479" i="2"/>
  <c r="J479" i="2" s="1"/>
  <c r="J68" i="2" s="1"/>
  <c r="BK86" i="12"/>
  <c r="J86" i="12" s="1"/>
  <c r="J32" i="12" s="1"/>
  <c r="AG65" i="1" s="1"/>
  <c r="BK82" i="14"/>
  <c r="J82" i="14"/>
  <c r="J60" i="14" s="1"/>
  <c r="BK80" i="16"/>
  <c r="J80" i="16" s="1"/>
  <c r="J59" i="16" s="1"/>
  <c r="BK87" i="3"/>
  <c r="J87" i="3" s="1"/>
  <c r="J59" i="3" s="1"/>
  <c r="BK86" i="7"/>
  <c r="J86" i="7" s="1"/>
  <c r="J32" i="7" s="1"/>
  <c r="AG60" i="1" s="1"/>
  <c r="BK86" i="8"/>
  <c r="J86" i="8"/>
  <c r="J63" i="8" s="1"/>
  <c r="BK86" i="10"/>
  <c r="J86" i="10" s="1"/>
  <c r="J32" i="10" s="1"/>
  <c r="AG63" i="1" s="1"/>
  <c r="BK82" i="13"/>
  <c r="J82" i="13" s="1"/>
  <c r="J60" i="13" s="1"/>
  <c r="BK85" i="17"/>
  <c r="J85" i="17"/>
  <c r="J60" i="17" s="1"/>
  <c r="BK86" i="9"/>
  <c r="J86" i="9" s="1"/>
  <c r="J32" i="9" s="1"/>
  <c r="AG62" i="1" s="1"/>
  <c r="BK86" i="11"/>
  <c r="J86" i="11" s="1"/>
  <c r="J63" i="11" s="1"/>
  <c r="BK87" i="15"/>
  <c r="J87" i="15" s="1"/>
  <c r="J60" i="15" s="1"/>
  <c r="J35" i="7"/>
  <c r="AV60" i="1" s="1"/>
  <c r="AT60" i="1" s="1"/>
  <c r="BB59" i="1"/>
  <c r="AX59" i="1" s="1"/>
  <c r="F33" i="17"/>
  <c r="AZ70" i="1" s="1"/>
  <c r="J35" i="9"/>
  <c r="AV62" i="1"/>
  <c r="AT62" i="1" s="1"/>
  <c r="BA59" i="1"/>
  <c r="AW59" i="1"/>
  <c r="F33" i="14"/>
  <c r="AZ67" i="1" s="1"/>
  <c r="J33" i="3"/>
  <c r="AV56" i="1" s="1"/>
  <c r="AT56" i="1" s="1"/>
  <c r="F33" i="6"/>
  <c r="AZ58" i="1"/>
  <c r="J33" i="17"/>
  <c r="AV70" i="1" s="1"/>
  <c r="AT70" i="1" s="1"/>
  <c r="J33" i="6"/>
  <c r="AV58" i="1" s="1"/>
  <c r="AT58" i="1" s="1"/>
  <c r="F35" i="9"/>
  <c r="AZ62" i="1" s="1"/>
  <c r="BC59" i="1"/>
  <c r="AY59" i="1"/>
  <c r="J33" i="2"/>
  <c r="AV55" i="1" s="1"/>
  <c r="AT55" i="1" s="1"/>
  <c r="J35" i="8"/>
  <c r="AV61" i="1" s="1"/>
  <c r="AT61" i="1" s="1"/>
  <c r="F35" i="12"/>
  <c r="AZ65" i="1" s="1"/>
  <c r="F33" i="5"/>
  <c r="AZ57" i="1"/>
  <c r="BD59" i="1"/>
  <c r="F33" i="2"/>
  <c r="AZ55" i="1" s="1"/>
  <c r="F35" i="8"/>
  <c r="AZ61" i="1" s="1"/>
  <c r="F35" i="10"/>
  <c r="AZ63" i="1"/>
  <c r="J35" i="12"/>
  <c r="AV65" i="1" s="1"/>
  <c r="AT65" i="1" s="1"/>
  <c r="J35" i="11"/>
  <c r="AV64" i="1"/>
  <c r="AT64" i="1" s="1"/>
  <c r="J33" i="16"/>
  <c r="AV69" i="1" s="1"/>
  <c r="AT69" i="1" s="1"/>
  <c r="AU59" i="1"/>
  <c r="F35" i="7"/>
  <c r="AZ60" i="1"/>
  <c r="F35" i="11"/>
  <c r="AZ64" i="1" s="1"/>
  <c r="J33" i="13"/>
  <c r="AV66" i="1" s="1"/>
  <c r="AT66" i="1" s="1"/>
  <c r="F33" i="15"/>
  <c r="AZ68" i="1" s="1"/>
  <c r="J33" i="5"/>
  <c r="AV57" i="1" s="1"/>
  <c r="AT57" i="1" s="1"/>
  <c r="AT67" i="1"/>
  <c r="F33" i="3"/>
  <c r="AZ56" i="1" s="1"/>
  <c r="J30" i="5"/>
  <c r="AG57" i="1" s="1"/>
  <c r="J35" i="10"/>
  <c r="AV63" i="1"/>
  <c r="AT63" i="1" s="1"/>
  <c r="J33" i="15"/>
  <c r="AV68" i="1" s="1"/>
  <c r="AT68" i="1" s="1"/>
  <c r="J94" i="6" l="1"/>
  <c r="J60" i="6" s="1"/>
  <c r="AN63" i="1"/>
  <c r="T101" i="2"/>
  <c r="P101" i="2"/>
  <c r="AU55" i="1" s="1"/>
  <c r="AU54" i="1" s="1"/>
  <c r="AN65" i="1"/>
  <c r="J30" i="6"/>
  <c r="AG58" i="1" s="1"/>
  <c r="AN58" i="1" s="1"/>
  <c r="J59" i="6"/>
  <c r="BK101" i="2"/>
  <c r="J101" i="2" s="1"/>
  <c r="J30" i="2" s="1"/>
  <c r="AG55" i="1" s="1"/>
  <c r="R101" i="2"/>
  <c r="BK81" i="14"/>
  <c r="J81" i="14" s="1"/>
  <c r="J30" i="14" s="1"/>
  <c r="AG67" i="1" s="1"/>
  <c r="BK84" i="17"/>
  <c r="J84" i="17"/>
  <c r="J59" i="17" s="1"/>
  <c r="J63" i="9"/>
  <c r="J102" i="2"/>
  <c r="J60" i="2" s="1"/>
  <c r="J63" i="10"/>
  <c r="J63" i="7"/>
  <c r="BK81" i="13"/>
  <c r="J81" i="13"/>
  <c r="J30" i="13" s="1"/>
  <c r="AG66" i="1" s="1"/>
  <c r="J63" i="12"/>
  <c r="BK86" i="15"/>
  <c r="J86" i="15" s="1"/>
  <c r="J30" i="15" s="1"/>
  <c r="AG68" i="1" s="1"/>
  <c r="J41" i="12"/>
  <c r="J41" i="10"/>
  <c r="J41" i="9"/>
  <c r="J41" i="7"/>
  <c r="AN57" i="1"/>
  <c r="J39" i="6"/>
  <c r="J39" i="5"/>
  <c r="AN60" i="1"/>
  <c r="AN62" i="1"/>
  <c r="AZ59" i="1"/>
  <c r="AV59" i="1" s="1"/>
  <c r="AT59" i="1" s="1"/>
  <c r="BC54" i="1"/>
  <c r="AY54" i="1" s="1"/>
  <c r="J32" i="11"/>
  <c r="AG64" i="1" s="1"/>
  <c r="BB54" i="1"/>
  <c r="W31" i="1" s="1"/>
  <c r="J30" i="16"/>
  <c r="AG69" i="1"/>
  <c r="J32" i="8"/>
  <c r="AG61" i="1" s="1"/>
  <c r="J30" i="3"/>
  <c r="AG56" i="1" s="1"/>
  <c r="BD54" i="1"/>
  <c r="W33" i="1" s="1"/>
  <c r="BA54" i="1"/>
  <c r="AW54" i="1" s="1"/>
  <c r="AK30" i="1" s="1"/>
  <c r="J39" i="15" l="1"/>
  <c r="J41" i="11"/>
  <c r="J39" i="13"/>
  <c r="J41" i="8"/>
  <c r="J39" i="2"/>
  <c r="J39" i="3"/>
  <c r="J39" i="16"/>
  <c r="J59" i="13"/>
  <c r="J59" i="2"/>
  <c r="J59" i="14"/>
  <c r="J39" i="14"/>
  <c r="J59" i="15"/>
  <c r="AN64" i="1"/>
  <c r="AN69" i="1"/>
  <c r="AN55" i="1"/>
  <c r="AN66" i="1"/>
  <c r="AN56" i="1"/>
  <c r="AN61" i="1"/>
  <c r="AN67" i="1"/>
  <c r="AN68" i="1"/>
  <c r="AX54" i="1"/>
  <c r="W32" i="1"/>
  <c r="J30" i="17"/>
  <c r="AG70" i="1" s="1"/>
  <c r="W30" i="1"/>
  <c r="AG59" i="1"/>
  <c r="AZ54" i="1"/>
  <c r="W29" i="1" s="1"/>
  <c r="J39" i="17" l="1"/>
  <c r="AN70" i="1"/>
  <c r="AN59" i="1"/>
  <c r="AG54" i="1"/>
  <c r="AV54" i="1"/>
  <c r="AK29" i="1" s="1"/>
  <c r="AK26" i="1" l="1"/>
  <c r="AT54" i="1"/>
  <c r="AN54" i="1" l="1"/>
  <c r="AK35" i="1"/>
</calcChain>
</file>

<file path=xl/sharedStrings.xml><?xml version="1.0" encoding="utf-8"?>
<sst xmlns="http://schemas.openxmlformats.org/spreadsheetml/2006/main" count="18981" uniqueCount="2651">
  <si>
    <t>Export Komplet</t>
  </si>
  <si>
    <t>VZ</t>
  </si>
  <si>
    <t>2.0</t>
  </si>
  <si>
    <t/>
  </si>
  <si>
    <t>False</t>
  </si>
  <si>
    <t>{65314716-656c-4823-9ee4-d41b284f7e95}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</si>
  <si>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</si>
  <si>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</si>
  <si>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</si>
  <si>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</si>
  <si>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</si>
  <si>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</si>
  <si>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</si>
  <si>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</si>
  <si>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</si>
  <si>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</si>
  <si>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</si>
  <si>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</si>
  <si>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stávající budovy business centra VŠB - TUO II.etapa</t>
  </si>
  <si>
    <t>KSO:</t>
  </si>
  <si>
    <t>801 35 13</t>
  </si>
  <si>
    <t>CC-CZ:</t>
  </si>
  <si>
    <t>Místo:</t>
  </si>
  <si>
    <t>Ostrava</t>
  </si>
  <si>
    <t>Datum:</t>
  </si>
  <si>
    <t>9. 6. 2024</t>
  </si>
  <si>
    <t>CZ-CPV:</t>
  </si>
  <si>
    <t>45214400-4stav.práce</t>
  </si>
  <si>
    <t>Zadavatel:</t>
  </si>
  <si>
    <t>IČ:</t>
  </si>
  <si>
    <t>VŠB TU, Ostrava</t>
  </si>
  <si>
    <t>DIČ:</t>
  </si>
  <si>
    <t>Uchazeč:</t>
  </si>
  <si>
    <t>Vyplň údaj</t>
  </si>
  <si>
    <t>Projektant:</t>
  </si>
  <si>
    <t>ARCHI BIM</t>
  </si>
  <si>
    <t>True</t>
  </si>
  <si>
    <t>Zpracovatel:</t>
  </si>
  <si>
    <t>Anna Mužná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</si>
  <si>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</si>
  <si>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</si>
  <si>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</si>
  <si>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</si>
  <si>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</si>
  <si>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</si>
  <si>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</si>
  <si>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</si>
  <si>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</si>
  <si>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</si>
  <si>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</si>
  <si>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</si>
  <si>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</si>
  <si>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</si>
  <si>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</si>
  <si>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</si>
  <si>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</si>
  <si>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</si>
  <si>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</si>
  <si>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</si>
  <si>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</si>
  <si>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</si>
  <si>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</si>
  <si>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</si>
  <si>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</si>
  <si>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</si>
  <si>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</si>
  <si>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</si>
  <si>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</si>
  <si>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</si>
  <si>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</si>
  <si>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</si>
  <si>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</si>
  <si>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</si>
  <si>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</si>
  <si>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</si>
  <si>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</si>
  <si>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</si>
  <si>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</si>
  <si>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</si>
  <si>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</si>
  <si>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2401101</t>
  </si>
  <si>
    <t>SO 01 Stavební část</t>
  </si>
  <si>
    <t>STA</t>
  </si>
  <si>
    <t>1</t>
  </si>
  <si>
    <t>{9a351a05-0321-4033-9d2c-3d382dbf08f8}</t>
  </si>
  <si>
    <t>801 35 43</t>
  </si>
  <si>
    <t>2</t>
  </si>
  <si>
    <t>2401102</t>
  </si>
  <si>
    <t>SO 01 Zdravotechnika</t>
  </si>
  <si>
    <t>{e2ced435-aa68-4801-abad-392adb0d6a31}</t>
  </si>
  <si>
    <t>VZT</t>
  </si>
  <si>
    <t>{e20a1752-6125-4f48-bea7-e8dc0a4b9682}</t>
  </si>
  <si>
    <t>2401104</t>
  </si>
  <si>
    <t>Vytápění a chlazení</t>
  </si>
  <si>
    <t>{c50f8d63-03e8-4651-9523-5f53edc03e9c}</t>
  </si>
  <si>
    <t>2401105</t>
  </si>
  <si>
    <t>Technologické plyny</t>
  </si>
  <si>
    <t>{aba65fa1-4197-4e9b-8e1d-5d0ab41f1564}</t>
  </si>
  <si>
    <t>24011051</t>
  </si>
  <si>
    <t>1.NP budova B</t>
  </si>
  <si>
    <t>Soupis</t>
  </si>
  <si>
    <t>{f137471a-f3ed-450f-8155-0864625f732c}</t>
  </si>
  <si>
    <t>24011052</t>
  </si>
  <si>
    <t>1.NP budova C</t>
  </si>
  <si>
    <t>{93292f76-ef89-45c9-b51b-573c6dfa936d}</t>
  </si>
  <si>
    <t>24011053</t>
  </si>
  <si>
    <t>2.NP budova  A</t>
  </si>
  <si>
    <t>{97e8e195-f713-4b54-98d0-4bf60a1ad7c1}</t>
  </si>
  <si>
    <t>24011054</t>
  </si>
  <si>
    <t>2.NP budova C</t>
  </si>
  <si>
    <t>{bc4e0f08-d8b1-4898-92a4-a0bffcc74e7d}</t>
  </si>
  <si>
    <t>24011055</t>
  </si>
  <si>
    <t>3.NP budova A</t>
  </si>
  <si>
    <t>{c0b246da-e2db-4e36-9146-bcec73c3f044}</t>
  </si>
  <si>
    <t>24011056</t>
  </si>
  <si>
    <t>3.NP budova C</t>
  </si>
  <si>
    <t>{91f58a2a-c30a-4f68-a6c5-fcfd0aba3b92}</t>
  </si>
  <si>
    <t>2401106</t>
  </si>
  <si>
    <t>Silnoproud</t>
  </si>
  <si>
    <t>{d1cba599-8861-45ec-9cd9-0d0e705a90d4}</t>
  </si>
  <si>
    <t>2401107</t>
  </si>
  <si>
    <t>Slaboproud</t>
  </si>
  <si>
    <t>{a7ff599a-7119-4971-afd4-5c95374ad42a}</t>
  </si>
  <si>
    <t>2401108</t>
  </si>
  <si>
    <t>Měření a regulace</t>
  </si>
  <si>
    <t>{c73b65a7-8486-4be2-82ee-3c48c66b8429}</t>
  </si>
  <si>
    <t>2401109</t>
  </si>
  <si>
    <t>Laboratorní vybavení</t>
  </si>
  <si>
    <t>{483a98c2-053f-46cd-b59c-75809ca2f8c3}</t>
  </si>
  <si>
    <t>2401110</t>
  </si>
  <si>
    <t>Vedlejší a ostatní náklady</t>
  </si>
  <si>
    <t>{2a61dc02-8ac0-4488-ade0-d2e0dad30bbc}</t>
  </si>
  <si>
    <t>KRYCÍ LIST SOUPISU PRACÍ</t>
  </si>
  <si>
    <t>Objekt:</t>
  </si>
  <si>
    <t>2401101 - SO 01 Stavební část</t>
  </si>
  <si>
    <t>45214300-3stav.práce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</si>
  <si>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</si>
  <si>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</si>
  <si>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</si>
  <si>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</si>
  <si>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</si>
  <si>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</si>
  <si>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</si>
  <si>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</si>
  <si>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</si>
  <si>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</si>
  <si>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</si>
  <si>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</si>
  <si>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</si>
  <si>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</si>
  <si>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</si>
  <si>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</si>
  <si>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</si>
  <si>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</si>
  <si>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</si>
  <si>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</si>
  <si>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</si>
  <si>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</si>
  <si>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</si>
  <si>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</si>
  <si>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</si>
  <si>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</si>
  <si>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</si>
  <si>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</si>
  <si>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</si>
  <si>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</si>
  <si>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</si>
  <si>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</si>
  <si>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</si>
  <si>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</si>
  <si>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</si>
  <si>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</si>
  <si>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</si>
  <si>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</si>
  <si>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</si>
  <si>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</si>
  <si>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</si>
  <si>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</si>
  <si>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</si>
  <si>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</si>
  <si>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</si>
  <si>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ručně s urovnáním dna do předepsaného profilu a spádu v hornině třídy těžitelnosti I skupiny 3 soudržných</t>
  </si>
  <si>
    <t>m3</t>
  </si>
  <si>
    <t>CS ÚRS 2024 01</t>
  </si>
  <si>
    <t>4</t>
  </si>
  <si>
    <t>2037777902</t>
  </si>
  <si>
    <t>Online PSC</t>
  </si>
  <si>
    <t>https://podminky.urs.cz/item/CS_URS_2024_01/131213701</t>
  </si>
  <si>
    <t>VV</t>
  </si>
  <si>
    <t>základ pro chladicí jednotku</t>
  </si>
  <si>
    <t>2,415*1,76*0,4</t>
  </si>
  <si>
    <t>139711111</t>
  </si>
  <si>
    <t>Vykopávka v uzavřených prostorech ručně v hornině třídy těžitelnosti I skupiny 1 až 3</t>
  </si>
  <si>
    <t>828041112</t>
  </si>
  <si>
    <t>https://podminky.urs.cz/item/CS_URS_2024_01/139711111</t>
  </si>
  <si>
    <t>pro kanalizaci</t>
  </si>
  <si>
    <t>(12,36+4,4+4,08)*(0,6+1,3)*0,5</t>
  </si>
  <si>
    <t>pro základy pod mikroskop m.č.103b,121a,123,124</t>
  </si>
  <si>
    <t>1,8*1,8*0,5*3+1,8*2,1*0,5</t>
  </si>
  <si>
    <t>Součet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</si>
  <si>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</si>
  <si>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</si>
  <si>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</si>
  <si>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1235852499</t>
  </si>
  <si>
    <t>https://podminky.urs.cz/item/CS_URS_2024_01/162211311</t>
  </si>
  <si>
    <t>26,548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</si>
  <si>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</si>
  <si>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</si>
  <si>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-1173765742</t>
  </si>
  <si>
    <t>https://podminky.urs.cz/item/CS_URS_2024_01/162211319</t>
  </si>
  <si>
    <t>26,548*4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</si>
  <si>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</si>
  <si>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</si>
  <si>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</si>
  <si>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881506582</t>
  </si>
  <si>
    <t>https://podminky.urs.cz/item/CS_URS_2024_01/162751117</t>
  </si>
  <si>
    <t>přebytečná zemina</t>
  </si>
  <si>
    <t>1,7+26,548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</si>
  <si>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</si>
  <si>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</si>
  <si>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</si>
  <si>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517846198</t>
  </si>
  <si>
    <t>https://podminky.urs.cz/item/CS_URS_2024_01/162751119</t>
  </si>
  <si>
    <t>28,248*5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</si>
  <si>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</si>
  <si>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</si>
  <si>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</si>
  <si>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</si>
  <si>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1824642437</t>
  </si>
  <si>
    <t>https://podminky.urs.cz/item/CS_URS_2024_01/171201231</t>
  </si>
  <si>
    <t>27,18*1,7</t>
  </si>
  <si>
    <t>8</t>
  </si>
  <si>
    <t>171251201</t>
  </si>
  <si>
    <t>Uložení sypaniny na skládky nebo meziskládky bez hutnění s upravením uložené sypaniny do předepsaného tvaru</t>
  </si>
  <si>
    <t>1899668754</t>
  </si>
  <si>
    <t>https://podminky.urs.cz/item/CS_URS_2024_01/171251201</t>
  </si>
  <si>
    <t>5,992</t>
  </si>
  <si>
    <t>9</t>
  </si>
  <si>
    <t>174111102</t>
  </si>
  <si>
    <t>Zásyp sypaninou z jakékoliv horniny ručně s uložením výkopku ve vrstvách se zhutněním v uzavřených prostorách s urovnáním povrchu zásypu</t>
  </si>
  <si>
    <t>1615959657</t>
  </si>
  <si>
    <t>https://podminky.urs.cz/item/CS_URS_2024_01/174111102</t>
  </si>
  <si>
    <t>kanalizace</t>
  </si>
  <si>
    <t xml:space="preserve"> základy pod mikroskop m.č.103b,121a,123,124</t>
  </si>
  <si>
    <t>(1,8*1,8-1,6*1,6)*0,5*3+(1,8*2,1-1,6*1,9)*0,5</t>
  </si>
  <si>
    <t>10</t>
  </si>
  <si>
    <t>M</t>
  </si>
  <si>
    <t>58331351</t>
  </si>
  <si>
    <t>kamenivo těžené drobné frakce 0/4</t>
  </si>
  <si>
    <t>-1253211151</t>
  </si>
  <si>
    <t>21,188*1,8</t>
  </si>
  <si>
    <t>Zakládání</t>
  </si>
  <si>
    <t>11</t>
  </si>
  <si>
    <t>271532212</t>
  </si>
  <si>
    <t>Podsyp pod základové konstrukce se zhutněním a urovnáním povrchu z kameniva hrubého, frakce 16 - 32 mm</t>
  </si>
  <si>
    <t>1248704948</t>
  </si>
  <si>
    <t>https://podminky.urs.cz/item/CS_URS_2024_01/271532212</t>
  </si>
  <si>
    <t>2,415*1,76*0,1</t>
  </si>
  <si>
    <t>273321511</t>
  </si>
  <si>
    <t>Základy z betonu železového (bez výztuže) desky z betonu bez zvláštních nároků na prostředí tř. C 25/30</t>
  </si>
  <si>
    <t>-1508847219</t>
  </si>
  <si>
    <t>https://podminky.urs.cz/item/CS_URS_2024_01/273321511</t>
  </si>
  <si>
    <t>1,815*1,16*0,3</t>
  </si>
  <si>
    <t>13</t>
  </si>
  <si>
    <t>273362021</t>
  </si>
  <si>
    <t>Výztuž základů desek ze svařovaných sítí z drátů typu KARI</t>
  </si>
  <si>
    <t>-965051538</t>
  </si>
  <si>
    <t>https://podminky.urs.cz/item/CS_URS_2024_01/273362021</t>
  </si>
  <si>
    <t>1,815*1,16*1,15*7,9*0,001*2</t>
  </si>
  <si>
    <t>14</t>
  </si>
  <si>
    <t>275313811</t>
  </si>
  <si>
    <t>Základy z betonu prostého patky a bloky z betonu kamenem neprokládaného tř. C 25/30</t>
  </si>
  <si>
    <t>1036415565</t>
  </si>
  <si>
    <t>https://podminky.urs.cz/item/CS_URS_2024_01/275313811</t>
  </si>
  <si>
    <t>základ pod mikroskop</t>
  </si>
  <si>
    <t>(1,2*1,5+1,2*1,2*3)*0,55</t>
  </si>
  <si>
    <t>15</t>
  </si>
  <si>
    <t>275351121</t>
  </si>
  <si>
    <t>Bednění základů patek zřízení</t>
  </si>
  <si>
    <t>m2</t>
  </si>
  <si>
    <t>-1177982330</t>
  </si>
  <si>
    <t>https://podminky.urs.cz/item/CS_URS_2024_01/275351121</t>
  </si>
  <si>
    <t>((1,2+1,5)*2+1,2*4*3)*0,55</t>
  </si>
  <si>
    <t>(1,815+1,16)*2*0,3</t>
  </si>
  <si>
    <t>16</t>
  </si>
  <si>
    <t>275351122</t>
  </si>
  <si>
    <t>Bednění základů patek odstranění</t>
  </si>
  <si>
    <t>149161517</t>
  </si>
  <si>
    <t>https://podminky.urs.cz/item/CS_URS_2024_01/275351122</t>
  </si>
  <si>
    <t>Svislé a kompletní konstrukce</t>
  </si>
  <si>
    <t>17</t>
  </si>
  <si>
    <t>317234410</t>
  </si>
  <si>
    <t>Vyzdívka mezi nosníky cihlami pálenými na maltu cementovou</t>
  </si>
  <si>
    <t>1477628433</t>
  </si>
  <si>
    <t>https://podminky.urs.cz/item/CS_URS_2024_01/317234410</t>
  </si>
  <si>
    <t>do L 100x50x6</t>
  </si>
  <si>
    <t>1.np</t>
  </si>
  <si>
    <t>6*1,8*0,15*0,15</t>
  </si>
  <si>
    <t>2.np</t>
  </si>
  <si>
    <t>4*1,8*2*0,15*0,15</t>
  </si>
  <si>
    <t>3.np</t>
  </si>
  <si>
    <t>18</t>
  </si>
  <si>
    <t>317944321</t>
  </si>
  <si>
    <t>Válcované nosníky dodatečně osazované do připravených otvorů bez zazdění hlav do č. 12</t>
  </si>
  <si>
    <t>260582461</t>
  </si>
  <si>
    <t>https://podminky.urs.cz/item/CS_URS_2024_01/317944321</t>
  </si>
  <si>
    <t>L 100x50x6</t>
  </si>
  <si>
    <t>6*1,8*2*8,77*0,001</t>
  </si>
  <si>
    <t>4*1,8*2*8,77*0,001</t>
  </si>
  <si>
    <t>19</t>
  </si>
  <si>
    <t>340271045</t>
  </si>
  <si>
    <t>Zazdívka otvorů v příčkách nebo stěnách pórobetonovými tvárnicemi plochy přes 1 m2 do 4 m2, objemová hmotnost 500 kg/m3, tloušťka příčky 150 mm</t>
  </si>
  <si>
    <t>-553819087</t>
  </si>
  <si>
    <t>https://podminky.urs.cz/item/CS_URS_2024_01/340271045</t>
  </si>
  <si>
    <t>1,0*2,1</t>
  </si>
  <si>
    <t>2.np+montážní otvor</t>
  </si>
  <si>
    <t>1,0*2,1*6+3,3*2,0</t>
  </si>
  <si>
    <t>3.np+montážní otvor</t>
  </si>
  <si>
    <t>1,0*2,1*4+3,3*2,0+1,3*2,0</t>
  </si>
  <si>
    <t>20</t>
  </si>
  <si>
    <t>342241162</t>
  </si>
  <si>
    <t>Příčky nebo přizdívky jednoduché z cihel nebo příčkovek pálených na maltu MVC nebo MC plných P7,5 až P15 dl. 290 mm (290x140x65 mm), tl. o tl. 140 mm</t>
  </si>
  <si>
    <t>-1209482084</t>
  </si>
  <si>
    <t>https://podminky.urs.cz/item/CS_URS_2024_01/342241162</t>
  </si>
  <si>
    <t>základy pod mikroskop</t>
  </si>
  <si>
    <t>((1,6+1,5)*2+(1,2+1,6)*2*3)*0,4</t>
  </si>
  <si>
    <t>342291121</t>
  </si>
  <si>
    <t>Ukotvení příček plochými kotvami, do konstrukce cihelné</t>
  </si>
  <si>
    <t>m</t>
  </si>
  <si>
    <t>1408256418</t>
  </si>
  <si>
    <t>https://podminky.urs.cz/item/CS_URS_2024_01/342291121</t>
  </si>
  <si>
    <t>2,0*2</t>
  </si>
  <si>
    <t>2,0*10+2,0*2</t>
  </si>
  <si>
    <t>2,0*8</t>
  </si>
  <si>
    <t>Úpravy povrchů, podlahy a osazování výplní</t>
  </si>
  <si>
    <t>22</t>
  </si>
  <si>
    <t>6111111R</t>
  </si>
  <si>
    <t>Vyspravení povrchu neomítaných vnitřních ploch monolitických betonových nebo železobetonových konstrukcí rozetřením vysprávky do ztracena maltou cementovou lokálně v rozsahu vyspravované plochy do 15 % z celkové plochy stropů</t>
  </si>
  <si>
    <t>vlastní</t>
  </si>
  <si>
    <t>-1814966926</t>
  </si>
  <si>
    <t>17,43+19,57+6,18+17,87+10,8+31,31+17,46+3,0+21,11+21,05+20,62</t>
  </si>
  <si>
    <t>65,05+42,41+10,29+10,3+42,88+21,29+21,04+40,52*2+41,51</t>
  </si>
  <si>
    <t>7,92+69,52+7,07+86,11+19,95+40,91+41,19+19,95+21,06</t>
  </si>
  <si>
    <t>23</t>
  </si>
  <si>
    <t>612142001</t>
  </si>
  <si>
    <t>Pletivo vnitřních ploch v ploše nebo pruzích, na plném podkladu sklovláknité vtlačené do tmelu včetně tmelu stěn</t>
  </si>
  <si>
    <t>960505650</t>
  </si>
  <si>
    <t>https://podminky.urs.cz/item/CS_URS_2024_01/612142001</t>
  </si>
  <si>
    <t>6*1,8*2*0,2-2</t>
  </si>
  <si>
    <t>4*1,8*2*0,2*2</t>
  </si>
  <si>
    <t>24</t>
  </si>
  <si>
    <t>612341121</t>
  </si>
  <si>
    <t>Omítka sádrová nebo vápenosádrová vnitřních ploch nanášená ručně jednovrstvá, tloušťky do 10 mm hladká svislých konstrukcí stěn</t>
  </si>
  <si>
    <t>-592629610</t>
  </si>
  <si>
    <t>https://podminky.urs.cz/item/CS_URS_2024_01/612341121</t>
  </si>
  <si>
    <t>stávající zdivo</t>
  </si>
  <si>
    <t>1017,25</t>
  </si>
  <si>
    <t>nové zdivo</t>
  </si>
  <si>
    <t>doplnění omítky pod stropem</t>
  </si>
  <si>
    <t>((7,2+5,358*2+3,66+3,255+3,335)*2+6,05+(3,45*3+7,118+0,15*5)*2)*0,6</t>
  </si>
  <si>
    <t>(6,05+7,05*4+7,253*2+0,15*6+6,05*2+(10,852+7,05+3,45+7,118)*2+0,15*6)*0,6</t>
  </si>
  <si>
    <t>(6,05+3,45+3,518+0,15)*2*0,6</t>
  </si>
  <si>
    <t>((10,64+14,3+3,56+3,615+3,677+3,5*6+3,543)*2+6,05*3)*0,6</t>
  </si>
  <si>
    <t>25</t>
  </si>
  <si>
    <t>612341131</t>
  </si>
  <si>
    <t>Sádrový štuk vnitřních ploch tloušťky do 3 mm svislých konstrukcí stěn</t>
  </si>
  <si>
    <t>1887415144</t>
  </si>
  <si>
    <t>https://podminky.urs.cz/item/CS_URS_2024_01/612341131</t>
  </si>
  <si>
    <t>26</t>
  </si>
  <si>
    <t>619996117</t>
  </si>
  <si>
    <t>Ochrana stávajících podlah ve všech místech pohybu stavební firmy s uvedením do původního stavu</t>
  </si>
  <si>
    <t>soubor</t>
  </si>
  <si>
    <t>1498361255</t>
  </si>
  <si>
    <t>https://podminky.urs.cz/item/CS_URS_2024_01/619996117</t>
  </si>
  <si>
    <t>27</t>
  </si>
  <si>
    <t>619996127</t>
  </si>
  <si>
    <t>Ochrana stavebních konstrukcí a samostatných prvků včetně pozdějšího odstranění obedněním z OSB desek svislých ploch</t>
  </si>
  <si>
    <t>-632333008</t>
  </si>
  <si>
    <t>https://podminky.urs.cz/item/CS_URS_2024_01/619996127</t>
  </si>
  <si>
    <t>(28,9+11,5)*3,6</t>
  </si>
  <si>
    <t>ochrana stávajícího zařízení laboratoře</t>
  </si>
  <si>
    <t>258,0</t>
  </si>
  <si>
    <t>(17,5+40,0)*3,6</t>
  </si>
  <si>
    <t>(42,5+18,2)*3,6</t>
  </si>
  <si>
    <t>28</t>
  </si>
  <si>
    <t>622385101</t>
  </si>
  <si>
    <t>Omítka tenkovrstvá minerální jednotlivých malých ploch stěn, plochy jednotlivě do 0,1 m2</t>
  </si>
  <si>
    <t>kus</t>
  </si>
  <si>
    <t>-69720957</t>
  </si>
  <si>
    <t>https://podminky.urs.cz/item/CS_URS_2024_01/622385101</t>
  </si>
  <si>
    <t>29</t>
  </si>
  <si>
    <t>622385102</t>
  </si>
  <si>
    <t>Omítka tenkovrstvá minerální jednotlivých malých ploch stěn, plochy jednotlivě přes 0,1 do 0,25 m2</t>
  </si>
  <si>
    <t>-349383796</t>
  </si>
  <si>
    <t>https://podminky.urs.cz/item/CS_URS_2024_01/622385102</t>
  </si>
  <si>
    <t>30</t>
  </si>
  <si>
    <t>622385103</t>
  </si>
  <si>
    <t>Omítka tenkovrstvá minerální jednotlivých malých ploch stěn, plochy jednotlivě přes 0,25 do 0,5 m2</t>
  </si>
  <si>
    <t>1261801442</t>
  </si>
  <si>
    <t>https://podminky.urs.cz/item/CS_URS_2024_01/622385103</t>
  </si>
  <si>
    <t>31</t>
  </si>
  <si>
    <t>631311124</t>
  </si>
  <si>
    <t>Mazanina z betonu prostého bez zvýšených nároků na prostředí tl. přes 80 do 120 mm tř. C 16/20</t>
  </si>
  <si>
    <t>1308652960</t>
  </si>
  <si>
    <t>https://podminky.urs.cz/item/CS_URS_2024_01/631311124</t>
  </si>
  <si>
    <t>(1,5*1,8+1,5*1,5*3)*0,1</t>
  </si>
  <si>
    <t>32</t>
  </si>
  <si>
    <t>631312141</t>
  </si>
  <si>
    <t>Doplnění dosavadních mazanin prostým betonem s dodáním hmot, bez potěru, plochy jednotlivě rýh v dosavadních mazaninách</t>
  </si>
  <si>
    <t>972102319</t>
  </si>
  <si>
    <t>https://podminky.urs.cz/item/CS_URS_2024_01/631312141</t>
  </si>
  <si>
    <t>(12,36+4,4+4,08)*0,25</t>
  </si>
  <si>
    <t>kolem základu pod mikroskop</t>
  </si>
  <si>
    <t>((1,8*2,1-1,5*1,9)+(1,8*1,8-1,6*1,6))*0,25</t>
  </si>
  <si>
    <t>33</t>
  </si>
  <si>
    <t>631319173</t>
  </si>
  <si>
    <t>Příplatek k cenám mazanin za stržení povrchu spodní vrstvy mazaniny latí před vložením výztuže nebo pletiva pro tl. obou vrstev mazaniny přes 80 do 120 mm</t>
  </si>
  <si>
    <t>-870751028</t>
  </si>
  <si>
    <t>https://podminky.urs.cz/item/CS_URS_2024_01/631319173</t>
  </si>
  <si>
    <t>5,613</t>
  </si>
  <si>
    <t>34</t>
  </si>
  <si>
    <t>631362021</t>
  </si>
  <si>
    <t>Výztuž mazanin ze svařovaných sítí z drátů typu KARI</t>
  </si>
  <si>
    <t>-1491183558</t>
  </si>
  <si>
    <t>https://podminky.urs.cz/item/CS_URS_2024_01/631362021</t>
  </si>
  <si>
    <t>(12,36+4,4+4,08)*1,15*0,004</t>
  </si>
  <si>
    <t>35</t>
  </si>
  <si>
    <t>632451101</t>
  </si>
  <si>
    <t>Potěr cementový samonivelační ze suchých směsí tloušťky přes 2 do 5 mm</t>
  </si>
  <si>
    <t>1672855749</t>
  </si>
  <si>
    <t>https://podminky.urs.cz/item/CS_URS_2024_01/632451101</t>
  </si>
  <si>
    <t>229,55-21,11*2-22,05+19,095*5,6</t>
  </si>
  <si>
    <t>314,58</t>
  </si>
  <si>
    <t>36</t>
  </si>
  <si>
    <t>642944221</t>
  </si>
  <si>
    <t>Osazení ocelových dveřních zárubní lisovaných nebo z úhelníků dodatečně s vybetonováním prahu, plochy přes 2,5 m2</t>
  </si>
  <si>
    <t>1263429537</t>
  </si>
  <si>
    <t>https://podminky.urs.cz/item/CS_URS_2024_01/642944221</t>
  </si>
  <si>
    <t>D03+D04+D05+D06</t>
  </si>
  <si>
    <t>6+7+1+1</t>
  </si>
  <si>
    <t>37</t>
  </si>
  <si>
    <t>55331839</t>
  </si>
  <si>
    <t>zárubeň s nadsvětlíkem pro panel ocelová tl stěny 150mm velikost otvoru 1350-1950/3000mm výška dveří 1970mm</t>
  </si>
  <si>
    <t>-1680799973</t>
  </si>
  <si>
    <t>Ostatní konstrukce a práce, bourání</t>
  </si>
  <si>
    <t>38</t>
  </si>
  <si>
    <t>945421110</t>
  </si>
  <si>
    <t>Hydraulická zvedací plošina včetně obsluhy instalovaná na automobilovém podvozku, výšky zdvihu do 18 m</t>
  </si>
  <si>
    <t>hod</t>
  </si>
  <si>
    <t>817832004</t>
  </si>
  <si>
    <t>https://podminky.urs.cz/item/CS_URS_2024_01/945421110</t>
  </si>
  <si>
    <t>pro opravu fasády a pro instalaci prostupů</t>
  </si>
  <si>
    <t>39</t>
  </si>
  <si>
    <t>949101111</t>
  </si>
  <si>
    <t>Lešení pomocné pracovní pro objekty pozemních staveb pro zatížení do 150 kg/m2, o výšce lešeňové podlahy do 1,9 m</t>
  </si>
  <si>
    <t>-1394755633</t>
  </si>
  <si>
    <t>https://podminky.urs.cz/item/CS_URS_2024_01/949101111</t>
  </si>
  <si>
    <t>17,4+26,27+17,66+22,22+21,04+21,11+21,04+20,62</t>
  </si>
  <si>
    <t>86,66+21,11*2+21,04+21,28+42,71+41,02*2+43,16</t>
  </si>
  <si>
    <t>375,75-20,79</t>
  </si>
  <si>
    <t>14,593*1,5</t>
  </si>
  <si>
    <t>40</t>
  </si>
  <si>
    <t>952901111</t>
  </si>
  <si>
    <t>Vyčištění budov nebo objektů před předáním do užívání budov bytové nebo občanské výstavby, světlé výšky podlaží do 4 m</t>
  </si>
  <si>
    <t>-393112730</t>
  </si>
  <si>
    <t>https://podminky.urs.cz/item/CS_URS_2024_01/952901111</t>
  </si>
  <si>
    <t>335,81</t>
  </si>
  <si>
    <t>41</t>
  </si>
  <si>
    <t>953731111</t>
  </si>
  <si>
    <t>Odvětrání svislé plastovými troubami ve stropních prostupech s obetonováním vnitřního průměru do 60 mm</t>
  </si>
  <si>
    <t>-1121591260</t>
  </si>
  <si>
    <t>https://podminky.urs.cz/item/CS_URS_2024_01/953731111</t>
  </si>
  <si>
    <t>strop nad 1.np</t>
  </si>
  <si>
    <t>11*0,35</t>
  </si>
  <si>
    <t>strop nad 2.np</t>
  </si>
  <si>
    <t>6*0,35</t>
  </si>
  <si>
    <t>strop nad 3.np</t>
  </si>
  <si>
    <t>6*0,7</t>
  </si>
  <si>
    <t>42</t>
  </si>
  <si>
    <t>953731115</t>
  </si>
  <si>
    <t>Odvětrání svislé plastovými troubami ve stropních prostupech s obetonováním vnitřního průměru přes 140 do 160 mm</t>
  </si>
  <si>
    <t>1943820790</t>
  </si>
  <si>
    <t>https://podminky.urs.cz/item/CS_URS_2024_01/953731115</t>
  </si>
  <si>
    <t>43</t>
  </si>
  <si>
    <t>953731116 R</t>
  </si>
  <si>
    <t>Odvětrání svislé plastovými troubami ve stropních prostupech s obetonováním vnitřního průměru přes 160 do 180 mm</t>
  </si>
  <si>
    <t>-33630868</t>
  </si>
  <si>
    <t>4*0,7</t>
  </si>
  <si>
    <t>44</t>
  </si>
  <si>
    <t>961055111</t>
  </si>
  <si>
    <t>Bourání základů z betonu železového</t>
  </si>
  <si>
    <t>356863457</t>
  </si>
  <si>
    <t>https://podminky.urs.cz/item/CS_URS_2024_01/961055111</t>
  </si>
  <si>
    <t>nosná deska pro kanalizaci</t>
  </si>
  <si>
    <t>(12,36+4,4+4,08)*0,125</t>
  </si>
  <si>
    <t>pro základ pod mikroskop</t>
  </si>
  <si>
    <t>(1,8*2,1+1,8*1,8*3)*0,125</t>
  </si>
  <si>
    <t>45</t>
  </si>
  <si>
    <t>964011211</t>
  </si>
  <si>
    <t>Vybourání železobetonových prefabrikovaných překladů uložených ve zdivu, délky do 3 m, hmotnosti do 50 kg/m</t>
  </si>
  <si>
    <t>2094684914</t>
  </si>
  <si>
    <t>https://podminky.urs.cz/item/CS_URS_2024_01/964011211</t>
  </si>
  <si>
    <t>14*1,2*0,15*0,15</t>
  </si>
  <si>
    <t>46</t>
  </si>
  <si>
    <t>965043331</t>
  </si>
  <si>
    <t>Bourání mazanin betonových s potěrem nebo teracem tl. do 100 mm, plochy do 4 m2</t>
  </si>
  <si>
    <t>485050882</t>
  </si>
  <si>
    <t>https://podminky.urs.cz/item/CS_URS_2024_01/965043331</t>
  </si>
  <si>
    <t>(12,36+4,4+4,08)*0,1</t>
  </si>
  <si>
    <t>(1,8*2,1+1,8*1,8*3)*0,1</t>
  </si>
  <si>
    <t>47</t>
  </si>
  <si>
    <t>965049111</t>
  </si>
  <si>
    <t>Bourání mazanin Příplatek k cenám za bourání mazanin betonových se svařovanou sítí, tl. do 100 mm</t>
  </si>
  <si>
    <t>450722099</t>
  </si>
  <si>
    <t>https://podminky.urs.cz/item/CS_URS_2024_01/965049111</t>
  </si>
  <si>
    <t>48</t>
  </si>
  <si>
    <t>968072456</t>
  </si>
  <si>
    <t>Vybourání kovových rámů oken s křídly, dveřních zárubní, vrat, stěn, ostění nebo obkladů dveřních zárubní, plochy přes 2 m2</t>
  </si>
  <si>
    <t>-1898886741</t>
  </si>
  <si>
    <t>https://podminky.urs.cz/item/CS_URS_2024_01/968072456</t>
  </si>
  <si>
    <t>1,0*2,1*6</t>
  </si>
  <si>
    <t>1,0*2,1*12</t>
  </si>
  <si>
    <t>1,0*2,1*10</t>
  </si>
  <si>
    <t>49</t>
  </si>
  <si>
    <t>971033631</t>
  </si>
  <si>
    <t>Vybourání otvorů ve zdivu základovém nebo nadzákladovém z cihel, tvárnic, příčkovek z cihel pálených na maltu vápennou nebo vápenocementovou plochy do 4 m2, tl. do 150 mm</t>
  </si>
  <si>
    <t>76650476</t>
  </si>
  <si>
    <t>https://podminky.urs.cz/item/CS_URS_2024_01/971033631</t>
  </si>
  <si>
    <t>(1,6*2,7-1,0*2,1)*6</t>
  </si>
  <si>
    <t>2.np+ montážní otvor</t>
  </si>
  <si>
    <t>(1,6*2,7-1,0*2,1)*3+ 3,3*2,0</t>
  </si>
  <si>
    <t>(1,6*2,7-1,0*2,1)*5+3,3*2,0+1,3*2,0</t>
  </si>
  <si>
    <t>50</t>
  </si>
  <si>
    <t>971052341</t>
  </si>
  <si>
    <t>Vybourání a prorážení otvorů v železobetonových příčkách a zdech základových nebo nadzákladových, plochy do 0,09 m2, tl. do 300 mm</t>
  </si>
  <si>
    <t>1233360195</t>
  </si>
  <si>
    <t>https://podminky.urs.cz/item/CS_URS_2024_01/971052341</t>
  </si>
  <si>
    <t>P101+102+104+105</t>
  </si>
  <si>
    <t>P 201+202</t>
  </si>
  <si>
    <t>P301+303</t>
  </si>
  <si>
    <t>51</t>
  </si>
  <si>
    <t>971052441</t>
  </si>
  <si>
    <t>Vybourání a prorážení otvorů v železobetonových příčkách a zdech základových nebo nadzákladových, plochy do 0,25 m2, tl. do 300 mm</t>
  </si>
  <si>
    <t>-1282471627</t>
  </si>
  <si>
    <t>https://podminky.urs.cz/item/CS_URS_2024_01/971052441</t>
  </si>
  <si>
    <t>P 103</t>
  </si>
  <si>
    <t>P 204</t>
  </si>
  <si>
    <t>P 304</t>
  </si>
  <si>
    <t>52</t>
  </si>
  <si>
    <t>971052551</t>
  </si>
  <si>
    <t>Vybourání a prorážení otvorů v železobetonových příčkách a zdech základových nebo nadzákladových, plochy do 1 m2, tl. do 600 mm</t>
  </si>
  <si>
    <t>1963863155</t>
  </si>
  <si>
    <t>https://podminky.urs.cz/item/CS_URS_2024_01/971052551</t>
  </si>
  <si>
    <t>P 203</t>
  </si>
  <si>
    <t>1,1*0,3*0,3*3</t>
  </si>
  <si>
    <t>P302</t>
  </si>
  <si>
    <t>53</t>
  </si>
  <si>
    <t>977151126</t>
  </si>
  <si>
    <t>Jádrové vrty diamantovými korunkami do stavebních materiálů (železobetonu, betonu, cihel, obkladů, dlažeb, kamene) průměru přes 200 do 225 mm</t>
  </si>
  <si>
    <t>2050032203</t>
  </si>
  <si>
    <t>https://podminky.urs.cz/item/CS_URS_2024_01/977151126</t>
  </si>
  <si>
    <t>5*0,5</t>
  </si>
  <si>
    <t>prostupy 1.np</t>
  </si>
  <si>
    <t>18*0,3</t>
  </si>
  <si>
    <t>54</t>
  </si>
  <si>
    <t>977151128</t>
  </si>
  <si>
    <t>Jádrové vrty diamantovými korunkami do stavebních materiálů (železobetonu, betonu, cihel, obkladů, dlažeb, kamene) průměru přes 250 do 300 mm</t>
  </si>
  <si>
    <t>609916311</t>
  </si>
  <si>
    <t>https://podminky.urs.cz/item/CS_URS_2024_01/977151128</t>
  </si>
  <si>
    <t>17*0,5</t>
  </si>
  <si>
    <t>55</t>
  </si>
  <si>
    <t>977312112</t>
  </si>
  <si>
    <t>Řezání stávajících betonových mazanin s vyztužením hloubky přes 50 do 100 mm</t>
  </si>
  <si>
    <t>-1946508911</t>
  </si>
  <si>
    <t>https://podminky.urs.cz/item/CS_URS_2024_01/977312112</t>
  </si>
  <si>
    <t>31,0</t>
  </si>
  <si>
    <t>(1,8+2,1)*2+1,8*4*3</t>
  </si>
  <si>
    <t>56</t>
  </si>
  <si>
    <t>978013191</t>
  </si>
  <si>
    <t>Otlučení vápenných nebo vápenocementových omítek vnitřních ploch stěn s vyškrabáním spar, s očištěním zdiva, v rozsahu přes 50 do 100 %</t>
  </si>
  <si>
    <t>338299957</t>
  </si>
  <si>
    <t>https://podminky.urs.cz/item/CS_URS_2024_01/978013191</t>
  </si>
  <si>
    <t>((7,2+5,36*2+3,66+3,255+3,335)*2+6,05+(3,45*3+7,118)*2)*3,0</t>
  </si>
  <si>
    <t>chodba</t>
  </si>
  <si>
    <t>7,0*3,0-1,6*2,7-1,0*2,1</t>
  </si>
  <si>
    <t>-(1,0*2,02*2+1,6*2,7*5)</t>
  </si>
  <si>
    <t>-2,2*1,8*8</t>
  </si>
  <si>
    <t>ostění</t>
  </si>
  <si>
    <t>(2,2+1,8*2)*0,15*8</t>
  </si>
  <si>
    <t>(7,05*2+7,253+10,852+7,05+3,45+7,118+3,45+3,518+6,05*4)*3,0</t>
  </si>
  <si>
    <t>-2,2*1,8*16</t>
  </si>
  <si>
    <t>(21,353+0,45)*3,0</t>
  </si>
  <si>
    <t>(2,2+1,8*2)*0,15*16</t>
  </si>
  <si>
    <t>((10,64+14,3+3,56+3,615+3,677+3,5*6+3,543)*2+6,05*3)*3,0</t>
  </si>
  <si>
    <t>-2,2*1,8*15</t>
  </si>
  <si>
    <t>(2,2+1,8*2)*0,15*15</t>
  </si>
  <si>
    <t>(15,0+29,0)*3,0</t>
  </si>
  <si>
    <t>57</t>
  </si>
  <si>
    <t>985132311</t>
  </si>
  <si>
    <t>Očištění ploch líce kleneb a podhledů ruční dočištění ocelovými kartáči</t>
  </si>
  <si>
    <t>-817097569</t>
  </si>
  <si>
    <t>https://podminky.urs.cz/item/CS_URS_2024_01/985132311</t>
  </si>
  <si>
    <t>58</t>
  </si>
  <si>
    <t>985324111</t>
  </si>
  <si>
    <t>Ochranný nátěr betonu na bázi silanu impregnační dvojnásobný S1 (OS-A)</t>
  </si>
  <si>
    <t>-1467940169</t>
  </si>
  <si>
    <t>https://podminky.urs.cz/item/CS_URS_2024_01/985324111</t>
  </si>
  <si>
    <t>997</t>
  </si>
  <si>
    <t>Přesun sutě</t>
  </si>
  <si>
    <t>59</t>
  </si>
  <si>
    <t>997013114</t>
  </si>
  <si>
    <t>Vnitrostaveništní doprava suti a vybouraných hmot vodorovně do 50 m s naložením základní pro budovy a haly výšky přes 12 do 15 m</t>
  </si>
  <si>
    <t>-1325534841</t>
  </si>
  <si>
    <t>https://podminky.urs.cz/item/CS_URS_2024_01/997013114</t>
  </si>
  <si>
    <t>54,938+40,975</t>
  </si>
  <si>
    <t>60</t>
  </si>
  <si>
    <t>997013509</t>
  </si>
  <si>
    <t>Odvoz suti a vybouraných hmot na skládku nebo meziskládku se složením, na vzdálenost Příplatek k ceně za každý další i započatý 1 km přes 1 km</t>
  </si>
  <si>
    <t>-2132321201</t>
  </si>
  <si>
    <t>https://podminky.urs.cz/item/CS_URS_2024_01/997013509</t>
  </si>
  <si>
    <t>95,913*19</t>
  </si>
  <si>
    <t>61</t>
  </si>
  <si>
    <t>997013511</t>
  </si>
  <si>
    <t>Odvoz suti a vybouraných hmot z meziskládky na skládku s naložením a se složením, na vzdálenost do 1 km</t>
  </si>
  <si>
    <t>2002985760</t>
  </si>
  <si>
    <t>https://podminky.urs.cz/item/CS_URS_2024_01/997013511</t>
  </si>
  <si>
    <t>62</t>
  </si>
  <si>
    <t>997013811</t>
  </si>
  <si>
    <t>Poplatek za uložení stavebního odpadu na skládce (skládkovné) dřevěného zatříděného do Katalogu odpadů pod kódem 17 02 01</t>
  </si>
  <si>
    <t>-815053722</t>
  </si>
  <si>
    <t>https://podminky.urs.cz/item/CS_URS_2024_01/997013811</t>
  </si>
  <si>
    <t>63</t>
  </si>
  <si>
    <t>997013812</t>
  </si>
  <si>
    <t>Poplatek za uložení stavebního odpadu na skládce (skládkovné) z materiálů na bázi sádry zatříděného do Katalogu odpadů pod kódem 17 08 02</t>
  </si>
  <si>
    <t>988404347</t>
  </si>
  <si>
    <t>https://podminky.urs.cz/item/CS_URS_2024_01/997013812</t>
  </si>
  <si>
    <t>64</t>
  </si>
  <si>
    <t>997013813</t>
  </si>
  <si>
    <t>Poplatek za uložení stavebního odpadu na skládce (skládkovné) z plastických hmot zatříděného do Katalogu odpadů pod kódem 17 02 03</t>
  </si>
  <si>
    <t>1760186197</t>
  </si>
  <si>
    <t>https://podminky.urs.cz/item/CS_URS_2024_01/997013813</t>
  </si>
  <si>
    <t>65</t>
  </si>
  <si>
    <t>997013814</t>
  </si>
  <si>
    <t>Poplatek za uložení stavebního odpadu na skládce (skládkovné) z izolačních materiálů zatříděného do Katalogu odpadů pod kódem 17 06 04</t>
  </si>
  <si>
    <t>-1630992679</t>
  </si>
  <si>
    <t>https://podminky.urs.cz/item/CS_URS_2024_01/997013814</t>
  </si>
  <si>
    <t>0,137+0,013</t>
  </si>
  <si>
    <t>66</t>
  </si>
  <si>
    <t>997013862</t>
  </si>
  <si>
    <t>Poplatek za uložení stavebního odpadu na recyklační skládce (skládkovné) z armovaného betonu zatříděného do Katalogu odpadů pod kódem 17 01 01</t>
  </si>
  <si>
    <t>1855948380</t>
  </si>
  <si>
    <t>https://podminky.urs.cz/item/CS_URS_2024_01/997013862</t>
  </si>
  <si>
    <t>67</t>
  </si>
  <si>
    <t>997013863</t>
  </si>
  <si>
    <t>Poplatek za uložení stavebního odpadu na recyklační skládce (skládkovné) cihelného zatříděného do Katalogu odpadů pod kódem 17 01 02</t>
  </si>
  <si>
    <t>1127526343</t>
  </si>
  <si>
    <t>https://podminky.urs.cz/item/CS_URS_2024_01/997013863</t>
  </si>
  <si>
    <t>68</t>
  </si>
  <si>
    <t>997013871</t>
  </si>
  <si>
    <t>Poplatek za uložení stavebního odpadu na recyklační skládce (skládkovné) směsného stavebního a demoličního zatříděného do Katalogu odpadů pod kódem 17 09 04</t>
  </si>
  <si>
    <t>2047483077</t>
  </si>
  <si>
    <t>https://podminky.urs.cz/item/CS_URS_2024_01/997013871</t>
  </si>
  <si>
    <t>95,913-56,548</t>
  </si>
  <si>
    <t>998</t>
  </si>
  <si>
    <t>Přesun hmot</t>
  </si>
  <si>
    <t>69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</si>
  <si>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</si>
  <si>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</si>
  <si>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2032484706</t>
  </si>
  <si>
    <t>https://podminky.urs.cz/item/CS_URS_2024_01/998011010</t>
  </si>
  <si>
    <t>PSV</t>
  </si>
  <si>
    <t>Práce a dodávky PSV</t>
  </si>
  <si>
    <t>711</t>
  </si>
  <si>
    <t>Izolace proti vodě, vlhkosti a plynům</t>
  </si>
  <si>
    <t>70</t>
  </si>
  <si>
    <t>711131101</t>
  </si>
  <si>
    <t>Provedení izolace proti zemní vlhkosti pásy na sucho AIP nebo tkaniny na ploše vodorovné V</t>
  </si>
  <si>
    <t>-1994090757</t>
  </si>
  <si>
    <t>https://podminky.urs.cz/item/CS_URS_2024_01/711131101</t>
  </si>
  <si>
    <t>(12,36+4,4+4,08)*2</t>
  </si>
  <si>
    <t>71</t>
  </si>
  <si>
    <t>62811120</t>
  </si>
  <si>
    <t>asfaltový pás separační bez krycí vrstvy (impregnovaná vložka), typu A</t>
  </si>
  <si>
    <t>-24851189</t>
  </si>
  <si>
    <t>41,68*1,15 'Přepočtené koeficientem množství</t>
  </si>
  <si>
    <t>72</t>
  </si>
  <si>
    <t>711131811</t>
  </si>
  <si>
    <t>Odstranění izolace proti zemní vlhkosti na ploše vodorovné V</t>
  </si>
  <si>
    <t>-404050696</t>
  </si>
  <si>
    <t>https://podminky.urs.cz/item/CS_URS_2024_01/711131811</t>
  </si>
  <si>
    <t>12,36+4,4+4,08+1,8*2,1+1,8*1,8*3</t>
  </si>
  <si>
    <t>73</t>
  </si>
  <si>
    <t>711191101</t>
  </si>
  <si>
    <t>Provedení izolace proti zemní vlhkosti hydroizolační stěrkou na ploše vodorovné V jednovrstvá na betonu</t>
  </si>
  <si>
    <t>-1201924150</t>
  </si>
  <si>
    <t>https://podminky.urs.cz/item/CS_URS_2024_01/711191101</t>
  </si>
  <si>
    <t>12,36+4,4+4,08</t>
  </si>
  <si>
    <t>74</t>
  </si>
  <si>
    <t>11163004</t>
  </si>
  <si>
    <t>stěrka hydroizolační asfaltová jednosložková s přídavkem plastů do spodní stavby</t>
  </si>
  <si>
    <t>kg</t>
  </si>
  <si>
    <t>33731544</t>
  </si>
  <si>
    <t>75</t>
  </si>
  <si>
    <t>7119 PRC</t>
  </si>
  <si>
    <t>Izolace svislá i vodorovná základů pod mikroskop vč.navázání na stávající izolaci - kompletní skladba</t>
  </si>
  <si>
    <t>1070259318</t>
  </si>
  <si>
    <t>viz výkres č.D 1.1.22</t>
  </si>
  <si>
    <t>1,5*1,8+1,5*1,5*3</t>
  </si>
  <si>
    <t>(1,2+1,5)*2*0,55+1,2*4*0,55*3</t>
  </si>
  <si>
    <t>76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</si>
  <si>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</si>
  <si>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</si>
  <si>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352019853</t>
  </si>
  <si>
    <t>https://podminky.urs.cz/item/CS_URS_2024_01/998711103</t>
  </si>
  <si>
    <t>712</t>
  </si>
  <si>
    <t>Povlakové krytiny</t>
  </si>
  <si>
    <t>77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</si>
  <si>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</si>
  <si>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</si>
  <si>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461600053</t>
  </si>
  <si>
    <t>https://podminky.urs.cz/item/CS_URS_2024_01/712363115</t>
  </si>
  <si>
    <t>78</t>
  </si>
  <si>
    <t>28342010</t>
  </si>
  <si>
    <t>manžeta těsnící pro prostupy hydroizolací z PVC uzavřená kruhová vnitřní průměr 11-35</t>
  </si>
  <si>
    <t>802808280</t>
  </si>
  <si>
    <t>79</t>
  </si>
  <si>
    <t>28342011</t>
  </si>
  <si>
    <t>manžeta těsnící pro prostupy hydroizolací z PVC uzavřená kruhová vnitřní průměr 40-70</t>
  </si>
  <si>
    <t>1985572893</t>
  </si>
  <si>
    <t>80</t>
  </si>
  <si>
    <t>28342014</t>
  </si>
  <si>
    <t>manžeta těsnící pro prostupy hydroizolací z PVC uzavřená kruhová vnitřní průměr 120-180</t>
  </si>
  <si>
    <t>-1775337984</t>
  </si>
  <si>
    <t>81</t>
  </si>
  <si>
    <t>998712103</t>
  </si>
  <si>
    <t>Přesun hmot pro povlakové krytiny stanovený z hmotnosti přesunovaného materiálu vodorovná dopravní vzdálenost do 50 m základní v objektech výšky přes 12 do 24 m</t>
  </si>
  <si>
    <t>-848466023</t>
  </si>
  <si>
    <t>https://podminky.urs.cz/item/CS_URS_2024_01/998712103</t>
  </si>
  <si>
    <t>713</t>
  </si>
  <si>
    <t>Izolace tepelné</t>
  </si>
  <si>
    <t>82</t>
  </si>
  <si>
    <t>713121111</t>
  </si>
  <si>
    <t>Montáž tepelné izolace podlah rohožemi, pásy, deskami, dílci, bloky (izolační materiál ve specifikaci) kladenými volně jednovrstvá</t>
  </si>
  <si>
    <t>-1856492736</t>
  </si>
  <si>
    <t>https://podminky.urs.cz/item/CS_URS_2024_01/713121111</t>
  </si>
  <si>
    <t>po kanalizaci</t>
  </si>
  <si>
    <t>83</t>
  </si>
  <si>
    <t>28376421</t>
  </si>
  <si>
    <t>deska XPS hrana polodrážková a hladký povrch 300kPA λ=0,035 tl 80mm</t>
  </si>
  <si>
    <t>-467546584</t>
  </si>
  <si>
    <t>20,84*1,04 'Přepočtené koeficientem množství</t>
  </si>
  <si>
    <t>84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</si>
  <si>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</si>
  <si>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</si>
  <si>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-1544879615</t>
  </si>
  <si>
    <t>https://podminky.urs.cz/item/CS_URS_2024_01/713120821</t>
  </si>
  <si>
    <t>základy pro mikroskop</t>
  </si>
  <si>
    <t>1,6*1,9+1,6*1,6*3</t>
  </si>
  <si>
    <t>85</t>
  </si>
  <si>
    <t>998713103</t>
  </si>
  <si>
    <t>Přesun hmot pro izolace tepelné stanovený z hmotnosti přesunovaného materiálu vodorovná dopravní vzdálenost do 50 m s užitím mechanizace v objektech výšky přes 12 m do 24 m</t>
  </si>
  <si>
    <t>2544400</t>
  </si>
  <si>
    <t>https://podminky.urs.cz/item/CS_URS_2024_01/998713103</t>
  </si>
  <si>
    <t>714</t>
  </si>
  <si>
    <t>Akustická a protiotřesová opatření</t>
  </si>
  <si>
    <t>86</t>
  </si>
  <si>
    <t>714451011</t>
  </si>
  <si>
    <t>Montáž antivibračních rohoží stavebních konstrukcí a strojních zařízení z recyklované pryže celoplošně lepené vodorovně</t>
  </si>
  <si>
    <t>1698317587</t>
  </si>
  <si>
    <t>https://podminky.urs.cz/item/CS_URS_2024_01/714451011</t>
  </si>
  <si>
    <t>1,3*1,6+1,3*1,3*3</t>
  </si>
  <si>
    <t>87</t>
  </si>
  <si>
    <t>61721270</t>
  </si>
  <si>
    <t>deska antivibrační z lisovaného korku 1000x500x50mm</t>
  </si>
  <si>
    <t>620354398</t>
  </si>
  <si>
    <t>(7,15+11,33)/0,5</t>
  </si>
  <si>
    <t>36,96*1,15 'Přepočtené koeficientem množství</t>
  </si>
  <si>
    <t>88</t>
  </si>
  <si>
    <t>714451012</t>
  </si>
  <si>
    <t>Montáž antivibračních rohoží stavebních konstrukcí a strojních zařízení z recyklované pryže celoplošně lepené svisle</t>
  </si>
  <si>
    <t>-130229630</t>
  </si>
  <si>
    <t>https://podminky.urs.cz/item/CS_URS_2024_01/714451012</t>
  </si>
  <si>
    <t>((1,3+1,5)*2+(1,2+1,3)*2*3)*0,55</t>
  </si>
  <si>
    <t>89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</si>
  <si>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</si>
  <si>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</si>
  <si>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1658384503</t>
  </si>
  <si>
    <t>https://podminky.urs.cz/item/CS_URS_2024_01/998714103</t>
  </si>
  <si>
    <t>763</t>
  </si>
  <si>
    <t>Konstrukce suché výstavby</t>
  </si>
  <si>
    <t>90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</si>
  <si>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</si>
  <si>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</si>
  <si>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-2123263375</t>
  </si>
  <si>
    <t>https://podminky.urs.cz/item/CS_URS_2024_01/763111314</t>
  </si>
  <si>
    <t>(2,97+3,71+1,5+2,1)*3,66</t>
  </si>
  <si>
    <t>-0,8*2,0*2</t>
  </si>
  <si>
    <t>(3,234+2,475*2+3,211+0,8+1,0)*3,6</t>
  </si>
  <si>
    <t>91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</si>
  <si>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</si>
  <si>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</si>
  <si>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154289378</t>
  </si>
  <si>
    <t>https://podminky.urs.cz/item/CS_URS_2024_01/763111417</t>
  </si>
  <si>
    <t>6,05*3,6*5+3,6*3,6</t>
  </si>
  <si>
    <t>(5,645*7+6,05+3,45)*3,6-0,8*2,0*2</t>
  </si>
  <si>
    <t>6,05*3,6*6</t>
  </si>
  <si>
    <t>92</t>
  </si>
  <si>
    <t>763111811</t>
  </si>
  <si>
    <t>Demontáž příček ze sádrokartonových desek s nosnou konstrukcí z ocelových profilů jednoduchých, opláštění jednoduché</t>
  </si>
  <si>
    <t>1327447296</t>
  </si>
  <si>
    <t>https://podminky.urs.cz/item/CS_URS_2024_01/763111811</t>
  </si>
  <si>
    <t>6,05*6*3,0</t>
  </si>
  <si>
    <t>(6,8*7+6,05*2)*3,0</t>
  </si>
  <si>
    <t>6,05*3,0*10</t>
  </si>
  <si>
    <t>93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</si>
  <si>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</si>
  <si>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</si>
  <si>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-810241958</t>
  </si>
  <si>
    <t>https://podminky.urs.cz/item/CS_URS_2024_01/763121411</t>
  </si>
  <si>
    <t>5,36*3,66</t>
  </si>
  <si>
    <t>1,0*2,1*3+1,2*3,6</t>
  </si>
  <si>
    <t>(1,0+0,25*2+1,2+0,25)*3,6</t>
  </si>
  <si>
    <t>94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</si>
  <si>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</si>
  <si>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</si>
  <si>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1617362467</t>
  </si>
  <si>
    <t>https://podminky.urs.cz/item/CS_URS_2024_01/763121715</t>
  </si>
  <si>
    <t>(2,97+3,71+1,5+2,1)*2</t>
  </si>
  <si>
    <t>(3,234+2,475*2+3,211+0,8+1,0)*2</t>
  </si>
  <si>
    <t>(6,05*5+3,6)*2</t>
  </si>
  <si>
    <t>(5,645*7+6,05+3,45)*2</t>
  </si>
  <si>
    <t>6,05*6*2</t>
  </si>
  <si>
    <t>95</t>
  </si>
  <si>
    <t>763131411</t>
  </si>
  <si>
    <t>Podhled ze sádrokartonových desek dvouvrstvá zavěšená spodní konstrukce z ocelových profilů CD, UD jednoduše opláštěná deskou standardní A, tl. 12,5 mm, bez izolace</t>
  </si>
  <si>
    <t>-867260311</t>
  </si>
  <si>
    <t>https://podminky.urs.cz/item/CS_URS_2024_01/763131411</t>
  </si>
  <si>
    <t>dočasná demontáž podhledů</t>
  </si>
  <si>
    <t>22,0+5,6*4</t>
  </si>
  <si>
    <t>96</t>
  </si>
  <si>
    <t>763135802</t>
  </si>
  <si>
    <t>Demontáž podhledu sádrokartonového z desek děrovaných se spárami tmelenými</t>
  </si>
  <si>
    <t>-2129880843</t>
  </si>
  <si>
    <t>https://podminky.urs.cz/item/CS_URS_2024_01/763135802</t>
  </si>
  <si>
    <t>97</t>
  </si>
  <si>
    <t>763164655</t>
  </si>
  <si>
    <t>Obklad konstrukcí sádrokartonovými deskami včetně ochranných úhelníků ve tvaru U rozvinuté šíře přes 1,2 m, opláštěný deskou protipožární DF, tl. 12,5 mm</t>
  </si>
  <si>
    <t>-1783224211</t>
  </si>
  <si>
    <t>https://podminky.urs.cz/item/CS_URS_2024_01/763164655</t>
  </si>
  <si>
    <t>45,0</t>
  </si>
  <si>
    <t>98</t>
  </si>
  <si>
    <t>763181311</t>
  </si>
  <si>
    <t>Výplně otvorů konstrukcí ze sádrokartonových desek montáž zárubně kovové s konstrukcí jednokřídlové</t>
  </si>
  <si>
    <t>2061268518</t>
  </si>
  <si>
    <t>https://podminky.urs.cz/item/CS_URS_2024_01/763181311</t>
  </si>
  <si>
    <t>D1+D2+D</t>
  </si>
  <si>
    <t>1+1+2</t>
  </si>
  <si>
    <t>99</t>
  </si>
  <si>
    <t>55331595</t>
  </si>
  <si>
    <t>zárubeň jednokřídlá ocelová pro sádrokartonové příčky tl stěny 110-150mm rozměru 800/1970, 2100mm</t>
  </si>
  <si>
    <t>-409260847</t>
  </si>
  <si>
    <t>100</t>
  </si>
  <si>
    <t>55331596</t>
  </si>
  <si>
    <t>zárubeň jednokřídlá ocelová pro sádrokartonové příčky tl stěny 110-150mm rozměru 900/1970, 2100mm</t>
  </si>
  <si>
    <t>-503360645</t>
  </si>
  <si>
    <t>101</t>
  </si>
  <si>
    <t>R</t>
  </si>
  <si>
    <t>763A10R</t>
  </si>
  <si>
    <t>Provizorní tesařská stěna jako ochrana proti prachu, vč.uzamykatelných dveří dodávka+montáž+demontáž.</t>
  </si>
  <si>
    <t>-195490718</t>
  </si>
  <si>
    <t>102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</si>
  <si>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</si>
  <si>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</si>
  <si>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-1313674478</t>
  </si>
  <si>
    <t>https://podminky.urs.cz/item/CS_URS_2024_01/998763303</t>
  </si>
  <si>
    <t>766</t>
  </si>
  <si>
    <t>Konstrukce truhlářské</t>
  </si>
  <si>
    <t>103</t>
  </si>
  <si>
    <t>766660001</t>
  </si>
  <si>
    <t>Montáž dveřních křídel dřevěných nebo plastových otevíravých do ocelové zárubně povrchově upravených jednokřídlových, šířky do 800 mm</t>
  </si>
  <si>
    <t>1744366140</t>
  </si>
  <si>
    <t>https://podminky.urs.cz/item/CS_URS_2024_01/766660001</t>
  </si>
  <si>
    <t>D 07</t>
  </si>
  <si>
    <t>104</t>
  </si>
  <si>
    <t>61162PRC1</t>
  </si>
  <si>
    <t>-678561165</t>
  </si>
  <si>
    <t>105</t>
  </si>
  <si>
    <t>766660002</t>
  </si>
  <si>
    <t>Montáž dveřních křídel dřevěných nebo plastových otevíravých do ocelové zárubně povrchově upravených jednokřídlových, šířky přes 800 mm</t>
  </si>
  <si>
    <t>-1310882719</t>
  </si>
  <si>
    <t>https://podminky.urs.cz/item/CS_URS_2024_01/766660002</t>
  </si>
  <si>
    <t>D1+D2</t>
  </si>
  <si>
    <t>106</t>
  </si>
  <si>
    <t>61162PRC2</t>
  </si>
  <si>
    <t>908364098</t>
  </si>
  <si>
    <t>107</t>
  </si>
  <si>
    <t>766660011</t>
  </si>
  <si>
    <t>Montáž dveřních křídel dřevěných nebo plastových otevíravých do ocelové zárubně povrchově upravených dvoukřídlových, šířky do 1450 mm</t>
  </si>
  <si>
    <t>-243673753</t>
  </si>
  <si>
    <t>https://podminky.urs.cz/item/CS_URS_2024_01/766660011</t>
  </si>
  <si>
    <t>D05+D06</t>
  </si>
  <si>
    <t>108</t>
  </si>
  <si>
    <t>61162PRC 3</t>
  </si>
  <si>
    <t>1480073785</t>
  </si>
  <si>
    <t>109</t>
  </si>
  <si>
    <t>766660012</t>
  </si>
  <si>
    <t>Montáž dveřních křídel dřevěných nebo plastových otevíravých do ocelové zárubně povrchově upravených dvoukřídlových, šířky přes 1450 mm</t>
  </si>
  <si>
    <t>551510658</t>
  </si>
  <si>
    <t>https://podminky.urs.cz/item/CS_URS_2024_01/766660012</t>
  </si>
  <si>
    <t>D03+D04</t>
  </si>
  <si>
    <t>6+7</t>
  </si>
  <si>
    <t>110</t>
  </si>
  <si>
    <t>61162PRC4</t>
  </si>
  <si>
    <t>3130580</t>
  </si>
  <si>
    <t>111</t>
  </si>
  <si>
    <t>76669 PRC</t>
  </si>
  <si>
    <t xml:space="preserve">úprava stávajícího dveřního křídla a zárubně o elektromechanický zámek vč. elektoinstalace, dodávka montáž zprovoznění. </t>
  </si>
  <si>
    <t>ks</t>
  </si>
  <si>
    <t>-1580618046</t>
  </si>
  <si>
    <t>112</t>
  </si>
  <si>
    <t>766691915</t>
  </si>
  <si>
    <t>Ostatní práce vyvěšení nebo zavěšení křídel dřevěných dveřních, plochy přes 2 m2</t>
  </si>
  <si>
    <t>449092693</t>
  </si>
  <si>
    <t>https://podminky.urs.cz/item/CS_URS_2024_01/766691915</t>
  </si>
  <si>
    <t>113</t>
  </si>
  <si>
    <t>998766103</t>
  </si>
  <si>
    <t>Přesun hmot pro konstrukce truhlářské stanovený z hmotnosti přesunovaného materiálu vodorovná dopravní vzdálenost do 50 m základní v objektech výšky přes 12 do 24 m</t>
  </si>
  <si>
    <t>-1285551038</t>
  </si>
  <si>
    <t>https://podminky.urs.cz/item/CS_URS_2024_01/998766103</t>
  </si>
  <si>
    <t>767</t>
  </si>
  <si>
    <t>Konstrukce zámečnické</t>
  </si>
  <si>
    <t>114</t>
  </si>
  <si>
    <t>767995113</t>
  </si>
  <si>
    <t>Montáž ostatních atypických zámečnických konstrukcí hmotnosti přes 10 do 20 kg</t>
  </si>
  <si>
    <t>571525249</t>
  </si>
  <si>
    <t>https://podminky.urs.cz/item/CS_URS_2024_01/767995113</t>
  </si>
  <si>
    <t>strop nad 2.np IPE 120</t>
  </si>
  <si>
    <t>1,5*10,4*2*1,5</t>
  </si>
  <si>
    <t>strop nad 3.np IPE 120</t>
  </si>
  <si>
    <t>(1,3*2+1,0*4)*2*10,4*1,05</t>
  </si>
  <si>
    <t>115</t>
  </si>
  <si>
    <t>553 PRC</t>
  </si>
  <si>
    <t>Výroba+dodání atyp.zámečnického prvku vč povrchové úpravy</t>
  </si>
  <si>
    <t>1238268572</t>
  </si>
  <si>
    <t>116</t>
  </si>
  <si>
    <t>767995116 PRC</t>
  </si>
  <si>
    <r>
      <t xml:space="preserve">Montáž ostatních atypických zámečnických konstrukcí hmotnosti přes 100 do 250 kg </t>
    </r>
    <r>
      <rPr>
        <b/>
        <sz val="9"/>
        <rFont val="Arial CE"/>
        <charset val="238"/>
      </rPr>
      <t>vč.Chem. Kotev, kontraplechu a šroubů</t>
    </r>
  </si>
  <si>
    <t>-957915219</t>
  </si>
  <si>
    <t>https://podminky.urs.cz/item/CS_URS_2024_01/767995116</t>
  </si>
  <si>
    <t>strop nad 2.np IPE 220</t>
  </si>
  <si>
    <t>6,8*2*26,2*1,05</t>
  </si>
  <si>
    <t>strop nad 3.np IPE 220</t>
  </si>
  <si>
    <t>6,8*12*26,2*1,05</t>
  </si>
  <si>
    <t>117</t>
  </si>
  <si>
    <t>-1100278608</t>
  </si>
  <si>
    <t>118</t>
  </si>
  <si>
    <t>767996 PRC</t>
  </si>
  <si>
    <t>D+M Technologický žebřík atypický zámečnický výrobek</t>
  </si>
  <si>
    <t>848171072</t>
  </si>
  <si>
    <t xml:space="preserve">Výkres č.D.1.1.25 </t>
  </si>
  <si>
    <t>119</t>
  </si>
  <si>
    <t>998767103</t>
  </si>
  <si>
    <t>Přesun hmot pro zámečnické konstrukce stanovený z hmotnosti přesunovaného materiálu vodorovná dopravní vzdálenost do 50 m základní v objektech výšky přes 12 do 24 m</t>
  </si>
  <si>
    <t>1062980526</t>
  </si>
  <si>
    <t>https://podminky.urs.cz/item/CS_URS_2024_01/998767103</t>
  </si>
  <si>
    <t>776</t>
  </si>
  <si>
    <t>Podlahy povlakové</t>
  </si>
  <si>
    <t>120</t>
  </si>
  <si>
    <t>776111117</t>
  </si>
  <si>
    <t>Příprava podkladu broušení podlah stávajícího podkladu pro odstranění nerovností (diamantovým kotoučem)</t>
  </si>
  <si>
    <t>-421222566</t>
  </si>
  <si>
    <t>https://podminky.urs.cz/item/CS_URS_2024_01/776111117</t>
  </si>
  <si>
    <t>121</t>
  </si>
  <si>
    <t>776111311</t>
  </si>
  <si>
    <t>Příprava podkladu vysátí podlah</t>
  </si>
  <si>
    <t>-1349991576</t>
  </si>
  <si>
    <t>https://podminky.urs.cz/item/CS_URS_2024_01/776111311</t>
  </si>
  <si>
    <t>122</t>
  </si>
  <si>
    <t>776121112</t>
  </si>
  <si>
    <t>Příprava podkladu penetrace vodou ředitelná podlah</t>
  </si>
  <si>
    <t>-1296947039</t>
  </si>
  <si>
    <t>https://podminky.urs.cz/item/CS_URS_2024_01/776121112</t>
  </si>
  <si>
    <t>123</t>
  </si>
  <si>
    <t>776201812</t>
  </si>
  <si>
    <t>Demontáž povlakových podlahovin lepených ručně s podložkou</t>
  </si>
  <si>
    <t>-657669358</t>
  </si>
  <si>
    <t>https://podminky.urs.cz/item/CS_URS_2024_01/776201812</t>
  </si>
  <si>
    <t>229,55-(21,11*2+22,05)</t>
  </si>
  <si>
    <t>19,095*5,6</t>
  </si>
  <si>
    <t>314,88</t>
  </si>
  <si>
    <t>124</t>
  </si>
  <si>
    <t>776221121</t>
  </si>
  <si>
    <t>Montáž podlahovin z PVC lepením lepidlem pro elektrostaticky vodivé podlahoviny z pásů</t>
  </si>
  <si>
    <t>804889801</t>
  </si>
  <si>
    <t>https://podminky.urs.cz/item/CS_URS_2024_01/776221121</t>
  </si>
  <si>
    <t>m.č.121a</t>
  </si>
  <si>
    <t>17,5</t>
  </si>
  <si>
    <t>125</t>
  </si>
  <si>
    <t>60756142</t>
  </si>
  <si>
    <t>linoleum přírodní antistatické tl 2,5mm, hořlavost Cfl-s1, smykové tření µ &gt;=0,5, třída zátěže 34/43, odpor krytiny &gt;=10^9</t>
  </si>
  <si>
    <t>1952276267</t>
  </si>
  <si>
    <t>18,5511313428974*1,1 'Přepočtené koeficientem množství</t>
  </si>
  <si>
    <t>126</t>
  </si>
  <si>
    <t>776222111</t>
  </si>
  <si>
    <t>Montáž podlahovin z PVC lepením 2-složkovým lepidlem (do vlhkých prostor) z pásů</t>
  </si>
  <si>
    <t>-1040452082</t>
  </si>
  <si>
    <t>https://podminky.urs.cz/item/CS_URS_2024_01/776222111</t>
  </si>
  <si>
    <t>229,55-(21,11*2+22,05)-17,5</t>
  </si>
  <si>
    <t>65,05+42,41+10,29+10,3+42,88+21,29+10,3+40,52*2+41,51</t>
  </si>
  <si>
    <t>127</t>
  </si>
  <si>
    <t>284122R</t>
  </si>
  <si>
    <t>krytina podlahováhomogenní s IQ PUR 34/43</t>
  </si>
  <si>
    <t>-624531035</t>
  </si>
  <si>
    <t>894,662</t>
  </si>
  <si>
    <t>894,662*1,1 'Přepočtené koeficientem množství</t>
  </si>
  <si>
    <t>128</t>
  </si>
  <si>
    <t>776223112</t>
  </si>
  <si>
    <t>Montáž podlahovin z PVC spoj podlah svařováním za studena</t>
  </si>
  <si>
    <t>1596044653</t>
  </si>
  <si>
    <t>https://podminky.urs.cz/item/CS_URS_2024_01/776223112</t>
  </si>
  <si>
    <t>(894,662+17,5)/1,5</t>
  </si>
  <si>
    <t>129</t>
  </si>
  <si>
    <t>776410811</t>
  </si>
  <si>
    <t>Demontáž soklíků nebo lišt pryžových nebo plastových</t>
  </si>
  <si>
    <t>-1758901818</t>
  </si>
  <si>
    <t>https://podminky.urs.cz/item/CS_URS_2024_01/776410811</t>
  </si>
  <si>
    <t>(7,2+5,358*2+3,66+3,255+3,335)*2+6,05*9+(3,664+3,336+3,5+3,334+3,71)*2-0,9*8</t>
  </si>
  <si>
    <t>19,095*2+5,6-0,9*15</t>
  </si>
  <si>
    <t>6,05*24+(7,1*2+7,278+14,55+3,5*3+3,55+7,15)*2-1,0*16</t>
  </si>
  <si>
    <t>6,05*24+(10,64+14,3+3,56+3,615+3,677+3,5*6+3,543)*2</t>
  </si>
  <si>
    <t>-1,0*17</t>
  </si>
  <si>
    <t>130</t>
  </si>
  <si>
    <t>776411112</t>
  </si>
  <si>
    <t>Montáž soklíků lepením obvodových, výšky přes 80 do 100 mm</t>
  </si>
  <si>
    <t>-393992132</t>
  </si>
  <si>
    <t>https://podminky.urs.cz/item/CS_URS_2024_01/776411112</t>
  </si>
  <si>
    <t>243,656</t>
  </si>
  <si>
    <t>6,05*16+2,95*4+(7,05*2+7,253+10,852+7,05+3,45*2+7,118+3,45+3,518)*2-1,0*8-1,5*4</t>
  </si>
  <si>
    <t>6,05*14+2,475*2+3,234*2+(3,45+7,05*2+3,45+3,65+14,452+14,318)*2</t>
  </si>
  <si>
    <t>-1,0*5-1,5*5</t>
  </si>
  <si>
    <t>131</t>
  </si>
  <si>
    <t>28411010</t>
  </si>
  <si>
    <t>lišta soklová PVC 20x100mm</t>
  </si>
  <si>
    <t>-1657525636</t>
  </si>
  <si>
    <t>649,196*1,02 'Přepočtené koeficientem množství</t>
  </si>
  <si>
    <t>132</t>
  </si>
  <si>
    <t>776991121</t>
  </si>
  <si>
    <t>Ostatní práce údržba nových podlahovin po pokládce čištění základní</t>
  </si>
  <si>
    <t>-988794635</t>
  </si>
  <si>
    <t>https://podminky.urs.cz/item/CS_URS_2024_01/776991121</t>
  </si>
  <si>
    <t>133</t>
  </si>
  <si>
    <t>998776103</t>
  </si>
  <si>
    <t>Přesun hmot pro podlahy povlakové stanovený z hmotnosti přesunovaného materiálu vodorovná dopravní vzdálenost do 50 m základní v objektech výšky přes 12 do 24 m</t>
  </si>
  <si>
    <t>1087672612</t>
  </si>
  <si>
    <t>https://podminky.urs.cz/item/CS_URS_2024_01/998776103</t>
  </si>
  <si>
    <t>781</t>
  </si>
  <si>
    <t>Dokončovací práce - obklady</t>
  </si>
  <si>
    <t>134</t>
  </si>
  <si>
    <t>781474112</t>
  </si>
  <si>
    <t>Montáž obkladů vnitřních stěn z dlaždic keramických lepených flexibilním lepidlem maloformátových hladkých přes 9 do 12 ks/m2</t>
  </si>
  <si>
    <t>1258896305</t>
  </si>
  <si>
    <t>https://podminky.urs.cz/item/CS_URS_2024_01/781474112</t>
  </si>
  <si>
    <t>1.np m.č.103+104</t>
  </si>
  <si>
    <t>(0,6+1,2+5,1)*2,0</t>
  </si>
  <si>
    <t>2.np m.č.209+213+219a+b+250+252+254</t>
  </si>
  <si>
    <t>(1,5*2+1,3+1,0)*2,0+1,5*0,8*3</t>
  </si>
  <si>
    <t>135</t>
  </si>
  <si>
    <t>59761701</t>
  </si>
  <si>
    <t>obklad keramický nemrazuvzdorný povrch hladký/lesklý tl do 10mm přes 12 do 19ks/m2</t>
  </si>
  <si>
    <t>501463475</t>
  </si>
  <si>
    <t>28*1,1 'Přepočtené koeficientem množství</t>
  </si>
  <si>
    <t>136</t>
  </si>
  <si>
    <t>781492251</t>
  </si>
  <si>
    <t>Obklad - dokončující práce montáž profilu lepeného flexibilním cementovým lepidlem ukončovacího</t>
  </si>
  <si>
    <t>-1260768273</t>
  </si>
  <si>
    <t>https://podminky.urs.cz/item/CS_URS_2024_01/781492251</t>
  </si>
  <si>
    <t>5,5*4</t>
  </si>
  <si>
    <t>137</t>
  </si>
  <si>
    <t>19416005</t>
  </si>
  <si>
    <t>lišta ukončovací z eloxovaného hliníku 10mm</t>
  </si>
  <si>
    <t>1323517382</t>
  </si>
  <si>
    <t>22*1,05 'Přepočtené koeficientem množství</t>
  </si>
  <si>
    <t>138</t>
  </si>
  <si>
    <t>998781103</t>
  </si>
  <si>
    <t>Přesun hmot pro obklady keramické stanovený z hmotnosti přesunovaného materiálu vodorovná dopravní vzdálenost do 50 m základní v objektech výšky přes 12 do 24 m</t>
  </si>
  <si>
    <t>-898732340</t>
  </si>
  <si>
    <t>https://podminky.urs.cz/item/CS_URS_2024_01/998781103</t>
  </si>
  <si>
    <t>783</t>
  </si>
  <si>
    <t>Dokončovací práce - nátěry</t>
  </si>
  <si>
    <t>139</t>
  </si>
  <si>
    <t>783314101</t>
  </si>
  <si>
    <t>Základní nátěr zámečnických konstrukcí jednonásobný syntetický</t>
  </si>
  <si>
    <t>71995322</t>
  </si>
  <si>
    <t>https://podminky.urs.cz/item/CS_URS_2024_01/783314101</t>
  </si>
  <si>
    <t>zárubně</t>
  </si>
  <si>
    <t>(0,8*2+0,9*2+2,0*8+1,5*13+2,7*26+1,2*2+2,7*4)*0,25</t>
  </si>
  <si>
    <t>140</t>
  </si>
  <si>
    <t>783315101</t>
  </si>
  <si>
    <t>Mezinátěr zámečnických konstrukcí jednonásobný syntetický standardní</t>
  </si>
  <si>
    <t>-1884897607</t>
  </si>
  <si>
    <t>https://podminky.urs.cz/item/CS_URS_2024_01/783315101</t>
  </si>
  <si>
    <t>141</t>
  </si>
  <si>
    <t>783317101</t>
  </si>
  <si>
    <t>Krycí nátěr (email) zámečnických konstrukcí jednonásobný syntetický standardní</t>
  </si>
  <si>
    <t>124915101</t>
  </si>
  <si>
    <t>https://podminky.urs.cz/item/CS_URS_2024_01/783317101</t>
  </si>
  <si>
    <t>142</t>
  </si>
  <si>
    <t>78340PRC</t>
  </si>
  <si>
    <t>Ochranný vodotěsný nátěr základu cladicí jednotky</t>
  </si>
  <si>
    <t>-635351972</t>
  </si>
  <si>
    <t>1,815*1,16+(1,815+1,16)*2*0,3</t>
  </si>
  <si>
    <t>143</t>
  </si>
  <si>
    <t>783933151</t>
  </si>
  <si>
    <t>Penetrační nátěr betonových podlah hladkých (z pohledového nebo gletovaného betonu, stěrky apod.) epoxidový</t>
  </si>
  <si>
    <t>2118803016</t>
  </si>
  <si>
    <t>https://podminky.urs.cz/item/CS_URS_2024_01/783933151</t>
  </si>
  <si>
    <t>chodba 1.np</t>
  </si>
  <si>
    <t>164,0</t>
  </si>
  <si>
    <t>soklík</t>
  </si>
  <si>
    <t>160,0*0,1</t>
  </si>
  <si>
    <t>144</t>
  </si>
  <si>
    <t>783937163</t>
  </si>
  <si>
    <t>Krycí (uzavírací) nátěr betonových podlah dvojnásobný epoxidový rozpouštědlový</t>
  </si>
  <si>
    <t>-619788803</t>
  </si>
  <si>
    <t>https://podminky.urs.cz/item/CS_URS_2024_01/783937163</t>
  </si>
  <si>
    <t>784</t>
  </si>
  <si>
    <t>Dokončovací práce - malby a tapety</t>
  </si>
  <si>
    <t>145</t>
  </si>
  <si>
    <t>784111031</t>
  </si>
  <si>
    <t>Omytí podkladu omytí v místnostech výšky do 3,80 m</t>
  </si>
  <si>
    <t>1315577381</t>
  </si>
  <si>
    <t>https://podminky.urs.cz/item/CS_URS_2024_01/784111031</t>
  </si>
  <si>
    <t>146</t>
  </si>
  <si>
    <t>784121001</t>
  </si>
  <si>
    <t>Oškrabání malby v místnostech výšky do 3,80 m</t>
  </si>
  <si>
    <t>-1096595433</t>
  </si>
  <si>
    <t>https://podminky.urs.cz/item/CS_URS_2024_01/784121001</t>
  </si>
  <si>
    <t>1017,25-883,32</t>
  </si>
  <si>
    <t>147</t>
  </si>
  <si>
    <t>784121011</t>
  </si>
  <si>
    <t>Rozmývání podkladu po oškrabání malby v místnostech výšky do 3,80 m</t>
  </si>
  <si>
    <t>701175236</t>
  </si>
  <si>
    <t>https://podminky.urs.cz/item/CS_URS_2024_01/784121011</t>
  </si>
  <si>
    <t>133,93</t>
  </si>
  <si>
    <t>148</t>
  </si>
  <si>
    <t>784171111</t>
  </si>
  <si>
    <t>Zakrytí nemalovaných ploch (materiál ve specifikaci) včetně pozdějšího odkrytí svislých ploch např. stěn, oken, dveří v místnostech výšky do 3,80</t>
  </si>
  <si>
    <t>877148284</t>
  </si>
  <si>
    <t>https://podminky.urs.cz/item/CS_URS_2024_01/784171111</t>
  </si>
  <si>
    <t>2,2*1,8*8</t>
  </si>
  <si>
    <t>2,2*1,8*16</t>
  </si>
  <si>
    <t>2,2*1,8*15</t>
  </si>
  <si>
    <t>dveře</t>
  </si>
  <si>
    <t>(0,8*2,0*2+0,9*2,0*2)*2</t>
  </si>
  <si>
    <t>(1,5*13+1,2*2)*2,7*2</t>
  </si>
  <si>
    <t>149</t>
  </si>
  <si>
    <t>28323157</t>
  </si>
  <si>
    <t>fólie pro malířské potřeby zakrývací tl 14µ 4x5m</t>
  </si>
  <si>
    <t>1004673620</t>
  </si>
  <si>
    <t>286,3*1,05 'Přepočtené koeficientem množství</t>
  </si>
  <si>
    <t>150</t>
  </si>
  <si>
    <t>784181101</t>
  </si>
  <si>
    <t>Penetrace podkladu jednonásobná základní akrylátová bezbarvá v místnostech výšky do 3,80 m</t>
  </si>
  <si>
    <t>-237402991</t>
  </si>
  <si>
    <t>https://podminky.urs.cz/item/CS_URS_2024_01/784181101</t>
  </si>
  <si>
    <t>1017,25+230,143-883,32</t>
  </si>
  <si>
    <t>SDK</t>
  </si>
  <si>
    <t>81,927*2+425,794*2+40,858+21,89+45,0</t>
  </si>
  <si>
    <t>chodby -stěny</t>
  </si>
  <si>
    <t>712,0</t>
  </si>
  <si>
    <t>chiodby-strop</t>
  </si>
  <si>
    <t>502,0</t>
  </si>
  <si>
    <t>151</t>
  </si>
  <si>
    <t>784181102</t>
  </si>
  <si>
    <t>Penetrace podkladu jednonásobná základní pigmentovaná v místnostech výšky do 3,80 m</t>
  </si>
  <si>
    <t>-1418762190</t>
  </si>
  <si>
    <t>https://podminky.urs.cz/item/CS_URS_2024_01/784181102</t>
  </si>
  <si>
    <t xml:space="preserve">betonové podhledy </t>
  </si>
  <si>
    <t>835,89*2</t>
  </si>
  <si>
    <t>152</t>
  </si>
  <si>
    <t>784211101</t>
  </si>
  <si>
    <t>Malby z malířských směsí oděruvzdorných za mokra dvojnásobné, bílé za mokra oděruvzdorné výborně v místnostech výšky do 3,80 m</t>
  </si>
  <si>
    <t>1993068520</t>
  </si>
  <si>
    <t>https://podminky.urs.cz/item/CS_URS_2024_01/784211101</t>
  </si>
  <si>
    <t>786</t>
  </si>
  <si>
    <t>Dokončovací práce - čalounické úpravy</t>
  </si>
  <si>
    <t>153</t>
  </si>
  <si>
    <t>786631160</t>
  </si>
  <si>
    <t>Montáž zatemňovacích zařízení rentgenových</t>
  </si>
  <si>
    <t>1055858094</t>
  </si>
  <si>
    <t>https://podminky.urs.cz/item/CS_URS_2024_01/786631160</t>
  </si>
  <si>
    <t>m.č.103b</t>
  </si>
  <si>
    <t>2,2*1,8+0,04</t>
  </si>
  <si>
    <t>154</t>
  </si>
  <si>
    <t>553462PRC</t>
  </si>
  <si>
    <t>388391785</t>
  </si>
  <si>
    <t>155</t>
  </si>
  <si>
    <t>998786103</t>
  </si>
  <si>
    <t>Přesun hmot pro stínění a čalounické úpravy stanovený z hmotnosti přesunovaného materiálu vodorovná dopravní vzdálenost do 50 m základní v objektech výšky (hloubky) přes 12 do 24 m</t>
  </si>
  <si>
    <t>842021243</t>
  </si>
  <si>
    <t>https://podminky.urs.cz/item/CS_URS_2024_01/998786103</t>
  </si>
  <si>
    <t>787</t>
  </si>
  <si>
    <t>Dokončovací práce - zasklívání</t>
  </si>
  <si>
    <t>156</t>
  </si>
  <si>
    <t>787611224</t>
  </si>
  <si>
    <t>Zasklívání oken a dveří deskami plochými plnými sklem plochým matovaným s podtmelením a zatmelením oken nebo dveří pevných, tl. 4 mm</t>
  </si>
  <si>
    <t>1997002704</t>
  </si>
  <si>
    <t>https://podminky.urs.cz/item/CS_URS_2024_01/787611224</t>
  </si>
  <si>
    <t>nadsvětlíky</t>
  </si>
  <si>
    <t>1,5*0,7*13+1,2*0,7*2</t>
  </si>
  <si>
    <t>2401102 - SO 01 Zdravotechnika</t>
  </si>
  <si>
    <t>3 - Svislé a kompletní konstrukce</t>
  </si>
  <si>
    <t xml:space="preserve">    91 - Doplňující konstrukce a práce pozemních komunikací, letišť a ploch</t>
  </si>
  <si>
    <t>97 - Bourání konstrukcí</t>
  </si>
  <si>
    <t>711 - Izolace proti vodě</t>
  </si>
  <si>
    <t>721 - Vnitřní kanalizace</t>
  </si>
  <si>
    <t>722 - Vnitřní vodovod</t>
  </si>
  <si>
    <t>725 - Zařizovací předměty</t>
  </si>
  <si>
    <t>342263410R00</t>
  </si>
  <si>
    <t>Úpravy, doplňkové práce a příplatky pro sádrokartonové a sádrovláknité příčky doplňkové práce osazení revizních dvířek plochy do 0,25 m2</t>
  </si>
  <si>
    <t>RTS 24/I</t>
  </si>
  <si>
    <t>28349010R</t>
  </si>
  <si>
    <t>Dvířka revizní použití: stavební otvor; funkce: klasické; šířka = 200 mm; výška = 200 mm; materiál: plast; počet křídel: 1</t>
  </si>
  <si>
    <t>Doplňující konstrukce a práce pozemních komunikací, letišť a ploch</t>
  </si>
  <si>
    <t>R00</t>
  </si>
  <si>
    <t>HZS-zedník tř.7</t>
  </si>
  <si>
    <t>hodina</t>
  </si>
  <si>
    <t>982387536</t>
  </si>
  <si>
    <t>Bourání konstrukcí</t>
  </si>
  <si>
    <t>612403382R00</t>
  </si>
  <si>
    <t>Hrubá výplň rýh ve stěnách, jakoukoliv maltou maltou ze suchých směsí 50 x 50 mm</t>
  </si>
  <si>
    <t>P</t>
  </si>
  <si>
    <t>Poznámka k položce:_x000D_
jakékoliv šířky rýhy,</t>
  </si>
  <si>
    <t>7+3+1+4</t>
  </si>
  <si>
    <t>974031142R00</t>
  </si>
  <si>
    <t>Vysekání rýh v jakémkoliv zdivu cihelném v ploše do hloubky 70 mm, šířky do 70 mm</t>
  </si>
  <si>
    <t>Izolace proti vodě</t>
  </si>
  <si>
    <t>55162530R_002</t>
  </si>
  <si>
    <t>HL800/110 izol. souprava pro potr prostupy DN110</t>
  </si>
  <si>
    <t>721</t>
  </si>
  <si>
    <t>Vnitřní kanalizace</t>
  </si>
  <si>
    <t>892571111R00</t>
  </si>
  <si>
    <t>Zkoušky těsnosti kanalizačního potrubí zkouška těsnosti kanalizačního potrubí vodou do DN 200 mm</t>
  </si>
  <si>
    <t>Poznámka k položce:_x000D_
vodou nebo vzduchem,</t>
  </si>
  <si>
    <t>721170907R00</t>
  </si>
  <si>
    <t>Opravy odpadního potrubí novodurového vsazení odbočky, D 75 mm</t>
  </si>
  <si>
    <t>721170909R00</t>
  </si>
  <si>
    <t>Opravy odpadního potrubí novodurového vsazení odbočky, D 110, D 114</t>
  </si>
  <si>
    <t>Včetně pomocného lešení o výšce podlahy do 1900 mm a pro zatížení do 1,5 kPa.</t>
  </si>
  <si>
    <t>721171803R00</t>
  </si>
  <si>
    <t>Demontáž potrubí z novodurových trub do D 75 mm</t>
  </si>
  <si>
    <t>Poznámka k položce:_x000D_
odpadního nebo připojovacího,</t>
  </si>
  <si>
    <t>721176102R00</t>
  </si>
  <si>
    <t>Potrubí HT připojovací vnější průměr D 40 mm, tloušťka stěny 1,8 mm, DN 40</t>
  </si>
  <si>
    <t>Poznámka k položce:_x000D_
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</si>
  <si>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</si>
  <si>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</si>
  <si>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</si>
  <si>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</si>
  <si>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721176113R00</t>
  </si>
  <si>
    <t>Potrubí HT odpadní svislé vnější průměr D 50 mm, tloušťka stěny 1,8 mm, DN 50</t>
  </si>
  <si>
    <t>721176114R00</t>
  </si>
  <si>
    <t>Potrubí HT odpadní svislé vnější průměr D 75 mm, tloušťka stěny 1,9 mm, DN 70</t>
  </si>
  <si>
    <t>721176134R00</t>
  </si>
  <si>
    <t>Potrubí svodné (ležaté) zavěšené vnější průměr D 75 mm, tloušťka stěny 1,9 mm, DN 70</t>
  </si>
  <si>
    <t>721176212R00</t>
  </si>
  <si>
    <t>Potrubí KG odpadní svislé vnější průměr D 110 mm, tloušťka stěny 3,2 mm, DN 100</t>
  </si>
  <si>
    <t>721176222R00</t>
  </si>
  <si>
    <t>Potrubí KG svodné (ležaté) v zemi vnější průměr D 110 mm, tloušťka stěny 3,2 mm, DN 100</t>
  </si>
  <si>
    <t>721194104R00</t>
  </si>
  <si>
    <t>Zřízení přípojek na potrubí D 40 mm, materiál ve specifikaci</t>
  </si>
  <si>
    <t>Poznámka k položce:_x000D_
vyvedení a upevnění odpadních výpustek,</t>
  </si>
  <si>
    <t>721194105R00</t>
  </si>
  <si>
    <t>Zřízení přípojek na potrubí D 50 mm, materiál ve specifikaci</t>
  </si>
  <si>
    <t>721176134R00.1</t>
  </si>
  <si>
    <t>Potrubí HT svodné (ležaté) zavěšené, D 50 x 1,8 mm</t>
  </si>
  <si>
    <t>721176134R00.2</t>
  </si>
  <si>
    <t>Potrubí HT svodné (ležaté) zavěšené D 40 x 1,8 mm</t>
  </si>
  <si>
    <t>998721101R00</t>
  </si>
  <si>
    <t>Přesun hmot pro vnitřní kanalizaci v objektech výšky do 6 m</t>
  </si>
  <si>
    <t>Poznámka k položce:_x000D_
50 m vodorovně, měřeno od těžiště půdorysné plochy skládky do těžiště půdorysné plochy objektu</t>
  </si>
  <si>
    <t>722</t>
  </si>
  <si>
    <t>Vnitřní vodovod</t>
  </si>
  <si>
    <t>722172962R00</t>
  </si>
  <si>
    <t>Opravy vodovodního potrubí z plastových trubek vsazení odbočky do stávajícího plastového potrubí polyfuzí včetně T-kusu, D 20 mm</t>
  </si>
  <si>
    <t>722172963R00</t>
  </si>
  <si>
    <t>Opravy vodovodního potrubí z plastových trubek vsazení odbočky do stávajícího plastového potrubí polyfuzí včetně T-kusu, D 25 mm</t>
  </si>
  <si>
    <t>722172964R00</t>
  </si>
  <si>
    <t>Opravy vodovodního potrubí z plastových trubek vsazení odbočky do stávajícího plastového potrubí polyfuzí včetně T-kusu, D 32 mm</t>
  </si>
  <si>
    <t>722170911R00</t>
  </si>
  <si>
    <t>Opravy vodovodního potrubí z plastových trubek vsazení odbočky D 32 mm</t>
  </si>
  <si>
    <t>722171913R00</t>
  </si>
  <si>
    <t>Opravy vodovodního potrubí z plastových trubek ostatní práce mimo spojové svary s přidáním materiálu odříznutí plastové trubky, přes D 20 do D 25 mm</t>
  </si>
  <si>
    <t>722172331R00</t>
  </si>
  <si>
    <t>Potrubí z plastických hmot polypropylenové potrubí PP-R, D 20 mm, s 3,4 mm, PN 20, polyfúzně svařované, včetně zednických výpomocí</t>
  </si>
  <si>
    <t>Poznámka k položce:_x000D_
včetně tvarovek, bez zednických výpomocí</t>
  </si>
  <si>
    <t>722172332R00</t>
  </si>
  <si>
    <t>Potrubí z plastických hmot polypropylenové potrubí PP-R, D 25 mm, s 4,2 mm, PN 20, polyfúzně svařované, včetně zednických výpomocí</t>
  </si>
  <si>
    <t>722174212R00</t>
  </si>
  <si>
    <t>Montáž potrubí rovného z plastů svařovaného polyfuzně, D přes 16 do 20 mm</t>
  </si>
  <si>
    <t>722174213R00</t>
  </si>
  <si>
    <t>Montáž potrubí rovného z plastů svařovaného polyfuzně, D přes 20 do 25 mm</t>
  </si>
  <si>
    <t>722181213RT7</t>
  </si>
  <si>
    <t>Izolace vodovodního potrubí návleková z trubic z pěnového polyetylenu, tloušťka stěny 13 mm, d 22 mm</t>
  </si>
  <si>
    <t>722181213RT8</t>
  </si>
  <si>
    <t>Izolace vodovodního potrubí návleková z trubic z pěnového polyetylenu, tloušťka stěny 13 mm, d 25 mm</t>
  </si>
  <si>
    <t>722182014RT1</t>
  </si>
  <si>
    <t>Montáž tepelné izolace potrubí lepicí páska, sponky, přes DN 25 do DN 40</t>
  </si>
  <si>
    <t>722190401R00</t>
  </si>
  <si>
    <t>Vyvedení a upevnění výpustek DN 15</t>
  </si>
  <si>
    <t>722190901R00</t>
  </si>
  <si>
    <t>Uzavření nebo otevření vodovodního potrubí při opravě</t>
  </si>
  <si>
    <t>Poznámka k položce:_x000D_
včetně vypuštění a napuštění,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</si>
  <si>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</si>
  <si>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</si>
  <si>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</si>
  <si>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</si>
  <si>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</si>
  <si>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</si>
  <si>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</si>
  <si>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</si>
  <si>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725814101R00</t>
  </si>
  <si>
    <t>Ventil rohový, mosazný, s filtrem, bez matky, DN 15 x DN 10, včetně dodávky materiálu</t>
  </si>
  <si>
    <t>725814122R00</t>
  </si>
  <si>
    <t>Ventil pračkový, mosazný, se zpětnou klapkou, DN 15 x DN 20, včetně dodávky materiálu</t>
  </si>
  <si>
    <t>7222934R00.1</t>
  </si>
  <si>
    <t>Bakteriální zkouška vody v potrubí</t>
  </si>
  <si>
    <t>souibor</t>
  </si>
  <si>
    <t>-1240910854</t>
  </si>
  <si>
    <t>28377135R</t>
  </si>
  <si>
    <t>páska spojovací PVC; samolepicí; jednostranně; tl. 0,19 mm; š = 38,0 mm; l = 20 m</t>
  </si>
  <si>
    <t>631433101R</t>
  </si>
  <si>
    <t>pouzdro potrubní minerální vlákno; povrchová úprava Al fólie; vnitřní průměr 22,0 mm; tl. izolace 25,0 mm; provozní teplota do 200 °C; tepelná vodivost (10°C) 0,0330 W/mK; tepelná vodivost (40°C) 0,037 W/mK; tepelná vodivost (50°C) 0,039 W/mK</t>
  </si>
  <si>
    <t>998722101R00</t>
  </si>
  <si>
    <t>Přesun hmot pro vnitřní vodovod v objektech výšky do 6 m</t>
  </si>
  <si>
    <t>Poznámka k položce:_x000D_
vodorovně do 50 m</t>
  </si>
  <si>
    <t>725</t>
  </si>
  <si>
    <t>Zařizovací předměty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</si>
  <si>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</si>
  <si>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</si>
  <si>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725017161R00</t>
  </si>
  <si>
    <t>Umyvadlo na šrouby, bílé, šířka 500 mm, hloubka 410 mm</t>
  </si>
  <si>
    <t>725823111RT1</t>
  </si>
  <si>
    <t>Baterie umyvadlové a dřezové umyvadlová, stojánková, ruční ovládání bez otvírání odpadu, standardní, včetně dodávky materiálu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</si>
  <si>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</si>
  <si>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</si>
  <si>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</si>
  <si>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</si>
  <si>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725860181R00.1</t>
  </si>
  <si>
    <t>Sifon pračkový, D 40/50 mm</t>
  </si>
  <si>
    <t>725860184RT.1</t>
  </si>
  <si>
    <t>Sifon pro klimatizační zařízení DN 32, PP, hydraulická kapacita: 0,15l/s, přip. rozměr 20-32 mm, podomítkový,</t>
  </si>
  <si>
    <t>998725101R00</t>
  </si>
  <si>
    <t>Přesun hmot pro zařizovací předměty v objektech výšky do 6 m</t>
  </si>
  <si>
    <t>767581801R00</t>
  </si>
  <si>
    <t>Demontáž podhledů kazet</t>
  </si>
  <si>
    <t>188618434</t>
  </si>
  <si>
    <t>63173001</t>
  </si>
  <si>
    <t>podhled kazetový panel 600x600 mm; hrana rovná; odolnost proti vlhkosti; odolnost proti rel. vlhkosti 95 %; třída A2; alpha w 1,00; bílá; povrch nátěr/skelná tkanina; světelná odrazivost 85,0 %</t>
  </si>
  <si>
    <t>-821404576</t>
  </si>
  <si>
    <t>21,72*0,2</t>
  </si>
  <si>
    <t>767584502</t>
  </si>
  <si>
    <t xml:space="preserve">Montáž podhledů lamelových a kazetových Montáž podhledů z kazet včetně montáže nosného roštu na ocelovou konstrukci, rozměry kazet 600 mm x 600 mm, bez určení výměry_x000D_
</t>
  </si>
  <si>
    <t>-1289377578</t>
  </si>
  <si>
    <t>1,2*(5,6+10,3+2,2)</t>
  </si>
  <si>
    <t>2401103a - VZT - změna 1</t>
  </si>
  <si>
    <t>94 - Lešení a stavební výtahy</t>
  </si>
  <si>
    <t>713 - Izolace tepelné</t>
  </si>
  <si>
    <t>728 - Vzduchotechnika</t>
  </si>
  <si>
    <t>799 - Ostatní</t>
  </si>
  <si>
    <t>Celkem - Celkem</t>
  </si>
  <si>
    <t>Lešení a stavební výtahy</t>
  </si>
  <si>
    <t>942941021R00</t>
  </si>
  <si>
    <t>Montáž lešení těžkého řadového s podlahami výšky do 10 m</t>
  </si>
  <si>
    <t>Poznámka k položce:_x000D_
z fošen nebo dílců minimální tloušťky 38 mm, šířky od 2 do 2,5 m, při maximálním zatížení podlahové plochy 3 kPa (300 kg/m2), včetně kotvení,</t>
  </si>
  <si>
    <t>Včetně kotvení lešení.</t>
  </si>
  <si>
    <t>13*5</t>
  </si>
  <si>
    <t>942941191RT3</t>
  </si>
  <si>
    <t>Montáž lešení těžkého řadového s podlahami příplatek k ceně za každý další i započatý měsíc použití lešení výšky do 10 m</t>
  </si>
  <si>
    <t>942941821R00</t>
  </si>
  <si>
    <t>Demontáž lešení těžkého řadového s podlahami výšky do 10 m, šířky od 2 do 2,5 m, zatížení podlahové plochy do 3 kPa (300 kg/m2</t>
  </si>
  <si>
    <t>Poznámka k položce:_x000D_
z fošen nebo dílců minimální tloušťky 38 mm, šířky od 2 do 2,5 m, při maximálním zatížení podlahové plochy 3 kPa (300 kg/m2),</t>
  </si>
  <si>
    <t>713311211R00</t>
  </si>
  <si>
    <t>Montáž tepelné izolace těles pásy nebo rohožemi pásy LSP (lamelové skružovací pásy) připevněnými ocelovým drátem nebo cyklop páskou ploch rovných, jednovrstvá</t>
  </si>
  <si>
    <t>Poznámka k položce:_x000D_
bez povrchové úpravy</t>
  </si>
  <si>
    <t>63153408R</t>
  </si>
  <si>
    <t>deska izolační protipožární; minerální vlákno; rovná hrana; tl. 100,0 mm; součinitel tepelné vodivosti 0,037 W/mK; obj. hmotnost 150,00 kg/m3; hydrofobizováno</t>
  </si>
  <si>
    <t>713.R1</t>
  </si>
  <si>
    <t>Kaučuková izolace nenasákavá, odolná proti UV záření tl. 25 mm, VZT potrubí, rohož, s hlliníkovým polepem</t>
  </si>
  <si>
    <t>998713102R00</t>
  </si>
  <si>
    <t>Přesun hmot pro izolace tepelné v objektech výšky do 12 m</t>
  </si>
  <si>
    <t>Poznámka k položce:_x000D_
50 m vodorovně</t>
  </si>
  <si>
    <t>728</t>
  </si>
  <si>
    <t>Vzduchotechnika</t>
  </si>
  <si>
    <t>728111116R00</t>
  </si>
  <si>
    <t>Montáž čtyřhranného plechového potrubí do průřezu 0,28 m2</t>
  </si>
  <si>
    <t>728114111R00</t>
  </si>
  <si>
    <t>Montáž kruhového plastového potrubí do průměru d 100 mm</t>
  </si>
  <si>
    <t>728211216R00</t>
  </si>
  <si>
    <t>Montáž tvarovky pro čtyřhranné plechové potrubí do průřezu 0,28 m2, - osového nebo pravoúhlého přechodu</t>
  </si>
  <si>
    <t>728211416R00</t>
  </si>
  <si>
    <t>Montáž tvarovky pro čtyřhranné plechové potrubí do průřezu 0,28 m2, - škrticí nebo zpětné klapky</t>
  </si>
  <si>
    <t>728212411R00</t>
  </si>
  <si>
    <t>Montáž tvarovky pro kruhové plechové potrubí do průměru d 100 mm, - škrticí nebo zpětné klapky</t>
  </si>
  <si>
    <t>728212413R00</t>
  </si>
  <si>
    <t>Montáž tvarovky pro kruhové plechové potrubí do průměru d 300 mm, - škrticí nebo zpětné klapky</t>
  </si>
  <si>
    <t>728311112R00</t>
  </si>
  <si>
    <t>Montáž ohřívače do čtyřhranného potrubí, do průřezu 0,3 m2</t>
  </si>
  <si>
    <t>728314111R00</t>
  </si>
  <si>
    <t>Montáž protidešťové žaluzie do čtyřhranného potrubí, do průřezu 0,15 m2</t>
  </si>
  <si>
    <t>728314112R00</t>
  </si>
  <si>
    <t>Montáž protidešťové žaluzie do čtyřhranného potrubí, do průřezu 0,30 m2</t>
  </si>
  <si>
    <t>728411315R00</t>
  </si>
  <si>
    <t>Montáž vyústě čtyřhranné, do průřezu 0,250 m2,</t>
  </si>
  <si>
    <t>728411316R00</t>
  </si>
  <si>
    <t>Montáž vyústě čtyřhranné, nad průřez 0,250 m2,</t>
  </si>
  <si>
    <t>728415111R00</t>
  </si>
  <si>
    <t>Mřížky, regulátory montáž čtyřhranné větrací nebo ventilační mřížky, do průřezu 0,04 m2,</t>
  </si>
  <si>
    <t>728612213R00</t>
  </si>
  <si>
    <t>Montáž radiálního středotlakého ventilátoru potrubního do kruhového potrubí , , do průměru d 300 mm</t>
  </si>
  <si>
    <t>728616212R00</t>
  </si>
  <si>
    <t>Montáž diagonálního nízkotlakého ventilátoru potrubního do kruhového potrubí, do průměru d 200 mm</t>
  </si>
  <si>
    <t>751510041.R</t>
  </si>
  <si>
    <t>VZT potrubí z pozink. plechu, kruhové, trouba spirálně vinutá, bez příruby do 100 mm</t>
  </si>
  <si>
    <t>751510042</t>
  </si>
  <si>
    <t>VZT potrubí z pozink. plechu, kruhové, trouba spirálně vinutá, včetně tvarovek a montáže, bez příruby přes 200 mm do 300 mm</t>
  </si>
  <si>
    <t>751571036</t>
  </si>
  <si>
    <t>Závěs čtyřhranného potrubí na montovanou konstrukci z nosníku, kotvenou do betonu, průřezu potrubí přes 0,28 do 0,5 m2</t>
  </si>
  <si>
    <t>751572001</t>
  </si>
  <si>
    <t>Závěs kruhového potrubí do betonu pomocí objímky s pryží, průměr potrubí do 100mm</t>
  </si>
  <si>
    <t>751572002.R1</t>
  </si>
  <si>
    <t>Závěs kruhového potrubí do betonu pomocí objímky s pryží, přes 200 mm do 300mm</t>
  </si>
  <si>
    <t>R728.24</t>
  </si>
  <si>
    <t>Radiální ventilátor, plastový, exové prostředí, O75 mm</t>
  </si>
  <si>
    <t>R728.25</t>
  </si>
  <si>
    <t>Výfukový nástavec kruhový, pozink. DN 80, zkosení 45, + síť proti hmyzu</t>
  </si>
  <si>
    <t>R751571036.1</t>
  </si>
  <si>
    <t>Závěs kruhového potrubí na montovanou konstrukci z nosníku, kotvenou do fasády, průřezu potrubí přes 200 do 300 mm</t>
  </si>
  <si>
    <t>42691020R.1</t>
  </si>
  <si>
    <t>Měnič frekvenční</t>
  </si>
  <si>
    <t>4295330107R.1</t>
  </si>
  <si>
    <t>Žaluzie protidešťová 250 x 500 mm</t>
  </si>
  <si>
    <t>4295330108R.1</t>
  </si>
  <si>
    <t>Žaluzie protidešťová 250 x 1000 mm</t>
  </si>
  <si>
    <t>Protidešťová žaluzie, eloxovaný hliník, bez montážního rámu, se sítem proti hmyzu, lamely s roztečí 34,5 mm, kotvení na potrubí</t>
  </si>
  <si>
    <t>42971072R</t>
  </si>
  <si>
    <t>klapka jednolistá na vzduchotechnické potrubí, plášť klapky bezpřírubový; těsná; mat. pozink.plech; rozměr DN 100 mm</t>
  </si>
  <si>
    <t>42971750100R.1</t>
  </si>
  <si>
    <t>Klapka kruhová regulační DN 80, kovové ruční ovládání</t>
  </si>
  <si>
    <t>42972670034R.1</t>
  </si>
  <si>
    <t>Vyústka mřížová, 500x250 mm</t>
  </si>
  <si>
    <t>42972670034R.2</t>
  </si>
  <si>
    <t>Vyústka mřížová, 600x350 mm</t>
  </si>
  <si>
    <t>42972670034R.3</t>
  </si>
  <si>
    <t>Vyústka mřížová, 1000x315 mm</t>
  </si>
  <si>
    <t>42972670034R.4</t>
  </si>
  <si>
    <t>Vyústka mřížová, 700x400 mm</t>
  </si>
  <si>
    <t>429727820R</t>
  </si>
  <si>
    <t>Mřížka do stěny; materiál: kov; tvar: kulatý; průměr = 100 mm; průměr příruby = 124 mm</t>
  </si>
  <si>
    <t>429727820R.1</t>
  </si>
  <si>
    <t>Mřížka kruhová kovová průměr 80 mm</t>
  </si>
  <si>
    <t>4298201025R.1</t>
  </si>
  <si>
    <t>Trouba rovná 4hranná 250 x 500 mm, délka 1 m</t>
  </si>
  <si>
    <t>4298201028R.1</t>
  </si>
  <si>
    <t>Trouba rovná 4hranná 250 x 1000 mm, délka 1 m</t>
  </si>
  <si>
    <t>4298201032R.1</t>
  </si>
  <si>
    <t>Trouba rovná 4hranná 350 x 600 mm, délka 1 m</t>
  </si>
  <si>
    <t>4298201032R.2</t>
  </si>
  <si>
    <t>Trouba rovná 4hranná 315 x 600 mm, délka 1 m</t>
  </si>
  <si>
    <t>4298201033R.1</t>
  </si>
  <si>
    <t>Trouba rovná 4hranná 400 x 700 mm, délka 1 m</t>
  </si>
  <si>
    <t>42982204</t>
  </si>
  <si>
    <t>přechod čtyřhranný s průřezem do 0,28 m2</t>
  </si>
  <si>
    <t>42982214</t>
  </si>
  <si>
    <t>Zpětná klapka do plechového potrubí, do průřezu 0,13 m2</t>
  </si>
  <si>
    <t>429851112R</t>
  </si>
  <si>
    <t>potrubí kulaté ventilační; PVC; pr. 100,0 mm; l = 1 000 mm; tepl. odolnost -15 až 50 °C; použití koupelny, kuchyně</t>
  </si>
  <si>
    <t>6*5</t>
  </si>
  <si>
    <t>429853210R</t>
  </si>
  <si>
    <t>spojky k potrubí z plastu; koleno 90° kruhové, pr.100mm; k napojení kruhového plast.potrubí o pr. 100mm</t>
  </si>
  <si>
    <t>429853228R</t>
  </si>
  <si>
    <t>spojky k potrubí z plastu; přechod osový 80/100; slouží pro napojení dvou průměrů potrubí - redukce z pr.80 na pr. 100mm</t>
  </si>
  <si>
    <t>Materiál PEEL</t>
  </si>
  <si>
    <t>6+23</t>
  </si>
  <si>
    <t>429853250R.1</t>
  </si>
  <si>
    <t>Klapka zpětná s pérkem do potrubí průměr 80 mm</t>
  </si>
  <si>
    <t>429853255R</t>
  </si>
  <si>
    <t>spojky k potrubí z plastu; velmi těsná zpětná klapka pr.100mm; určená do potrubí o pr.100 mm, zamezuje vniku nežádoucího studeného kouře do 210°C</t>
  </si>
  <si>
    <t>5924626090R</t>
  </si>
  <si>
    <t>Dlažba betonová typ: dvouvrstvý; tl = 40,00 mm; dl = 600,0 mm; š = 400,0 mm; povrch: vymývaný; zátěž: pojízdné do 3,5 t</t>
  </si>
  <si>
    <t>R728.01</t>
  </si>
  <si>
    <t>Plastový, chemicky odolný ventilátor, jednootáčkový, počet pólů 4, provedení EX, připojení 250 mm, max.V= 1200 m3/hod při dp=160 Pa, Pel= 0,25 kW, otáčky 1450/min</t>
  </si>
  <si>
    <t>R728.02</t>
  </si>
  <si>
    <t>Plastový, chemicky odolný ventilátor, jednootáčkový, počet pólů 4, provedení EX s vodíkem, připojení 250 mm, max.V= 1200 m3/hod při dp=160 Pa, Pel= 0,25 kW, otáčky 1450/min</t>
  </si>
  <si>
    <t>R728.03</t>
  </si>
  <si>
    <t>Plastový, chemicky odolný ventilátor, jednootáčkový, počet pólů 4, provedení EX, připojení O225mm, max.V= 1500 m3/hod při dp=68 Pa, Pel= 0,18 kW, otáčky 1370/ min</t>
  </si>
  <si>
    <t>R728.04</t>
  </si>
  <si>
    <t>Plastový, chemicky odolný ventilátor, jednootáčkový, počet pólů 2, provedení EX, připojení O200 mm, max.V= 2100 m3/hod při dp=200 Pa, Pel= 0,37 kW,otáčky 2800/min</t>
  </si>
  <si>
    <t>R728.05</t>
  </si>
  <si>
    <t>Plastový, chemicky odolný ventilátor, jednootáčkový, počet pólů 4, provedení EX, připojení O250 mm, max.V= 2150 m3/hod při dp=90 Pa, Pel= 0,25 kW, otáčky 1400/min</t>
  </si>
  <si>
    <t>R728.06</t>
  </si>
  <si>
    <t>Plastový, chemicky odolný ventilátor, jednootáčkový, počet pólů 4, připojení O250 mm, max.V= 1200 m3/hod při dp=160 Pa, Pel= 0,25 kW, otáčky 1450/min</t>
  </si>
  <si>
    <t>R728.07</t>
  </si>
  <si>
    <t>Regulační klapka čtyřhranná, 500x250 mm</t>
  </si>
  <si>
    <t>R728.08</t>
  </si>
  <si>
    <t>Regulační klapka čtyřhranná, 600x350 mm</t>
  </si>
  <si>
    <t>R728.09</t>
  </si>
  <si>
    <t>Regulační klapka čtyřhranná, 700x400 mm</t>
  </si>
  <si>
    <t>R728.10</t>
  </si>
  <si>
    <t>Filtrační kazeta do čtyřhranného potrubí, 500x250</t>
  </si>
  <si>
    <t>R728.11</t>
  </si>
  <si>
    <t>Filtrační kazeta do čtyřhranného potrubí, 600x350 mm</t>
  </si>
  <si>
    <t>R728.12</t>
  </si>
  <si>
    <t>Filtrační kazeta do čtyřhranného potrubí, 700x400 mm</t>
  </si>
  <si>
    <t>R728.13</t>
  </si>
  <si>
    <t>Filtr kapsový M5, 500x250 mm</t>
  </si>
  <si>
    <t>R728.14</t>
  </si>
  <si>
    <t>Filtr kapsový M5, 600x350 mm</t>
  </si>
  <si>
    <t>R728.15</t>
  </si>
  <si>
    <t>Filtr kapsový M5, 700x400 mm</t>
  </si>
  <si>
    <t>R728.16</t>
  </si>
  <si>
    <t>Teplovodní ohřívač do čtyřhranného potrubí, 500x250 mm</t>
  </si>
  <si>
    <t>R728.17</t>
  </si>
  <si>
    <t>Teplovodní ohřívač do čtyřhranného potrubí, 600x350 mm</t>
  </si>
  <si>
    <t>R728.18</t>
  </si>
  <si>
    <t>Teplovodní ohřívač do čtyřhranného potrubí, 700x400 mm</t>
  </si>
  <si>
    <t>R728.27</t>
  </si>
  <si>
    <t>Potrubní ventilátor diagonální, plastový, včetně tlačítkového spínače, připojení 96 mm</t>
  </si>
  <si>
    <t>Pozice 3.1</t>
  </si>
  <si>
    <t>Plastový diagonální potrubní ventilátor do kruhového potrubí, Vo= 187 m3/hod, napájení 1x230 V, Pel = 33W, spínání pomocí vypínače u uzavírací klapk</t>
  </si>
  <si>
    <t>246 x 167 x 190  mm</t>
  </si>
  <si>
    <t>Skříň ventilátoru je vyrobena z velmi kvalitních a odolných materiálů (ABS plast).</t>
  </si>
  <si>
    <t>Snímatelné oběžné kolo a blok motoru se svorkovnicí jsou upevněny ve skříni spojené s hrdlem pomocí speciální svorky se západkami.</t>
  </si>
  <si>
    <t>Spínání pomocí tlačítkového spínače u pracovní plochy</t>
  </si>
  <si>
    <t>R728.28</t>
  </si>
  <si>
    <t>Příplatek za provedení povrchové úpravy rozvodů VZT do pohledové barvy</t>
  </si>
  <si>
    <t>998728102R00</t>
  </si>
  <si>
    <t>Přesun hmot pro vzduchotechniku v objektech výšky do 12 m</t>
  </si>
  <si>
    <t>799</t>
  </si>
  <si>
    <t>Ostatní</t>
  </si>
  <si>
    <t>799.1</t>
  </si>
  <si>
    <t>Doprava materiálu</t>
  </si>
  <si>
    <t>799.4</t>
  </si>
  <si>
    <t>Podložení betonových podstavců a ocelových konstrukcí pásem střešní hydroizolace</t>
  </si>
  <si>
    <t>R728.40</t>
  </si>
  <si>
    <t>Pomocná montovaná ocelová konstrukce pro ventilátory</t>
  </si>
  <si>
    <t>158</t>
  </si>
  <si>
    <t>799.2</t>
  </si>
  <si>
    <t>Regulace systému, Práce v tarifní třídě 6 (např. tesař)</t>
  </si>
  <si>
    <t>h</t>
  </si>
  <si>
    <t>160</t>
  </si>
  <si>
    <t>799.3</t>
  </si>
  <si>
    <t>Stavební přípomoce, Práce v tarifní třídě 6 (např. tesař)</t>
  </si>
  <si>
    <t>162</t>
  </si>
  <si>
    <t>Celkem</t>
  </si>
  <si>
    <t>2401104 - Vytápění a chlazení</t>
  </si>
  <si>
    <t>VŠB TU,Ostrava</t>
  </si>
  <si>
    <t xml:space="preserve">    724 - Chlazení</t>
  </si>
  <si>
    <t xml:space="preserve">    732 - Strojovny</t>
  </si>
  <si>
    <t xml:space="preserve">    733 - Rozvod potrubí</t>
  </si>
  <si>
    <t xml:space="preserve">    734 - Armatury</t>
  </si>
  <si>
    <t xml:space="preserve">    735 - Otopná tělesa</t>
  </si>
  <si>
    <t xml:space="preserve">    799 - Ostatní</t>
  </si>
  <si>
    <t xml:space="preserve">    M21 - Elektromontáže</t>
  </si>
  <si>
    <t xml:space="preserve">    D96 - Přesuny suti a vybouraných hmot</t>
  </si>
  <si>
    <t xml:space="preserve">    783 - Nátěry</t>
  </si>
  <si>
    <t xml:space="preserve">    Celkem - Celkem</t>
  </si>
  <si>
    <t>631547111R</t>
  </si>
  <si>
    <t>pouzdro potrubní řezané; minerální vlákno; povrchová úprava Al fólie se skelnou mřížkou; vnitřní průměr 15,0 mm; tl. izolace 30,0 mm; provozní teplota do 250 °C; tepelná vodivost (10°C) 0,0330 W/mK; tepelná vodivost (50°C) 0,037 W/mK</t>
  </si>
  <si>
    <t>631547113R</t>
  </si>
  <si>
    <t>pouzdro potrubní řezané; minerální vlákno; povrchová úprava Al fólie se skelnou mřížkou; vnitřní průměr 22,0 mm; tl. izolace 30,0 mm; provozní teplota do 250 °C; tepelná vodivost (10°C) 0,0330 W/mK; tepelná vodivost (50°C) 0,037 W/mK</t>
  </si>
  <si>
    <t>631547214R</t>
  </si>
  <si>
    <t>pouzdro potrubní řezané; minerální vlákno; povrchová úprava Al fólie se skelnou mřížkou; vnitřní průměr 28,0 mm; tl. izolace 40,0 mm; provozní teplota do 250 °C; tepelná vodivost (10°C) 0,0330 W/mK; tepelná vodivost (50°C) 0,037 W/mK</t>
  </si>
  <si>
    <t>631547215R</t>
  </si>
  <si>
    <t>pouzdro potrubní řezané; minerální vlákno; povrchová úprava Al fólie se skelnou mřížkou; vnitřní průměr 35,0 mm; tl. izolace 40,0 mm; provozní teplota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</si>
  <si>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</si>
  <si>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do 250 °C; tepelná vodivost (10°C) 0,0330 W/mK; tepelná vodivost (50°C) 0,037 W/mK</t>
  </si>
  <si>
    <t>631547218R</t>
  </si>
  <si>
    <t>pouzdro potrubní řezané; minerální vlákno; povrchová úprava Al fólie se skelnou mřížkou; vnitřní průměr 54,0 mm; tl. izolace 40,0 mm; provozní teplota do 250 °C; tepelná vodivost (10°C) 0,0330 W/mK; tepelná vodivost (50°C) 0,037 W/mK</t>
  </si>
  <si>
    <t>713R.1</t>
  </si>
  <si>
    <t>kaučuková izolace potrubí 15/19 mm, lambda min. 0,037 W/mK</t>
  </si>
  <si>
    <t>713R.2</t>
  </si>
  <si>
    <t>kaučuková izolace potrubí 22/25 mm, lambda min. 0,037 W/mK</t>
  </si>
  <si>
    <t>2*18</t>
  </si>
  <si>
    <t>713R.3</t>
  </si>
  <si>
    <t>kaučuková izolace potrubí 28/25 mm, lambda min. 0,037 W/mK</t>
  </si>
  <si>
    <t>713R.4</t>
  </si>
  <si>
    <t>kaučuková izolace potrubí 35/32 mm, lambda min. 0,037 W/mK</t>
  </si>
  <si>
    <t>2*7</t>
  </si>
  <si>
    <t>713R.5</t>
  </si>
  <si>
    <t>kaučuková izolace potrubí 42/32 mm, lambda min. 0,037 W/mK</t>
  </si>
  <si>
    <t>713R.6</t>
  </si>
  <si>
    <t>kaučuková izolace potrubí 54/32 mm, lambda min. 0,037 W/mK</t>
  </si>
  <si>
    <t>998713202R00</t>
  </si>
  <si>
    <t>%</t>
  </si>
  <si>
    <t>724</t>
  </si>
  <si>
    <t>Chlazení</t>
  </si>
  <si>
    <t>R_004</t>
  </si>
  <si>
    <t>Montáž kazetové jednotky</t>
  </si>
  <si>
    <t>R_005</t>
  </si>
  <si>
    <t>Demontáž kazetové jednotky</t>
  </si>
  <si>
    <t>900      RT3.1</t>
  </si>
  <si>
    <t>Vakuová zkouška, vč. plnění chladivem R32, zprovoznění systému, zaučení obsluhy, Práce v tarifní třídě 6 (např. tesař)</t>
  </si>
  <si>
    <t>900      RT3.2</t>
  </si>
  <si>
    <t>Montáž zařízení klimatizační jednotky, zařízení č.1, Práce v tarifní třídě 6 (např. tesař)</t>
  </si>
  <si>
    <t>900      RT3.3</t>
  </si>
  <si>
    <t>Montáž zařízení klimatizační jednotky, zařízení č.2, Práce v tarifní třídě 6 (např. tesař)</t>
  </si>
  <si>
    <t>900      RT3.4</t>
  </si>
  <si>
    <t>Montáž zařízení klimatizační jednotky, zařízení č.3, Práce v tarifní třídě 6 (např. tesař)</t>
  </si>
  <si>
    <t>724R.1</t>
  </si>
  <si>
    <t>Zařízení č.1 - Splitová chladící jednotka, chladivo R32, (venkovní kondenzační jednotka a vnitřní podstropní jednotka)</t>
  </si>
  <si>
    <t>724R.2</t>
  </si>
  <si>
    <t>Zařízení č.2 - Splitová chladící jednotka, chladivo R32, (venkovní kondenzační jednotka a vnitřní podstropní jednotka)</t>
  </si>
  <si>
    <t>724R.3</t>
  </si>
  <si>
    <t>Zařízení č.3 - Splitová chladící jednotka, chladivo R32, (venkovní kondenzační jednotka a vnitřní podstropní jednotka)</t>
  </si>
  <si>
    <t>998735102R00.1</t>
  </si>
  <si>
    <t>Přesun hmot pro chlazení, výšky do 12 m</t>
  </si>
  <si>
    <t>732</t>
  </si>
  <si>
    <t>Strojovny</t>
  </si>
  <si>
    <t>732339101R00</t>
  </si>
  <si>
    <t>Nádoby expanzní tlakové Montáž nádob expanzních tlakových o obsahu 12 l</t>
  </si>
  <si>
    <t>900      RT3.5</t>
  </si>
  <si>
    <t>Montáž chladící jednotky se vzduchem chlazeným kompresorem, Práce v tarifní třídě 6 (např. tesař)</t>
  </si>
  <si>
    <t>48466193R</t>
  </si>
  <si>
    <t>Nádoba expanzní s membránou; provedení: závěsné; objem = 12 l; v = 317 mm; d = 272 mm; připojení: R 3/4"; max. provozní tlak = 4 bar</t>
  </si>
  <si>
    <t>732R.1</t>
  </si>
  <si>
    <t>Chladící jednotka se vzduchem chlazeným kompresorem, pro technologii generátoru</t>
  </si>
  <si>
    <t>998732101R00</t>
  </si>
  <si>
    <t>Přesun hmot pro strojovny v objektech výšky do 6 m</t>
  </si>
  <si>
    <t>733</t>
  </si>
  <si>
    <t>Rozvod potrubí</t>
  </si>
  <si>
    <t>722160811R00</t>
  </si>
  <si>
    <t>Demontáž potrubí z měděných trubek do D 28 mm</t>
  </si>
  <si>
    <t>722161112R00</t>
  </si>
  <si>
    <t>Potrubí z trubek měděných spojované lisováním D 15 mm, s 1,0 mm</t>
  </si>
  <si>
    <t>Poznámka k položce:_x000D_
včetně tvarovek, bez zednických výpomocí,</t>
  </si>
  <si>
    <t>722161114R00</t>
  </si>
  <si>
    <t>Potrubí z trubek měděných spojované lisováním D 22 mm, s 1,0 mm</t>
  </si>
  <si>
    <t>722161115R00</t>
  </si>
  <si>
    <t>Potrubí z trubek měděných spojované lisováním D 28 mm, s 1,0 mm</t>
  </si>
  <si>
    <t>722161116R00</t>
  </si>
  <si>
    <t>Potrubí z trubek měděných spojované lisováním D 35 mm, s 1,5 mm</t>
  </si>
  <si>
    <t>722161117R00</t>
  </si>
  <si>
    <t>Potrubí z trubek měděných spojované lisováním D 42 mm, s 1,5 mm</t>
  </si>
  <si>
    <t>722161118R00</t>
  </si>
  <si>
    <t>Potrubí z trubek měděných spojované lisováním D 54 mm, s 2,0 mm</t>
  </si>
  <si>
    <t>733160804R00</t>
  </si>
  <si>
    <t>Demontáž potrubí z měděných trubek přes D 28 mm do D 54 mm</t>
  </si>
  <si>
    <t>12*4</t>
  </si>
  <si>
    <t>733161928R00</t>
  </si>
  <si>
    <t>Oprava rozvodu potrubí z měděných trubek vsazení odbočky do stávajícího měděného potrubí včetně T-kusu, D 54 mm</t>
  </si>
  <si>
    <t>2*3</t>
  </si>
  <si>
    <t>733164102RT3</t>
  </si>
  <si>
    <t>Montáž potrubí měděného D 15 mm, spojovaného pájením na měkko , včetně dodávky a montáže závěsů</t>
  </si>
  <si>
    <t>Poznámka k položce:_x000D_
obsahuje 1 spoj na 3 m délky délky rozvodu,bez dodávky potrubí a tvarovek, bez zednických výpomocí</t>
  </si>
  <si>
    <t>733178112R00</t>
  </si>
  <si>
    <t>Vícevrstvé potrubí PEX/ AL/ PEX, D 16 mm, s 2,0 mm, PN 10, lisovaný spoj s mosaznými tvarovkami</t>
  </si>
  <si>
    <t>733190106R00</t>
  </si>
  <si>
    <t>Tlakové zkoušky potrubí ocelových závitových, plastových, měděných do DN 32</t>
  </si>
  <si>
    <t>733190108R00</t>
  </si>
  <si>
    <t>Tlakové zkoušky potrubí ocelových závitových, plastových, měděných přes DN 40 do DN 50</t>
  </si>
  <si>
    <t>733890803R00</t>
  </si>
  <si>
    <t>Vnitrostaveništní přemístění demontovaných hmot rozvodů potrubí vodorovně do 100 m z objektů výšky přes 6 do 24 m</t>
  </si>
  <si>
    <t>19631811R</t>
  </si>
  <si>
    <t>Trubka měděná předizolovaná dvojitá 1/2" + 1/4"; materiál: Cu DHP; izolace: PE pěna; opláštění: extrudovaný LD-PE</t>
  </si>
  <si>
    <t>733R.1</t>
  </si>
  <si>
    <t>Potrubí měděné předizolované 3/4" x 1,0 mm</t>
  </si>
  <si>
    <t>733R.2</t>
  </si>
  <si>
    <t>Potrubí měděné předizolované 5/4" x 1,0 mm</t>
  </si>
  <si>
    <t>998733103R00</t>
  </si>
  <si>
    <t>Přesun hmot pro rozvody potrubí v objektech výšky do 24 m</t>
  </si>
  <si>
    <t>734</t>
  </si>
  <si>
    <t>Armatury</t>
  </si>
  <si>
    <t>734253113R00</t>
  </si>
  <si>
    <t>Ventil pojistný závitový 3,0 bar, mosazný, DN 15, vnitřní-vnitřní závit, včetně dodávky materiálu</t>
  </si>
  <si>
    <t>734200821R00</t>
  </si>
  <si>
    <t>Demontáž závitových armatur se dvěma závity, do G 1/2"</t>
  </si>
  <si>
    <t>734209113R00</t>
  </si>
  <si>
    <t>Montáž závitové armatury se dvěma závity, G 1/2", bez dodávky materiálu</t>
  </si>
  <si>
    <t>734209114R00</t>
  </si>
  <si>
    <t>Montáž závitové armatury se dvěma závity, G 3/4", bez dodávky materiálu</t>
  </si>
  <si>
    <t>734209115R00</t>
  </si>
  <si>
    <t>Montáž závitové armatury se dvěma závity, G 1", bez dodávky materiálu</t>
  </si>
  <si>
    <t>734209117R00</t>
  </si>
  <si>
    <t>Montáž závitové armatury se dvěma závity, G 6/4", bez dodávky materiálu</t>
  </si>
  <si>
    <t>734234134R00</t>
  </si>
  <si>
    <t>Kohout kulový, mosazný, DN 20, PN 50, vnitřní-vnější, včetně dodávky materiálu</t>
  </si>
  <si>
    <t>734234135R00</t>
  </si>
  <si>
    <t>Kohout kulový, mosazný, DN 25, PN 50, vnitřní-vnější, včetně dodávky materiálu</t>
  </si>
  <si>
    <t>734234137R00</t>
  </si>
  <si>
    <t>Kohout kulový, mosazný, DN 40, PN 40, vnitřní-vnější, včetně dodávky materiálu</t>
  </si>
  <si>
    <t>2*2</t>
  </si>
  <si>
    <t>734R.6</t>
  </si>
  <si>
    <t>Elektromechanický pohon ventilu</t>
  </si>
  <si>
    <t>734R.1</t>
  </si>
  <si>
    <t>Tlakově nezávislý 2-cestný regulační ventil s měřícími vsuvkami, kvs 1,3 m3/h</t>
  </si>
  <si>
    <t xml:space="preserve">Tlakově nezávislý 2-cestný regulační ventil PN25, max. 120°C, DN 15 nastavení omezovače průtoku 100-575 l/h, pracovní zdvih 2,5mm v jakékoli poloze </t>
  </si>
  <si>
    <t>1+1+1</t>
  </si>
  <si>
    <t>734R.2</t>
  </si>
  <si>
    <t>Tlakově nezávislý 2-cestný regulační ventil s měřícími vsuvkami, kvs 7,5 m3/h</t>
  </si>
  <si>
    <t xml:space="preserve">Tlakově nezávislý 2-cestný regulační ventil PN25, max. 120°C, DN 25 nastavení omezovače průtoku 600-3609l/h, pracovní zdvih 5,5mm v jakékoli poloze </t>
  </si>
  <si>
    <t>1+1</t>
  </si>
  <si>
    <t>734R.4</t>
  </si>
  <si>
    <t>Tlakově nezávislý 2-cestný regulační ventil s měřícími vsuvkami, kvs 2,7 m3/h</t>
  </si>
  <si>
    <t>998734103R00</t>
  </si>
  <si>
    <t>Přesun hmot pro armatury v objektech výšky do 4 m</t>
  </si>
  <si>
    <t>735</t>
  </si>
  <si>
    <t>Otopná tělesa</t>
  </si>
  <si>
    <t>735191910R00</t>
  </si>
  <si>
    <t>Ostatní opravy otopných těles napuštění vody do otopného systému včetně potrubí (bez kotle a ohříváků) otopných těles</t>
  </si>
  <si>
    <t>5*200+100</t>
  </si>
  <si>
    <t>735R.1</t>
  </si>
  <si>
    <t>Dopojení potrubí na ohřívač vzduchu, včetně odvzdušnění a kontroly zapojení, připojení závitové</t>
  </si>
  <si>
    <t>900      RT3</t>
  </si>
  <si>
    <t>HZS, Práce v tarifní třídě 6 (např. tesař)</t>
  </si>
  <si>
    <t>767883121R00</t>
  </si>
  <si>
    <t>Objímka pro zavěšení potrubí jednošroubová, pro potrubí průměru 12 - 15 mm, s upínací sestavou, maximální doporučené zatížení v tahu 0,75 kN</t>
  </si>
  <si>
    <t>767884221RT3</t>
  </si>
  <si>
    <t>Konzola pro nesení potrubí dva upevňovací body, na vrut a hmoždinku, délka 500 mm</t>
  </si>
  <si>
    <t>R799.1</t>
  </si>
  <si>
    <t>Doprava</t>
  </si>
  <si>
    <t>R799.3</t>
  </si>
  <si>
    <t>Stavební přípomoce</t>
  </si>
  <si>
    <t>R799.2</t>
  </si>
  <si>
    <t>Vypuštění větve chladící a topné soustavy</t>
  </si>
  <si>
    <t>M21</t>
  </si>
  <si>
    <t>Elektromontáže</t>
  </si>
  <si>
    <t>34111060R</t>
  </si>
  <si>
    <t>kabel CYKY; instalační; pro pevné uložení ve vnitřních a venk.prostorách v zemi, betonu; Cu plné holé jádro, tvar jádra RE-kulatý jednodrát; počet a průřez žil 4x1,5mm2; počet žil 4; teplota použití -30 až 70 °C; max.provoz.teplota při zkratu 160 °C; min.teplota pokládky -5 °C; průřez vodiče 1,5 mm2; samozhášivý; odolnost vůči UV záření; barva pláště černá</t>
  </si>
  <si>
    <t>D96</t>
  </si>
  <si>
    <t>Přesuny suti a vybouraných hmot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</si>
  <si>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</si>
  <si>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</si>
  <si>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</si>
  <si>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</si>
  <si>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1,79*20</t>
  </si>
  <si>
    <t>979082111R00</t>
  </si>
  <si>
    <t>Vnitrostaveništní doprava suti a vybouraných hmot do 10 m</t>
  </si>
  <si>
    <t>979990107R00</t>
  </si>
  <si>
    <t>Poplatek za uložení, směs betonu, cihel a dřeva, , skupina 17 09 04 z Katalogu odpadů</t>
  </si>
  <si>
    <t>979093111R00</t>
  </si>
  <si>
    <t>Uložení suti na skládku bez zhutnění</t>
  </si>
  <si>
    <t>Poznámka k položce:_x000D_
s hrubým urovnáním,</t>
  </si>
  <si>
    <t>R767.1</t>
  </si>
  <si>
    <t>998767102R00</t>
  </si>
  <si>
    <t>Přesun hmot pro kovové stavební doplňk. konstrukce v objektech výšky do 12 m</t>
  </si>
  <si>
    <t>732R.2</t>
  </si>
  <si>
    <t>Regulace jednotky se zapojením na okruh technologie generátoru, dle dodané technologie</t>
  </si>
  <si>
    <t>Nátěry</t>
  </si>
  <si>
    <t>783424240R00</t>
  </si>
  <si>
    <t>Nátěry potrubí a armatur syntetické potrubí, do DN 50 mm, jednonásobné s 1x emailováním a základním nátěrem</t>
  </si>
  <si>
    <t>Poznámka k položce:_x000D_
na vzduchu schnoucí</t>
  </si>
  <si>
    <t>2401105 - Technologické plyny</t>
  </si>
  <si>
    <t>Soupis:</t>
  </si>
  <si>
    <t>24011051 - 1.NP budova B</t>
  </si>
  <si>
    <t>D01 - 1.NP - budova B</t>
  </si>
  <si>
    <t>D01</t>
  </si>
  <si>
    <t>1.NP - budova B</t>
  </si>
  <si>
    <t>Páteř argon</t>
  </si>
  <si>
    <t>trubka bezešvá nerez AISI 304 12x1</t>
  </si>
  <si>
    <t>1390198783</t>
  </si>
  <si>
    <t>T-kus páteř</t>
  </si>
  <si>
    <t>T kus nerez AISI 304 pr.12 redukované pro pr. 8</t>
  </si>
  <si>
    <t>-831129443</t>
  </si>
  <si>
    <t>Svody argon</t>
  </si>
  <si>
    <t>trubka bezešvá nerez AISI 304 8x1</t>
  </si>
  <si>
    <t>1305864463</t>
  </si>
  <si>
    <t>šroubení</t>
  </si>
  <si>
    <t>šroubení nerez 1/4"NPT/ 12</t>
  </si>
  <si>
    <t>395562879</t>
  </si>
  <si>
    <t>šroubení.1</t>
  </si>
  <si>
    <t>šroubení nerez 1/4"NPT/1/4</t>
  </si>
  <si>
    <t>-274637628</t>
  </si>
  <si>
    <t>chránička</t>
  </si>
  <si>
    <t>chránička potrubí-trubka nerez na 12x1 (150 mm)</t>
  </si>
  <si>
    <t>1208002158</t>
  </si>
  <si>
    <t>prostup</t>
  </si>
  <si>
    <t>stavební prostup včetně protipožární ucpávky</t>
  </si>
  <si>
    <t>1307447476</t>
  </si>
  <si>
    <t>Pol1</t>
  </si>
  <si>
    <t>konzole pro 1 trubku</t>
  </si>
  <si>
    <t>1786942390</t>
  </si>
  <si>
    <t>Pol2</t>
  </si>
  <si>
    <t>plastová příchytka pro 1 trubku</t>
  </si>
  <si>
    <t>-2102030845</t>
  </si>
  <si>
    <t>Pol3</t>
  </si>
  <si>
    <t>závěrečná tlaková zkouška</t>
  </si>
  <si>
    <t>-2140283556</t>
  </si>
  <si>
    <t>Pol4</t>
  </si>
  <si>
    <t>kulový kohout nerez AISI 316 DN12</t>
  </si>
  <si>
    <t>-908685624</t>
  </si>
  <si>
    <t>Pol5</t>
  </si>
  <si>
    <t>kulový kohout nerez AISI 316 DN8</t>
  </si>
  <si>
    <t>-960900492</t>
  </si>
  <si>
    <t>Pol6</t>
  </si>
  <si>
    <t>redukční panel pro Ar</t>
  </si>
  <si>
    <t>-1300274433</t>
  </si>
  <si>
    <t>Pol7</t>
  </si>
  <si>
    <t>odběrní místo EM55 – 1 pro Ar</t>
  </si>
  <si>
    <t>-1080864861</t>
  </si>
  <si>
    <t>red.panel</t>
  </si>
  <si>
    <t>redukční panel BM55-1 pro N2</t>
  </si>
  <si>
    <t>lastní</t>
  </si>
  <si>
    <t>1243707084</t>
  </si>
  <si>
    <t>odb.místo</t>
  </si>
  <si>
    <t>odběrní místo EM55 – 1 pro N2</t>
  </si>
  <si>
    <t>-181179708</t>
  </si>
  <si>
    <t>Pol8</t>
  </si>
  <si>
    <t>spirála pro připojení tlakové láhve</t>
  </si>
  <si>
    <t>1958618643</t>
  </si>
  <si>
    <t>Pol9</t>
  </si>
  <si>
    <t>pojištovací ventil pro tlakovou stanici</t>
  </si>
  <si>
    <t>749403421</t>
  </si>
  <si>
    <t>Pol10</t>
  </si>
  <si>
    <t>doprava + montáž</t>
  </si>
  <si>
    <t>-1260405523</t>
  </si>
  <si>
    <t>Pol11</t>
  </si>
  <si>
    <t>provedení zkoušek a revizí</t>
  </si>
  <si>
    <t>-346435936</t>
  </si>
  <si>
    <t>vypracování místního provozního řádu</t>
  </si>
  <si>
    <t>-1829896833</t>
  </si>
  <si>
    <t>24011052 - 1.NP budova C</t>
  </si>
  <si>
    <t>D01 - 1.NP - budova C</t>
  </si>
  <si>
    <t>1.NP - budova C</t>
  </si>
  <si>
    <t>-1413557243</t>
  </si>
  <si>
    <t>Držák tlakové láhve (včetně řetízku)</t>
  </si>
  <si>
    <t>1520466090</t>
  </si>
  <si>
    <t>Pol12</t>
  </si>
  <si>
    <t>redukční ventil pro tlakovou láhev včetně šroubení</t>
  </si>
  <si>
    <t>661325400</t>
  </si>
  <si>
    <t>Pol13</t>
  </si>
  <si>
    <t>371525137</t>
  </si>
  <si>
    <t>24011053 - 2.NP budova  A</t>
  </si>
  <si>
    <t>D01 - 2.NP - budova A</t>
  </si>
  <si>
    <t>2.NP - budova A</t>
  </si>
  <si>
    <t>-407218556</t>
  </si>
  <si>
    <t>-1633399357</t>
  </si>
  <si>
    <t>Páteř dusík</t>
  </si>
  <si>
    <t>698499342</t>
  </si>
  <si>
    <t>Svody dusík</t>
  </si>
  <si>
    <t>-1360638222</t>
  </si>
  <si>
    <t>Páteř oxid uhličitý</t>
  </si>
  <si>
    <t>-204280884</t>
  </si>
  <si>
    <t>Svody oxid uhličitý</t>
  </si>
  <si>
    <t>-1964200442</t>
  </si>
  <si>
    <t>T kus nerez AISI 304 do pr.12</t>
  </si>
  <si>
    <t>-72806315</t>
  </si>
  <si>
    <t>T-kus páteř.1</t>
  </si>
  <si>
    <t>1601486690</t>
  </si>
  <si>
    <t>šroubení nerez 1/4"NPT/ 8</t>
  </si>
  <si>
    <t>-1759102179</t>
  </si>
  <si>
    <t>šroubení nerez 1/4"NPT/12</t>
  </si>
  <si>
    <t>-1589916058</t>
  </si>
  <si>
    <t>šroubení.2</t>
  </si>
  <si>
    <t>126575305</t>
  </si>
  <si>
    <t>112454705</t>
  </si>
  <si>
    <t>2032267612</t>
  </si>
  <si>
    <t>-279349989</t>
  </si>
  <si>
    <t>639686467</t>
  </si>
  <si>
    <t>Pol14</t>
  </si>
  <si>
    <t>spojovací materiál potrubí</t>
  </si>
  <si>
    <t>-624002065</t>
  </si>
  <si>
    <t>-1107337092</t>
  </si>
  <si>
    <t>1214140289</t>
  </si>
  <si>
    <t>1647098076</t>
  </si>
  <si>
    <t>Pol15</t>
  </si>
  <si>
    <t>redukční panel pro N2</t>
  </si>
  <si>
    <t>-1912591519</t>
  </si>
  <si>
    <t>Pol16</t>
  </si>
  <si>
    <t>redukční panel pro CO2</t>
  </si>
  <si>
    <t>-1627849085</t>
  </si>
  <si>
    <t>1790904162</t>
  </si>
  <si>
    <t>Pol17</t>
  </si>
  <si>
    <t>-571154798</t>
  </si>
  <si>
    <t>Pol18</t>
  </si>
  <si>
    <t>odběrní místo EM55 – 1 pro CO2</t>
  </si>
  <si>
    <t>-1274922601</t>
  </si>
  <si>
    <t>899202676</t>
  </si>
  <si>
    <t>-1230382601</t>
  </si>
  <si>
    <t>Pol19</t>
  </si>
  <si>
    <t>1372742652</t>
  </si>
  <si>
    <t>1543192359</t>
  </si>
  <si>
    <t>243342020</t>
  </si>
  <si>
    <t>24011054 - 2.NP budova C</t>
  </si>
  <si>
    <t>D01 - 2.NP - budova C</t>
  </si>
  <si>
    <t>2.NP - budova C</t>
  </si>
  <si>
    <t>Páteř CO2</t>
  </si>
  <si>
    <t>1276572602</t>
  </si>
  <si>
    <t>Svody CO2</t>
  </si>
  <si>
    <t>-1243382151</t>
  </si>
  <si>
    <t>1764720474</t>
  </si>
  <si>
    <t>1504467890</t>
  </si>
  <si>
    <t>-1958216580</t>
  </si>
  <si>
    <t>-570221872</t>
  </si>
  <si>
    <t>Páteř metan</t>
  </si>
  <si>
    <t>-1922383204</t>
  </si>
  <si>
    <t>Svody metan</t>
  </si>
  <si>
    <t>-342811783</t>
  </si>
  <si>
    <t>Odfuk z PV metan</t>
  </si>
  <si>
    <t>1099633270</t>
  </si>
  <si>
    <t>Páteř H2</t>
  </si>
  <si>
    <t>-65341822</t>
  </si>
  <si>
    <t>Svody H2</t>
  </si>
  <si>
    <t>1447181039</t>
  </si>
  <si>
    <t>Odfuk z PV H2</t>
  </si>
  <si>
    <t>-1743595492</t>
  </si>
  <si>
    <t>Páteř CO</t>
  </si>
  <si>
    <t>-1619965558</t>
  </si>
  <si>
    <t>Svody CO</t>
  </si>
  <si>
    <t>-2720721</t>
  </si>
  <si>
    <t>Odfuk z PV CO</t>
  </si>
  <si>
    <t>407633954</t>
  </si>
  <si>
    <t>-801824764</t>
  </si>
  <si>
    <t>-1277646240</t>
  </si>
  <si>
    <t>1471268687</t>
  </si>
  <si>
    <t>997645557</t>
  </si>
  <si>
    <t>-1206444657</t>
  </si>
  <si>
    <t>-1892013537</t>
  </si>
  <si>
    <t>-1027506664</t>
  </si>
  <si>
    <t>-1281851850</t>
  </si>
  <si>
    <t>-807309462</t>
  </si>
  <si>
    <t>Pol20</t>
  </si>
  <si>
    <t>-1366883804</t>
  </si>
  <si>
    <t>Pol21</t>
  </si>
  <si>
    <t>579205139</t>
  </si>
  <si>
    <t>1255828432</t>
  </si>
  <si>
    <t>Pol22</t>
  </si>
  <si>
    <t>redukční panel pro dusík</t>
  </si>
  <si>
    <t>1930464481</t>
  </si>
  <si>
    <t>Pol23</t>
  </si>
  <si>
    <t>redukční panel pro argon</t>
  </si>
  <si>
    <t>-183060755</t>
  </si>
  <si>
    <t>Pol24</t>
  </si>
  <si>
    <t>redukční panel pro vodík</t>
  </si>
  <si>
    <t>-327307972</t>
  </si>
  <si>
    <t>Pol25</t>
  </si>
  <si>
    <t>redukční panel pro metan</t>
  </si>
  <si>
    <t>1291225143</t>
  </si>
  <si>
    <t>Pol26</t>
  </si>
  <si>
    <t>redukční stanice SE55 – 1 200/10 bar včetně spirály pro CO</t>
  </si>
  <si>
    <t>-423654335</t>
  </si>
  <si>
    <t>Pol27</t>
  </si>
  <si>
    <t>Proplachový blok SBE3-SE-DIN5 pro dusík/CO včetně uchycení</t>
  </si>
  <si>
    <t>-1113715676</t>
  </si>
  <si>
    <t>Pol28</t>
  </si>
  <si>
    <t>redukční ventil na láhev dusíku pro proplach FM51/10 bar</t>
  </si>
  <si>
    <t>-1382878114</t>
  </si>
  <si>
    <t>-2112970511</t>
  </si>
  <si>
    <t>Pol29</t>
  </si>
  <si>
    <t>odběrní místo EM55 – 1 pro dusík</t>
  </si>
  <si>
    <t>830548965</t>
  </si>
  <si>
    <t>-10367786</t>
  </si>
  <si>
    <t>Pol30</t>
  </si>
  <si>
    <t>odběrní místo EM55 – 1 pro vodík</t>
  </si>
  <si>
    <t>-257781963</t>
  </si>
  <si>
    <t>Pol31</t>
  </si>
  <si>
    <t>odběrní místo EM55 – 1 metan</t>
  </si>
  <si>
    <t>563704607</t>
  </si>
  <si>
    <t>1738713417</t>
  </si>
  <si>
    <t>-2033318543</t>
  </si>
  <si>
    <t>držák</t>
  </si>
  <si>
    <t>-1974937120</t>
  </si>
  <si>
    <t>-923958967</t>
  </si>
  <si>
    <t>Pol32</t>
  </si>
  <si>
    <t>pojistka proti zpětnému šlehnutí H2/metan do 9/10 barů, včetně šroubení</t>
  </si>
  <si>
    <t>-1911034578</t>
  </si>
  <si>
    <t>Pol33</t>
  </si>
  <si>
    <t>Detektory oxidu uhelnatého se světelnou a zvukovou signalizací</t>
  </si>
  <si>
    <t>362514132</t>
  </si>
  <si>
    <t>Pol34</t>
  </si>
  <si>
    <t>-1222548148</t>
  </si>
  <si>
    <t>1214065400</t>
  </si>
  <si>
    <t>Pol35</t>
  </si>
  <si>
    <t>provedení zkoušek a revizí TIČR</t>
  </si>
  <si>
    <t>-196243886</t>
  </si>
  <si>
    <t>-601609988</t>
  </si>
  <si>
    <t>24011055 - 3.NP budova A</t>
  </si>
  <si>
    <t>D01 - 3.NP - budova A</t>
  </si>
  <si>
    <t>3.NP - budova A</t>
  </si>
  <si>
    <t>Páteř vzduch</t>
  </si>
  <si>
    <t>1551031986</t>
  </si>
  <si>
    <t>Svody vzduch</t>
  </si>
  <si>
    <t>-479269400</t>
  </si>
  <si>
    <t>-1788288879</t>
  </si>
  <si>
    <t>-1194789782</t>
  </si>
  <si>
    <t>-547183171</t>
  </si>
  <si>
    <t>-1241952717</t>
  </si>
  <si>
    <t>-1412289699</t>
  </si>
  <si>
    <t>1581193119</t>
  </si>
  <si>
    <t>-1165660359</t>
  </si>
  <si>
    <t>Páteř 10H290Ar</t>
  </si>
  <si>
    <t>460192494</t>
  </si>
  <si>
    <t>Svody 10H290Ar</t>
  </si>
  <si>
    <t>-231403828</t>
  </si>
  <si>
    <t>Odfuk z PV 10H290</t>
  </si>
  <si>
    <t>-1123641202</t>
  </si>
  <si>
    <t>858674260</t>
  </si>
  <si>
    <t>-1994362519</t>
  </si>
  <si>
    <t>1932648189</t>
  </si>
  <si>
    <t>-1691144347</t>
  </si>
  <si>
    <t>408829170</t>
  </si>
  <si>
    <t>1683143522</t>
  </si>
  <si>
    <t>586653919</t>
  </si>
  <si>
    <t>-483128203</t>
  </si>
  <si>
    <t>-1323621596</t>
  </si>
  <si>
    <t>777439440</t>
  </si>
  <si>
    <t>Pol36</t>
  </si>
  <si>
    <t>47975012</t>
  </si>
  <si>
    <t>Pol37</t>
  </si>
  <si>
    <t>redukční panel pro Argon</t>
  </si>
  <si>
    <t>-1745455866</t>
  </si>
  <si>
    <t>1565981489</t>
  </si>
  <si>
    <t>Pol38</t>
  </si>
  <si>
    <t>redukční panel pro vzduch</t>
  </si>
  <si>
    <t>-395383884</t>
  </si>
  <si>
    <t>929450596</t>
  </si>
  <si>
    <t>Pol39</t>
  </si>
  <si>
    <t>redukční panel pro 10%H2+90%Ar</t>
  </si>
  <si>
    <t>-1437494872</t>
  </si>
  <si>
    <t>Pol42</t>
  </si>
  <si>
    <t>odběrní místo EM55 – 1 H2/Ar</t>
  </si>
  <si>
    <t>1010960258</t>
  </si>
  <si>
    <t>Pol40</t>
  </si>
  <si>
    <t>odběrní místo EM55 – 1 pro vzduch</t>
  </si>
  <si>
    <t>-1542618160</t>
  </si>
  <si>
    <t>1206832201</t>
  </si>
  <si>
    <t>Pol41</t>
  </si>
  <si>
    <t>odběrní místo EM55 – 1 pro metan</t>
  </si>
  <si>
    <t>-809366778</t>
  </si>
  <si>
    <t>-298735612</t>
  </si>
  <si>
    <t>-242155174</t>
  </si>
  <si>
    <t>1432787610</t>
  </si>
  <si>
    <t>Pol43</t>
  </si>
  <si>
    <t>pojistka proti zpětnému šlehnutí směs s H2/metan do 9/10 barů, včetně šroubení</t>
  </si>
  <si>
    <t>-2039242886</t>
  </si>
  <si>
    <t>222649648</t>
  </si>
  <si>
    <t>1479764117</t>
  </si>
  <si>
    <t>195555496</t>
  </si>
  <si>
    <t>1964770133</t>
  </si>
  <si>
    <t>24011056 - 3.NP budova C</t>
  </si>
  <si>
    <t>D01 - 3.NP - budova C</t>
  </si>
  <si>
    <t>3.NP - budova C</t>
  </si>
  <si>
    <t>-1071306250</t>
  </si>
  <si>
    <t>2044170460</t>
  </si>
  <si>
    <t>1518893899</t>
  </si>
  <si>
    <t>1738903821</t>
  </si>
  <si>
    <t>-770626245</t>
  </si>
  <si>
    <t>1970217437</t>
  </si>
  <si>
    <t>Páteř kyslík</t>
  </si>
  <si>
    <t>181566871</t>
  </si>
  <si>
    <t>Svody kyslík</t>
  </si>
  <si>
    <t>2070640836</t>
  </si>
  <si>
    <t>780785609</t>
  </si>
  <si>
    <t>-502704724</t>
  </si>
  <si>
    <t>2030302308</t>
  </si>
  <si>
    <t>-232822634</t>
  </si>
  <si>
    <t>-917605915</t>
  </si>
  <si>
    <t>-443538092</t>
  </si>
  <si>
    <t>-1387224183</t>
  </si>
  <si>
    <t>-204728499</t>
  </si>
  <si>
    <t>1625763950</t>
  </si>
  <si>
    <t>311005837</t>
  </si>
  <si>
    <t>1398769195</t>
  </si>
  <si>
    <t>722936968</t>
  </si>
  <si>
    <t>88422764</t>
  </si>
  <si>
    <t>Pol44</t>
  </si>
  <si>
    <t>-1533565119</t>
  </si>
  <si>
    <t>-2089658188</t>
  </si>
  <si>
    <t>-105380477</t>
  </si>
  <si>
    <t>382168369</t>
  </si>
  <si>
    <t>Pol45</t>
  </si>
  <si>
    <t>redukční panel pro kyslík</t>
  </si>
  <si>
    <t>1794246173</t>
  </si>
  <si>
    <t>1781806131</t>
  </si>
  <si>
    <t>-1703984730</t>
  </si>
  <si>
    <t>-608696504</t>
  </si>
  <si>
    <t>Pol46</t>
  </si>
  <si>
    <t>odběrní místo EM55 – 1 pro argon</t>
  </si>
  <si>
    <t>771979202</t>
  </si>
  <si>
    <t>Pol47</t>
  </si>
  <si>
    <t>odběrní místo EM55 – 1 pro kyslík</t>
  </si>
  <si>
    <t>-391346929</t>
  </si>
  <si>
    <t>-1389761567</t>
  </si>
  <si>
    <t>-247788902</t>
  </si>
  <si>
    <t>1370310973</t>
  </si>
  <si>
    <t>Pol48</t>
  </si>
  <si>
    <t>pojistka proti zpětnému šlehnutí směs s H2 do 9 barů, včetně šroubení</t>
  </si>
  <si>
    <t>575838089</t>
  </si>
  <si>
    <t>291125296</t>
  </si>
  <si>
    <t>-888706244</t>
  </si>
  <si>
    <t>983047709</t>
  </si>
  <si>
    <t>235858142</t>
  </si>
  <si>
    <t>2401106 - Silnoproud</t>
  </si>
  <si>
    <t>M - Práce a dodávky M</t>
  </si>
  <si>
    <t xml:space="preserve">    21-M - Elektromontáže</t>
  </si>
  <si>
    <t>Práce a dodávky M</t>
  </si>
  <si>
    <t>21-M</t>
  </si>
  <si>
    <t>souhrn</t>
  </si>
  <si>
    <t>Viz samostatný rozpočet</t>
  </si>
  <si>
    <t>1610979710</t>
  </si>
  <si>
    <t>2401107 - Slaboproud</t>
  </si>
  <si>
    <t xml:space="preserve">    22-M - Slaboproud</t>
  </si>
  <si>
    <t>22-M</t>
  </si>
  <si>
    <t>Viz samostatný ropzočet</t>
  </si>
  <si>
    <t>-1099647344</t>
  </si>
  <si>
    <t>2401108 - Měření a regulace</t>
  </si>
  <si>
    <t>D1 - D.1.4.8 Měření a regulace</t>
  </si>
  <si>
    <t xml:space="preserve">    D2 - Provozní prvky</t>
  </si>
  <si>
    <t xml:space="preserve">    D3 - Rozvaděč MaR</t>
  </si>
  <si>
    <t xml:space="preserve">    D4 - Řídicí systém</t>
  </si>
  <si>
    <t xml:space="preserve">    D5 - Rozšíření stávajícího dispečerské pracoviště</t>
  </si>
  <si>
    <t xml:space="preserve">    D6 - Kabely a nosný materiál MaR</t>
  </si>
  <si>
    <t xml:space="preserve">    D7 - HZS MaR</t>
  </si>
  <si>
    <t>D1</t>
  </si>
  <si>
    <t>D.1.4.8 Měření a regulace</t>
  </si>
  <si>
    <t>D2</t>
  </si>
  <si>
    <t>Provozní prvky</t>
  </si>
  <si>
    <t>BT1.01</t>
  </si>
  <si>
    <t>Venkovní teplotní čidlo LG-Ni1000, -50…+70°C Dodávka + zapojení</t>
  </si>
  <si>
    <t>Poznámka k položce:_x000D_
m.104</t>
  </si>
  <si>
    <t>DG104.01</t>
  </si>
  <si>
    <t>Digestoř signalizace stavu 3 x DI Zapojení</t>
  </si>
  <si>
    <t>PQ104.02</t>
  </si>
  <si>
    <t>Čidlo diferenčního tlaku pro vzduch, 0…10 V, 0…1000 / 0…1500 / 0…3000 Pa, lineární char. Dodávka + zapojení</t>
  </si>
  <si>
    <t>FM104.03</t>
  </si>
  <si>
    <t>Frekvenční měnič ventilátoru (start, porucha, 0-10V) Zapojení</t>
  </si>
  <si>
    <t>YM104.05</t>
  </si>
  <si>
    <t>Servopohon pro ventil (24VAC, 0-10V) Zapojení</t>
  </si>
  <si>
    <t>YM104.06</t>
  </si>
  <si>
    <t>Klapkový pohon 24V, toč. 0..10V, 7 Nm, havar. Fce Dodávka + zapojení</t>
  </si>
  <si>
    <t>SP104.07</t>
  </si>
  <si>
    <t>Diferenční tlakový spínač 20...300 Pa Dodávka + zapojení</t>
  </si>
  <si>
    <t>BT104.08</t>
  </si>
  <si>
    <t>Kanálové teplotní čidlo LG-Ni1000 - 0,4 m, -50…+80°C Dodávka + zapojení</t>
  </si>
  <si>
    <t>BT104.09</t>
  </si>
  <si>
    <t>Příložné teplotní čidlo LG-Ni1000, -30…+130°C Dodávka + zapojení</t>
  </si>
  <si>
    <t>SP104.51</t>
  </si>
  <si>
    <t>Poznámka k položce:_x000D_
m.123</t>
  </si>
  <si>
    <t>SP123.51</t>
  </si>
  <si>
    <t>Poznámka k položce:_x000D_
m.124</t>
  </si>
  <si>
    <t>SP124.51</t>
  </si>
  <si>
    <t>Poznámka k položce:_x000D_
m.254</t>
  </si>
  <si>
    <t>SP254.51</t>
  </si>
  <si>
    <t>Poznámka k položce:_x000D_
m.209</t>
  </si>
  <si>
    <t>DG209.01</t>
  </si>
  <si>
    <t>PQ209.02</t>
  </si>
  <si>
    <t>FM209.03</t>
  </si>
  <si>
    <t>DG209.11</t>
  </si>
  <si>
    <t>PQ209.12</t>
  </si>
  <si>
    <t>FM209.13</t>
  </si>
  <si>
    <t>DG209.21</t>
  </si>
  <si>
    <t>PQ209.22</t>
  </si>
  <si>
    <t>FM209.23</t>
  </si>
  <si>
    <t>DG209.31</t>
  </si>
  <si>
    <t>PQ209.32</t>
  </si>
  <si>
    <t>FM209.33</t>
  </si>
  <si>
    <t>YM209.05</t>
  </si>
  <si>
    <t>YM209.06</t>
  </si>
  <si>
    <t>SP209.07</t>
  </si>
  <si>
    <t>BT209.08</t>
  </si>
  <si>
    <t>BT209.09</t>
  </si>
  <si>
    <t>YM209.25</t>
  </si>
  <si>
    <t>YM209.26</t>
  </si>
  <si>
    <t>SP209.27</t>
  </si>
  <si>
    <t>BT209.28</t>
  </si>
  <si>
    <t>BT209.29</t>
  </si>
  <si>
    <t>Poznámka k položce:_x000D_
m.213</t>
  </si>
  <si>
    <t>DG213.01</t>
  </si>
  <si>
    <t>PQ213.02</t>
  </si>
  <si>
    <t>FM213.03</t>
  </si>
  <si>
    <t>DG213.11</t>
  </si>
  <si>
    <t>PQ213.12</t>
  </si>
  <si>
    <t>FM213.13</t>
  </si>
  <si>
    <t>YM213.05</t>
  </si>
  <si>
    <t>YM213.06</t>
  </si>
  <si>
    <t>SP213.07</t>
  </si>
  <si>
    <t>BT213.08</t>
  </si>
  <si>
    <t>BT213.09</t>
  </si>
  <si>
    <t>SP213.51</t>
  </si>
  <si>
    <t>SP213.52</t>
  </si>
  <si>
    <t>Poznámka k položce:_x000D_
m.215</t>
  </si>
  <si>
    <t>DG215.01</t>
  </si>
  <si>
    <t>PQ215.02</t>
  </si>
  <si>
    <t>FM215.03</t>
  </si>
  <si>
    <t>YM215.05</t>
  </si>
  <si>
    <t>YM215.06</t>
  </si>
  <si>
    <t>SP215.07</t>
  </si>
  <si>
    <t>BT215.08</t>
  </si>
  <si>
    <t>BT215.09</t>
  </si>
  <si>
    <t>SP215.51</t>
  </si>
  <si>
    <t>Poznámka k položce:_x000D_
m.214b</t>
  </si>
  <si>
    <t>SP214b.51</t>
  </si>
  <si>
    <t>Poznámka k položce:_x000D_
m.351</t>
  </si>
  <si>
    <t>DG351.01</t>
  </si>
  <si>
    <t>PQ351.02</t>
  </si>
  <si>
    <t>FM351.03</t>
  </si>
  <si>
    <t>YM351.05</t>
  </si>
  <si>
    <t>YM351.06</t>
  </si>
  <si>
    <t>SP351.07</t>
  </si>
  <si>
    <t>BT351.08</t>
  </si>
  <si>
    <t>BT351.09</t>
  </si>
  <si>
    <t>SP351.51</t>
  </si>
  <si>
    <t>Poznámka k položce:_x000D_
m.352</t>
  </si>
  <si>
    <t>DG352.01</t>
  </si>
  <si>
    <t>PQ352.02</t>
  </si>
  <si>
    <t>FM352.03</t>
  </si>
  <si>
    <t>YM352.05</t>
  </si>
  <si>
    <t>YM352.06</t>
  </si>
  <si>
    <t>SP352.07</t>
  </si>
  <si>
    <t>BT352.08</t>
  </si>
  <si>
    <t>BT352.09</t>
  </si>
  <si>
    <t>SP352.51</t>
  </si>
  <si>
    <t>SP352.52</t>
  </si>
  <si>
    <t>Poznámka k položce:_x000D_
m.354</t>
  </si>
  <si>
    <t>SP354.51</t>
  </si>
  <si>
    <t>SP354.52</t>
  </si>
  <si>
    <t>Poznámka k položce:_x000D_
m.355</t>
  </si>
  <si>
    <t>SP355.51</t>
  </si>
  <si>
    <t>Poznámka k položce:_x000D_
m.311</t>
  </si>
  <si>
    <t>DG311.01</t>
  </si>
  <si>
    <t>PQ311.02</t>
  </si>
  <si>
    <t>164</t>
  </si>
  <si>
    <t>FM311.03</t>
  </si>
  <si>
    <t>166</t>
  </si>
  <si>
    <t>YM311.05</t>
  </si>
  <si>
    <t>168</t>
  </si>
  <si>
    <t>YM311.06</t>
  </si>
  <si>
    <t>170</t>
  </si>
  <si>
    <t>SP311.07</t>
  </si>
  <si>
    <t>172</t>
  </si>
  <si>
    <t>BT311.08</t>
  </si>
  <si>
    <t>174</t>
  </si>
  <si>
    <t>BT311.09</t>
  </si>
  <si>
    <t>176</t>
  </si>
  <si>
    <t>SP311.51</t>
  </si>
  <si>
    <t>178</t>
  </si>
  <si>
    <t>SP311.52</t>
  </si>
  <si>
    <t>180</t>
  </si>
  <si>
    <t>Poznámka k položce:_x000D_
m.314</t>
  </si>
  <si>
    <t>DG314.01</t>
  </si>
  <si>
    <t>182</t>
  </si>
  <si>
    <t>PQ314.02</t>
  </si>
  <si>
    <t>184</t>
  </si>
  <si>
    <t>FM314.03</t>
  </si>
  <si>
    <t>186</t>
  </si>
  <si>
    <t>DG314.11</t>
  </si>
  <si>
    <t>188</t>
  </si>
  <si>
    <t>PQ314.12</t>
  </si>
  <si>
    <t>190</t>
  </si>
  <si>
    <t>FM314.13</t>
  </si>
  <si>
    <t>192</t>
  </si>
  <si>
    <t>YM314.05</t>
  </si>
  <si>
    <t>194</t>
  </si>
  <si>
    <t>YM314.06</t>
  </si>
  <si>
    <t>196</t>
  </si>
  <si>
    <t>SP314.07</t>
  </si>
  <si>
    <t>198</t>
  </si>
  <si>
    <t>BT314.08</t>
  </si>
  <si>
    <t>200</t>
  </si>
  <si>
    <t>BT314.09</t>
  </si>
  <si>
    <t>202</t>
  </si>
  <si>
    <t>SP314.51</t>
  </si>
  <si>
    <t>204</t>
  </si>
  <si>
    <t>Poznámka k položce:_x000D_
Splitové jednotky</t>
  </si>
  <si>
    <t>CL103b.81</t>
  </si>
  <si>
    <t>Splitová jednotka (porucha) Zapojení</t>
  </si>
  <si>
    <t>206</t>
  </si>
  <si>
    <t>CL103c.81</t>
  </si>
  <si>
    <t>208</t>
  </si>
  <si>
    <t>CL119.81</t>
  </si>
  <si>
    <t>210</t>
  </si>
  <si>
    <t>CL119.82</t>
  </si>
  <si>
    <t>Kompresorový chladič (porucha) Zapojení</t>
  </si>
  <si>
    <t>212</t>
  </si>
  <si>
    <t>CL121a.81</t>
  </si>
  <si>
    <t>214</t>
  </si>
  <si>
    <t>CL310.81</t>
  </si>
  <si>
    <t>216</t>
  </si>
  <si>
    <t>CL313.81</t>
  </si>
  <si>
    <t>218</t>
  </si>
  <si>
    <t>Poznámka k položce:_x000D_
Stávající systém fancoily</t>
  </si>
  <si>
    <t>Pol55</t>
  </si>
  <si>
    <t>Přesun stávajících ovladačů (demontáž, montáž, kabeláž, zapojení)</t>
  </si>
  <si>
    <t>kpl</t>
  </si>
  <si>
    <t>220</t>
  </si>
  <si>
    <t>Pol56</t>
  </si>
  <si>
    <t>Přesun stávajících podstropních jednotek (demontáž, montáž, kabeláž, zapojení)</t>
  </si>
  <si>
    <t>222</t>
  </si>
  <si>
    <t>Pol57</t>
  </si>
  <si>
    <t>Úprava zapojení podstopních jednotek</t>
  </si>
  <si>
    <t>224</t>
  </si>
  <si>
    <t>Pol58</t>
  </si>
  <si>
    <t>Podružný materiál</t>
  </si>
  <si>
    <t>226</t>
  </si>
  <si>
    <t>Poznámka k položce:_x000D_
Měření spotřeby</t>
  </si>
  <si>
    <t>Pol59</t>
  </si>
  <si>
    <t>Připojení měřičů spotřeby do komunikace (17ks)</t>
  </si>
  <si>
    <t>228</t>
  </si>
  <si>
    <t>D3</t>
  </si>
  <si>
    <t>Rozvaděč MaR</t>
  </si>
  <si>
    <t>Pol60</t>
  </si>
  <si>
    <t>Nástěný rozvaděč 800x2000x300, oceloplechový, včetně základové desky. Výzbroj rozváděče dle výrobní dokumentace MaR Dodávka + zapojení</t>
  </si>
  <si>
    <t>230</t>
  </si>
  <si>
    <t>Poznámka k položce:_x000D_
Montáž a zapojení přístrojů v rozvaděči - dle náplně_x000D_
Komplexní zkoušky a měření v rozvaděči (1x kusová zkouška)_x000D_
Ostatní náplň rozvaděče dle zvyklostí výrobce (spojovací materiál, lanka, žlaby, popisky atd.)</t>
  </si>
  <si>
    <t>D4</t>
  </si>
  <si>
    <t>Řídicí systém</t>
  </si>
  <si>
    <t>Pol61</t>
  </si>
  <si>
    <t>Modulární podstanice PX, 200x I/O, BACnet/IP Dodávka + zapojení</t>
  </si>
  <si>
    <t>232</t>
  </si>
  <si>
    <t>Pol62</t>
  </si>
  <si>
    <t>Napájecí modul 1.2 A Dodávka + zapojení</t>
  </si>
  <si>
    <t>234</t>
  </si>
  <si>
    <t>Pol63</t>
  </si>
  <si>
    <t>Univerzální modul, 8x UIO Dodávka + zapojení</t>
  </si>
  <si>
    <t>236</t>
  </si>
  <si>
    <t>Pol64</t>
  </si>
  <si>
    <t>Modul digitálních vstupů, 16x DI Dodávka + zapojení</t>
  </si>
  <si>
    <t>238</t>
  </si>
  <si>
    <t>Pol65</t>
  </si>
  <si>
    <t>Modul digitálních výstupů, 6x DO Dodávka + zapojení</t>
  </si>
  <si>
    <t>240</t>
  </si>
  <si>
    <t>Pol66</t>
  </si>
  <si>
    <t>Adresovací kolíčky; 1 ... 24, + 2 resetovací Dodávka + zapojení</t>
  </si>
  <si>
    <t>242</t>
  </si>
  <si>
    <t>Pol67</t>
  </si>
  <si>
    <t>Dotykový panel 7", vestavěný BACnet/IP klient a webový server Dodávka + zapojení</t>
  </si>
  <si>
    <t>244</t>
  </si>
  <si>
    <t>Pol68</t>
  </si>
  <si>
    <t>kabel pro panel Dodávka + zapojení</t>
  </si>
  <si>
    <t>246</t>
  </si>
  <si>
    <t>Pol69</t>
  </si>
  <si>
    <t>Zpracování uživatelských programů Dodávka</t>
  </si>
  <si>
    <t>248</t>
  </si>
  <si>
    <t>Pol70</t>
  </si>
  <si>
    <t>Oživení a provedení zkoušek Dodávka</t>
  </si>
  <si>
    <t>250</t>
  </si>
  <si>
    <t>Pol71</t>
  </si>
  <si>
    <t>SW operátorského panelu Dodávka</t>
  </si>
  <si>
    <t>252</t>
  </si>
  <si>
    <t>pol-71a</t>
  </si>
  <si>
    <t>Převodník MODBUS TCP na RTU/ASCII	Dodávka + zapojení</t>
  </si>
  <si>
    <t>235946595</t>
  </si>
  <si>
    <t>pol.71b</t>
  </si>
  <si>
    <t>Napájecí zdroj	Dodávka + zapojení</t>
  </si>
  <si>
    <t>-294789596</t>
  </si>
  <si>
    <t>pol-71c</t>
  </si>
  <si>
    <t>Rozšíření stávajícího enrgetického dispečinku o 21 měřičů	Dodávka</t>
  </si>
  <si>
    <t>413463242</t>
  </si>
  <si>
    <t>D5</t>
  </si>
  <si>
    <t>Rozšíření stávajícího dispečerské pracoviště</t>
  </si>
  <si>
    <t>Pol72</t>
  </si>
  <si>
    <t>Rozšíření stávajícího dispečerského pracoviště o 1 podstanici</t>
  </si>
  <si>
    <t>254</t>
  </si>
  <si>
    <t>Pol73</t>
  </si>
  <si>
    <t>Rozšíření stávajícího dispečerského pracoviště o 1 podstanici energetik</t>
  </si>
  <si>
    <t>256</t>
  </si>
  <si>
    <t>Pol74</t>
  </si>
  <si>
    <t>Úpravy stávajícího dispečerského pracoviště, půdorysy, chlazení</t>
  </si>
  <si>
    <t>258</t>
  </si>
  <si>
    <t>Pol75</t>
  </si>
  <si>
    <t>Úpravy stávajícího dispečerského pracoviště energetik, půdorysy, chlazení</t>
  </si>
  <si>
    <t>260</t>
  </si>
  <si>
    <t>D6</t>
  </si>
  <si>
    <t>Kabely a nosný materiál MaR</t>
  </si>
  <si>
    <t>Pol76</t>
  </si>
  <si>
    <t>J-Y(St)-Y 1x2x0,8</t>
  </si>
  <si>
    <t>262</t>
  </si>
  <si>
    <t>Pol77</t>
  </si>
  <si>
    <t>J-Y(St)-Y 2x2x0,8</t>
  </si>
  <si>
    <t>264</t>
  </si>
  <si>
    <t>Pol78</t>
  </si>
  <si>
    <t>J-Y(St)-Y 4x2x0,8</t>
  </si>
  <si>
    <t>266</t>
  </si>
  <si>
    <t>Pol79</t>
  </si>
  <si>
    <t>JYTY-O 7x1</t>
  </si>
  <si>
    <t>268</t>
  </si>
  <si>
    <t>Pol80</t>
  </si>
  <si>
    <t>Nosný materiál (lišty, trubky, příchytky atd)</t>
  </si>
  <si>
    <t>270</t>
  </si>
  <si>
    <t>Pol81</t>
  </si>
  <si>
    <t>272</t>
  </si>
  <si>
    <t>D7</t>
  </si>
  <si>
    <t>HZS MaR</t>
  </si>
  <si>
    <t>Pol82</t>
  </si>
  <si>
    <t>Nastavení a oživení</t>
  </si>
  <si>
    <t>274</t>
  </si>
  <si>
    <t>Pol83</t>
  </si>
  <si>
    <t>Komplexní zkoušky (test 1:1)</t>
  </si>
  <si>
    <t>276</t>
  </si>
  <si>
    <t>Pol84</t>
  </si>
  <si>
    <t>Koordinace s ostatními profesemi</t>
  </si>
  <si>
    <t>278</t>
  </si>
  <si>
    <t>Pol85</t>
  </si>
  <si>
    <t>Zaškolení obsluhy, manuály</t>
  </si>
  <si>
    <t>280</t>
  </si>
  <si>
    <t>Pol86</t>
  </si>
  <si>
    <t>Revizní technik</t>
  </si>
  <si>
    <t>282</t>
  </si>
  <si>
    <t>Pol87</t>
  </si>
  <si>
    <t>Spolupráce s revizním technikem</t>
  </si>
  <si>
    <t>284</t>
  </si>
  <si>
    <t>Pol88</t>
  </si>
  <si>
    <t>PD skutečného provedení</t>
  </si>
  <si>
    <t>286</t>
  </si>
  <si>
    <t>Pol89</t>
  </si>
  <si>
    <t>Doprava a přesuny</t>
  </si>
  <si>
    <t>288</t>
  </si>
  <si>
    <t>Pol90</t>
  </si>
  <si>
    <t>Vedlejší rozpočtové náklady</t>
  </si>
  <si>
    <t>290</t>
  </si>
  <si>
    <t>2401109 - Laboratorní vybavení</t>
  </si>
  <si>
    <t>OST - Ostatní</t>
  </si>
  <si>
    <t>OST</t>
  </si>
  <si>
    <t>soups</t>
  </si>
  <si>
    <t>512</t>
  </si>
  <si>
    <t>-1639566605</t>
  </si>
  <si>
    <t>2401110 -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</si>
  <si>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</si>
  <si>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</si>
  <si>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</si>
  <si>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</si>
  <si>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</si>
  <si>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</si>
  <si>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</si>
  <si>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</si>
  <si>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013002000</t>
  </si>
  <si>
    <t>Projektové práce</t>
  </si>
  <si>
    <t>soubor…</t>
  </si>
  <si>
    <t>1024</t>
  </si>
  <si>
    <t>1164220316</t>
  </si>
  <si>
    <t>https://podminky.urs.cz/item/CS_URS_2024_01/013002000</t>
  </si>
  <si>
    <t>Dokumentace zdolávání požáru</t>
  </si>
  <si>
    <t>VRN3</t>
  </si>
  <si>
    <t>Zařízení staveniště</t>
  </si>
  <si>
    <t>030001000</t>
  </si>
  <si>
    <t>-690458454</t>
  </si>
  <si>
    <t>https://podminky.urs.cz/item/CS_URS_2024_01/030001000</t>
  </si>
  <si>
    <t>zřízení, provoz a odstranění zařízení staveniště</t>
  </si>
  <si>
    <t>VRN4</t>
  </si>
  <si>
    <t>Inženýrská činnost</t>
  </si>
  <si>
    <t>040001000</t>
  </si>
  <si>
    <t>-823604300</t>
  </si>
  <si>
    <t>https://podminky.urs.cz/item/CS_URS_2024_01/040001000</t>
  </si>
  <si>
    <t>043002000</t>
  </si>
  <si>
    <t>Zkoušky a ostatní měření</t>
  </si>
  <si>
    <t>-1795886190</t>
  </si>
  <si>
    <t>https://podminky.urs.cz/item/CS_URS_2024_01/043002000</t>
  </si>
  <si>
    <t>kalibrace přístrojů</t>
  </si>
  <si>
    <t>045002000</t>
  </si>
  <si>
    <t>Kompletační a koordinační činnost</t>
  </si>
  <si>
    <t>4572599</t>
  </si>
  <si>
    <t>https://podminky.urs.cz/item/CS_URS_2024_01/045002000</t>
  </si>
  <si>
    <t>VRN7</t>
  </si>
  <si>
    <t>Provozní vlivy</t>
  </si>
  <si>
    <t>071002000</t>
  </si>
  <si>
    <t>757767467</t>
  </si>
  <si>
    <t>https://podminky.urs.cz/item/CS_URS_2024_01/071002000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</si>
  <si>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</si>
  <si>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</si>
  <si>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</si>
  <si>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</si>
  <si>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</si>
  <si>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</si>
  <si>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</si>
  <si>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</si>
  <si>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</si>
  <si>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</si>
  <si>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</si>
  <si>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</si>
  <si>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</si>
  <si>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</si>
  <si>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</si>
  <si>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</si>
  <si>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</si>
  <si>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</si>
  <si>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</si>
  <si>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</si>
  <si>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</si>
  <si>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</si>
  <si>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</si>
  <si>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</si>
  <si>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</si>
  <si>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</si>
  <si>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</si>
  <si>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</si>
  <si>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</si>
  <si>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</si>
  <si>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</si>
  <si>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</si>
  <si>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</si>
  <si>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</si>
  <si>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</si>
  <si>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</si>
  <si>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</si>
  <si>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</si>
  <si>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</si>
  <si>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</si>
  <si>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</si>
  <si>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</si>
  <si>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</si>
  <si>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</si>
  <si>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</si>
  <si>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</si>
  <si>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</si>
  <si>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</si>
  <si>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</si>
  <si>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</si>
  <si>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</si>
  <si>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</si>
  <si>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</si>
  <si>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</si>
  <si>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</si>
  <si>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</si>
  <si>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</si>
  <si>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</si>
  <si>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</si>
  <si>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</si>
  <si>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</si>
  <si>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</si>
  <si>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</si>
  <si>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</si>
  <si>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</si>
  <si>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</si>
  <si>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</si>
  <si>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</si>
  <si>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</si>
  <si>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</si>
  <si>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</si>
  <si>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</si>
  <si>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</si>
  <si>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</si>
  <si>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</si>
  <si>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</si>
  <si>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</si>
  <si>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</si>
  <si>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</si>
  <si>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</si>
  <si>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</si>
  <si>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</si>
  <si>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</si>
  <si>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</si>
  <si>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</si>
  <si>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</si>
  <si>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</si>
  <si>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</si>
  <si>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</si>
  <si>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</si>
  <si>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</si>
  <si>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</si>
  <si>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</si>
  <si>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</si>
  <si>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</si>
  <si>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</si>
  <si>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</si>
  <si>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</si>
  <si>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</si>
  <si>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</si>
  <si>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</si>
  <si>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</si>
  <si>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</si>
  <si>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</si>
  <si>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</si>
  <si>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</si>
  <si>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</si>
  <si>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</si>
  <si>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</si>
  <si>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</si>
  <si>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</si>
  <si>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</si>
  <si>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</si>
  <si>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</si>
  <si>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</si>
  <si>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</si>
  <si>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</si>
  <si>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</si>
  <si>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</si>
  <si>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</si>
  <si>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</si>
  <si>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</si>
  <si>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</si>
  <si>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</si>
  <si>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</si>
  <si>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</si>
  <si>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</si>
  <si>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</si>
  <si>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</si>
  <si>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</si>
  <si>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</si>
  <si>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</si>
  <si>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</si>
  <si>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</si>
  <si>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</si>
  <si>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</si>
  <si>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</si>
  <si>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</si>
  <si>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</si>
  <si>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</si>
  <si>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</si>
  <si>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</si>
  <si>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</si>
  <si>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</si>
  <si>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</si>
  <si>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</si>
  <si>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</si>
  <si>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</si>
  <si>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</si>
  <si>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</si>
  <si>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</si>
  <si>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</si>
  <si>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</si>
  <si>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</si>
  <si>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</si>
  <si>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</si>
  <si>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</si>
  <si>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</si>
  <si>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</si>
  <si>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</si>
  <si>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</si>
  <si>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</si>
  <si>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</si>
  <si>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</si>
  <si>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</si>
  <si>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</si>
  <si>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</si>
  <si>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</si>
  <si>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</si>
  <si>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</si>
  <si>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</si>
  <si>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</si>
  <si>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</si>
  <si>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</si>
  <si>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</si>
  <si>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</si>
  <si>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</si>
  <si>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</si>
  <si>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</si>
  <si>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</si>
  <si>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</si>
  <si>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</si>
  <si>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</si>
  <si>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</si>
  <si>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Provoz investora, třetích osob,průběžný denní úklid</t>
  </si>
  <si>
    <t>nutná dílenská dokumentace</t>
  </si>
  <si>
    <t>Rolety zatemňovací interiérové(typu blackout)</t>
  </si>
  <si>
    <t>dveře jednokřídlé DTD povrch HPL plné 800x1970-2100mm zárubeň s nadsvětlíkem pro panel ocelová tl stěny 150mm velikost otvoru 1200-1950/3000mm výška dveří 1970mm, vč.kování a zámku specifikace dle PD</t>
  </si>
  <si>
    <t>dveře jednokřídlé DTD povrch HPL plné 900x1970-2100mm vč.kování a zámku,specifikace dle PD</t>
  </si>
  <si>
    <t>dveře dvoukřídlé DTD povrch HPL prosklené 1200x1970-2100mm</t>
  </si>
  <si>
    <t>dveře dvoukřídlé DTD povrch HPL prosklené 1450x1970-2100mm</t>
  </si>
  <si>
    <t xml:space="preserve">Vedlejší rozpočtové náklady, vyjma VRN uvedených v samostatných rozpočtech profesí </t>
  </si>
  <si>
    <t>dokumentace skutečného provedení stavby, vyjma dílčích DSPS uvedených v samostatných rozpočtech</t>
  </si>
  <si>
    <t>Zkoušky,revize a doklady neuvedené v položkách výkazů
Cena pevná bude fakturováno na základě doložených dodacích listů a po odsouhlasení uživatelů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</si>
</sst>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  <font>
      <b/>
      <sz val="9"/>
      <name val="Arial CE"/>
      <charset val="238"/>
    </font>
    <font>
      <sz val="8"/>
      <color rgb="FFC0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8" fillId="0" borderId="20" xfId="0" applyFont="1" applyBorder="1"/>
    <xf numFmtId="0" fontId="8" fillId="0" borderId="21" xfId="0" applyFont="1" applyBorder="1"/>
    <xf numFmtId="166" fontId="8" fillId="0" borderId="21" xfId="0" applyNumberFormat="1" applyFont="1" applyBorder="1"/>
    <xf numFmtId="166" fontId="8" fillId="0" borderId="22" xfId="0" applyNumberFormat="1" applyFont="1" applyBorder="1"/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4" borderId="8" xfId="0" applyFill="1" applyBorder="1" applyAlignment="1">
      <alignment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5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622385101" TargetMode="External"/><Relationship Id="rId117" Type="http://schemas.openxmlformats.org/officeDocument/2006/relationships/hyperlink" Target="https://podminky.urs.cz/item/CS_URS_2024_01/784121001" TargetMode="External"/><Relationship Id="rId21" Type="http://schemas.openxmlformats.org/officeDocument/2006/relationships/hyperlink" Target="https://podminky.urs.cz/item/CS_URS_2024_01/612142001" TargetMode="External"/><Relationship Id="rId42" Type="http://schemas.openxmlformats.org/officeDocument/2006/relationships/hyperlink" Target="https://podminky.urs.cz/item/CS_URS_2024_01/965043331" TargetMode="External"/><Relationship Id="rId47" Type="http://schemas.openxmlformats.org/officeDocument/2006/relationships/hyperlink" Target="https://podminky.urs.cz/item/CS_URS_2024_01/971052441" TargetMode="External"/><Relationship Id="rId63" Type="http://schemas.openxmlformats.org/officeDocument/2006/relationships/hyperlink" Target="https://podminky.urs.cz/item/CS_URS_2024_01/997013863" TargetMode="External"/><Relationship Id="rId68" Type="http://schemas.openxmlformats.org/officeDocument/2006/relationships/hyperlink" Target="https://podminky.urs.cz/item/CS_URS_2024_01/711191101" TargetMode="External"/><Relationship Id="rId84" Type="http://schemas.openxmlformats.org/officeDocument/2006/relationships/hyperlink" Target="https://podminky.urs.cz/item/CS_URS_2024_01/763135802" TargetMode="External"/><Relationship Id="rId89" Type="http://schemas.openxmlformats.org/officeDocument/2006/relationships/hyperlink" Target="https://podminky.urs.cz/item/CS_URS_2024_01/766660002" TargetMode="External"/><Relationship Id="rId112" Type="http://schemas.openxmlformats.org/officeDocument/2006/relationships/hyperlink" Target="https://podminky.urs.cz/item/CS_URS_2024_01/783315101" TargetMode="External"/><Relationship Id="rId16" Type="http://schemas.openxmlformats.org/officeDocument/2006/relationships/hyperlink" Target="https://podminky.urs.cz/item/CS_URS_2024_01/317234410" TargetMode="External"/><Relationship Id="rId107" Type="http://schemas.openxmlformats.org/officeDocument/2006/relationships/hyperlink" Target="https://podminky.urs.cz/item/CS_URS_2024_01/998776103" TargetMode="External"/><Relationship Id="rId11" Type="http://schemas.openxmlformats.org/officeDocument/2006/relationships/hyperlink" Target="https://podminky.urs.cz/item/CS_URS_2024_01/273321511" TargetMode="External"/><Relationship Id="rId32" Type="http://schemas.openxmlformats.org/officeDocument/2006/relationships/hyperlink" Target="https://podminky.urs.cz/item/CS_URS_2024_01/631362021" TargetMode="External"/><Relationship Id="rId37" Type="http://schemas.openxmlformats.org/officeDocument/2006/relationships/hyperlink" Target="https://podminky.urs.cz/item/CS_URS_2024_01/952901111" TargetMode="External"/><Relationship Id="rId53" Type="http://schemas.openxmlformats.org/officeDocument/2006/relationships/hyperlink" Target="https://podminky.urs.cz/item/CS_URS_2024_01/985132311" TargetMode="External"/><Relationship Id="rId58" Type="http://schemas.openxmlformats.org/officeDocument/2006/relationships/hyperlink" Target="https://podminky.urs.cz/item/CS_URS_2024_01/997013811" TargetMode="External"/><Relationship Id="rId74" Type="http://schemas.openxmlformats.org/officeDocument/2006/relationships/hyperlink" Target="https://podminky.urs.cz/item/CS_URS_2024_01/998713103" TargetMode="External"/><Relationship Id="rId79" Type="http://schemas.openxmlformats.org/officeDocument/2006/relationships/hyperlink" Target="https://podminky.urs.cz/item/CS_URS_2024_01/763111417" TargetMode="External"/><Relationship Id="rId102" Type="http://schemas.openxmlformats.org/officeDocument/2006/relationships/hyperlink" Target="https://podminky.urs.cz/item/CS_URS_2024_01/776222111" TargetMode="External"/><Relationship Id="rId123" Type="http://schemas.openxmlformats.org/officeDocument/2006/relationships/hyperlink" Target="https://podminky.urs.cz/item/CS_URS_2024_01/786631160" TargetMode="External"/><Relationship Id="rId5" Type="http://schemas.openxmlformats.org/officeDocument/2006/relationships/hyperlink" Target="https://podminky.urs.cz/item/CS_URS_2024_01/162751117" TargetMode="External"/><Relationship Id="rId90" Type="http://schemas.openxmlformats.org/officeDocument/2006/relationships/hyperlink" Target="https://podminky.urs.cz/item/CS_URS_2024_01/766660011" TargetMode="External"/><Relationship Id="rId95" Type="http://schemas.openxmlformats.org/officeDocument/2006/relationships/hyperlink" Target="https://podminky.urs.cz/item/CS_URS_2024_01/767995116" TargetMode="External"/><Relationship Id="rId22" Type="http://schemas.openxmlformats.org/officeDocument/2006/relationships/hyperlink" Target="https://podminky.urs.cz/item/CS_URS_2024_01/612341121" TargetMode="External"/><Relationship Id="rId27" Type="http://schemas.openxmlformats.org/officeDocument/2006/relationships/hyperlink" Target="https://podminky.urs.cz/item/CS_URS_2024_01/622385102" TargetMode="External"/><Relationship Id="rId43" Type="http://schemas.openxmlformats.org/officeDocument/2006/relationships/hyperlink" Target="https://podminky.urs.cz/item/CS_URS_2024_01/965049111" TargetMode="External"/><Relationship Id="rId48" Type="http://schemas.openxmlformats.org/officeDocument/2006/relationships/hyperlink" Target="https://podminky.urs.cz/item/CS_URS_2024_01/971052551" TargetMode="External"/><Relationship Id="rId64" Type="http://schemas.openxmlformats.org/officeDocument/2006/relationships/hyperlink" Target="https://podminky.urs.cz/item/CS_URS_2024_01/997013871" TargetMode="External"/><Relationship Id="rId69" Type="http://schemas.openxmlformats.org/officeDocument/2006/relationships/hyperlink" Target="https://podminky.urs.cz/item/CS_URS_2024_01/998711103" TargetMode="External"/><Relationship Id="rId113" Type="http://schemas.openxmlformats.org/officeDocument/2006/relationships/hyperlink" Target="https://podminky.urs.cz/item/CS_URS_2024_01/783317101" TargetMode="External"/><Relationship Id="rId118" Type="http://schemas.openxmlformats.org/officeDocument/2006/relationships/hyperlink" Target="https://podminky.urs.cz/item/CS_URS_2024_01/784121011" TargetMode="External"/><Relationship Id="rId80" Type="http://schemas.openxmlformats.org/officeDocument/2006/relationships/hyperlink" Target="https://podminky.urs.cz/item/CS_URS_2024_01/763111811" TargetMode="External"/><Relationship Id="rId85" Type="http://schemas.openxmlformats.org/officeDocument/2006/relationships/hyperlink" Target="https://podminky.urs.cz/item/CS_URS_2024_01/763164655" TargetMode="External"/><Relationship Id="rId12" Type="http://schemas.openxmlformats.org/officeDocument/2006/relationships/hyperlink" Target="https://podminky.urs.cz/item/CS_URS_2024_01/273362021" TargetMode="External"/><Relationship Id="rId17" Type="http://schemas.openxmlformats.org/officeDocument/2006/relationships/hyperlink" Target="https://podminky.urs.cz/item/CS_URS_2024_01/317944321" TargetMode="External"/><Relationship Id="rId33" Type="http://schemas.openxmlformats.org/officeDocument/2006/relationships/hyperlink" Target="https://podminky.urs.cz/item/CS_URS_2024_01/632451101" TargetMode="External"/><Relationship Id="rId38" Type="http://schemas.openxmlformats.org/officeDocument/2006/relationships/hyperlink" Target="https://podminky.urs.cz/item/CS_URS_2024_01/953731111" TargetMode="External"/><Relationship Id="rId59" Type="http://schemas.openxmlformats.org/officeDocument/2006/relationships/hyperlink" Target="https://podminky.urs.cz/item/CS_URS_2024_01/997013812" TargetMode="External"/><Relationship Id="rId103" Type="http://schemas.openxmlformats.org/officeDocument/2006/relationships/hyperlink" Target="https://podminky.urs.cz/item/CS_URS_2024_01/776223112" TargetMode="External"/><Relationship Id="rId108" Type="http://schemas.openxmlformats.org/officeDocument/2006/relationships/hyperlink" Target="https://podminky.urs.cz/item/CS_URS_2024_01/781474112" TargetMode="External"/><Relationship Id="rId124" Type="http://schemas.openxmlformats.org/officeDocument/2006/relationships/hyperlink" Target="https://podminky.urs.cz/item/CS_URS_2024_01/998786103" TargetMode="External"/><Relationship Id="rId54" Type="http://schemas.openxmlformats.org/officeDocument/2006/relationships/hyperlink" Target="https://podminky.urs.cz/item/CS_URS_2024_01/985324111" TargetMode="External"/><Relationship Id="rId70" Type="http://schemas.openxmlformats.org/officeDocument/2006/relationships/hyperlink" Target="https://podminky.urs.cz/item/CS_URS_2024_01/712363115" TargetMode="External"/><Relationship Id="rId75" Type="http://schemas.openxmlformats.org/officeDocument/2006/relationships/hyperlink" Target="https://podminky.urs.cz/item/CS_URS_2024_01/714451011" TargetMode="External"/><Relationship Id="rId91" Type="http://schemas.openxmlformats.org/officeDocument/2006/relationships/hyperlink" Target="https://podminky.urs.cz/item/CS_URS_2024_01/766660012" TargetMode="External"/><Relationship Id="rId96" Type="http://schemas.openxmlformats.org/officeDocument/2006/relationships/hyperlink" Target="https://podminky.urs.cz/item/CS_URS_2024_01/998767103" TargetMode="External"/><Relationship Id="rId1" Type="http://schemas.openxmlformats.org/officeDocument/2006/relationships/hyperlink" Target="https://podminky.urs.cz/item/CS_URS_2024_01/131213701" TargetMode="External"/><Relationship Id="rId6" Type="http://schemas.openxmlformats.org/officeDocument/2006/relationships/hyperlink" Target="https://podminky.urs.cz/item/CS_URS_2024_01/162751119" TargetMode="External"/><Relationship Id="rId23" Type="http://schemas.openxmlformats.org/officeDocument/2006/relationships/hyperlink" Target="https://podminky.urs.cz/item/CS_URS_2024_01/612341131" TargetMode="External"/><Relationship Id="rId28" Type="http://schemas.openxmlformats.org/officeDocument/2006/relationships/hyperlink" Target="https://podminky.urs.cz/item/CS_URS_2024_01/622385103" TargetMode="External"/><Relationship Id="rId49" Type="http://schemas.openxmlformats.org/officeDocument/2006/relationships/hyperlink" Target="https://podminky.urs.cz/item/CS_URS_2024_01/977151126" TargetMode="External"/><Relationship Id="rId114" Type="http://schemas.openxmlformats.org/officeDocument/2006/relationships/hyperlink" Target="https://podminky.urs.cz/item/CS_URS_2024_01/783933151" TargetMode="External"/><Relationship Id="rId119" Type="http://schemas.openxmlformats.org/officeDocument/2006/relationships/hyperlink" Target="https://podminky.urs.cz/item/CS_URS_2024_01/784171111" TargetMode="External"/><Relationship Id="rId44" Type="http://schemas.openxmlformats.org/officeDocument/2006/relationships/hyperlink" Target="https://podminky.urs.cz/item/CS_URS_2024_01/968072456" TargetMode="External"/><Relationship Id="rId60" Type="http://schemas.openxmlformats.org/officeDocument/2006/relationships/hyperlink" Target="https://podminky.urs.cz/item/CS_URS_2024_01/997013813" TargetMode="External"/><Relationship Id="rId65" Type="http://schemas.openxmlformats.org/officeDocument/2006/relationships/hyperlink" Target="https://podminky.urs.cz/item/CS_URS_2024_01/998011010" TargetMode="External"/><Relationship Id="rId81" Type="http://schemas.openxmlformats.org/officeDocument/2006/relationships/hyperlink" Target="https://podminky.urs.cz/item/CS_URS_2024_01/763121411" TargetMode="External"/><Relationship Id="rId86" Type="http://schemas.openxmlformats.org/officeDocument/2006/relationships/hyperlink" Target="https://podminky.urs.cz/item/CS_URS_2024_01/763181311" TargetMode="External"/><Relationship Id="rId13" Type="http://schemas.openxmlformats.org/officeDocument/2006/relationships/hyperlink" Target="https://podminky.urs.cz/item/CS_URS_2024_01/275313811" TargetMode="External"/><Relationship Id="rId18" Type="http://schemas.openxmlformats.org/officeDocument/2006/relationships/hyperlink" Target="https://podminky.urs.cz/item/CS_URS_2024_01/340271045" TargetMode="External"/><Relationship Id="rId39" Type="http://schemas.openxmlformats.org/officeDocument/2006/relationships/hyperlink" Target="https://podminky.urs.cz/item/CS_URS_2024_01/953731115" TargetMode="External"/><Relationship Id="rId109" Type="http://schemas.openxmlformats.org/officeDocument/2006/relationships/hyperlink" Target="https://podminky.urs.cz/item/CS_URS_2024_01/781492251" TargetMode="External"/><Relationship Id="rId34" Type="http://schemas.openxmlformats.org/officeDocument/2006/relationships/hyperlink" Target="https://podminky.urs.cz/item/CS_URS_2024_01/642944221" TargetMode="External"/><Relationship Id="rId50" Type="http://schemas.openxmlformats.org/officeDocument/2006/relationships/hyperlink" Target="https://podminky.urs.cz/item/CS_URS_2024_01/977151128" TargetMode="External"/><Relationship Id="rId55" Type="http://schemas.openxmlformats.org/officeDocument/2006/relationships/hyperlink" Target="https://podminky.urs.cz/item/CS_URS_2024_01/997013114" TargetMode="External"/><Relationship Id="rId76" Type="http://schemas.openxmlformats.org/officeDocument/2006/relationships/hyperlink" Target="https://podminky.urs.cz/item/CS_URS_2024_01/714451012" TargetMode="External"/><Relationship Id="rId97" Type="http://schemas.openxmlformats.org/officeDocument/2006/relationships/hyperlink" Target="https://podminky.urs.cz/item/CS_URS_2024_01/776111117" TargetMode="External"/><Relationship Id="rId104" Type="http://schemas.openxmlformats.org/officeDocument/2006/relationships/hyperlink" Target="https://podminky.urs.cz/item/CS_URS_2024_01/776410811" TargetMode="External"/><Relationship Id="rId120" Type="http://schemas.openxmlformats.org/officeDocument/2006/relationships/hyperlink" Target="https://podminky.urs.cz/item/CS_URS_2024_01/784181101" TargetMode="External"/><Relationship Id="rId125" Type="http://schemas.openxmlformats.org/officeDocument/2006/relationships/hyperlink" Target="https://podminky.urs.cz/item/CS_URS_2024_01/787611224" TargetMode="External"/><Relationship Id="rId7" Type="http://schemas.openxmlformats.org/officeDocument/2006/relationships/hyperlink" Target="https://podminky.urs.cz/item/CS_URS_2024_01/171201231" TargetMode="External"/><Relationship Id="rId71" Type="http://schemas.openxmlformats.org/officeDocument/2006/relationships/hyperlink" Target="https://podminky.urs.cz/item/CS_URS_2024_01/998712103" TargetMode="External"/><Relationship Id="rId92" Type="http://schemas.openxmlformats.org/officeDocument/2006/relationships/hyperlink" Target="https://podminky.urs.cz/item/CS_URS_2024_01/766691915" TargetMode="External"/><Relationship Id="rId2" Type="http://schemas.openxmlformats.org/officeDocument/2006/relationships/hyperlink" Target="https://podminky.urs.cz/item/CS_URS_2024_01/139711111" TargetMode="External"/><Relationship Id="rId29" Type="http://schemas.openxmlformats.org/officeDocument/2006/relationships/hyperlink" Target="https://podminky.urs.cz/item/CS_URS_2024_01/631311124" TargetMode="External"/><Relationship Id="rId24" Type="http://schemas.openxmlformats.org/officeDocument/2006/relationships/hyperlink" Target="https://podminky.urs.cz/item/CS_URS_2024_01/619996117" TargetMode="External"/><Relationship Id="rId40" Type="http://schemas.openxmlformats.org/officeDocument/2006/relationships/hyperlink" Target="https://podminky.urs.cz/item/CS_URS_2024_01/961055111" TargetMode="External"/><Relationship Id="rId45" Type="http://schemas.openxmlformats.org/officeDocument/2006/relationships/hyperlink" Target="https://podminky.urs.cz/item/CS_URS_2024_01/971033631" TargetMode="External"/><Relationship Id="rId66" Type="http://schemas.openxmlformats.org/officeDocument/2006/relationships/hyperlink" Target="https://podminky.urs.cz/item/CS_URS_2024_01/711131101" TargetMode="External"/><Relationship Id="rId87" Type="http://schemas.openxmlformats.org/officeDocument/2006/relationships/hyperlink" Target="https://podminky.urs.cz/item/CS_URS_2024_01/998763303" TargetMode="External"/><Relationship Id="rId110" Type="http://schemas.openxmlformats.org/officeDocument/2006/relationships/hyperlink" Target="https://podminky.urs.cz/item/CS_URS_2024_01/998781103" TargetMode="External"/><Relationship Id="rId115" Type="http://schemas.openxmlformats.org/officeDocument/2006/relationships/hyperlink" Target="https://podminky.urs.cz/item/CS_URS_2024_01/783937163" TargetMode="External"/><Relationship Id="rId61" Type="http://schemas.openxmlformats.org/officeDocument/2006/relationships/hyperlink" Target="https://podminky.urs.cz/item/CS_URS_2024_01/997013814" TargetMode="External"/><Relationship Id="rId82" Type="http://schemas.openxmlformats.org/officeDocument/2006/relationships/hyperlink" Target="https://podminky.urs.cz/item/CS_URS_2024_01/763121715" TargetMode="External"/><Relationship Id="rId19" Type="http://schemas.openxmlformats.org/officeDocument/2006/relationships/hyperlink" Target="https://podminky.urs.cz/item/CS_URS_2024_01/342241162" TargetMode="External"/><Relationship Id="rId14" Type="http://schemas.openxmlformats.org/officeDocument/2006/relationships/hyperlink" Target="https://podminky.urs.cz/item/CS_URS_2024_01/275351121" TargetMode="External"/><Relationship Id="rId30" Type="http://schemas.openxmlformats.org/officeDocument/2006/relationships/hyperlink" Target="https://podminky.urs.cz/item/CS_URS_2024_01/631312141" TargetMode="External"/><Relationship Id="rId35" Type="http://schemas.openxmlformats.org/officeDocument/2006/relationships/hyperlink" Target="https://podminky.urs.cz/item/CS_URS_2024_01/945421110" TargetMode="External"/><Relationship Id="rId56" Type="http://schemas.openxmlformats.org/officeDocument/2006/relationships/hyperlink" Target="https://podminky.urs.cz/item/CS_URS_2024_01/997013509" TargetMode="External"/><Relationship Id="rId77" Type="http://schemas.openxmlformats.org/officeDocument/2006/relationships/hyperlink" Target="https://podminky.urs.cz/item/CS_URS_2024_01/998714103" TargetMode="External"/><Relationship Id="rId100" Type="http://schemas.openxmlformats.org/officeDocument/2006/relationships/hyperlink" Target="https://podminky.urs.cz/item/CS_URS_2024_01/776201812" TargetMode="External"/><Relationship Id="rId105" Type="http://schemas.openxmlformats.org/officeDocument/2006/relationships/hyperlink" Target="https://podminky.urs.cz/item/CS_URS_2024_01/776411112" TargetMode="External"/><Relationship Id="rId126" Type="http://schemas.openxmlformats.org/officeDocument/2006/relationships/drawing" Target="../drawings/drawing2.xml"/><Relationship Id="rId8" Type="http://schemas.openxmlformats.org/officeDocument/2006/relationships/hyperlink" Target="https://podminky.urs.cz/item/CS_URS_2024_01/171251201" TargetMode="External"/><Relationship Id="rId51" Type="http://schemas.openxmlformats.org/officeDocument/2006/relationships/hyperlink" Target="https://podminky.urs.cz/item/CS_URS_2024_01/977312112" TargetMode="External"/><Relationship Id="rId72" Type="http://schemas.openxmlformats.org/officeDocument/2006/relationships/hyperlink" Target="https://podminky.urs.cz/item/CS_URS_2024_01/713121111" TargetMode="External"/><Relationship Id="rId93" Type="http://schemas.openxmlformats.org/officeDocument/2006/relationships/hyperlink" Target="https://podminky.urs.cz/item/CS_URS_2024_01/998766103" TargetMode="External"/><Relationship Id="rId98" Type="http://schemas.openxmlformats.org/officeDocument/2006/relationships/hyperlink" Target="https://podminky.urs.cz/item/CS_URS_2024_01/776111311" TargetMode="External"/><Relationship Id="rId121" Type="http://schemas.openxmlformats.org/officeDocument/2006/relationships/hyperlink" Target="https://podminky.urs.cz/item/CS_URS_2024_01/784181102" TargetMode="External"/><Relationship Id="rId3" Type="http://schemas.openxmlformats.org/officeDocument/2006/relationships/hyperlink" Target="https://podminky.urs.cz/item/CS_URS_2024_01/162211311" TargetMode="External"/><Relationship Id="rId25" Type="http://schemas.openxmlformats.org/officeDocument/2006/relationships/hyperlink" Target="https://podminky.urs.cz/item/CS_URS_2024_01/619996127" TargetMode="External"/><Relationship Id="rId46" Type="http://schemas.openxmlformats.org/officeDocument/2006/relationships/hyperlink" Target="https://podminky.urs.cz/item/CS_URS_2024_01/971052341" TargetMode="External"/><Relationship Id="rId67" Type="http://schemas.openxmlformats.org/officeDocument/2006/relationships/hyperlink" Target="https://podminky.urs.cz/item/CS_URS_2024_01/711131811" TargetMode="External"/><Relationship Id="rId116" Type="http://schemas.openxmlformats.org/officeDocument/2006/relationships/hyperlink" Target="https://podminky.urs.cz/item/CS_URS_2024_01/784111031" TargetMode="External"/><Relationship Id="rId20" Type="http://schemas.openxmlformats.org/officeDocument/2006/relationships/hyperlink" Target="https://podminky.urs.cz/item/CS_URS_2024_01/342291121" TargetMode="External"/><Relationship Id="rId41" Type="http://schemas.openxmlformats.org/officeDocument/2006/relationships/hyperlink" Target="https://podminky.urs.cz/item/CS_URS_2024_01/964011211" TargetMode="External"/><Relationship Id="rId62" Type="http://schemas.openxmlformats.org/officeDocument/2006/relationships/hyperlink" Target="https://podminky.urs.cz/item/CS_URS_2024_01/997013862" TargetMode="External"/><Relationship Id="rId83" Type="http://schemas.openxmlformats.org/officeDocument/2006/relationships/hyperlink" Target="https://podminky.urs.cz/item/CS_URS_2024_01/763131411" TargetMode="External"/><Relationship Id="rId88" Type="http://schemas.openxmlformats.org/officeDocument/2006/relationships/hyperlink" Target="https://podminky.urs.cz/item/CS_URS_2024_01/766660001" TargetMode="External"/><Relationship Id="rId111" Type="http://schemas.openxmlformats.org/officeDocument/2006/relationships/hyperlink" Target="https://podminky.urs.cz/item/CS_URS_2024_01/783314101" TargetMode="External"/><Relationship Id="rId15" Type="http://schemas.openxmlformats.org/officeDocument/2006/relationships/hyperlink" Target="https://podminky.urs.cz/item/CS_URS_2024_01/275351122" TargetMode="External"/><Relationship Id="rId36" Type="http://schemas.openxmlformats.org/officeDocument/2006/relationships/hyperlink" Target="https://podminky.urs.cz/item/CS_URS_2024_01/949101111" TargetMode="External"/><Relationship Id="rId57" Type="http://schemas.openxmlformats.org/officeDocument/2006/relationships/hyperlink" Target="https://podminky.urs.cz/item/CS_URS_2024_01/997013511" TargetMode="External"/><Relationship Id="rId106" Type="http://schemas.openxmlformats.org/officeDocument/2006/relationships/hyperlink" Target="https://podminky.urs.cz/item/CS_URS_2024_01/776991121" TargetMode="External"/><Relationship Id="rId10" Type="http://schemas.openxmlformats.org/officeDocument/2006/relationships/hyperlink" Target="https://podminky.urs.cz/item/CS_URS_2024_01/271532212" TargetMode="External"/><Relationship Id="rId31" Type="http://schemas.openxmlformats.org/officeDocument/2006/relationships/hyperlink" Target="https://podminky.urs.cz/item/CS_URS_2024_01/631319173" TargetMode="External"/><Relationship Id="rId52" Type="http://schemas.openxmlformats.org/officeDocument/2006/relationships/hyperlink" Target="https://podminky.urs.cz/item/CS_URS_2024_01/978013191" TargetMode="External"/><Relationship Id="rId73" Type="http://schemas.openxmlformats.org/officeDocument/2006/relationships/hyperlink" Target="https://podminky.urs.cz/item/CS_URS_2024_01/713120821" TargetMode="External"/><Relationship Id="rId78" Type="http://schemas.openxmlformats.org/officeDocument/2006/relationships/hyperlink" Target="https://podminky.urs.cz/item/CS_URS_2024_01/763111314" TargetMode="External"/><Relationship Id="rId94" Type="http://schemas.openxmlformats.org/officeDocument/2006/relationships/hyperlink" Target="https://podminky.urs.cz/item/CS_URS_2024_01/767995113" TargetMode="External"/><Relationship Id="rId99" Type="http://schemas.openxmlformats.org/officeDocument/2006/relationships/hyperlink" Target="https://podminky.urs.cz/item/CS_URS_2024_01/776121112" TargetMode="External"/><Relationship Id="rId101" Type="http://schemas.openxmlformats.org/officeDocument/2006/relationships/hyperlink" Target="https://podminky.urs.cz/item/CS_URS_2024_01/776221121" TargetMode="External"/><Relationship Id="rId122" Type="http://schemas.openxmlformats.org/officeDocument/2006/relationships/hyperlink" Target="https://podminky.urs.cz/item/CS_URS_2024_01/784211101" TargetMode="External"/><Relationship Id="rId4" Type="http://schemas.openxmlformats.org/officeDocument/2006/relationships/hyperlink" Target="https://podminky.urs.cz/item/CS_URS_2024_01/162211319" TargetMode="External"/><Relationship Id="rId9" Type="http://schemas.openxmlformats.org/officeDocument/2006/relationships/hyperlink" Target="https://podminky.urs.cz/item/CS_URS_2024_01/1741111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podminky.urs.cz/item/CS_URS_2024_01/0400010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odminky.urs.cz/item/CS_URS_2024_01/030001000" TargetMode="External"/><Relationship Id="rId1" Type="http://schemas.openxmlformats.org/officeDocument/2006/relationships/hyperlink" Target="https://podminky.urs.cz/item/CS_URS_2024_01/013002000" TargetMode="External"/><Relationship Id="rId6" Type="http://schemas.openxmlformats.org/officeDocument/2006/relationships/hyperlink" Target="https://podminky.urs.cz/item/CS_URS_2024_01/071002000" TargetMode="External"/><Relationship Id="rId5" Type="http://schemas.openxmlformats.org/officeDocument/2006/relationships/hyperlink" Target="https://podminky.urs.cz/item/CS_URS_2024_01/045002000" TargetMode="External"/><Relationship Id="rId4" Type="http://schemas.openxmlformats.org/officeDocument/2006/relationships/hyperlink" Target="https://podminky.urs.cz/item/CS_URS_2024_01/043002000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opLeftCell="A43" workbookViewId="0">
      <selection activeCell="A57" sqref="A57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87" t="s">
        <v>6</v>
      </c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310" t="s">
        <v>15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R5" s="20"/>
      <c r="BE5" s="307" t="s">
        <v>16</v>
      </c>
      <c r="BS5" s="17" t="s">
        <v>7</v>
      </c>
    </row>
    <row r="6" spans="1:74" ht="36.950000000000003" customHeight="1" x14ac:dyDescent="0.2">
      <c r="B6" s="20"/>
      <c r="D6" s="25" t="s">
        <v>17</v>
      </c>
      <c r="K6" s="311" t="s">
        <v>18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R6" s="20"/>
      <c r="BE6" s="308"/>
      <c r="BS6" s="17" t="s">
        <v>7</v>
      </c>
    </row>
    <row r="7" spans="1:74" ht="12" customHeight="1" x14ac:dyDescent="0.2">
      <c r="B7" s="20"/>
      <c r="D7" s="270" t="s">
        <v>19</v>
      </c>
      <c r="K7" s="260" t="s">
        <v>20</v>
      </c>
      <c r="AK7" s="270" t="s">
        <v>21</v>
      </c>
      <c r="AN7" s="260" t="s">
        <v>3</v>
      </c>
      <c r="AR7" s="20"/>
      <c r="BE7" s="308"/>
      <c r="BS7" s="17" t="s">
        <v>7</v>
      </c>
    </row>
    <row r="8" spans="1:74" ht="12" customHeight="1" x14ac:dyDescent="0.2">
      <c r="B8" s="20"/>
      <c r="D8" s="270" t="s">
        <v>22</v>
      </c>
      <c r="K8" s="260" t="s">
        <v>23</v>
      </c>
      <c r="AK8" s="270" t="s">
        <v>24</v>
      </c>
      <c r="AN8" s="271" t="s">
        <v>25</v>
      </c>
      <c r="AR8" s="20"/>
      <c r="BE8" s="308"/>
      <c r="BS8" s="17" t="s">
        <v>7</v>
      </c>
    </row>
    <row r="9" spans="1:74" ht="29.25" customHeight="1" x14ac:dyDescent="0.2">
      <c r="B9" s="20"/>
      <c r="D9" s="24" t="s">
        <v>26</v>
      </c>
      <c r="K9" s="26" t="s">
        <v>27</v>
      </c>
      <c r="AR9" s="20"/>
      <c r="BE9" s="308"/>
      <c r="BS9" s="17" t="s">
        <v>7</v>
      </c>
    </row>
    <row r="10" spans="1:74" ht="12" customHeight="1" x14ac:dyDescent="0.2">
      <c r="B10" s="20"/>
      <c r="D10" s="270" t="s">
        <v>28</v>
      </c>
      <c r="AK10" s="270" t="s">
        <v>29</v>
      </c>
      <c r="AN10" s="260" t="s">
        <v>3</v>
      </c>
      <c r="AR10" s="20"/>
      <c r="BE10" s="308"/>
      <c r="BS10" s="17" t="s">
        <v>7</v>
      </c>
    </row>
    <row r="11" spans="1:74" ht="18.600000000000001" customHeight="1" x14ac:dyDescent="0.2">
      <c r="B11" s="20"/>
      <c r="E11" s="260" t="s">
        <v>30</v>
      </c>
      <c r="AK11" s="270" t="s">
        <v>31</v>
      </c>
      <c r="AN11" s="260" t="s">
        <v>3</v>
      </c>
      <c r="AR11" s="20"/>
      <c r="BE11" s="308"/>
      <c r="BS11" s="17" t="s">
        <v>7</v>
      </c>
    </row>
    <row r="12" spans="1:74" ht="6.95" customHeight="1" x14ac:dyDescent="0.2">
      <c r="B12" s="20"/>
      <c r="AR12" s="20"/>
      <c r="BE12" s="308"/>
      <c r="BS12" s="17" t="s">
        <v>7</v>
      </c>
    </row>
    <row r="13" spans="1:74" ht="12" customHeight="1" x14ac:dyDescent="0.2">
      <c r="B13" s="20"/>
      <c r="D13" s="270" t="s">
        <v>32</v>
      </c>
      <c r="AK13" s="270" t="s">
        <v>29</v>
      </c>
      <c r="AN13" s="261" t="s">
        <v>33</v>
      </c>
      <c r="AR13" s="20"/>
      <c r="BE13" s="308"/>
      <c r="BS13" s="17" t="s">
        <v>7</v>
      </c>
    </row>
    <row r="14" spans="1:74" ht="12.75" x14ac:dyDescent="0.2">
      <c r="B14" s="20"/>
      <c r="E14" s="312" t="s">
        <v>33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70" t="s">
        <v>31</v>
      </c>
      <c r="AN14" s="261" t="s">
        <v>33</v>
      </c>
      <c r="AR14" s="20"/>
      <c r="BE14" s="308"/>
      <c r="BS14" s="17" t="s">
        <v>7</v>
      </c>
    </row>
    <row r="15" spans="1:74" ht="6.95" customHeight="1" x14ac:dyDescent="0.2">
      <c r="B15" s="20"/>
      <c r="AR15" s="20"/>
      <c r="BE15" s="308"/>
      <c r="BS15" s="17" t="s">
        <v>4</v>
      </c>
    </row>
    <row r="16" spans="1:74" ht="12" customHeight="1" x14ac:dyDescent="0.2">
      <c r="B16" s="20"/>
      <c r="D16" s="270" t="s">
        <v>34</v>
      </c>
      <c r="AK16" s="270" t="s">
        <v>29</v>
      </c>
      <c r="AN16" s="260" t="s">
        <v>3</v>
      </c>
      <c r="AR16" s="20"/>
      <c r="BE16" s="308"/>
      <c r="BS16" s="17" t="s">
        <v>4</v>
      </c>
    </row>
    <row r="17" spans="2:71" ht="18.600000000000001" customHeight="1" x14ac:dyDescent="0.2">
      <c r="B17" s="20"/>
      <c r="E17" s="260" t="s">
        <v>35</v>
      </c>
      <c r="AK17" s="270" t="s">
        <v>31</v>
      </c>
      <c r="AN17" s="260" t="s">
        <v>3</v>
      </c>
      <c r="AR17" s="20"/>
      <c r="BE17" s="308"/>
      <c r="BS17" s="17" t="s">
        <v>36</v>
      </c>
    </row>
    <row r="18" spans="2:71" ht="6.95" customHeight="1" x14ac:dyDescent="0.2">
      <c r="B18" s="20"/>
      <c r="AR18" s="20"/>
      <c r="BE18" s="308"/>
      <c r="BS18" s="17" t="s">
        <v>7</v>
      </c>
    </row>
    <row r="19" spans="2:71" ht="12" customHeight="1" x14ac:dyDescent="0.2">
      <c r="B19" s="20"/>
      <c r="D19" s="270" t="s">
        <v>37</v>
      </c>
      <c r="AK19" s="270" t="s">
        <v>29</v>
      </c>
      <c r="AN19" s="260" t="s">
        <v>3</v>
      </c>
      <c r="AR19" s="20"/>
      <c r="BE19" s="308"/>
      <c r="BS19" s="17" t="s">
        <v>7</v>
      </c>
    </row>
    <row r="20" spans="2:71" ht="18.600000000000001" customHeight="1" x14ac:dyDescent="0.2">
      <c r="B20" s="20"/>
      <c r="E20" s="260" t="s">
        <v>38</v>
      </c>
      <c r="AK20" s="270" t="s">
        <v>31</v>
      </c>
      <c r="AN20" s="260" t="s">
        <v>3</v>
      </c>
      <c r="AR20" s="20"/>
      <c r="BE20" s="308"/>
      <c r="BS20" s="17" t="s">
        <v>4</v>
      </c>
    </row>
    <row r="21" spans="2:71" ht="6.95" customHeight="1" x14ac:dyDescent="0.2">
      <c r="B21" s="20"/>
      <c r="AR21" s="20"/>
      <c r="BE21" s="308"/>
    </row>
    <row r="22" spans="2:71" ht="12" customHeight="1" x14ac:dyDescent="0.2">
      <c r="B22" s="20"/>
      <c r="D22" s="270" t="s">
        <v>39</v>
      </c>
      <c r="AR22" s="20"/>
      <c r="BE22" s="308"/>
    </row>
    <row r="23" spans="2:71" ht="47.25" customHeight="1" x14ac:dyDescent="0.2">
      <c r="B23" s="20"/>
      <c r="E23" s="314" t="s">
        <v>40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0"/>
      <c r="BE23" s="308"/>
    </row>
    <row r="24" spans="2:71" ht="6.95" customHeight="1" x14ac:dyDescent="0.2">
      <c r="B24" s="20"/>
      <c r="AR24" s="20"/>
      <c r="BE24" s="308"/>
    </row>
    <row r="25" spans="2:71" ht="6.95" customHeight="1" x14ac:dyDescent="0.2">
      <c r="B25" s="2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20"/>
      <c r="BE25" s="308"/>
    </row>
    <row r="26" spans="2:71" s="1" customFormat="1" ht="26.1" customHeight="1" x14ac:dyDescent="0.2">
      <c r="B26" s="28"/>
      <c r="D26" s="29" t="s">
        <v>41</v>
      </c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315">
        <f>ROUND(AG54,2)</f>
        <v>2500000</v>
      </c>
      <c r="AL26" s="316"/>
      <c r="AM26" s="316"/>
      <c r="AN26" s="316"/>
      <c r="AO26" s="316"/>
      <c r="AR26" s="28"/>
      <c r="BE26" s="308"/>
    </row>
    <row r="27" spans="2:71" s="1" customFormat="1" ht="6.95" customHeight="1" x14ac:dyDescent="0.2">
      <c r="B27" s="28"/>
      <c r="AR27" s="28"/>
      <c r="BE27" s="308"/>
    </row>
    <row r="28" spans="2:71" s="1" customFormat="1" ht="12.75" x14ac:dyDescent="0.2">
      <c r="B28" s="28"/>
      <c r="L28" s="317" t="s">
        <v>42</v>
      </c>
      <c r="M28" s="317"/>
      <c r="N28" s="317"/>
      <c r="O28" s="317"/>
      <c r="P28" s="317"/>
      <c r="W28" s="317" t="s">
        <v>43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44</v>
      </c>
      <c r="AL28" s="317"/>
      <c r="AM28" s="317"/>
      <c r="AN28" s="317"/>
      <c r="AO28" s="317"/>
      <c r="AR28" s="28"/>
      <c r="BE28" s="308"/>
    </row>
    <row r="29" spans="2:71" s="2" customFormat="1" ht="14.45" customHeight="1" x14ac:dyDescent="0.2">
      <c r="B29" s="30"/>
      <c r="D29" s="270" t="s">
        <v>45</v>
      </c>
      <c r="F29" s="270" t="s">
        <v>46</v>
      </c>
      <c r="L29" s="298">
        <v>0.21</v>
      </c>
      <c r="M29" s="297"/>
      <c r="N29" s="297"/>
      <c r="O29" s="297"/>
      <c r="P29" s="297"/>
      <c r="W29" s="296">
        <f>ROUND(AZ54, 2)</f>
        <v>2500000</v>
      </c>
      <c r="X29" s="297"/>
      <c r="Y29" s="297"/>
      <c r="Z29" s="297"/>
      <c r="AA29" s="297"/>
      <c r="AB29" s="297"/>
      <c r="AC29" s="297"/>
      <c r="AD29" s="297"/>
      <c r="AE29" s="297"/>
      <c r="AK29" s="296">
        <f>ROUND(AV54, 2)</f>
        <v>525000</v>
      </c>
      <c r="AL29" s="297"/>
      <c r="AM29" s="297"/>
      <c r="AN29" s="297"/>
      <c r="AO29" s="297"/>
      <c r="AR29" s="30"/>
      <c r="BE29" s="309"/>
    </row>
    <row r="30" spans="2:71" s="2" customFormat="1" ht="14.45" customHeight="1" x14ac:dyDescent="0.2">
      <c r="B30" s="30"/>
      <c r="F30" s="270" t="s">
        <v>47</v>
      </c>
      <c r="L30" s="298">
        <v>0.12</v>
      </c>
      <c r="M30" s="297"/>
      <c r="N30" s="297"/>
      <c r="O30" s="297"/>
      <c r="P30" s="297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K30" s="296">
        <f>ROUND(AW54, 2)</f>
        <v>0</v>
      </c>
      <c r="AL30" s="297"/>
      <c r="AM30" s="297"/>
      <c r="AN30" s="297"/>
      <c r="AO30" s="297"/>
      <c r="AR30" s="30"/>
      <c r="BE30" s="309"/>
    </row>
    <row r="31" spans="2:71" s="2" customFormat="1" ht="14.45" hidden="1" customHeight="1" x14ac:dyDescent="0.2">
      <c r="B31" s="30"/>
      <c r="F31" s="270" t="s">
        <v>48</v>
      </c>
      <c r="L31" s="298">
        <v>0.21</v>
      </c>
      <c r="M31" s="297"/>
      <c r="N31" s="297"/>
      <c r="O31" s="297"/>
      <c r="P31" s="297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K31" s="296">
        <v>0</v>
      </c>
      <c r="AL31" s="297"/>
      <c r="AM31" s="297"/>
      <c r="AN31" s="297"/>
      <c r="AO31" s="297"/>
      <c r="AR31" s="30"/>
      <c r="BE31" s="309"/>
    </row>
    <row r="32" spans="2:71" s="2" customFormat="1" ht="14.45" hidden="1" customHeight="1" x14ac:dyDescent="0.2">
      <c r="B32" s="30"/>
      <c r="F32" s="270" t="s">
        <v>49</v>
      </c>
      <c r="L32" s="298">
        <v>0.12</v>
      </c>
      <c r="M32" s="297"/>
      <c r="N32" s="297"/>
      <c r="O32" s="297"/>
      <c r="P32" s="297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K32" s="296">
        <v>0</v>
      </c>
      <c r="AL32" s="297"/>
      <c r="AM32" s="297"/>
      <c r="AN32" s="297"/>
      <c r="AO32" s="297"/>
      <c r="AR32" s="30"/>
      <c r="BE32" s="309"/>
    </row>
    <row r="33" spans="2:44" s="2" customFormat="1" ht="14.45" hidden="1" customHeight="1" x14ac:dyDescent="0.2">
      <c r="B33" s="30"/>
      <c r="F33" s="270" t="s">
        <v>50</v>
      </c>
      <c r="L33" s="298">
        <v>0</v>
      </c>
      <c r="M33" s="297"/>
      <c r="N33" s="297"/>
      <c r="O33" s="297"/>
      <c r="P33" s="297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K33" s="296">
        <v>0</v>
      </c>
      <c r="AL33" s="297"/>
      <c r="AM33" s="297"/>
      <c r="AN33" s="297"/>
      <c r="AO33" s="297"/>
      <c r="AR33" s="30"/>
    </row>
    <row r="34" spans="2:44" s="1" customFormat="1" ht="6.95" customHeight="1" x14ac:dyDescent="0.2">
      <c r="B34" s="28"/>
      <c r="AR34" s="28"/>
    </row>
    <row r="35" spans="2:44" s="1" customFormat="1" ht="26.1" customHeight="1" x14ac:dyDescent="0.2">
      <c r="B35" s="28"/>
      <c r="C35" s="31"/>
      <c r="D35" s="32" t="s">
        <v>51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33" t="s">
        <v>52</v>
      </c>
      <c r="U35" s="265"/>
      <c r="V35" s="265"/>
      <c r="W35" s="265"/>
      <c r="X35" s="302" t="s">
        <v>53</v>
      </c>
      <c r="Y35" s="300"/>
      <c r="Z35" s="300"/>
      <c r="AA35" s="300"/>
      <c r="AB35" s="300"/>
      <c r="AC35" s="265"/>
      <c r="AD35" s="265"/>
      <c r="AE35" s="265"/>
      <c r="AF35" s="265"/>
      <c r="AG35" s="265"/>
      <c r="AH35" s="265"/>
      <c r="AI35" s="265"/>
      <c r="AJ35" s="265"/>
      <c r="AK35" s="299">
        <f>SUM(AK26:AK33)</f>
        <v>3025000</v>
      </c>
      <c r="AL35" s="300"/>
      <c r="AM35" s="300"/>
      <c r="AN35" s="300"/>
      <c r="AO35" s="301"/>
      <c r="AP35" s="31"/>
      <c r="AQ35" s="31"/>
      <c r="AR35" s="28"/>
    </row>
    <row r="36" spans="2:44" s="1" customFormat="1" ht="6.95" customHeight="1" x14ac:dyDescent="0.2">
      <c r="B36" s="28"/>
      <c r="AR36" s="28"/>
    </row>
    <row r="37" spans="2:44" s="1" customFormat="1" ht="6.95" customHeight="1" x14ac:dyDescent="0.2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8"/>
    </row>
    <row r="41" spans="2:44" s="1" customFormat="1" ht="6.95" customHeight="1" x14ac:dyDescent="0.2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8"/>
    </row>
    <row r="42" spans="2:44" s="1" customFormat="1" ht="24.95" customHeight="1" x14ac:dyDescent="0.2">
      <c r="B42" s="28"/>
      <c r="C42" s="21" t="s">
        <v>54</v>
      </c>
      <c r="AR42" s="28"/>
    </row>
    <row r="43" spans="2:44" s="1" customFormat="1" ht="6.95" customHeight="1" x14ac:dyDescent="0.2">
      <c r="B43" s="28"/>
      <c r="AR43" s="28"/>
    </row>
    <row r="44" spans="2:44" s="3" customFormat="1" ht="12" customHeight="1" x14ac:dyDescent="0.2">
      <c r="B44" s="38"/>
      <c r="C44" s="270" t="s">
        <v>14</v>
      </c>
      <c r="L44" s="3" t="str">
        <f>K5</f>
        <v>24011</v>
      </c>
      <c r="AR44" s="38"/>
    </row>
    <row r="45" spans="2:44" s="4" customFormat="1" ht="36.950000000000003" customHeight="1" x14ac:dyDescent="0.2">
      <c r="B45" s="39"/>
      <c r="C45" s="40" t="s">
        <v>17</v>
      </c>
      <c r="L45" s="318" t="str">
        <f>K6</f>
        <v>Stavební úpravy stávající budovy business centra VŠB - TUO II.etapa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R45" s="39"/>
    </row>
    <row r="46" spans="2:44" s="1" customFormat="1" ht="6.95" customHeight="1" x14ac:dyDescent="0.2">
      <c r="B46" s="28"/>
      <c r="AR46" s="28"/>
    </row>
    <row r="47" spans="2:44" s="1" customFormat="1" ht="12" customHeight="1" x14ac:dyDescent="0.2">
      <c r="B47" s="28"/>
      <c r="C47" s="270" t="s">
        <v>22</v>
      </c>
      <c r="L47" s="41" t="str">
        <f>IF(K8="","",K8)</f>
        <v>Ostrava</v>
      </c>
      <c r="AI47" s="270" t="s">
        <v>24</v>
      </c>
      <c r="AM47" s="292" t="str">
        <f>IF(AN8= "","",AN8)</f>
        <v>9. 6. 2024</v>
      </c>
      <c r="AN47" s="292"/>
      <c r="AR47" s="28"/>
    </row>
    <row r="48" spans="2:44" s="1" customFormat="1" ht="6.95" customHeight="1" x14ac:dyDescent="0.2">
      <c r="B48" s="28"/>
      <c r="AR48" s="28"/>
    </row>
    <row r="49" spans="1:91" s="1" customFormat="1" ht="15.2" customHeight="1" x14ac:dyDescent="0.2">
      <c r="B49" s="28"/>
      <c r="C49" s="270" t="s">
        <v>28</v>
      </c>
      <c r="L49" s="3" t="str">
        <f>IF(E11= "","",E11)</f>
        <v>VŠB TU, Ostrava</v>
      </c>
      <c r="AI49" s="270" t="s">
        <v>34</v>
      </c>
      <c r="AM49" s="293" t="str">
        <f>IF(E17="","",E17)</f>
        <v>ARCHI BIM</v>
      </c>
      <c r="AN49" s="294"/>
      <c r="AO49" s="294"/>
      <c r="AP49" s="294"/>
      <c r="AR49" s="28"/>
      <c r="AS49" s="281" t="s">
        <v>55</v>
      </c>
      <c r="AT49" s="282"/>
      <c r="AU49" s="42"/>
      <c r="AV49" s="42"/>
      <c r="AW49" s="42"/>
      <c r="AX49" s="42"/>
      <c r="AY49" s="42"/>
      <c r="AZ49" s="42"/>
      <c r="BA49" s="42"/>
      <c r="BB49" s="42"/>
      <c r="BC49" s="42"/>
      <c r="BD49" s="43"/>
    </row>
    <row r="50" spans="1:91" s="1" customFormat="1" ht="15.2" customHeight="1" x14ac:dyDescent="0.2">
      <c r="B50" s="28"/>
      <c r="C50" s="270" t="s">
        <v>32</v>
      </c>
      <c r="L50" s="3" t="str">
        <f>IF(E14= "Vyplň údaj","",E14)</f>
        <v/>
      </c>
      <c r="AI50" s="270" t="s">
        <v>37</v>
      </c>
      <c r="AM50" s="293" t="str">
        <f>IF(E20="","",E20)</f>
        <v>Anna Mužná</v>
      </c>
      <c r="AN50" s="294"/>
      <c r="AO50" s="294"/>
      <c r="AP50" s="294"/>
      <c r="AR50" s="28"/>
      <c r="AS50" s="283"/>
      <c r="AT50" s="284"/>
      <c r="BD50" s="44"/>
    </row>
    <row r="51" spans="1:91" s="1" customFormat="1" ht="10.7" customHeight="1" x14ac:dyDescent="0.2">
      <c r="B51" s="28"/>
      <c r="AR51" s="28"/>
      <c r="AS51" s="283"/>
      <c r="AT51" s="284"/>
      <c r="BD51" s="44"/>
    </row>
    <row r="52" spans="1:91" s="1" customFormat="1" ht="29.25" customHeight="1" x14ac:dyDescent="0.2">
      <c r="B52" s="28"/>
      <c r="C52" s="305" t="s">
        <v>56</v>
      </c>
      <c r="D52" s="291"/>
      <c r="E52" s="291"/>
      <c r="F52" s="291"/>
      <c r="G52" s="291"/>
      <c r="H52" s="45"/>
      <c r="I52" s="295" t="s">
        <v>57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0" t="s">
        <v>58</v>
      </c>
      <c r="AH52" s="291"/>
      <c r="AI52" s="291"/>
      <c r="AJ52" s="291"/>
      <c r="AK52" s="291"/>
      <c r="AL52" s="291"/>
      <c r="AM52" s="291"/>
      <c r="AN52" s="295" t="s">
        <v>59</v>
      </c>
      <c r="AO52" s="291"/>
      <c r="AP52" s="291"/>
      <c r="AQ52" s="46" t="s">
        <v>60</v>
      </c>
      <c r="AR52" s="28"/>
      <c r="AS52" s="47" t="s">
        <v>61</v>
      </c>
      <c r="AT52" s="48" t="s">
        <v>62</v>
      </c>
      <c r="AU52" s="48" t="s">
        <v>63</v>
      </c>
      <c r="AV52" s="48" t="s">
        <v>64</v>
      </c>
      <c r="AW52" s="48" t="s">
        <v>65</v>
      </c>
      <c r="AX52" s="48" t="s">
        <v>66</v>
      </c>
      <c r="AY52" s="48" t="s">
        <v>67</v>
      </c>
      <c r="AZ52" s="48" t="s">
        <v>68</v>
      </c>
      <c r="BA52" s="48" t="s">
        <v>69</v>
      </c>
      <c r="BB52" s="48" t="s">
        <v>70</v>
      </c>
      <c r="BC52" s="48" t="s">
        <v>71</v>
      </c>
      <c r="BD52" s="49" t="s">
        <v>72</v>
      </c>
    </row>
    <row r="53" spans="1:91" s="1" customFormat="1" ht="10.7" customHeight="1" x14ac:dyDescent="0.2">
      <c r="B53" s="28"/>
      <c r="AR53" s="28"/>
      <c r="AS53" s="50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3"/>
    </row>
    <row r="54" spans="1:91" s="5" customFormat="1" ht="32.450000000000003" customHeight="1" x14ac:dyDescent="0.2">
      <c r="B54" s="51"/>
      <c r="C54" s="52" t="s">
        <v>73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306">
        <f>ROUND(AG55+SUM(AG56:AG59)+SUM(AG66:AG70),2)</f>
        <v>2500000</v>
      </c>
      <c r="AH54" s="306"/>
      <c r="AI54" s="306"/>
      <c r="AJ54" s="306"/>
      <c r="AK54" s="306"/>
      <c r="AL54" s="306"/>
      <c r="AM54" s="306"/>
      <c r="AN54" s="280">
        <f t="shared" ref="AN54:AN70" si="0">SUM(AG54,AT54)</f>
        <v>3025000</v>
      </c>
      <c r="AO54" s="280"/>
      <c r="AP54" s="280"/>
      <c r="AQ54" s="54" t="s">
        <v>3</v>
      </c>
      <c r="AR54" s="51"/>
      <c r="AS54" s="55">
        <f>ROUND(AS55+SUM(AS56:AS59)+SUM(AS66:AS70),2)</f>
        <v>0</v>
      </c>
      <c r="AT54" s="56">
        <f t="shared" ref="AT54:AT70" si="1">ROUND(SUM(AV54:AW54),2)</f>
        <v>525000</v>
      </c>
      <c r="AU54" s="57">
        <f>ROUND(AU55+SUM(AU56:AU59)+SUM(AU66:AU70),5)</f>
        <v>0</v>
      </c>
      <c r="AV54" s="56">
        <f>ROUND(AZ54*L29,2)</f>
        <v>525000</v>
      </c>
      <c r="AW54" s="56">
        <f>ROUND(BA54*L30,2)</f>
        <v>0</v>
      </c>
      <c r="AX54" s="56">
        <f>ROUND(BB54*L29,2)</f>
        <v>0</v>
      </c>
      <c r="AY54" s="56">
        <f>ROUND(BC54*L30,2)</f>
        <v>0</v>
      </c>
      <c r="AZ54" s="56">
        <f>ROUND(AZ55+SUM(AZ56:AZ59)+SUM(AZ66:AZ70),2)</f>
        <v>2500000</v>
      </c>
      <c r="BA54" s="56">
        <f>ROUND(BA55+SUM(BA56:BA59)+SUM(BA66:BA70),2)</f>
        <v>0</v>
      </c>
      <c r="BB54" s="56">
        <f>ROUND(BB55+SUM(BB56:BB59)+SUM(BB66:BB70),2)</f>
        <v>0</v>
      </c>
      <c r="BC54" s="56">
        <f>ROUND(BC55+SUM(BC56:BC59)+SUM(BC66:BC70),2)</f>
        <v>0</v>
      </c>
      <c r="BD54" s="58">
        <f>ROUND(BD55+SUM(BD56:BD59)+SUM(BD66:BD70),2)</f>
        <v>0</v>
      </c>
      <c r="BS54" s="59" t="s">
        <v>74</v>
      </c>
      <c r="BT54" s="59" t="s">
        <v>75</v>
      </c>
      <c r="BU54" s="60" t="s">
        <v>76</v>
      </c>
      <c r="BV54" s="59" t="s">
        <v>77</v>
      </c>
      <c r="BW54" s="59" t="s">
        <v>5</v>
      </c>
      <c r="BX54" s="59" t="s">
        <v>78</v>
      </c>
      <c r="CL54" s="59" t="s">
        <v>20</v>
      </c>
    </row>
    <row r="55" spans="1:91" s="6" customFormat="1" ht="16.5" customHeight="1" x14ac:dyDescent="0.2">
      <c r="A55" s="61" t="s">
        <v>79</v>
      </c>
      <c r="B55" s="62"/>
      <c r="C55" s="63"/>
      <c r="D55" s="303" t="s">
        <v>80</v>
      </c>
      <c r="E55" s="303"/>
      <c r="F55" s="303"/>
      <c r="G55" s="303"/>
      <c r="H55" s="303"/>
      <c r="I55" s="266"/>
      <c r="J55" s="303" t="s">
        <v>81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278">
        <f>'2401101 - SO 01 Stavební ...'!J30</f>
        <v>0</v>
      </c>
      <c r="AH55" s="279"/>
      <c r="AI55" s="279"/>
      <c r="AJ55" s="279"/>
      <c r="AK55" s="279"/>
      <c r="AL55" s="279"/>
      <c r="AM55" s="279"/>
      <c r="AN55" s="278">
        <f t="shared" si="0"/>
        <v>0</v>
      </c>
      <c r="AO55" s="279"/>
      <c r="AP55" s="279"/>
      <c r="AQ55" s="64" t="s">
        <v>82</v>
      </c>
      <c r="AR55" s="62"/>
      <c r="AS55" s="65">
        <v>0</v>
      </c>
      <c r="AT55" s="66">
        <f t="shared" si="1"/>
        <v>0</v>
      </c>
      <c r="AU55" s="67">
        <f>'2401101 - SO 01 Stavební ...'!P101</f>
        <v>0</v>
      </c>
      <c r="AV55" s="66">
        <f>'2401101 - SO 01 Stavební ...'!J33</f>
        <v>0</v>
      </c>
      <c r="AW55" s="66">
        <f>'2401101 - SO 01 Stavební ...'!J34</f>
        <v>0</v>
      </c>
      <c r="AX55" s="66">
        <f>'2401101 - SO 01 Stavební ...'!J35</f>
        <v>0</v>
      </c>
      <c r="AY55" s="66">
        <f>'2401101 - SO 01 Stavební ...'!J36</f>
        <v>0</v>
      </c>
      <c r="AZ55" s="66">
        <f>'2401101 - SO 01 Stavební ...'!F33</f>
        <v>0</v>
      </c>
      <c r="BA55" s="66">
        <f>'2401101 - SO 01 Stavební ...'!F34</f>
        <v>0</v>
      </c>
      <c r="BB55" s="66">
        <f>'2401101 - SO 01 Stavební ...'!F35</f>
        <v>0</v>
      </c>
      <c r="BC55" s="66">
        <f>'2401101 - SO 01 Stavební ...'!F36</f>
        <v>0</v>
      </c>
      <c r="BD55" s="68">
        <f>'2401101 - SO 01 Stavební ...'!F37</f>
        <v>0</v>
      </c>
      <c r="BT55" s="69" t="s">
        <v>83</v>
      </c>
      <c r="BV55" s="69" t="s">
        <v>77</v>
      </c>
      <c r="BW55" s="69" t="s">
        <v>84</v>
      </c>
      <c r="BX55" s="69" t="s">
        <v>5</v>
      </c>
      <c r="CL55" s="69" t="s">
        <v>85</v>
      </c>
      <c r="CM55" s="69" t="s">
        <v>86</v>
      </c>
    </row>
    <row r="56" spans="1:91" s="6" customFormat="1" ht="16.5" customHeight="1" x14ac:dyDescent="0.2">
      <c r="A56" s="61" t="s">
        <v>79</v>
      </c>
      <c r="B56" s="62"/>
      <c r="C56" s="63"/>
      <c r="D56" s="303" t="s">
        <v>87</v>
      </c>
      <c r="E56" s="303"/>
      <c r="F56" s="303"/>
      <c r="G56" s="303"/>
      <c r="H56" s="303"/>
      <c r="I56" s="266"/>
      <c r="J56" s="303" t="s">
        <v>88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278">
        <f>'2401102 - SO 01 Zdravotec...'!J30</f>
        <v>0</v>
      </c>
      <c r="AH56" s="279"/>
      <c r="AI56" s="279"/>
      <c r="AJ56" s="279"/>
      <c r="AK56" s="279"/>
      <c r="AL56" s="279"/>
      <c r="AM56" s="279"/>
      <c r="AN56" s="278">
        <f t="shared" si="0"/>
        <v>0</v>
      </c>
      <c r="AO56" s="279"/>
      <c r="AP56" s="279"/>
      <c r="AQ56" s="64" t="s">
        <v>82</v>
      </c>
      <c r="AR56" s="62"/>
      <c r="AS56" s="65">
        <v>0</v>
      </c>
      <c r="AT56" s="66">
        <f t="shared" si="1"/>
        <v>0</v>
      </c>
      <c r="AU56" s="67">
        <f>'2401102 - SO 01 Zdravotec...'!P87</f>
        <v>0</v>
      </c>
      <c r="AV56" s="66">
        <f>'2401102 - SO 01 Zdravotec...'!J33</f>
        <v>0</v>
      </c>
      <c r="AW56" s="66">
        <f>'2401102 - SO 01 Zdravotec...'!J34</f>
        <v>0</v>
      </c>
      <c r="AX56" s="66">
        <f>'2401102 - SO 01 Zdravotec...'!J35</f>
        <v>0</v>
      </c>
      <c r="AY56" s="66">
        <f>'2401102 - SO 01 Zdravotec...'!J36</f>
        <v>0</v>
      </c>
      <c r="AZ56" s="66">
        <f>'2401102 - SO 01 Zdravotec...'!F33</f>
        <v>0</v>
      </c>
      <c r="BA56" s="66">
        <f>'2401102 - SO 01 Zdravotec...'!F34</f>
        <v>0</v>
      </c>
      <c r="BB56" s="66">
        <f>'2401102 - SO 01 Zdravotec...'!F35</f>
        <v>0</v>
      </c>
      <c r="BC56" s="66">
        <f>'2401102 - SO 01 Zdravotec...'!F36</f>
        <v>0</v>
      </c>
      <c r="BD56" s="68">
        <f>'2401102 - SO 01 Zdravotec...'!F37</f>
        <v>0</v>
      </c>
      <c r="BT56" s="69" t="s">
        <v>83</v>
      </c>
      <c r="BV56" s="69" t="s">
        <v>77</v>
      </c>
      <c r="BW56" s="69" t="s">
        <v>89</v>
      </c>
      <c r="BX56" s="69" t="s">
        <v>5</v>
      </c>
      <c r="CL56" s="69" t="s">
        <v>3</v>
      </c>
      <c r="CM56" s="69" t="s">
        <v>86</v>
      </c>
    </row>
    <row r="57" spans="1:91" s="6" customFormat="1" ht="24.75" customHeight="1" x14ac:dyDescent="0.2">
      <c r="A57" s="61" t="s">
        <v>79</v>
      </c>
      <c r="B57" s="62"/>
      <c r="C57" s="63"/>
      <c r="D57" s="303">
        <v>2401103</v>
      </c>
      <c r="E57" s="303"/>
      <c r="F57" s="303"/>
      <c r="G57" s="303"/>
      <c r="H57" s="303"/>
      <c r="I57" s="266"/>
      <c r="J57" s="303" t="s">
        <v>90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278">
        <f>'2401103 - VZT'!J30</f>
        <v>0</v>
      </c>
      <c r="AH57" s="279"/>
      <c r="AI57" s="279"/>
      <c r="AJ57" s="279"/>
      <c r="AK57" s="279"/>
      <c r="AL57" s="279"/>
      <c r="AM57" s="279"/>
      <c r="AN57" s="278">
        <f t="shared" si="0"/>
        <v>0</v>
      </c>
      <c r="AO57" s="279"/>
      <c r="AP57" s="279"/>
      <c r="AQ57" s="64" t="s">
        <v>82</v>
      </c>
      <c r="AR57" s="62"/>
      <c r="AS57" s="65">
        <v>0</v>
      </c>
      <c r="AT57" s="66">
        <f t="shared" si="1"/>
        <v>0</v>
      </c>
      <c r="AU57" s="67">
        <f>'2401103 - VZT'!P84</f>
        <v>0</v>
      </c>
      <c r="AV57" s="66">
        <f>'2401103 - VZT'!J33</f>
        <v>0</v>
      </c>
      <c r="AW57" s="66">
        <f>'2401103 - VZT'!J34</f>
        <v>0</v>
      </c>
      <c r="AX57" s="66">
        <f>'2401103 - VZT'!J35</f>
        <v>0</v>
      </c>
      <c r="AY57" s="66">
        <f>'2401103 - VZT'!J36</f>
        <v>0</v>
      </c>
      <c r="AZ57" s="66">
        <f>'2401103 - VZT'!F33</f>
        <v>0</v>
      </c>
      <c r="BA57" s="66">
        <f>'2401103 - VZT'!F34</f>
        <v>0</v>
      </c>
      <c r="BB57" s="66">
        <f>'2401103 - VZT'!F35</f>
        <v>0</v>
      </c>
      <c r="BC57" s="66">
        <f>'2401103 - VZT'!F36</f>
        <v>0</v>
      </c>
      <c r="BD57" s="68">
        <f>'2401103 - VZT'!F37</f>
        <v>0</v>
      </c>
      <c r="BT57" s="69" t="s">
        <v>83</v>
      </c>
      <c r="BV57" s="69" t="s">
        <v>77</v>
      </c>
      <c r="BW57" s="69" t="s">
        <v>91</v>
      </c>
      <c r="BX57" s="69" t="s">
        <v>5</v>
      </c>
      <c r="CL57" s="69" t="s">
        <v>3</v>
      </c>
      <c r="CM57" s="69" t="s">
        <v>86</v>
      </c>
    </row>
    <row r="58" spans="1:91" s="6" customFormat="1" ht="16.5" customHeight="1" x14ac:dyDescent="0.2">
      <c r="A58" s="61" t="s">
        <v>79</v>
      </c>
      <c r="B58" s="62"/>
      <c r="C58" s="63"/>
      <c r="D58" s="303" t="s">
        <v>92</v>
      </c>
      <c r="E58" s="303"/>
      <c r="F58" s="303"/>
      <c r="G58" s="303"/>
      <c r="H58" s="303"/>
      <c r="I58" s="266"/>
      <c r="J58" s="303" t="s">
        <v>93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278">
        <f>'2401104 - Vytápění a chla...'!J30</f>
        <v>0</v>
      </c>
      <c r="AH58" s="279"/>
      <c r="AI58" s="279"/>
      <c r="AJ58" s="279"/>
      <c r="AK58" s="279"/>
      <c r="AL58" s="279"/>
      <c r="AM58" s="279"/>
      <c r="AN58" s="278">
        <f t="shared" si="0"/>
        <v>0</v>
      </c>
      <c r="AO58" s="279"/>
      <c r="AP58" s="279"/>
      <c r="AQ58" s="64" t="s">
        <v>82</v>
      </c>
      <c r="AR58" s="62"/>
      <c r="AS58" s="65">
        <v>0</v>
      </c>
      <c r="AT58" s="66">
        <f t="shared" si="1"/>
        <v>0</v>
      </c>
      <c r="AU58" s="67">
        <f>'2401104 - Vytápění a chla...'!P93</f>
        <v>0</v>
      </c>
      <c r="AV58" s="66">
        <f>'2401104 - Vytápění a chla...'!J33</f>
        <v>0</v>
      </c>
      <c r="AW58" s="66">
        <f>'2401104 - Vytápění a chla...'!J34</f>
        <v>0</v>
      </c>
      <c r="AX58" s="66">
        <f>'2401104 - Vytápění a chla...'!J35</f>
        <v>0</v>
      </c>
      <c r="AY58" s="66">
        <f>'2401104 - Vytápění a chla...'!J36</f>
        <v>0</v>
      </c>
      <c r="AZ58" s="66">
        <f>'2401104 - Vytápění a chla...'!F33</f>
        <v>0</v>
      </c>
      <c r="BA58" s="66">
        <f>'2401104 - Vytápění a chla...'!F34</f>
        <v>0</v>
      </c>
      <c r="BB58" s="66">
        <f>'2401104 - Vytápění a chla...'!F35</f>
        <v>0</v>
      </c>
      <c r="BC58" s="66">
        <f>'2401104 - Vytápění a chla...'!F36</f>
        <v>0</v>
      </c>
      <c r="BD58" s="68">
        <f>'2401104 - Vytápění a chla...'!F37</f>
        <v>0</v>
      </c>
      <c r="BT58" s="69" t="s">
        <v>83</v>
      </c>
      <c r="BV58" s="69" t="s">
        <v>77</v>
      </c>
      <c r="BW58" s="69" t="s">
        <v>94</v>
      </c>
      <c r="BX58" s="69" t="s">
        <v>5</v>
      </c>
      <c r="CL58" s="69" t="s">
        <v>3</v>
      </c>
      <c r="CM58" s="69" t="s">
        <v>86</v>
      </c>
    </row>
    <row r="59" spans="1:91" s="6" customFormat="1" ht="16.5" customHeight="1" x14ac:dyDescent="0.2">
      <c r="B59" s="62"/>
      <c r="C59" s="63"/>
      <c r="D59" s="303" t="s">
        <v>95</v>
      </c>
      <c r="E59" s="303"/>
      <c r="F59" s="303"/>
      <c r="G59" s="303"/>
      <c r="H59" s="303"/>
      <c r="I59" s="266"/>
      <c r="J59" s="303" t="s">
        <v>96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289">
        <f>ROUND(SUM(AG60:AG65),2)</f>
        <v>0</v>
      </c>
      <c r="AH59" s="279"/>
      <c r="AI59" s="279"/>
      <c r="AJ59" s="279"/>
      <c r="AK59" s="279"/>
      <c r="AL59" s="279"/>
      <c r="AM59" s="279"/>
      <c r="AN59" s="278">
        <f t="shared" si="0"/>
        <v>0</v>
      </c>
      <c r="AO59" s="279"/>
      <c r="AP59" s="279"/>
      <c r="AQ59" s="64" t="s">
        <v>82</v>
      </c>
      <c r="AR59" s="62"/>
      <c r="AS59" s="65">
        <f>ROUND(SUM(AS60:AS65),2)</f>
        <v>0</v>
      </c>
      <c r="AT59" s="66">
        <f t="shared" si="1"/>
        <v>0</v>
      </c>
      <c r="AU59" s="67">
        <f>ROUND(SUM(AU60:AU65),5)</f>
        <v>0</v>
      </c>
      <c r="AV59" s="66">
        <f>ROUND(AZ59*L29,2)</f>
        <v>0</v>
      </c>
      <c r="AW59" s="66">
        <f>ROUND(BA59*L30,2)</f>
        <v>0</v>
      </c>
      <c r="AX59" s="66">
        <f>ROUND(BB59*L29,2)</f>
        <v>0</v>
      </c>
      <c r="AY59" s="66">
        <f>ROUND(BC59*L30,2)</f>
        <v>0</v>
      </c>
      <c r="AZ59" s="66">
        <f>ROUND(SUM(AZ60:AZ65),2)</f>
        <v>0</v>
      </c>
      <c r="BA59" s="66">
        <f>ROUND(SUM(BA60:BA65),2)</f>
        <v>0</v>
      </c>
      <c r="BB59" s="66">
        <f>ROUND(SUM(BB60:BB65),2)</f>
        <v>0</v>
      </c>
      <c r="BC59" s="66">
        <f>ROUND(SUM(BC60:BC65),2)</f>
        <v>0</v>
      </c>
      <c r="BD59" s="68">
        <f>ROUND(SUM(BD60:BD65),2)</f>
        <v>0</v>
      </c>
      <c r="BS59" s="69" t="s">
        <v>74</v>
      </c>
      <c r="BT59" s="69" t="s">
        <v>83</v>
      </c>
      <c r="BU59" s="69" t="s">
        <v>76</v>
      </c>
      <c r="BV59" s="69" t="s">
        <v>77</v>
      </c>
      <c r="BW59" s="69" t="s">
        <v>97</v>
      </c>
      <c r="BX59" s="69" t="s">
        <v>5</v>
      </c>
      <c r="CL59" s="69" t="s">
        <v>20</v>
      </c>
      <c r="CM59" s="69" t="s">
        <v>86</v>
      </c>
    </row>
    <row r="60" spans="1:91" s="3" customFormat="1" ht="16.5" customHeight="1" x14ac:dyDescent="0.2">
      <c r="A60" s="61" t="s">
        <v>79</v>
      </c>
      <c r="B60" s="38"/>
      <c r="C60" s="9"/>
      <c r="D60" s="9"/>
      <c r="E60" s="304" t="s">
        <v>98</v>
      </c>
      <c r="F60" s="304"/>
      <c r="G60" s="304"/>
      <c r="H60" s="304"/>
      <c r="I60" s="304"/>
      <c r="J60" s="9"/>
      <c r="K60" s="304" t="s">
        <v>99</v>
      </c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285">
        <f>'24011051 - 1.NP budova B'!J32</f>
        <v>0</v>
      </c>
      <c r="AH60" s="286"/>
      <c r="AI60" s="286"/>
      <c r="AJ60" s="286"/>
      <c r="AK60" s="286"/>
      <c r="AL60" s="286"/>
      <c r="AM60" s="286"/>
      <c r="AN60" s="285">
        <f t="shared" si="0"/>
        <v>0</v>
      </c>
      <c r="AO60" s="286"/>
      <c r="AP60" s="286"/>
      <c r="AQ60" s="70" t="s">
        <v>100</v>
      </c>
      <c r="AR60" s="38"/>
      <c r="AS60" s="71">
        <v>0</v>
      </c>
      <c r="AT60" s="72">
        <f t="shared" si="1"/>
        <v>0</v>
      </c>
      <c r="AU60" s="73">
        <f>'24011051 - 1.NP budova B'!P86</f>
        <v>0</v>
      </c>
      <c r="AV60" s="72">
        <f>'24011051 - 1.NP budova B'!J35</f>
        <v>0</v>
      </c>
      <c r="AW60" s="72">
        <f>'24011051 - 1.NP budova B'!J36</f>
        <v>0</v>
      </c>
      <c r="AX60" s="72">
        <f>'24011051 - 1.NP budova B'!J37</f>
        <v>0</v>
      </c>
      <c r="AY60" s="72">
        <f>'24011051 - 1.NP budova B'!J38</f>
        <v>0</v>
      </c>
      <c r="AZ60" s="72">
        <f>'24011051 - 1.NP budova B'!F35</f>
        <v>0</v>
      </c>
      <c r="BA60" s="72">
        <f>'24011051 - 1.NP budova B'!F36</f>
        <v>0</v>
      </c>
      <c r="BB60" s="72">
        <f>'24011051 - 1.NP budova B'!F37</f>
        <v>0</v>
      </c>
      <c r="BC60" s="72">
        <f>'24011051 - 1.NP budova B'!F38</f>
        <v>0</v>
      </c>
      <c r="BD60" s="74">
        <f>'24011051 - 1.NP budova B'!F39</f>
        <v>0</v>
      </c>
      <c r="BT60" s="260" t="s">
        <v>86</v>
      </c>
      <c r="BV60" s="260" t="s">
        <v>77</v>
      </c>
      <c r="BW60" s="260" t="s">
        <v>101</v>
      </c>
      <c r="BX60" s="260" t="s">
        <v>97</v>
      </c>
      <c r="CL60" s="260" t="s">
        <v>20</v>
      </c>
    </row>
    <row r="61" spans="1:91" s="3" customFormat="1" ht="16.5" customHeight="1" x14ac:dyDescent="0.2">
      <c r="A61" s="61" t="s">
        <v>79</v>
      </c>
      <c r="B61" s="38"/>
      <c r="C61" s="9"/>
      <c r="D61" s="9"/>
      <c r="E61" s="304" t="s">
        <v>102</v>
      </c>
      <c r="F61" s="304"/>
      <c r="G61" s="304"/>
      <c r="H61" s="304"/>
      <c r="I61" s="304"/>
      <c r="J61" s="9"/>
      <c r="K61" s="304" t="s">
        <v>103</v>
      </c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285">
        <f>'24011052 - 1.NP budova C'!J32</f>
        <v>0</v>
      </c>
      <c r="AH61" s="286"/>
      <c r="AI61" s="286"/>
      <c r="AJ61" s="286"/>
      <c r="AK61" s="286"/>
      <c r="AL61" s="286"/>
      <c r="AM61" s="286"/>
      <c r="AN61" s="285">
        <f t="shared" si="0"/>
        <v>0</v>
      </c>
      <c r="AO61" s="286"/>
      <c r="AP61" s="286"/>
      <c r="AQ61" s="70" t="s">
        <v>100</v>
      </c>
      <c r="AR61" s="38"/>
      <c r="AS61" s="71">
        <v>0</v>
      </c>
      <c r="AT61" s="72">
        <f t="shared" si="1"/>
        <v>0</v>
      </c>
      <c r="AU61" s="73">
        <f>'24011052 - 1.NP budova C'!P86</f>
        <v>0</v>
      </c>
      <c r="AV61" s="72">
        <f>'24011052 - 1.NP budova C'!J35</f>
        <v>0</v>
      </c>
      <c r="AW61" s="72">
        <f>'24011052 - 1.NP budova C'!J36</f>
        <v>0</v>
      </c>
      <c r="AX61" s="72">
        <f>'24011052 - 1.NP budova C'!J37</f>
        <v>0</v>
      </c>
      <c r="AY61" s="72">
        <f>'24011052 - 1.NP budova C'!J38</f>
        <v>0</v>
      </c>
      <c r="AZ61" s="72">
        <f>'24011052 - 1.NP budova C'!F35</f>
        <v>0</v>
      </c>
      <c r="BA61" s="72">
        <f>'24011052 - 1.NP budova C'!F36</f>
        <v>0</v>
      </c>
      <c r="BB61" s="72">
        <f>'24011052 - 1.NP budova C'!F37</f>
        <v>0</v>
      </c>
      <c r="BC61" s="72">
        <f>'24011052 - 1.NP budova C'!F38</f>
        <v>0</v>
      </c>
      <c r="BD61" s="74">
        <f>'24011052 - 1.NP budova C'!F39</f>
        <v>0</v>
      </c>
      <c r="BT61" s="260" t="s">
        <v>86</v>
      </c>
      <c r="BV61" s="260" t="s">
        <v>77</v>
      </c>
      <c r="BW61" s="260" t="s">
        <v>104</v>
      </c>
      <c r="BX61" s="260" t="s">
        <v>97</v>
      </c>
      <c r="CL61" s="260" t="s">
        <v>20</v>
      </c>
    </row>
    <row r="62" spans="1:91" s="3" customFormat="1" ht="16.5" customHeight="1" x14ac:dyDescent="0.2">
      <c r="A62" s="61" t="s">
        <v>79</v>
      </c>
      <c r="B62" s="38"/>
      <c r="C62" s="9"/>
      <c r="D62" s="9"/>
      <c r="E62" s="304" t="s">
        <v>105</v>
      </c>
      <c r="F62" s="304"/>
      <c r="G62" s="304"/>
      <c r="H62" s="304"/>
      <c r="I62" s="304"/>
      <c r="J62" s="9"/>
      <c r="K62" s="304" t="s">
        <v>106</v>
      </c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285">
        <f>'24011053 - 2.NP budova  A'!J32</f>
        <v>0</v>
      </c>
      <c r="AH62" s="286"/>
      <c r="AI62" s="286"/>
      <c r="AJ62" s="286"/>
      <c r="AK62" s="286"/>
      <c r="AL62" s="286"/>
      <c r="AM62" s="286"/>
      <c r="AN62" s="285">
        <f t="shared" si="0"/>
        <v>0</v>
      </c>
      <c r="AO62" s="286"/>
      <c r="AP62" s="286"/>
      <c r="AQ62" s="70" t="s">
        <v>100</v>
      </c>
      <c r="AR62" s="38"/>
      <c r="AS62" s="71">
        <v>0</v>
      </c>
      <c r="AT62" s="72">
        <f t="shared" si="1"/>
        <v>0</v>
      </c>
      <c r="AU62" s="73">
        <f>'24011053 - 2.NP budova  A'!P86</f>
        <v>0</v>
      </c>
      <c r="AV62" s="72">
        <f>'24011053 - 2.NP budova  A'!J35</f>
        <v>0</v>
      </c>
      <c r="AW62" s="72">
        <f>'24011053 - 2.NP budova  A'!J36</f>
        <v>0</v>
      </c>
      <c r="AX62" s="72">
        <f>'24011053 - 2.NP budova  A'!J37</f>
        <v>0</v>
      </c>
      <c r="AY62" s="72">
        <f>'24011053 - 2.NP budova  A'!J38</f>
        <v>0</v>
      </c>
      <c r="AZ62" s="72">
        <f>'24011053 - 2.NP budova  A'!F35</f>
        <v>0</v>
      </c>
      <c r="BA62" s="72">
        <f>'24011053 - 2.NP budova  A'!F36</f>
        <v>0</v>
      </c>
      <c r="BB62" s="72">
        <f>'24011053 - 2.NP budova  A'!F37</f>
        <v>0</v>
      </c>
      <c r="BC62" s="72">
        <f>'24011053 - 2.NP budova  A'!F38</f>
        <v>0</v>
      </c>
      <c r="BD62" s="74">
        <f>'24011053 - 2.NP budova  A'!F39</f>
        <v>0</v>
      </c>
      <c r="BT62" s="260" t="s">
        <v>86</v>
      </c>
      <c r="BV62" s="260" t="s">
        <v>77</v>
      </c>
      <c r="BW62" s="260" t="s">
        <v>107</v>
      </c>
      <c r="BX62" s="260" t="s">
        <v>97</v>
      </c>
      <c r="CL62" s="260" t="s">
        <v>20</v>
      </c>
    </row>
    <row r="63" spans="1:91" s="3" customFormat="1" ht="16.5" customHeight="1" x14ac:dyDescent="0.2">
      <c r="A63" s="61" t="s">
        <v>79</v>
      </c>
      <c r="B63" s="38"/>
      <c r="C63" s="9"/>
      <c r="D63" s="9"/>
      <c r="E63" s="304" t="s">
        <v>108</v>
      </c>
      <c r="F63" s="304"/>
      <c r="G63" s="304"/>
      <c r="H63" s="304"/>
      <c r="I63" s="304"/>
      <c r="J63" s="9"/>
      <c r="K63" s="304" t="s">
        <v>109</v>
      </c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285">
        <f>'24011054 - 2.NP budova C'!J32</f>
        <v>0</v>
      </c>
      <c r="AH63" s="286"/>
      <c r="AI63" s="286"/>
      <c r="AJ63" s="286"/>
      <c r="AK63" s="286"/>
      <c r="AL63" s="286"/>
      <c r="AM63" s="286"/>
      <c r="AN63" s="285">
        <f t="shared" si="0"/>
        <v>0</v>
      </c>
      <c r="AO63" s="286"/>
      <c r="AP63" s="286"/>
      <c r="AQ63" s="70" t="s">
        <v>100</v>
      </c>
      <c r="AR63" s="38"/>
      <c r="AS63" s="71">
        <v>0</v>
      </c>
      <c r="AT63" s="72">
        <f t="shared" si="1"/>
        <v>0</v>
      </c>
      <c r="AU63" s="73">
        <f>'24011054 - 2.NP budova C'!P86</f>
        <v>0</v>
      </c>
      <c r="AV63" s="72">
        <f>'24011054 - 2.NP budova C'!J35</f>
        <v>0</v>
      </c>
      <c r="AW63" s="72">
        <f>'24011054 - 2.NP budova C'!J36</f>
        <v>0</v>
      </c>
      <c r="AX63" s="72">
        <f>'24011054 - 2.NP budova C'!J37</f>
        <v>0</v>
      </c>
      <c r="AY63" s="72">
        <f>'24011054 - 2.NP budova C'!J38</f>
        <v>0</v>
      </c>
      <c r="AZ63" s="72">
        <f>'24011054 - 2.NP budova C'!F35</f>
        <v>0</v>
      </c>
      <c r="BA63" s="72">
        <f>'24011054 - 2.NP budova C'!F36</f>
        <v>0</v>
      </c>
      <c r="BB63" s="72">
        <f>'24011054 - 2.NP budova C'!F37</f>
        <v>0</v>
      </c>
      <c r="BC63" s="72">
        <f>'24011054 - 2.NP budova C'!F38</f>
        <v>0</v>
      </c>
      <c r="BD63" s="74">
        <f>'24011054 - 2.NP budova C'!F39</f>
        <v>0</v>
      </c>
      <c r="BT63" s="260" t="s">
        <v>86</v>
      </c>
      <c r="BV63" s="260" t="s">
        <v>77</v>
      </c>
      <c r="BW63" s="260" t="s">
        <v>110</v>
      </c>
      <c r="BX63" s="260" t="s">
        <v>97</v>
      </c>
      <c r="CL63" s="260" t="s">
        <v>20</v>
      </c>
    </row>
    <row r="64" spans="1:91" s="3" customFormat="1" ht="16.5" customHeight="1" x14ac:dyDescent="0.2">
      <c r="A64" s="61" t="s">
        <v>79</v>
      </c>
      <c r="B64" s="38"/>
      <c r="C64" s="9"/>
      <c r="D64" s="9"/>
      <c r="E64" s="304" t="s">
        <v>111</v>
      </c>
      <c r="F64" s="304"/>
      <c r="G64" s="304"/>
      <c r="H64" s="304"/>
      <c r="I64" s="304"/>
      <c r="J64" s="9"/>
      <c r="K64" s="304" t="s">
        <v>112</v>
      </c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285">
        <f>'24011055 - 3.NP budova A'!J32</f>
        <v>0</v>
      </c>
      <c r="AH64" s="286"/>
      <c r="AI64" s="286"/>
      <c r="AJ64" s="286"/>
      <c r="AK64" s="286"/>
      <c r="AL64" s="286"/>
      <c r="AM64" s="286"/>
      <c r="AN64" s="285">
        <f t="shared" si="0"/>
        <v>0</v>
      </c>
      <c r="AO64" s="286"/>
      <c r="AP64" s="286"/>
      <c r="AQ64" s="70" t="s">
        <v>100</v>
      </c>
      <c r="AR64" s="38"/>
      <c r="AS64" s="71">
        <v>0</v>
      </c>
      <c r="AT64" s="72">
        <f t="shared" si="1"/>
        <v>0</v>
      </c>
      <c r="AU64" s="73">
        <f>'24011055 - 3.NP budova A'!P86</f>
        <v>0</v>
      </c>
      <c r="AV64" s="72">
        <f>'24011055 - 3.NP budova A'!J35</f>
        <v>0</v>
      </c>
      <c r="AW64" s="72">
        <f>'24011055 - 3.NP budova A'!J36</f>
        <v>0</v>
      </c>
      <c r="AX64" s="72">
        <f>'24011055 - 3.NP budova A'!J37</f>
        <v>0</v>
      </c>
      <c r="AY64" s="72">
        <f>'24011055 - 3.NP budova A'!J38</f>
        <v>0</v>
      </c>
      <c r="AZ64" s="72">
        <f>'24011055 - 3.NP budova A'!F35</f>
        <v>0</v>
      </c>
      <c r="BA64" s="72">
        <f>'24011055 - 3.NP budova A'!F36</f>
        <v>0</v>
      </c>
      <c r="BB64" s="72">
        <f>'24011055 - 3.NP budova A'!F37</f>
        <v>0</v>
      </c>
      <c r="BC64" s="72">
        <f>'24011055 - 3.NP budova A'!F38</f>
        <v>0</v>
      </c>
      <c r="BD64" s="74">
        <f>'24011055 - 3.NP budova A'!F39</f>
        <v>0</v>
      </c>
      <c r="BT64" s="260" t="s">
        <v>86</v>
      </c>
      <c r="BV64" s="260" t="s">
        <v>77</v>
      </c>
      <c r="BW64" s="260" t="s">
        <v>113</v>
      </c>
      <c r="BX64" s="260" t="s">
        <v>97</v>
      </c>
      <c r="CL64" s="260" t="s">
        <v>20</v>
      </c>
    </row>
    <row r="65" spans="1:91" s="3" customFormat="1" ht="16.5" customHeight="1" x14ac:dyDescent="0.2">
      <c r="A65" s="61" t="s">
        <v>79</v>
      </c>
      <c r="B65" s="38"/>
      <c r="C65" s="9"/>
      <c r="D65" s="9"/>
      <c r="E65" s="304" t="s">
        <v>114</v>
      </c>
      <c r="F65" s="304"/>
      <c r="G65" s="304"/>
      <c r="H65" s="304"/>
      <c r="I65" s="304"/>
      <c r="J65" s="9"/>
      <c r="K65" s="304" t="s">
        <v>115</v>
      </c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285">
        <f>'24011056 - 3.NP budova C'!J32</f>
        <v>0</v>
      </c>
      <c r="AH65" s="286"/>
      <c r="AI65" s="286"/>
      <c r="AJ65" s="286"/>
      <c r="AK65" s="286"/>
      <c r="AL65" s="286"/>
      <c r="AM65" s="286"/>
      <c r="AN65" s="285">
        <f t="shared" si="0"/>
        <v>0</v>
      </c>
      <c r="AO65" s="286"/>
      <c r="AP65" s="286"/>
      <c r="AQ65" s="70" t="s">
        <v>100</v>
      </c>
      <c r="AR65" s="38"/>
      <c r="AS65" s="71">
        <v>0</v>
      </c>
      <c r="AT65" s="72">
        <f t="shared" si="1"/>
        <v>0</v>
      </c>
      <c r="AU65" s="73">
        <f>'24011056 - 3.NP budova C'!P86</f>
        <v>0</v>
      </c>
      <c r="AV65" s="72">
        <f>'24011056 - 3.NP budova C'!J35</f>
        <v>0</v>
      </c>
      <c r="AW65" s="72">
        <f>'24011056 - 3.NP budova C'!J36</f>
        <v>0</v>
      </c>
      <c r="AX65" s="72">
        <f>'24011056 - 3.NP budova C'!J37</f>
        <v>0</v>
      </c>
      <c r="AY65" s="72">
        <f>'24011056 - 3.NP budova C'!J38</f>
        <v>0</v>
      </c>
      <c r="AZ65" s="72">
        <f>'24011056 - 3.NP budova C'!F35</f>
        <v>0</v>
      </c>
      <c r="BA65" s="72">
        <f>'24011056 - 3.NP budova C'!F36</f>
        <v>0</v>
      </c>
      <c r="BB65" s="72">
        <f>'24011056 - 3.NP budova C'!F37</f>
        <v>0</v>
      </c>
      <c r="BC65" s="72">
        <f>'24011056 - 3.NP budova C'!F38</f>
        <v>0</v>
      </c>
      <c r="BD65" s="74">
        <f>'24011056 - 3.NP budova C'!F39</f>
        <v>0</v>
      </c>
      <c r="BT65" s="260" t="s">
        <v>86</v>
      </c>
      <c r="BV65" s="260" t="s">
        <v>77</v>
      </c>
      <c r="BW65" s="260" t="s">
        <v>116</v>
      </c>
      <c r="BX65" s="260" t="s">
        <v>97</v>
      </c>
      <c r="CL65" s="260" t="s">
        <v>20</v>
      </c>
    </row>
    <row r="66" spans="1:91" s="6" customFormat="1" ht="16.5" customHeight="1" x14ac:dyDescent="0.2">
      <c r="A66" s="61" t="s">
        <v>79</v>
      </c>
      <c r="B66" s="62"/>
      <c r="C66" s="63"/>
      <c r="D66" s="303" t="s">
        <v>117</v>
      </c>
      <c r="E66" s="303"/>
      <c r="F66" s="303"/>
      <c r="G66" s="303"/>
      <c r="H66" s="303"/>
      <c r="I66" s="266"/>
      <c r="J66" s="303" t="s">
        <v>118</v>
      </c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278">
        <f>'2401106 - Silnoproud'!J30</f>
        <v>0</v>
      </c>
      <c r="AH66" s="279"/>
      <c r="AI66" s="279"/>
      <c r="AJ66" s="279"/>
      <c r="AK66" s="279"/>
      <c r="AL66" s="279"/>
      <c r="AM66" s="279"/>
      <c r="AN66" s="278">
        <f t="shared" si="0"/>
        <v>0</v>
      </c>
      <c r="AO66" s="279"/>
      <c r="AP66" s="279"/>
      <c r="AQ66" s="64" t="s">
        <v>82</v>
      </c>
      <c r="AR66" s="62"/>
      <c r="AS66" s="65">
        <v>0</v>
      </c>
      <c r="AT66" s="66">
        <f t="shared" si="1"/>
        <v>0</v>
      </c>
      <c r="AU66" s="67">
        <f>'2401106 - Silnoproud'!P81</f>
        <v>0</v>
      </c>
      <c r="AV66" s="66">
        <f>'2401106 - Silnoproud'!J33</f>
        <v>0</v>
      </c>
      <c r="AW66" s="66">
        <f>'2401106 - Silnoproud'!J34</f>
        <v>0</v>
      </c>
      <c r="AX66" s="66">
        <f>'2401106 - Silnoproud'!J35</f>
        <v>0</v>
      </c>
      <c r="AY66" s="66">
        <f>'2401106 - Silnoproud'!J36</f>
        <v>0</v>
      </c>
      <c r="AZ66" s="66">
        <f>'2401106 - Silnoproud'!F33</f>
        <v>0</v>
      </c>
      <c r="BA66" s="66">
        <f>'2401106 - Silnoproud'!F34</f>
        <v>0</v>
      </c>
      <c r="BB66" s="66">
        <f>'2401106 - Silnoproud'!F35</f>
        <v>0</v>
      </c>
      <c r="BC66" s="66">
        <f>'2401106 - Silnoproud'!F36</f>
        <v>0</v>
      </c>
      <c r="BD66" s="68">
        <f>'2401106 - Silnoproud'!F37</f>
        <v>0</v>
      </c>
      <c r="BT66" s="69" t="s">
        <v>83</v>
      </c>
      <c r="BV66" s="69" t="s">
        <v>77</v>
      </c>
      <c r="BW66" s="69" t="s">
        <v>119</v>
      </c>
      <c r="BX66" s="69" t="s">
        <v>5</v>
      </c>
      <c r="CL66" s="69" t="s">
        <v>20</v>
      </c>
      <c r="CM66" s="69" t="s">
        <v>86</v>
      </c>
    </row>
    <row r="67" spans="1:91" s="6" customFormat="1" ht="16.5" customHeight="1" x14ac:dyDescent="0.2">
      <c r="A67" s="61" t="s">
        <v>79</v>
      </c>
      <c r="B67" s="62"/>
      <c r="C67" s="63"/>
      <c r="D67" s="303" t="s">
        <v>120</v>
      </c>
      <c r="E67" s="303"/>
      <c r="F67" s="303"/>
      <c r="G67" s="303"/>
      <c r="H67" s="303"/>
      <c r="I67" s="266"/>
      <c r="J67" s="303" t="s">
        <v>121</v>
      </c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278">
        <f>'2401107 - Slaboproud'!J30</f>
        <v>0</v>
      </c>
      <c r="AH67" s="279"/>
      <c r="AI67" s="279"/>
      <c r="AJ67" s="279"/>
      <c r="AK67" s="279"/>
      <c r="AL67" s="279"/>
      <c r="AM67" s="279"/>
      <c r="AN67" s="278">
        <f t="shared" si="0"/>
        <v>0</v>
      </c>
      <c r="AO67" s="279"/>
      <c r="AP67" s="279"/>
      <c r="AQ67" s="64" t="s">
        <v>82</v>
      </c>
      <c r="AR67" s="62"/>
      <c r="AS67" s="65">
        <v>0</v>
      </c>
      <c r="AT67" s="66">
        <f t="shared" si="1"/>
        <v>0</v>
      </c>
      <c r="AU67" s="67">
        <f>'2401107 - Slaboproud'!P81</f>
        <v>0</v>
      </c>
      <c r="AV67" s="66">
        <f>'2401107 - Slaboproud'!J33</f>
        <v>0</v>
      </c>
      <c r="AW67" s="66">
        <f>'2401107 - Slaboproud'!J34</f>
        <v>0</v>
      </c>
      <c r="AX67" s="66">
        <f>'2401107 - Slaboproud'!J35</f>
        <v>0</v>
      </c>
      <c r="AY67" s="66">
        <f>'2401107 - Slaboproud'!J36</f>
        <v>0</v>
      </c>
      <c r="AZ67" s="66">
        <f>'2401107 - Slaboproud'!F33</f>
        <v>0</v>
      </c>
      <c r="BA67" s="66">
        <f>'2401107 - Slaboproud'!F34</f>
        <v>0</v>
      </c>
      <c r="BB67" s="66">
        <f>'2401107 - Slaboproud'!F35</f>
        <v>0</v>
      </c>
      <c r="BC67" s="66">
        <f>'2401107 - Slaboproud'!F36</f>
        <v>0</v>
      </c>
      <c r="BD67" s="68">
        <f>'2401107 - Slaboproud'!F37</f>
        <v>0</v>
      </c>
      <c r="BT67" s="69" t="s">
        <v>83</v>
      </c>
      <c r="BV67" s="69" t="s">
        <v>77</v>
      </c>
      <c r="BW67" s="69" t="s">
        <v>122</v>
      </c>
      <c r="BX67" s="69" t="s">
        <v>5</v>
      </c>
      <c r="CL67" s="69" t="s">
        <v>20</v>
      </c>
      <c r="CM67" s="69" t="s">
        <v>86</v>
      </c>
    </row>
    <row r="68" spans="1:91" s="6" customFormat="1" ht="16.5" customHeight="1" x14ac:dyDescent="0.2">
      <c r="A68" s="61" t="s">
        <v>79</v>
      </c>
      <c r="B68" s="62"/>
      <c r="C68" s="63"/>
      <c r="D68" s="303" t="s">
        <v>123</v>
      </c>
      <c r="E68" s="303"/>
      <c r="F68" s="303"/>
      <c r="G68" s="303"/>
      <c r="H68" s="303"/>
      <c r="I68" s="266"/>
      <c r="J68" s="303" t="s">
        <v>124</v>
      </c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278">
        <f>'2401108 - Měření a regulace'!J30</f>
        <v>0</v>
      </c>
      <c r="AH68" s="279"/>
      <c r="AI68" s="279"/>
      <c r="AJ68" s="279"/>
      <c r="AK68" s="279"/>
      <c r="AL68" s="279"/>
      <c r="AM68" s="279"/>
      <c r="AN68" s="278">
        <f t="shared" si="0"/>
        <v>0</v>
      </c>
      <c r="AO68" s="279"/>
      <c r="AP68" s="279"/>
      <c r="AQ68" s="64" t="s">
        <v>82</v>
      </c>
      <c r="AR68" s="62"/>
      <c r="AS68" s="65">
        <v>0</v>
      </c>
      <c r="AT68" s="66">
        <f t="shared" si="1"/>
        <v>0</v>
      </c>
      <c r="AU68" s="67">
        <f>'2401108 - Měření a regulace'!P86</f>
        <v>0</v>
      </c>
      <c r="AV68" s="66">
        <f>'2401108 - Měření a regulace'!J33</f>
        <v>0</v>
      </c>
      <c r="AW68" s="66">
        <f>'2401108 - Měření a regulace'!J34</f>
        <v>0</v>
      </c>
      <c r="AX68" s="66">
        <f>'2401108 - Měření a regulace'!J35</f>
        <v>0</v>
      </c>
      <c r="AY68" s="66">
        <f>'2401108 - Měření a regulace'!J36</f>
        <v>0</v>
      </c>
      <c r="AZ68" s="66">
        <f>'2401108 - Měření a regulace'!F33</f>
        <v>0</v>
      </c>
      <c r="BA68" s="66">
        <f>'2401108 - Měření a regulace'!F34</f>
        <v>0</v>
      </c>
      <c r="BB68" s="66">
        <f>'2401108 - Měření a regulace'!F35</f>
        <v>0</v>
      </c>
      <c r="BC68" s="66">
        <f>'2401108 - Měření a regulace'!F36</f>
        <v>0</v>
      </c>
      <c r="BD68" s="68">
        <f>'2401108 - Měření a regulace'!F37</f>
        <v>0</v>
      </c>
      <c r="BT68" s="69" t="s">
        <v>83</v>
      </c>
      <c r="BV68" s="69" t="s">
        <v>77</v>
      </c>
      <c r="BW68" s="69" t="s">
        <v>125</v>
      </c>
      <c r="BX68" s="69" t="s">
        <v>5</v>
      </c>
      <c r="CL68" s="69" t="s">
        <v>3</v>
      </c>
      <c r="CM68" s="69" t="s">
        <v>86</v>
      </c>
    </row>
    <row r="69" spans="1:91" s="6" customFormat="1" ht="16.5" customHeight="1" x14ac:dyDescent="0.2">
      <c r="A69" s="61" t="s">
        <v>79</v>
      </c>
      <c r="B69" s="62"/>
      <c r="C69" s="63"/>
      <c r="D69" s="303" t="s">
        <v>126</v>
      </c>
      <c r="E69" s="303"/>
      <c r="F69" s="303"/>
      <c r="G69" s="303"/>
      <c r="H69" s="303"/>
      <c r="I69" s="266"/>
      <c r="J69" s="303" t="s">
        <v>127</v>
      </c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278">
        <f>'2401109 - Laboratorní vyb...'!J30</f>
        <v>0</v>
      </c>
      <c r="AH69" s="279"/>
      <c r="AI69" s="279"/>
      <c r="AJ69" s="279"/>
      <c r="AK69" s="279"/>
      <c r="AL69" s="279"/>
      <c r="AM69" s="279"/>
      <c r="AN69" s="278">
        <f t="shared" si="0"/>
        <v>0</v>
      </c>
      <c r="AO69" s="279"/>
      <c r="AP69" s="279"/>
      <c r="AQ69" s="64" t="s">
        <v>82</v>
      </c>
      <c r="AR69" s="62"/>
      <c r="AS69" s="65">
        <v>0</v>
      </c>
      <c r="AT69" s="66">
        <f t="shared" si="1"/>
        <v>0</v>
      </c>
      <c r="AU69" s="67">
        <f>'2401109 - Laboratorní vyb...'!P80</f>
        <v>0</v>
      </c>
      <c r="AV69" s="66">
        <f>'2401109 - Laboratorní vyb...'!J33</f>
        <v>0</v>
      </c>
      <c r="AW69" s="66">
        <f>'2401109 - Laboratorní vyb...'!J34</f>
        <v>0</v>
      </c>
      <c r="AX69" s="66">
        <f>'2401109 - Laboratorní vyb...'!J35</f>
        <v>0</v>
      </c>
      <c r="AY69" s="66">
        <f>'2401109 - Laboratorní vyb...'!J36</f>
        <v>0</v>
      </c>
      <c r="AZ69" s="66">
        <f>'2401109 - Laboratorní vyb...'!F33</f>
        <v>0</v>
      </c>
      <c r="BA69" s="66">
        <f>'2401109 - Laboratorní vyb...'!F34</f>
        <v>0</v>
      </c>
      <c r="BB69" s="66">
        <f>'2401109 - Laboratorní vyb...'!F35</f>
        <v>0</v>
      </c>
      <c r="BC69" s="66">
        <f>'2401109 - Laboratorní vyb...'!F36</f>
        <v>0</v>
      </c>
      <c r="BD69" s="68">
        <f>'2401109 - Laboratorní vyb...'!F37</f>
        <v>0</v>
      </c>
      <c r="BT69" s="69" t="s">
        <v>83</v>
      </c>
      <c r="BV69" s="69" t="s">
        <v>77</v>
      </c>
      <c r="BW69" s="69" t="s">
        <v>128</v>
      </c>
      <c r="BX69" s="69" t="s">
        <v>5</v>
      </c>
      <c r="CL69" s="69" t="s">
        <v>20</v>
      </c>
      <c r="CM69" s="69" t="s">
        <v>86</v>
      </c>
    </row>
    <row r="70" spans="1:91" s="6" customFormat="1" ht="16.5" customHeight="1" x14ac:dyDescent="0.2">
      <c r="A70" s="61" t="s">
        <v>79</v>
      </c>
      <c r="B70" s="62"/>
      <c r="C70" s="63"/>
      <c r="D70" s="303" t="s">
        <v>129</v>
      </c>
      <c r="E70" s="303"/>
      <c r="F70" s="303"/>
      <c r="G70" s="303"/>
      <c r="H70" s="303"/>
      <c r="I70" s="266"/>
      <c r="J70" s="303" t="s">
        <v>130</v>
      </c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278">
        <f>'2401110 - Vedlejší a osta...'!J30</f>
        <v>2500000</v>
      </c>
      <c r="AH70" s="279"/>
      <c r="AI70" s="279"/>
      <c r="AJ70" s="279"/>
      <c r="AK70" s="279"/>
      <c r="AL70" s="279"/>
      <c r="AM70" s="279"/>
      <c r="AN70" s="278">
        <f t="shared" si="0"/>
        <v>3025000</v>
      </c>
      <c r="AO70" s="279"/>
      <c r="AP70" s="279"/>
      <c r="AQ70" s="64" t="s">
        <v>82</v>
      </c>
      <c r="AR70" s="62"/>
      <c r="AS70" s="75">
        <v>0</v>
      </c>
      <c r="AT70" s="76">
        <f t="shared" si="1"/>
        <v>525000</v>
      </c>
      <c r="AU70" s="77">
        <f>'2401110 - Vedlejší a osta...'!P84</f>
        <v>0</v>
      </c>
      <c r="AV70" s="76">
        <f>'2401110 - Vedlejší a osta...'!J33</f>
        <v>525000</v>
      </c>
      <c r="AW70" s="76">
        <f>'2401110 - Vedlejší a osta...'!J34</f>
        <v>0</v>
      </c>
      <c r="AX70" s="76">
        <f>'2401110 - Vedlejší a osta...'!J35</f>
        <v>0</v>
      </c>
      <c r="AY70" s="76">
        <f>'2401110 - Vedlejší a osta...'!J36</f>
        <v>0</v>
      </c>
      <c r="AZ70" s="76">
        <f>'2401110 - Vedlejší a osta...'!F33</f>
        <v>2500000</v>
      </c>
      <c r="BA70" s="76">
        <f>'2401110 - Vedlejší a osta...'!F34</f>
        <v>0</v>
      </c>
      <c r="BB70" s="76">
        <f>'2401110 - Vedlejší a osta...'!F35</f>
        <v>0</v>
      </c>
      <c r="BC70" s="76">
        <f>'2401110 - Vedlejší a osta...'!F36</f>
        <v>0</v>
      </c>
      <c r="BD70" s="78">
        <f>'2401110 - Vedlejší a osta...'!F37</f>
        <v>0</v>
      </c>
      <c r="BT70" s="69" t="s">
        <v>83</v>
      </c>
      <c r="BV70" s="69" t="s">
        <v>77</v>
      </c>
      <c r="BW70" s="69" t="s">
        <v>131</v>
      </c>
      <c r="BX70" s="69" t="s">
        <v>5</v>
      </c>
      <c r="CL70" s="69" t="s">
        <v>20</v>
      </c>
      <c r="CM70" s="69" t="s">
        <v>86</v>
      </c>
    </row>
    <row r="71" spans="1:91" s="1" customFormat="1" ht="30" customHeight="1" x14ac:dyDescent="0.2">
      <c r="B71" s="28"/>
      <c r="AR71" s="28"/>
    </row>
    <row r="72" spans="1:91" s="1" customFormat="1" ht="6.95" customHeight="1" x14ac:dyDescent="0.2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28"/>
    </row>
  </sheetData>
  <mergeCells count="102">
    <mergeCell ref="E63:I63"/>
    <mergeCell ref="E62:I62"/>
    <mergeCell ref="E61:I61"/>
    <mergeCell ref="E60:I60"/>
    <mergeCell ref="I52:AF52"/>
    <mergeCell ref="J59:AF59"/>
    <mergeCell ref="J58:AF58"/>
    <mergeCell ref="J56:AF56"/>
    <mergeCell ref="J57:AF57"/>
    <mergeCell ref="J55:AF55"/>
    <mergeCell ref="K62:AF62"/>
    <mergeCell ref="K63:AF63"/>
    <mergeCell ref="K60:AF60"/>
    <mergeCell ref="K61:AF61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L45:AO45"/>
    <mergeCell ref="E64:I64"/>
    <mergeCell ref="L32:P32"/>
    <mergeCell ref="W32:AE32"/>
    <mergeCell ref="AK33:AO33"/>
    <mergeCell ref="L33:P33"/>
    <mergeCell ref="W33:AE33"/>
    <mergeCell ref="AK35:AO35"/>
    <mergeCell ref="X35:AB35"/>
    <mergeCell ref="D68:H68"/>
    <mergeCell ref="J68:AF68"/>
    <mergeCell ref="K64:AF64"/>
    <mergeCell ref="E65:I65"/>
    <mergeCell ref="K65:AF65"/>
    <mergeCell ref="D66:H66"/>
    <mergeCell ref="J66:AF66"/>
    <mergeCell ref="D67:H67"/>
    <mergeCell ref="J67:AF67"/>
    <mergeCell ref="AG63:AM63"/>
    <mergeCell ref="AN63:AP63"/>
    <mergeCell ref="C52:G52"/>
    <mergeCell ref="D59:H59"/>
    <mergeCell ref="D58:H58"/>
    <mergeCell ref="D57:H57"/>
    <mergeCell ref="D55:H55"/>
    <mergeCell ref="D56:H56"/>
    <mergeCell ref="AR2:BE2"/>
    <mergeCell ref="AG56:AM56"/>
    <mergeCell ref="AG59:AM59"/>
    <mergeCell ref="AG61:AM61"/>
    <mergeCell ref="AG58:AM58"/>
    <mergeCell ref="AG52:AM52"/>
    <mergeCell ref="AG57:AM57"/>
    <mergeCell ref="AG62:AM62"/>
    <mergeCell ref="AG55:AM55"/>
    <mergeCell ref="AG60:AM60"/>
    <mergeCell ref="AM47:AN47"/>
    <mergeCell ref="AM50:AP50"/>
    <mergeCell ref="AM49:AP49"/>
    <mergeCell ref="AN60:AP60"/>
    <mergeCell ref="AN59:AP59"/>
    <mergeCell ref="AN61:AP61"/>
    <mergeCell ref="AN52:AP52"/>
    <mergeCell ref="AN58:AP58"/>
    <mergeCell ref="AN57:AP57"/>
    <mergeCell ref="AN62:AP62"/>
    <mergeCell ref="AN55:AP55"/>
    <mergeCell ref="AN56:AP56"/>
    <mergeCell ref="AK31:AO31"/>
    <mergeCell ref="AK32:AO32"/>
    <mergeCell ref="AN68:AP68"/>
    <mergeCell ref="AG68:AM68"/>
    <mergeCell ref="AN69:AP69"/>
    <mergeCell ref="AG69:AM69"/>
    <mergeCell ref="AN70:AP70"/>
    <mergeCell ref="AG70:AM70"/>
    <mergeCell ref="AN54:AP54"/>
    <mergeCell ref="AS49:AT51"/>
    <mergeCell ref="AN64:AP64"/>
    <mergeCell ref="AG64:AM64"/>
    <mergeCell ref="AN65:AP65"/>
    <mergeCell ref="AG65:AM65"/>
    <mergeCell ref="AN66:AP66"/>
    <mergeCell ref="AG66:AM66"/>
    <mergeCell ref="AN67:AP67"/>
    <mergeCell ref="AG67:AM67"/>
  </mergeCells>
  <hyperlinks>
    <hyperlink ref="A55" location="'2401101 - SO 01 Stavební ...'!C2" display="/" xr:uid="{00000000-0004-0000-0000-000000000000}"/>
    <hyperlink ref="A56" location="'2401102 - SO 01 Zdravotec...'!C2" display="/" xr:uid="{00000000-0004-0000-0000-000001000000}"/>
    <hyperlink ref="A57" location="'2401103a - VZT - změna 1'!C2" display="/" xr:uid="{00000000-0004-0000-0000-000002000000}"/>
    <hyperlink ref="A58" location="'2401104 - Vytápění a chla...'!C2" display="/" xr:uid="{00000000-0004-0000-0000-000003000000}"/>
    <hyperlink ref="A60" location="'24011051 - 1.NP budova B'!C2" display="/" xr:uid="{00000000-0004-0000-0000-000004000000}"/>
    <hyperlink ref="A61" location="'24011052 - 1.NP budova C'!C2" display="/" xr:uid="{00000000-0004-0000-0000-000005000000}"/>
    <hyperlink ref="A62" location="'24011053 - 2.NP budova  A'!C2" display="/" xr:uid="{00000000-0004-0000-0000-000006000000}"/>
    <hyperlink ref="A63" location="'24011054 - 2.NP budova C'!C2" display="/" xr:uid="{00000000-0004-0000-0000-000007000000}"/>
    <hyperlink ref="A64" location="'24011055 - 3.NP budova A'!C2" display="/" xr:uid="{00000000-0004-0000-0000-000008000000}"/>
    <hyperlink ref="A65" location="'24011056 - 3.NP budova C'!C2" display="/" xr:uid="{00000000-0004-0000-0000-000009000000}"/>
    <hyperlink ref="A66" location="'2401106 - Silnoproud'!C2" display="/" xr:uid="{00000000-0004-0000-0000-00000A000000}"/>
    <hyperlink ref="A67" location="'2401107 - Slaboproud'!C2" display="/" xr:uid="{00000000-0004-0000-0000-00000B000000}"/>
    <hyperlink ref="A68" location="'2401108 - Měření a regulace'!C2" display="/" xr:uid="{00000000-0004-0000-0000-00000C000000}"/>
    <hyperlink ref="A69" location="'2401109 - Laboratorní vyb...'!C2" display="/" xr:uid="{00000000-0004-0000-0000-00000D000000}"/>
    <hyperlink ref="A70" location="'2401110 - Vedlejší a osta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45"/>
  <sheetViews>
    <sheetView showGridLines="0" zoomScaleNormal="100" workbookViewId="0">
      <selection activeCell="I626" sqref="I626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84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134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85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21.75" customHeight="1" x14ac:dyDescent="0.2">
      <c r="B13" s="28"/>
      <c r="D13" s="24" t="s">
        <v>26</v>
      </c>
      <c r="F13" s="26" t="s">
        <v>135</v>
      </c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71.25" customHeight="1" x14ac:dyDescent="0.2">
      <c r="B27" s="80"/>
      <c r="E27" s="314" t="s">
        <v>40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ROUND(J101,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ROUND((SUM(BE101:BE844)),  2)</f>
        <v>0</v>
      </c>
      <c r="I33" s="82">
        <v>0.21</v>
      </c>
      <c r="J33" s="72">
        <f>ROUND(((SUM(BE101:BE844))*I33),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ROUND((SUM(BF101:BF844)),  2)</f>
        <v>0</v>
      </c>
      <c r="I34" s="82">
        <v>0.12</v>
      </c>
      <c r="J34" s="72">
        <f>ROUND(((SUM(BF101:BF844))*I34),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ROUND((SUM(BG101:BG844)),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ROUND((SUM(BH101:BH844)),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ROUND((SUM(BI101:BI844)),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2401101 - SO 01 Stavební část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J101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140</v>
      </c>
      <c r="E60" s="94"/>
      <c r="F60" s="94"/>
      <c r="G60" s="94"/>
      <c r="H60" s="94"/>
      <c r="I60" s="94"/>
      <c r="J60" s="95">
        <f>J102</f>
        <v>0</v>
      </c>
      <c r="L60" s="92"/>
    </row>
    <row r="61" spans="2:47" s="9" customFormat="1" ht="20.100000000000001" customHeight="1" x14ac:dyDescent="0.2">
      <c r="B61" s="96"/>
      <c r="D61" s="97" t="s">
        <v>141</v>
      </c>
      <c r="E61" s="98"/>
      <c r="F61" s="98"/>
      <c r="G61" s="98"/>
      <c r="H61" s="98"/>
      <c r="I61" s="98"/>
      <c r="J61" s="99">
        <f>J103</f>
        <v>0</v>
      </c>
      <c r="L61" s="96"/>
    </row>
    <row r="62" spans="2:47" s="9" customFormat="1" ht="20.100000000000001" customHeight="1" x14ac:dyDescent="0.2">
      <c r="B62" s="96"/>
      <c r="D62" s="97" t="s">
        <v>142</v>
      </c>
      <c r="E62" s="98"/>
      <c r="F62" s="98"/>
      <c r="G62" s="98"/>
      <c r="H62" s="98"/>
      <c r="I62" s="98"/>
      <c r="J62" s="99">
        <f>J143</f>
        <v>0</v>
      </c>
      <c r="L62" s="96"/>
    </row>
    <row r="63" spans="2:47" s="9" customFormat="1" ht="20.100000000000001" customHeight="1" x14ac:dyDescent="0.2">
      <c r="B63" s="96"/>
      <c r="D63" s="97" t="s">
        <v>143</v>
      </c>
      <c r="E63" s="98"/>
      <c r="F63" s="98"/>
      <c r="G63" s="98"/>
      <c r="H63" s="98"/>
      <c r="I63" s="98"/>
      <c r="J63" s="99">
        <f>J169</f>
        <v>0</v>
      </c>
      <c r="L63" s="96"/>
    </row>
    <row r="64" spans="2:47" s="9" customFormat="1" ht="20.100000000000001" customHeight="1" x14ac:dyDescent="0.2">
      <c r="B64" s="96"/>
      <c r="D64" s="97" t="s">
        <v>144</v>
      </c>
      <c r="E64" s="98"/>
      <c r="F64" s="98"/>
      <c r="G64" s="98"/>
      <c r="H64" s="98"/>
      <c r="I64" s="98"/>
      <c r="J64" s="99">
        <f>J212</f>
        <v>0</v>
      </c>
      <c r="L64" s="96"/>
    </row>
    <row r="65" spans="2:12" s="9" customFormat="1" ht="20.100000000000001" customHeight="1" x14ac:dyDescent="0.2">
      <c r="B65" s="96"/>
      <c r="D65" s="97" t="s">
        <v>145</v>
      </c>
      <c r="E65" s="98"/>
      <c r="F65" s="98"/>
      <c r="G65" s="98"/>
      <c r="H65" s="98"/>
      <c r="I65" s="98"/>
      <c r="J65" s="99">
        <f>J295</f>
        <v>0</v>
      </c>
      <c r="L65" s="96"/>
    </row>
    <row r="66" spans="2:12" s="9" customFormat="1" ht="20.100000000000001" customHeight="1" x14ac:dyDescent="0.2">
      <c r="B66" s="96"/>
      <c r="D66" s="97" t="s">
        <v>146</v>
      </c>
      <c r="E66" s="98"/>
      <c r="F66" s="98"/>
      <c r="G66" s="98"/>
      <c r="H66" s="98"/>
      <c r="I66" s="98"/>
      <c r="J66" s="99">
        <f>J451</f>
        <v>0</v>
      </c>
      <c r="L66" s="96"/>
    </row>
    <row r="67" spans="2:12" s="9" customFormat="1" ht="20.100000000000001" customHeight="1" x14ac:dyDescent="0.2">
      <c r="B67" s="96"/>
      <c r="D67" s="97" t="s">
        <v>147</v>
      </c>
      <c r="E67" s="98"/>
      <c r="F67" s="98"/>
      <c r="G67" s="98"/>
      <c r="H67" s="98"/>
      <c r="I67" s="98"/>
      <c r="J67" s="99">
        <f>J476</f>
        <v>0</v>
      </c>
      <c r="L67" s="96"/>
    </row>
    <row r="68" spans="2:12" s="8" customFormat="1" ht="24.95" customHeight="1" x14ac:dyDescent="0.2">
      <c r="B68" s="92"/>
      <c r="D68" s="93" t="s">
        <v>148</v>
      </c>
      <c r="E68" s="94"/>
      <c r="F68" s="94"/>
      <c r="G68" s="94"/>
      <c r="H68" s="94"/>
      <c r="I68" s="94"/>
      <c r="J68" s="95">
        <f>J479</f>
        <v>0</v>
      </c>
      <c r="L68" s="92"/>
    </row>
    <row r="69" spans="2:12" s="9" customFormat="1" ht="20.100000000000001" customHeight="1" x14ac:dyDescent="0.2">
      <c r="B69" s="96"/>
      <c r="D69" s="97" t="s">
        <v>149</v>
      </c>
      <c r="E69" s="98"/>
      <c r="F69" s="98"/>
      <c r="G69" s="98"/>
      <c r="H69" s="98"/>
      <c r="I69" s="98"/>
      <c r="J69" s="99">
        <f>J480</f>
        <v>0</v>
      </c>
      <c r="L69" s="96"/>
    </row>
    <row r="70" spans="2:12" s="9" customFormat="1" ht="20.100000000000001" customHeight="1" x14ac:dyDescent="0.2">
      <c r="B70" s="96"/>
      <c r="D70" s="97" t="s">
        <v>150</v>
      </c>
      <c r="E70" s="98"/>
      <c r="F70" s="98"/>
      <c r="G70" s="98"/>
      <c r="H70" s="98"/>
      <c r="I70" s="98"/>
      <c r="J70" s="99">
        <f>J506</f>
        <v>0</v>
      </c>
      <c r="L70" s="96"/>
    </row>
    <row r="71" spans="2:12" s="9" customFormat="1" ht="20.100000000000001" customHeight="1" x14ac:dyDescent="0.2">
      <c r="B71" s="96"/>
      <c r="D71" s="97" t="s">
        <v>151</v>
      </c>
      <c r="E71" s="98"/>
      <c r="F71" s="98"/>
      <c r="G71" s="98"/>
      <c r="H71" s="98"/>
      <c r="I71" s="98"/>
      <c r="J71" s="99">
        <f>J514</f>
        <v>0</v>
      </c>
      <c r="L71" s="96"/>
    </row>
    <row r="72" spans="2:12" s="9" customFormat="1" ht="20.100000000000001" customHeight="1" x14ac:dyDescent="0.2">
      <c r="B72" s="96"/>
      <c r="D72" s="97" t="s">
        <v>152</v>
      </c>
      <c r="E72" s="98"/>
      <c r="F72" s="98"/>
      <c r="G72" s="98"/>
      <c r="H72" s="98"/>
      <c r="I72" s="98"/>
      <c r="J72" s="99">
        <f>J530</f>
        <v>0</v>
      </c>
      <c r="L72" s="96"/>
    </row>
    <row r="73" spans="2:12" s="9" customFormat="1" ht="20.100000000000001" customHeight="1" x14ac:dyDescent="0.2">
      <c r="B73" s="96"/>
      <c r="D73" s="97" t="s">
        <v>153</v>
      </c>
      <c r="E73" s="98"/>
      <c r="F73" s="98"/>
      <c r="G73" s="98"/>
      <c r="H73" s="98"/>
      <c r="I73" s="98"/>
      <c r="J73" s="99">
        <f>J544</f>
        <v>0</v>
      </c>
      <c r="L73" s="96"/>
    </row>
    <row r="74" spans="2:12" s="9" customFormat="1" ht="20.100000000000001" customHeight="1" x14ac:dyDescent="0.2">
      <c r="B74" s="96"/>
      <c r="D74" s="97" t="s">
        <v>154</v>
      </c>
      <c r="E74" s="98"/>
      <c r="F74" s="98"/>
      <c r="G74" s="98"/>
      <c r="H74" s="98"/>
      <c r="I74" s="98"/>
      <c r="J74" s="99">
        <f>J632</f>
        <v>0</v>
      </c>
      <c r="L74" s="96"/>
    </row>
    <row r="75" spans="2:12" s="9" customFormat="1" ht="20.100000000000001" customHeight="1" x14ac:dyDescent="0.2">
      <c r="B75" s="96"/>
      <c r="D75" s="97" t="s">
        <v>155</v>
      </c>
      <c r="E75" s="98"/>
      <c r="F75" s="98"/>
      <c r="G75" s="98"/>
      <c r="H75" s="98"/>
      <c r="I75" s="98"/>
      <c r="J75" s="99">
        <f>J666</f>
        <v>0</v>
      </c>
      <c r="L75" s="96"/>
    </row>
    <row r="76" spans="2:12" s="9" customFormat="1" ht="20.100000000000001" customHeight="1" x14ac:dyDescent="0.2">
      <c r="B76" s="96"/>
      <c r="D76" s="97" t="s">
        <v>156</v>
      </c>
      <c r="E76" s="98"/>
      <c r="F76" s="98"/>
      <c r="G76" s="98"/>
      <c r="H76" s="98"/>
      <c r="I76" s="98"/>
      <c r="J76" s="99">
        <f>J688</f>
        <v>0</v>
      </c>
      <c r="L76" s="96"/>
    </row>
    <row r="77" spans="2:12" s="9" customFormat="1" ht="20.100000000000001" customHeight="1" x14ac:dyDescent="0.2">
      <c r="B77" s="96"/>
      <c r="D77" s="97" t="s">
        <v>157</v>
      </c>
      <c r="E77" s="98"/>
      <c r="F77" s="98"/>
      <c r="G77" s="98"/>
      <c r="H77" s="98"/>
      <c r="I77" s="98"/>
      <c r="J77" s="99">
        <f>J754</f>
        <v>0</v>
      </c>
      <c r="L77" s="96"/>
    </row>
    <row r="78" spans="2:12" s="9" customFormat="1" ht="20.100000000000001" customHeight="1" x14ac:dyDescent="0.2">
      <c r="B78" s="96"/>
      <c r="D78" s="97" t="s">
        <v>158</v>
      </c>
      <c r="E78" s="98"/>
      <c r="F78" s="98"/>
      <c r="G78" s="98"/>
      <c r="H78" s="98"/>
      <c r="I78" s="98"/>
      <c r="J78" s="99">
        <f>J771</f>
        <v>0</v>
      </c>
      <c r="L78" s="96"/>
    </row>
    <row r="79" spans="2:12" s="9" customFormat="1" ht="20.100000000000001" customHeight="1" x14ac:dyDescent="0.2">
      <c r="B79" s="96"/>
      <c r="D79" s="97" t="s">
        <v>159</v>
      </c>
      <c r="E79" s="98"/>
      <c r="F79" s="98"/>
      <c r="G79" s="98"/>
      <c r="H79" s="98"/>
      <c r="I79" s="98"/>
      <c r="J79" s="99">
        <f>J792</f>
        <v>0</v>
      </c>
      <c r="L79" s="96"/>
    </row>
    <row r="80" spans="2:12" s="9" customFormat="1" ht="20.100000000000001" customHeight="1" x14ac:dyDescent="0.2">
      <c r="B80" s="96"/>
      <c r="D80" s="97" t="s">
        <v>160</v>
      </c>
      <c r="E80" s="98"/>
      <c r="F80" s="98"/>
      <c r="G80" s="98"/>
      <c r="H80" s="98"/>
      <c r="I80" s="98"/>
      <c r="J80" s="99">
        <f>J832</f>
        <v>0</v>
      </c>
      <c r="L80" s="96"/>
    </row>
    <row r="81" spans="2:12" s="9" customFormat="1" ht="20.100000000000001" customHeight="1" x14ac:dyDescent="0.2">
      <c r="B81" s="96"/>
      <c r="D81" s="97" t="s">
        <v>161</v>
      </c>
      <c r="E81" s="98"/>
      <c r="F81" s="98"/>
      <c r="G81" s="98"/>
      <c r="H81" s="98"/>
      <c r="I81" s="98"/>
      <c r="J81" s="99">
        <f>J840</f>
        <v>0</v>
      </c>
      <c r="L81" s="96"/>
    </row>
    <row r="82" spans="2:12" s="1" customFormat="1" ht="21.75" customHeight="1" x14ac:dyDescent="0.2">
      <c r="B82" s="28"/>
      <c r="L82" s="28"/>
    </row>
    <row r="83" spans="2:12" s="1" customFormat="1" ht="6.95" customHeight="1" x14ac:dyDescent="0.2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28"/>
    </row>
    <row r="87" spans="2:12" s="1" customFormat="1" ht="6.95" customHeight="1" x14ac:dyDescent="0.2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28"/>
    </row>
    <row r="88" spans="2:12" s="1" customFormat="1" ht="24.95" customHeight="1" x14ac:dyDescent="0.2">
      <c r="B88" s="28"/>
      <c r="C88" s="21" t="s">
        <v>162</v>
      </c>
      <c r="L88" s="28"/>
    </row>
    <row r="89" spans="2:12" s="1" customFormat="1" ht="6.95" customHeight="1" x14ac:dyDescent="0.2">
      <c r="B89" s="28"/>
      <c r="L89" s="28"/>
    </row>
    <row r="90" spans="2:12" s="1" customFormat="1" ht="12" customHeight="1" x14ac:dyDescent="0.2">
      <c r="B90" s="28"/>
      <c r="C90" s="270" t="s">
        <v>17</v>
      </c>
      <c r="L90" s="28"/>
    </row>
    <row r="91" spans="2:12" s="1" customFormat="1" ht="26.25" customHeight="1" x14ac:dyDescent="0.2">
      <c r="B91" s="28"/>
      <c r="E91" s="321" t="str">
        <f>E7</f>
        <v>Stavební úpravy stávající budovy business centra VŠB - TUO II.etapa</v>
      </c>
      <c r="F91" s="322"/>
      <c r="G91" s="322"/>
      <c r="H91" s="322"/>
      <c r="L91" s="28"/>
    </row>
    <row r="92" spans="2:12" s="1" customFormat="1" ht="12" customHeight="1" x14ac:dyDescent="0.2">
      <c r="B92" s="28"/>
      <c r="C92" s="270" t="s">
        <v>133</v>
      </c>
      <c r="L92" s="28"/>
    </row>
    <row r="93" spans="2:12" s="1" customFormat="1" ht="16.5" customHeight="1" x14ac:dyDescent="0.2">
      <c r="B93" s="28"/>
      <c r="E93" s="318" t="str">
        <f>E9</f>
        <v>2401101 - SO 01 Stavební část</v>
      </c>
      <c r="F93" s="320"/>
      <c r="G93" s="320"/>
      <c r="H93" s="320"/>
      <c r="L93" s="28"/>
    </row>
    <row r="94" spans="2:12" s="1" customFormat="1" ht="6.95" customHeight="1" x14ac:dyDescent="0.2">
      <c r="B94" s="28"/>
      <c r="L94" s="28"/>
    </row>
    <row r="95" spans="2:12" s="1" customFormat="1" ht="12" customHeight="1" x14ac:dyDescent="0.2">
      <c r="B95" s="28"/>
      <c r="C95" s="270" t="s">
        <v>22</v>
      </c>
      <c r="F95" s="260" t="str">
        <f>F12</f>
        <v>Ostrava</v>
      </c>
      <c r="I95" s="270" t="s">
        <v>24</v>
      </c>
      <c r="J95" s="267" t="str">
        <f>IF(J12="","",J12)</f>
        <v>9. 6. 2024</v>
      </c>
      <c r="L95" s="28"/>
    </row>
    <row r="96" spans="2:12" s="1" customFormat="1" ht="6.95" customHeight="1" x14ac:dyDescent="0.2">
      <c r="B96" s="28"/>
      <c r="L96" s="28"/>
    </row>
    <row r="97" spans="2:65" s="1" customFormat="1" ht="15.2" customHeight="1" x14ac:dyDescent="0.2">
      <c r="B97" s="28"/>
      <c r="C97" s="270" t="s">
        <v>28</v>
      </c>
      <c r="F97" s="260" t="str">
        <f>E15</f>
        <v>VŠB TU, Ostrava</v>
      </c>
      <c r="I97" s="270" t="s">
        <v>34</v>
      </c>
      <c r="J97" s="262" t="str">
        <f>E21</f>
        <v>ARCHI BIM</v>
      </c>
      <c r="L97" s="28"/>
    </row>
    <row r="98" spans="2:65" s="1" customFormat="1" ht="15.2" customHeight="1" x14ac:dyDescent="0.2">
      <c r="B98" s="28"/>
      <c r="C98" s="270" t="s">
        <v>32</v>
      </c>
      <c r="F98" s="260" t="str">
        <f>IF(E18="","",E18)</f>
        <v>Vyplň údaj</v>
      </c>
      <c r="I98" s="270" t="s">
        <v>37</v>
      </c>
      <c r="J98" s="262" t="str">
        <f>E24</f>
        <v>Anna Mužná</v>
      </c>
      <c r="L98" s="28"/>
    </row>
    <row r="99" spans="2:65" s="1" customFormat="1" ht="10.35" customHeight="1" x14ac:dyDescent="0.2">
      <c r="B99" s="28"/>
      <c r="L99" s="28"/>
    </row>
    <row r="100" spans="2:65" s="10" customFormat="1" ht="29.25" customHeight="1" x14ac:dyDescent="0.2">
      <c r="B100" s="100"/>
      <c r="C100" s="101" t="s">
        <v>163</v>
      </c>
      <c r="D100" s="102" t="s">
        <v>60</v>
      </c>
      <c r="E100" s="102" t="s">
        <v>56</v>
      </c>
      <c r="F100" s="102" t="s">
        <v>57</v>
      </c>
      <c r="G100" s="102" t="s">
        <v>164</v>
      </c>
      <c r="H100" s="102" t="s">
        <v>165</v>
      </c>
      <c r="I100" s="102" t="s">
        <v>166</v>
      </c>
      <c r="J100" s="102" t="s">
        <v>138</v>
      </c>
      <c r="K100" s="103" t="s">
        <v>167</v>
      </c>
      <c r="L100" s="100"/>
      <c r="M100" s="47" t="s">
        <v>3</v>
      </c>
      <c r="N100" s="48" t="s">
        <v>45</v>
      </c>
      <c r="O100" s="48" t="s">
        <v>168</v>
      </c>
      <c r="P100" s="48" t="s">
        <v>169</v>
      </c>
      <c r="Q100" s="48" t="s">
        <v>170</v>
      </c>
      <c r="R100" s="48" t="s">
        <v>171</v>
      </c>
      <c r="S100" s="48" t="s">
        <v>172</v>
      </c>
      <c r="T100" s="49" t="s">
        <v>173</v>
      </c>
    </row>
    <row r="101" spans="2:65" s="1" customFormat="1" ht="22.7" customHeight="1" x14ac:dyDescent="0.25">
      <c r="B101" s="28"/>
      <c r="C101" s="52" t="s">
        <v>174</v>
      </c>
      <c r="J101" s="104">
        <f>BK101</f>
        <v>0</v>
      </c>
      <c r="L101" s="28"/>
      <c r="M101" s="50"/>
      <c r="N101" s="42"/>
      <c r="O101" s="42"/>
      <c r="P101" s="105">
        <f>P102+P479</f>
        <v>0</v>
      </c>
      <c r="Q101" s="42"/>
      <c r="R101" s="105">
        <f>R102+R479</f>
        <v>142.14609543</v>
      </c>
      <c r="S101" s="42"/>
      <c r="T101" s="106">
        <f>T102+T479</f>
        <v>124.21917530000002</v>
      </c>
      <c r="AT101" s="17" t="s">
        <v>74</v>
      </c>
      <c r="AU101" s="17" t="s">
        <v>139</v>
      </c>
      <c r="BK101" s="107">
        <f>BK102+BK479</f>
        <v>0</v>
      </c>
    </row>
    <row r="102" spans="2:65" s="11" customFormat="1" ht="26.1" customHeight="1" x14ac:dyDescent="0.2">
      <c r="B102" s="108"/>
      <c r="D102" s="109" t="s">
        <v>74</v>
      </c>
      <c r="E102" s="110" t="s">
        <v>175</v>
      </c>
      <c r="F102" s="110" t="s">
        <v>176</v>
      </c>
      <c r="I102" s="111"/>
      <c r="J102" s="112">
        <f>BK102</f>
        <v>0</v>
      </c>
      <c r="L102" s="108"/>
      <c r="M102" s="113"/>
      <c r="P102" s="114">
        <f>P103+P143+P169+P212+P295+P451+P476</f>
        <v>0</v>
      </c>
      <c r="R102" s="114">
        <f>R103+R143+R169+R212+R295+R451+R476</f>
        <v>108.25879739</v>
      </c>
      <c r="T102" s="115">
        <f>T103+T143+T169+T212+T295+T451+T476</f>
        <v>92.530696000000006</v>
      </c>
      <c r="AR102" s="109" t="s">
        <v>83</v>
      </c>
      <c r="AT102" s="116" t="s">
        <v>74</v>
      </c>
      <c r="AU102" s="116" t="s">
        <v>75</v>
      </c>
      <c r="AY102" s="109" t="s">
        <v>177</v>
      </c>
      <c r="BK102" s="117">
        <f>BK103+BK143+BK169+BK212+BK295+BK451+BK476</f>
        <v>0</v>
      </c>
    </row>
    <row r="103" spans="2:65" s="11" customFormat="1" ht="22.7" customHeight="1" x14ac:dyDescent="0.2">
      <c r="B103" s="108"/>
      <c r="D103" s="109" t="s">
        <v>74</v>
      </c>
      <c r="E103" s="118" t="s">
        <v>83</v>
      </c>
      <c r="F103" s="118" t="s">
        <v>178</v>
      </c>
      <c r="I103" s="111"/>
      <c r="J103" s="119">
        <f>BK103</f>
        <v>0</v>
      </c>
      <c r="L103" s="108"/>
      <c r="M103" s="113"/>
      <c r="P103" s="114">
        <f>SUM(P104:P142)</f>
        <v>0</v>
      </c>
      <c r="R103" s="114">
        <f>SUM(R104:R142)</f>
        <v>38.137999999999998</v>
      </c>
      <c r="T103" s="115">
        <f>SUM(T104:T142)</f>
        <v>0</v>
      </c>
      <c r="AR103" s="109" t="s">
        <v>83</v>
      </c>
      <c r="AT103" s="116" t="s">
        <v>74</v>
      </c>
      <c r="AU103" s="116" t="s">
        <v>83</v>
      </c>
      <c r="AY103" s="109" t="s">
        <v>177</v>
      </c>
      <c r="BK103" s="117">
        <f>SUM(BK104:BK142)</f>
        <v>0</v>
      </c>
    </row>
    <row r="104" spans="2:65" s="1" customFormat="1" ht="37.700000000000003" customHeight="1" x14ac:dyDescent="0.2">
      <c r="B104" s="120"/>
      <c r="C104" s="121" t="s">
        <v>83</v>
      </c>
      <c r="D104" s="121" t="s">
        <v>179</v>
      </c>
      <c r="E104" s="122" t="s">
        <v>180</v>
      </c>
      <c r="F104" s="123" t="s">
        <v>181</v>
      </c>
      <c r="G104" s="124" t="s">
        <v>182</v>
      </c>
      <c r="H104" s="125">
        <v>1.7</v>
      </c>
      <c r="I104" s="126"/>
      <c r="J104" s="127">
        <f>ROUND(I104*H104,2)</f>
        <v>0</v>
      </c>
      <c r="K104" s="123" t="s">
        <v>183</v>
      </c>
      <c r="L104" s="28"/>
      <c r="M104" s="128" t="s">
        <v>3</v>
      </c>
      <c r="N104" s="129" t="s">
        <v>46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184</v>
      </c>
      <c r="AT104" s="132" t="s">
        <v>179</v>
      </c>
      <c r="AU104" s="132" t="s">
        <v>86</v>
      </c>
      <c r="AY104" s="17" t="s">
        <v>177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83</v>
      </c>
      <c r="BK104" s="133">
        <f>ROUND(I104*H104,2)</f>
        <v>0</v>
      </c>
      <c r="BL104" s="17" t="s">
        <v>184</v>
      </c>
      <c r="BM104" s="132" t="s">
        <v>185</v>
      </c>
    </row>
    <row r="105" spans="2:65" s="1" customFormat="1" x14ac:dyDescent="0.2">
      <c r="B105" s="28"/>
      <c r="D105" s="134" t="s">
        <v>186</v>
      </c>
      <c r="F105" s="135" t="s">
        <v>187</v>
      </c>
      <c r="I105" s="136"/>
      <c r="L105" s="28"/>
      <c r="M105" s="137"/>
      <c r="T105" s="44"/>
      <c r="AT105" s="17" t="s">
        <v>186</v>
      </c>
      <c r="AU105" s="17" t="s">
        <v>86</v>
      </c>
    </row>
    <row r="106" spans="2:65" s="12" customFormat="1" x14ac:dyDescent="0.2">
      <c r="B106" s="138"/>
      <c r="D106" s="139" t="s">
        <v>188</v>
      </c>
      <c r="E106" s="140" t="s">
        <v>3</v>
      </c>
      <c r="F106" s="141" t="s">
        <v>189</v>
      </c>
      <c r="H106" s="140" t="s">
        <v>3</v>
      </c>
      <c r="I106" s="142"/>
      <c r="L106" s="138"/>
      <c r="M106" s="143"/>
      <c r="T106" s="144"/>
      <c r="AT106" s="140" t="s">
        <v>188</v>
      </c>
      <c r="AU106" s="140" t="s">
        <v>86</v>
      </c>
      <c r="AV106" s="12" t="s">
        <v>83</v>
      </c>
      <c r="AW106" s="12" t="s">
        <v>36</v>
      </c>
      <c r="AX106" s="12" t="s">
        <v>75</v>
      </c>
      <c r="AY106" s="140" t="s">
        <v>177</v>
      </c>
    </row>
    <row r="107" spans="2:65" s="13" customFormat="1" x14ac:dyDescent="0.2">
      <c r="B107" s="145"/>
      <c r="D107" s="139" t="s">
        <v>188</v>
      </c>
      <c r="E107" s="146" t="s">
        <v>3</v>
      </c>
      <c r="F107" s="147" t="s">
        <v>190</v>
      </c>
      <c r="H107" s="148">
        <v>1.7</v>
      </c>
      <c r="I107" s="149"/>
      <c r="L107" s="145"/>
      <c r="M107" s="150"/>
      <c r="T107" s="151"/>
      <c r="AT107" s="146" t="s">
        <v>188</v>
      </c>
      <c r="AU107" s="146" t="s">
        <v>86</v>
      </c>
      <c r="AV107" s="13" t="s">
        <v>86</v>
      </c>
      <c r="AW107" s="13" t="s">
        <v>36</v>
      </c>
      <c r="AX107" s="13" t="s">
        <v>83</v>
      </c>
      <c r="AY107" s="146" t="s">
        <v>177</v>
      </c>
    </row>
    <row r="108" spans="2:65" s="1" customFormat="1" ht="24.2" customHeight="1" x14ac:dyDescent="0.2">
      <c r="B108" s="120"/>
      <c r="C108" s="121" t="s">
        <v>86</v>
      </c>
      <c r="D108" s="121" t="s">
        <v>179</v>
      </c>
      <c r="E108" s="122" t="s">
        <v>191</v>
      </c>
      <c r="F108" s="123" t="s">
        <v>192</v>
      </c>
      <c r="G108" s="124" t="s">
        <v>182</v>
      </c>
      <c r="H108" s="125">
        <v>26.547999999999998</v>
      </c>
      <c r="I108" s="126"/>
      <c r="J108" s="127">
        <f>ROUND(I108*H108,2)</f>
        <v>0</v>
      </c>
      <c r="K108" s="123" t="s">
        <v>183</v>
      </c>
      <c r="L108" s="28"/>
      <c r="M108" s="128" t="s">
        <v>3</v>
      </c>
      <c r="N108" s="129" t="s">
        <v>46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184</v>
      </c>
      <c r="AT108" s="132" t="s">
        <v>179</v>
      </c>
      <c r="AU108" s="132" t="s">
        <v>86</v>
      </c>
      <c r="AY108" s="17" t="s">
        <v>177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83</v>
      </c>
      <c r="BK108" s="133">
        <f>ROUND(I108*H108,2)</f>
        <v>0</v>
      </c>
      <c r="BL108" s="17" t="s">
        <v>184</v>
      </c>
      <c r="BM108" s="132" t="s">
        <v>193</v>
      </c>
    </row>
    <row r="109" spans="2:65" s="1" customFormat="1" x14ac:dyDescent="0.2">
      <c r="B109" s="28"/>
      <c r="D109" s="134" t="s">
        <v>186</v>
      </c>
      <c r="F109" s="135" t="s">
        <v>194</v>
      </c>
      <c r="I109" s="136"/>
      <c r="L109" s="28"/>
      <c r="M109" s="137"/>
      <c r="T109" s="44"/>
      <c r="AT109" s="17" t="s">
        <v>186</v>
      </c>
      <c r="AU109" s="17" t="s">
        <v>86</v>
      </c>
    </row>
    <row r="110" spans="2:65" s="12" customFormat="1" x14ac:dyDescent="0.2">
      <c r="B110" s="138"/>
      <c r="D110" s="139" t="s">
        <v>188</v>
      </c>
      <c r="E110" s="140" t="s">
        <v>3</v>
      </c>
      <c r="F110" s="141" t="s">
        <v>195</v>
      </c>
      <c r="H110" s="140" t="s">
        <v>3</v>
      </c>
      <c r="I110" s="142"/>
      <c r="L110" s="138"/>
      <c r="M110" s="143"/>
      <c r="T110" s="144"/>
      <c r="AT110" s="140" t="s">
        <v>188</v>
      </c>
      <c r="AU110" s="140" t="s">
        <v>86</v>
      </c>
      <c r="AV110" s="12" t="s">
        <v>83</v>
      </c>
      <c r="AW110" s="12" t="s">
        <v>36</v>
      </c>
      <c r="AX110" s="12" t="s">
        <v>75</v>
      </c>
      <c r="AY110" s="140" t="s">
        <v>177</v>
      </c>
    </row>
    <row r="111" spans="2:65" s="13" customFormat="1" x14ac:dyDescent="0.2">
      <c r="B111" s="145"/>
      <c r="D111" s="139" t="s">
        <v>188</v>
      </c>
      <c r="E111" s="146" t="s">
        <v>3</v>
      </c>
      <c r="F111" s="147" t="s">
        <v>196</v>
      </c>
      <c r="H111" s="148">
        <v>19.797999999999998</v>
      </c>
      <c r="I111" s="149"/>
      <c r="L111" s="145"/>
      <c r="M111" s="150"/>
      <c r="T111" s="151"/>
      <c r="AT111" s="146" t="s">
        <v>188</v>
      </c>
      <c r="AU111" s="146" t="s">
        <v>86</v>
      </c>
      <c r="AV111" s="13" t="s">
        <v>86</v>
      </c>
      <c r="AW111" s="13" t="s">
        <v>36</v>
      </c>
      <c r="AX111" s="13" t="s">
        <v>75</v>
      </c>
      <c r="AY111" s="146" t="s">
        <v>177</v>
      </c>
    </row>
    <row r="112" spans="2:65" s="12" customFormat="1" x14ac:dyDescent="0.2">
      <c r="B112" s="138"/>
      <c r="D112" s="139" t="s">
        <v>188</v>
      </c>
      <c r="E112" s="140" t="s">
        <v>3</v>
      </c>
      <c r="F112" s="141" t="s">
        <v>197</v>
      </c>
      <c r="H112" s="140" t="s">
        <v>3</v>
      </c>
      <c r="I112" s="142"/>
      <c r="L112" s="138"/>
      <c r="M112" s="143"/>
      <c r="T112" s="144"/>
      <c r="AT112" s="140" t="s">
        <v>188</v>
      </c>
      <c r="AU112" s="140" t="s">
        <v>86</v>
      </c>
      <c r="AV112" s="12" t="s">
        <v>83</v>
      </c>
      <c r="AW112" s="12" t="s">
        <v>36</v>
      </c>
      <c r="AX112" s="12" t="s">
        <v>75</v>
      </c>
      <c r="AY112" s="140" t="s">
        <v>177</v>
      </c>
    </row>
    <row r="113" spans="2:65" s="13" customFormat="1" x14ac:dyDescent="0.2">
      <c r="B113" s="145"/>
      <c r="D113" s="139" t="s">
        <v>188</v>
      </c>
      <c r="E113" s="146" t="s">
        <v>3</v>
      </c>
      <c r="F113" s="147" t="s">
        <v>198</v>
      </c>
      <c r="H113" s="148">
        <v>6.75</v>
      </c>
      <c r="I113" s="149"/>
      <c r="L113" s="145"/>
      <c r="M113" s="150"/>
      <c r="T113" s="151"/>
      <c r="AT113" s="146" t="s">
        <v>188</v>
      </c>
      <c r="AU113" s="146" t="s">
        <v>86</v>
      </c>
      <c r="AV113" s="13" t="s">
        <v>86</v>
      </c>
      <c r="AW113" s="13" t="s">
        <v>36</v>
      </c>
      <c r="AX113" s="13" t="s">
        <v>75</v>
      </c>
      <c r="AY113" s="146" t="s">
        <v>177</v>
      </c>
    </row>
    <row r="114" spans="2:65" s="14" customFormat="1" x14ac:dyDescent="0.2">
      <c r="B114" s="152"/>
      <c r="D114" s="139" t="s">
        <v>188</v>
      </c>
      <c r="E114" s="153" t="s">
        <v>3</v>
      </c>
      <c r="F114" s="154" t="s">
        <v>199</v>
      </c>
      <c r="H114" s="155">
        <v>26.547999999999998</v>
      </c>
      <c r="I114" s="156"/>
      <c r="L114" s="152"/>
      <c r="M114" s="157"/>
      <c r="T114" s="158"/>
      <c r="AT114" s="153" t="s">
        <v>188</v>
      </c>
      <c r="AU114" s="153" t="s">
        <v>86</v>
      </c>
      <c r="AV114" s="14" t="s">
        <v>184</v>
      </c>
      <c r="AW114" s="14" t="s">
        <v>36</v>
      </c>
      <c r="AX114" s="14" t="s">
        <v>83</v>
      </c>
      <c r="AY114" s="153" t="s">
        <v>177</v>
      </c>
    </row>
    <row r="115" spans="2:65" s="1" customFormat="1" ht="55.5" customHeight="1" x14ac:dyDescent="0.2">
      <c r="B115" s="120"/>
      <c r="C115" s="121" t="s">
        <v>200</v>
      </c>
      <c r="D115" s="121" t="s">
        <v>179</v>
      </c>
      <c r="E115" s="122" t="s">
        <v>201</v>
      </c>
      <c r="F115" s="123" t="s">
        <v>202</v>
      </c>
      <c r="G115" s="124" t="s">
        <v>182</v>
      </c>
      <c r="H115" s="125">
        <v>26.547999999999998</v>
      </c>
      <c r="I115" s="126"/>
      <c r="J115" s="127">
        <f>ROUND(I115*H115,2)</f>
        <v>0</v>
      </c>
      <c r="K115" s="123" t="s">
        <v>183</v>
      </c>
      <c r="L115" s="28"/>
      <c r="M115" s="128" t="s">
        <v>3</v>
      </c>
      <c r="N115" s="129" t="s">
        <v>46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184</v>
      </c>
      <c r="AT115" s="132" t="s">
        <v>179</v>
      </c>
      <c r="AU115" s="132" t="s">
        <v>86</v>
      </c>
      <c r="AY115" s="17" t="s">
        <v>177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83</v>
      </c>
      <c r="BK115" s="133">
        <f>ROUND(I115*H115,2)</f>
        <v>0</v>
      </c>
      <c r="BL115" s="17" t="s">
        <v>184</v>
      </c>
      <c r="BM115" s="132" t="s">
        <v>203</v>
      </c>
    </row>
    <row r="116" spans="2:65" s="1" customFormat="1" x14ac:dyDescent="0.2">
      <c r="B116" s="28"/>
      <c r="D116" s="134" t="s">
        <v>186</v>
      </c>
      <c r="F116" s="135" t="s">
        <v>204</v>
      </c>
      <c r="I116" s="136"/>
      <c r="L116" s="28"/>
      <c r="M116" s="137"/>
      <c r="T116" s="44"/>
      <c r="AT116" s="17" t="s">
        <v>186</v>
      </c>
      <c r="AU116" s="17" t="s">
        <v>86</v>
      </c>
    </row>
    <row r="117" spans="2:65" s="13" customFormat="1" x14ac:dyDescent="0.2">
      <c r="B117" s="145"/>
      <c r="D117" s="139" t="s">
        <v>188</v>
      </c>
      <c r="E117" s="146" t="s">
        <v>3</v>
      </c>
      <c r="F117" s="147" t="s">
        <v>205</v>
      </c>
      <c r="H117" s="148">
        <v>26.547999999999998</v>
      </c>
      <c r="I117" s="149"/>
      <c r="L117" s="145"/>
      <c r="M117" s="150"/>
      <c r="T117" s="151"/>
      <c r="AT117" s="146" t="s">
        <v>188</v>
      </c>
      <c r="AU117" s="146" t="s">
        <v>86</v>
      </c>
      <c r="AV117" s="13" t="s">
        <v>86</v>
      </c>
      <c r="AW117" s="13" t="s">
        <v>36</v>
      </c>
      <c r="AX117" s="13" t="s">
        <v>83</v>
      </c>
      <c r="AY117" s="146" t="s">
        <v>177</v>
      </c>
    </row>
    <row r="118" spans="2:65" s="1" customFormat="1" ht="62.85" customHeight="1" x14ac:dyDescent="0.2">
      <c r="B118" s="120"/>
      <c r="C118" s="121" t="s">
        <v>184</v>
      </c>
      <c r="D118" s="121" t="s">
        <v>179</v>
      </c>
      <c r="E118" s="122" t="s">
        <v>206</v>
      </c>
      <c r="F118" s="123" t="s">
        <v>207</v>
      </c>
      <c r="G118" s="124" t="s">
        <v>182</v>
      </c>
      <c r="H118" s="125">
        <v>106.19199999999999</v>
      </c>
      <c r="I118" s="126"/>
      <c r="J118" s="127">
        <f>ROUND(I118*H118,2)</f>
        <v>0</v>
      </c>
      <c r="K118" s="123" t="s">
        <v>183</v>
      </c>
      <c r="L118" s="28"/>
      <c r="M118" s="128" t="s">
        <v>3</v>
      </c>
      <c r="N118" s="129" t="s">
        <v>46</v>
      </c>
      <c r="P118" s="130">
        <f>O118*H118</f>
        <v>0</v>
      </c>
      <c r="Q118" s="130">
        <v>0</v>
      </c>
      <c r="R118" s="130">
        <f>Q118*H118</f>
        <v>0</v>
      </c>
      <c r="S118" s="130">
        <v>0</v>
      </c>
      <c r="T118" s="131">
        <f>S118*H118</f>
        <v>0</v>
      </c>
      <c r="AR118" s="132" t="s">
        <v>184</v>
      </c>
      <c r="AT118" s="132" t="s">
        <v>179</v>
      </c>
      <c r="AU118" s="132" t="s">
        <v>86</v>
      </c>
      <c r="AY118" s="17" t="s">
        <v>177</v>
      </c>
      <c r="BE118" s="133">
        <f>IF(N118="základní",J118,0)</f>
        <v>0</v>
      </c>
      <c r="BF118" s="133">
        <f>IF(N118="snížená",J118,0)</f>
        <v>0</v>
      </c>
      <c r="BG118" s="133">
        <f>IF(N118="zákl. přenesená",J118,0)</f>
        <v>0</v>
      </c>
      <c r="BH118" s="133">
        <f>IF(N118="sníž. přenesená",J118,0)</f>
        <v>0</v>
      </c>
      <c r="BI118" s="133">
        <f>IF(N118="nulová",J118,0)</f>
        <v>0</v>
      </c>
      <c r="BJ118" s="17" t="s">
        <v>83</v>
      </c>
      <c r="BK118" s="133">
        <f>ROUND(I118*H118,2)</f>
        <v>0</v>
      </c>
      <c r="BL118" s="17" t="s">
        <v>184</v>
      </c>
      <c r="BM118" s="132" t="s">
        <v>208</v>
      </c>
    </row>
    <row r="119" spans="2:65" s="1" customFormat="1" x14ac:dyDescent="0.2">
      <c r="B119" s="28"/>
      <c r="D119" s="134" t="s">
        <v>186</v>
      </c>
      <c r="F119" s="135" t="s">
        <v>209</v>
      </c>
      <c r="I119" s="136"/>
      <c r="L119" s="28"/>
      <c r="M119" s="137"/>
      <c r="T119" s="44"/>
      <c r="AT119" s="17" t="s">
        <v>186</v>
      </c>
      <c r="AU119" s="17" t="s">
        <v>86</v>
      </c>
    </row>
    <row r="120" spans="2:65" s="13" customFormat="1" x14ac:dyDescent="0.2">
      <c r="B120" s="145"/>
      <c r="D120" s="139" t="s">
        <v>188</v>
      </c>
      <c r="E120" s="146" t="s">
        <v>3</v>
      </c>
      <c r="F120" s="147" t="s">
        <v>210</v>
      </c>
      <c r="H120" s="148">
        <v>106.19199999999999</v>
      </c>
      <c r="I120" s="149"/>
      <c r="L120" s="145"/>
      <c r="M120" s="150"/>
      <c r="T120" s="151"/>
      <c r="AT120" s="146" t="s">
        <v>188</v>
      </c>
      <c r="AU120" s="146" t="s">
        <v>86</v>
      </c>
      <c r="AV120" s="13" t="s">
        <v>86</v>
      </c>
      <c r="AW120" s="13" t="s">
        <v>36</v>
      </c>
      <c r="AX120" s="13" t="s">
        <v>83</v>
      </c>
      <c r="AY120" s="146" t="s">
        <v>177</v>
      </c>
    </row>
    <row r="121" spans="2:65" s="1" customFormat="1" ht="62.85" customHeight="1" x14ac:dyDescent="0.2">
      <c r="B121" s="120"/>
      <c r="C121" s="121" t="s">
        <v>211</v>
      </c>
      <c r="D121" s="121" t="s">
        <v>179</v>
      </c>
      <c r="E121" s="122" t="s">
        <v>212</v>
      </c>
      <c r="F121" s="123" t="s">
        <v>213</v>
      </c>
      <c r="G121" s="124" t="s">
        <v>182</v>
      </c>
      <c r="H121" s="125">
        <v>28.248000000000001</v>
      </c>
      <c r="I121" s="126"/>
      <c r="J121" s="127">
        <f>ROUND(I121*H121,2)</f>
        <v>0</v>
      </c>
      <c r="K121" s="123" t="s">
        <v>183</v>
      </c>
      <c r="L121" s="28"/>
      <c r="M121" s="128" t="s">
        <v>3</v>
      </c>
      <c r="N121" s="129" t="s">
        <v>46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184</v>
      </c>
      <c r="AT121" s="132" t="s">
        <v>179</v>
      </c>
      <c r="AU121" s="132" t="s">
        <v>86</v>
      </c>
      <c r="AY121" s="17" t="s">
        <v>177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83</v>
      </c>
      <c r="BK121" s="133">
        <f>ROUND(I121*H121,2)</f>
        <v>0</v>
      </c>
      <c r="BL121" s="17" t="s">
        <v>184</v>
      </c>
      <c r="BM121" s="132" t="s">
        <v>214</v>
      </c>
    </row>
    <row r="122" spans="2:65" s="1" customFormat="1" x14ac:dyDescent="0.2">
      <c r="B122" s="28"/>
      <c r="D122" s="134" t="s">
        <v>186</v>
      </c>
      <c r="F122" s="135" t="s">
        <v>215</v>
      </c>
      <c r="I122" s="136"/>
      <c r="L122" s="28"/>
      <c r="M122" s="137"/>
      <c r="T122" s="44"/>
      <c r="AT122" s="17" t="s">
        <v>186</v>
      </c>
      <c r="AU122" s="17" t="s">
        <v>86</v>
      </c>
    </row>
    <row r="123" spans="2:65" s="12" customFormat="1" x14ac:dyDescent="0.2">
      <c r="B123" s="138"/>
      <c r="D123" s="139" t="s">
        <v>188</v>
      </c>
      <c r="E123" s="140" t="s">
        <v>3</v>
      </c>
      <c r="F123" s="141" t="s">
        <v>216</v>
      </c>
      <c r="H123" s="140" t="s">
        <v>3</v>
      </c>
      <c r="I123" s="142"/>
      <c r="L123" s="138"/>
      <c r="M123" s="143"/>
      <c r="T123" s="144"/>
      <c r="AT123" s="140" t="s">
        <v>188</v>
      </c>
      <c r="AU123" s="140" t="s">
        <v>86</v>
      </c>
      <c r="AV123" s="12" t="s">
        <v>83</v>
      </c>
      <c r="AW123" s="12" t="s">
        <v>36</v>
      </c>
      <c r="AX123" s="12" t="s">
        <v>75</v>
      </c>
      <c r="AY123" s="140" t="s">
        <v>177</v>
      </c>
    </row>
    <row r="124" spans="2:65" s="13" customFormat="1" x14ac:dyDescent="0.2">
      <c r="B124" s="145"/>
      <c r="D124" s="139" t="s">
        <v>188</v>
      </c>
      <c r="E124" s="146" t="s">
        <v>3</v>
      </c>
      <c r="F124" s="147" t="s">
        <v>217</v>
      </c>
      <c r="H124" s="148">
        <v>28.248000000000001</v>
      </c>
      <c r="I124" s="149"/>
      <c r="L124" s="145"/>
      <c r="M124" s="150"/>
      <c r="T124" s="151"/>
      <c r="AT124" s="146" t="s">
        <v>188</v>
      </c>
      <c r="AU124" s="146" t="s">
        <v>86</v>
      </c>
      <c r="AV124" s="13" t="s">
        <v>86</v>
      </c>
      <c r="AW124" s="13" t="s">
        <v>36</v>
      </c>
      <c r="AX124" s="13" t="s">
        <v>83</v>
      </c>
      <c r="AY124" s="146" t="s">
        <v>177</v>
      </c>
    </row>
    <row r="125" spans="2:65" s="1" customFormat="1" ht="66.75" customHeight="1" x14ac:dyDescent="0.2">
      <c r="B125" s="120"/>
      <c r="C125" s="121" t="s">
        <v>218</v>
      </c>
      <c r="D125" s="121" t="s">
        <v>179</v>
      </c>
      <c r="E125" s="122" t="s">
        <v>219</v>
      </c>
      <c r="F125" s="123" t="s">
        <v>220</v>
      </c>
      <c r="G125" s="124" t="s">
        <v>182</v>
      </c>
      <c r="H125" s="125">
        <v>141.24</v>
      </c>
      <c r="I125" s="126"/>
      <c r="J125" s="127">
        <f>ROUND(I125*H125,2)</f>
        <v>0</v>
      </c>
      <c r="K125" s="123" t="s">
        <v>183</v>
      </c>
      <c r="L125" s="28"/>
      <c r="M125" s="128" t="s">
        <v>3</v>
      </c>
      <c r="N125" s="129" t="s">
        <v>46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184</v>
      </c>
      <c r="AT125" s="132" t="s">
        <v>179</v>
      </c>
      <c r="AU125" s="132" t="s">
        <v>86</v>
      </c>
      <c r="AY125" s="17" t="s">
        <v>177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83</v>
      </c>
      <c r="BK125" s="133">
        <f>ROUND(I125*H125,2)</f>
        <v>0</v>
      </c>
      <c r="BL125" s="17" t="s">
        <v>184</v>
      </c>
      <c r="BM125" s="132" t="s">
        <v>221</v>
      </c>
    </row>
    <row r="126" spans="2:65" s="1" customFormat="1" x14ac:dyDescent="0.2">
      <c r="B126" s="28"/>
      <c r="D126" s="134" t="s">
        <v>186</v>
      </c>
      <c r="F126" s="135" t="s">
        <v>222</v>
      </c>
      <c r="I126" s="136"/>
      <c r="L126" s="28"/>
      <c r="M126" s="137"/>
      <c r="T126" s="44"/>
      <c r="AT126" s="17" t="s">
        <v>186</v>
      </c>
      <c r="AU126" s="17" t="s">
        <v>86</v>
      </c>
    </row>
    <row r="127" spans="2:65" s="13" customFormat="1" x14ac:dyDescent="0.2">
      <c r="B127" s="145"/>
      <c r="D127" s="139" t="s">
        <v>188</v>
      </c>
      <c r="E127" s="146" t="s">
        <v>3</v>
      </c>
      <c r="F127" s="147" t="s">
        <v>223</v>
      </c>
      <c r="H127" s="148">
        <v>141.24</v>
      </c>
      <c r="I127" s="149"/>
      <c r="L127" s="145"/>
      <c r="M127" s="150"/>
      <c r="T127" s="151"/>
      <c r="AT127" s="146" t="s">
        <v>188</v>
      </c>
      <c r="AU127" s="146" t="s">
        <v>86</v>
      </c>
      <c r="AV127" s="13" t="s">
        <v>86</v>
      </c>
      <c r="AW127" s="13" t="s">
        <v>36</v>
      </c>
      <c r="AX127" s="13" t="s">
        <v>83</v>
      </c>
      <c r="AY127" s="146" t="s">
        <v>177</v>
      </c>
    </row>
    <row r="128" spans="2:65" s="1" customFormat="1" ht="44.25" customHeight="1" x14ac:dyDescent="0.2">
      <c r="B128" s="120"/>
      <c r="C128" s="121" t="s">
        <v>224</v>
      </c>
      <c r="D128" s="121" t="s">
        <v>179</v>
      </c>
      <c r="E128" s="122" t="s">
        <v>225</v>
      </c>
      <c r="F128" s="123" t="s">
        <v>226</v>
      </c>
      <c r="G128" s="124" t="s">
        <v>227</v>
      </c>
      <c r="H128" s="125">
        <v>46.206000000000003</v>
      </c>
      <c r="I128" s="126"/>
      <c r="J128" s="127">
        <f>ROUND(I128*H128,2)</f>
        <v>0</v>
      </c>
      <c r="K128" s="123" t="s">
        <v>183</v>
      </c>
      <c r="L128" s="28"/>
      <c r="M128" s="128" t="s">
        <v>3</v>
      </c>
      <c r="N128" s="129" t="s">
        <v>46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184</v>
      </c>
      <c r="AT128" s="132" t="s">
        <v>179</v>
      </c>
      <c r="AU128" s="132" t="s">
        <v>86</v>
      </c>
      <c r="AY128" s="17" t="s">
        <v>177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17" t="s">
        <v>83</v>
      </c>
      <c r="BK128" s="133">
        <f>ROUND(I128*H128,2)</f>
        <v>0</v>
      </c>
      <c r="BL128" s="17" t="s">
        <v>184</v>
      </c>
      <c r="BM128" s="132" t="s">
        <v>228</v>
      </c>
    </row>
    <row r="129" spans="2:65" s="1" customFormat="1" x14ac:dyDescent="0.2">
      <c r="B129" s="28"/>
      <c r="D129" s="134" t="s">
        <v>186</v>
      </c>
      <c r="F129" s="135" t="s">
        <v>229</v>
      </c>
      <c r="I129" s="136"/>
      <c r="L129" s="28"/>
      <c r="M129" s="137"/>
      <c r="T129" s="44"/>
      <c r="AT129" s="17" t="s">
        <v>186</v>
      </c>
      <c r="AU129" s="17" t="s">
        <v>86</v>
      </c>
    </row>
    <row r="130" spans="2:65" s="13" customFormat="1" x14ac:dyDescent="0.2">
      <c r="B130" s="145"/>
      <c r="D130" s="139" t="s">
        <v>188</v>
      </c>
      <c r="E130" s="146" t="s">
        <v>3</v>
      </c>
      <c r="F130" s="147" t="s">
        <v>230</v>
      </c>
      <c r="H130" s="148">
        <v>46.206000000000003</v>
      </c>
      <c r="I130" s="149"/>
      <c r="L130" s="145"/>
      <c r="M130" s="150"/>
      <c r="T130" s="151"/>
      <c r="AT130" s="146" t="s">
        <v>188</v>
      </c>
      <c r="AU130" s="146" t="s">
        <v>86</v>
      </c>
      <c r="AV130" s="13" t="s">
        <v>86</v>
      </c>
      <c r="AW130" s="13" t="s">
        <v>36</v>
      </c>
      <c r="AX130" s="13" t="s">
        <v>83</v>
      </c>
      <c r="AY130" s="146" t="s">
        <v>177</v>
      </c>
    </row>
    <row r="131" spans="2:65" s="1" customFormat="1" ht="37.700000000000003" customHeight="1" x14ac:dyDescent="0.2">
      <c r="B131" s="120"/>
      <c r="C131" s="121" t="s">
        <v>231</v>
      </c>
      <c r="D131" s="121" t="s">
        <v>179</v>
      </c>
      <c r="E131" s="122" t="s">
        <v>232</v>
      </c>
      <c r="F131" s="123" t="s">
        <v>233</v>
      </c>
      <c r="G131" s="124" t="s">
        <v>182</v>
      </c>
      <c r="H131" s="125">
        <v>5.992</v>
      </c>
      <c r="I131" s="126"/>
      <c r="J131" s="127">
        <f>ROUND(I131*H131,2)</f>
        <v>0</v>
      </c>
      <c r="K131" s="123" t="s">
        <v>183</v>
      </c>
      <c r="L131" s="28"/>
      <c r="M131" s="128" t="s">
        <v>3</v>
      </c>
      <c r="N131" s="129" t="s">
        <v>46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184</v>
      </c>
      <c r="AT131" s="132" t="s">
        <v>179</v>
      </c>
      <c r="AU131" s="132" t="s">
        <v>86</v>
      </c>
      <c r="AY131" s="17" t="s">
        <v>177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83</v>
      </c>
      <c r="BK131" s="133">
        <f>ROUND(I131*H131,2)</f>
        <v>0</v>
      </c>
      <c r="BL131" s="17" t="s">
        <v>184</v>
      </c>
      <c r="BM131" s="132" t="s">
        <v>234</v>
      </c>
    </row>
    <row r="132" spans="2:65" s="1" customFormat="1" x14ac:dyDescent="0.2">
      <c r="B132" s="28"/>
      <c r="D132" s="134" t="s">
        <v>186</v>
      </c>
      <c r="F132" s="135" t="s">
        <v>235</v>
      </c>
      <c r="I132" s="136"/>
      <c r="L132" s="28"/>
      <c r="M132" s="137"/>
      <c r="T132" s="44"/>
      <c r="AT132" s="17" t="s">
        <v>186</v>
      </c>
      <c r="AU132" s="17" t="s">
        <v>86</v>
      </c>
    </row>
    <row r="133" spans="2:65" s="13" customFormat="1" x14ac:dyDescent="0.2">
      <c r="B133" s="145"/>
      <c r="D133" s="139" t="s">
        <v>188</v>
      </c>
      <c r="E133" s="146" t="s">
        <v>3</v>
      </c>
      <c r="F133" s="147" t="s">
        <v>236</v>
      </c>
      <c r="H133" s="148">
        <v>5.992</v>
      </c>
      <c r="I133" s="149"/>
      <c r="L133" s="145"/>
      <c r="M133" s="150"/>
      <c r="T133" s="151"/>
      <c r="AT133" s="146" t="s">
        <v>188</v>
      </c>
      <c r="AU133" s="146" t="s">
        <v>86</v>
      </c>
      <c r="AV133" s="13" t="s">
        <v>86</v>
      </c>
      <c r="AW133" s="13" t="s">
        <v>36</v>
      </c>
      <c r="AX133" s="13" t="s">
        <v>83</v>
      </c>
      <c r="AY133" s="146" t="s">
        <v>177</v>
      </c>
    </row>
    <row r="134" spans="2:65" s="1" customFormat="1" ht="44.25" customHeight="1" x14ac:dyDescent="0.2">
      <c r="B134" s="120"/>
      <c r="C134" s="121" t="s">
        <v>237</v>
      </c>
      <c r="D134" s="121" t="s">
        <v>179</v>
      </c>
      <c r="E134" s="122" t="s">
        <v>238</v>
      </c>
      <c r="F134" s="123" t="s">
        <v>239</v>
      </c>
      <c r="G134" s="124" t="s">
        <v>182</v>
      </c>
      <c r="H134" s="125">
        <v>21.187999999999999</v>
      </c>
      <c r="I134" s="126"/>
      <c r="J134" s="127">
        <f>ROUND(I134*H134,2)</f>
        <v>0</v>
      </c>
      <c r="K134" s="123" t="s">
        <v>183</v>
      </c>
      <c r="L134" s="28"/>
      <c r="M134" s="128" t="s">
        <v>3</v>
      </c>
      <c r="N134" s="129" t="s">
        <v>46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184</v>
      </c>
      <c r="AT134" s="132" t="s">
        <v>179</v>
      </c>
      <c r="AU134" s="132" t="s">
        <v>86</v>
      </c>
      <c r="AY134" s="17" t="s">
        <v>177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83</v>
      </c>
      <c r="BK134" s="133">
        <f>ROUND(I134*H134,2)</f>
        <v>0</v>
      </c>
      <c r="BL134" s="17" t="s">
        <v>184</v>
      </c>
      <c r="BM134" s="132" t="s">
        <v>240</v>
      </c>
    </row>
    <row r="135" spans="2:65" s="1" customFormat="1" x14ac:dyDescent="0.2">
      <c r="B135" s="28"/>
      <c r="D135" s="134" t="s">
        <v>186</v>
      </c>
      <c r="F135" s="135" t="s">
        <v>241</v>
      </c>
      <c r="I135" s="136"/>
      <c r="L135" s="28"/>
      <c r="M135" s="137"/>
      <c r="T135" s="44"/>
      <c r="AT135" s="17" t="s">
        <v>186</v>
      </c>
      <c r="AU135" s="17" t="s">
        <v>86</v>
      </c>
    </row>
    <row r="136" spans="2:65" s="12" customFormat="1" x14ac:dyDescent="0.2">
      <c r="B136" s="138"/>
      <c r="D136" s="139" t="s">
        <v>188</v>
      </c>
      <c r="E136" s="140" t="s">
        <v>3</v>
      </c>
      <c r="F136" s="141" t="s">
        <v>242</v>
      </c>
      <c r="H136" s="140" t="s">
        <v>3</v>
      </c>
      <c r="I136" s="142"/>
      <c r="L136" s="138"/>
      <c r="M136" s="143"/>
      <c r="T136" s="144"/>
      <c r="AT136" s="140" t="s">
        <v>188</v>
      </c>
      <c r="AU136" s="140" t="s">
        <v>86</v>
      </c>
      <c r="AV136" s="12" t="s">
        <v>83</v>
      </c>
      <c r="AW136" s="12" t="s">
        <v>36</v>
      </c>
      <c r="AX136" s="12" t="s">
        <v>75</v>
      </c>
      <c r="AY136" s="140" t="s">
        <v>177</v>
      </c>
    </row>
    <row r="137" spans="2:65" s="13" customFormat="1" x14ac:dyDescent="0.2">
      <c r="B137" s="145"/>
      <c r="D137" s="139" t="s">
        <v>188</v>
      </c>
      <c r="E137" s="146" t="s">
        <v>3</v>
      </c>
      <c r="F137" s="147" t="s">
        <v>196</v>
      </c>
      <c r="H137" s="148">
        <v>19.797999999999998</v>
      </c>
      <c r="I137" s="149"/>
      <c r="L137" s="145"/>
      <c r="M137" s="150"/>
      <c r="T137" s="151"/>
      <c r="AT137" s="146" t="s">
        <v>188</v>
      </c>
      <c r="AU137" s="146" t="s">
        <v>86</v>
      </c>
      <c r="AV137" s="13" t="s">
        <v>86</v>
      </c>
      <c r="AW137" s="13" t="s">
        <v>36</v>
      </c>
      <c r="AX137" s="13" t="s">
        <v>75</v>
      </c>
      <c r="AY137" s="146" t="s">
        <v>177</v>
      </c>
    </row>
    <row r="138" spans="2:65" s="12" customFormat="1" x14ac:dyDescent="0.2">
      <c r="B138" s="138"/>
      <c r="D138" s="139" t="s">
        <v>188</v>
      </c>
      <c r="E138" s="140" t="s">
        <v>3</v>
      </c>
      <c r="F138" s="141" t="s">
        <v>243</v>
      </c>
      <c r="H138" s="140" t="s">
        <v>3</v>
      </c>
      <c r="I138" s="142"/>
      <c r="L138" s="138"/>
      <c r="M138" s="143"/>
      <c r="T138" s="144"/>
      <c r="AT138" s="140" t="s">
        <v>188</v>
      </c>
      <c r="AU138" s="140" t="s">
        <v>86</v>
      </c>
      <c r="AV138" s="12" t="s">
        <v>83</v>
      </c>
      <c r="AW138" s="12" t="s">
        <v>36</v>
      </c>
      <c r="AX138" s="12" t="s">
        <v>75</v>
      </c>
      <c r="AY138" s="140" t="s">
        <v>177</v>
      </c>
    </row>
    <row r="139" spans="2:65" s="13" customFormat="1" x14ac:dyDescent="0.2">
      <c r="B139" s="145"/>
      <c r="D139" s="139" t="s">
        <v>188</v>
      </c>
      <c r="E139" s="146" t="s">
        <v>3</v>
      </c>
      <c r="F139" s="147" t="s">
        <v>244</v>
      </c>
      <c r="H139" s="148">
        <v>1.39</v>
      </c>
      <c r="I139" s="149"/>
      <c r="L139" s="145"/>
      <c r="M139" s="150"/>
      <c r="T139" s="151"/>
      <c r="AT139" s="146" t="s">
        <v>188</v>
      </c>
      <c r="AU139" s="146" t="s">
        <v>86</v>
      </c>
      <c r="AV139" s="13" t="s">
        <v>86</v>
      </c>
      <c r="AW139" s="13" t="s">
        <v>36</v>
      </c>
      <c r="AX139" s="13" t="s">
        <v>75</v>
      </c>
      <c r="AY139" s="146" t="s">
        <v>177</v>
      </c>
    </row>
    <row r="140" spans="2:65" s="14" customFormat="1" x14ac:dyDescent="0.2">
      <c r="B140" s="152"/>
      <c r="D140" s="139" t="s">
        <v>188</v>
      </c>
      <c r="E140" s="153" t="s">
        <v>3</v>
      </c>
      <c r="F140" s="154" t="s">
        <v>199</v>
      </c>
      <c r="H140" s="155">
        <v>21.187999999999999</v>
      </c>
      <c r="I140" s="156"/>
      <c r="L140" s="152"/>
      <c r="M140" s="157"/>
      <c r="T140" s="158"/>
      <c r="AT140" s="153" t="s">
        <v>188</v>
      </c>
      <c r="AU140" s="153" t="s">
        <v>86</v>
      </c>
      <c r="AV140" s="14" t="s">
        <v>184</v>
      </c>
      <c r="AW140" s="14" t="s">
        <v>36</v>
      </c>
      <c r="AX140" s="14" t="s">
        <v>83</v>
      </c>
      <c r="AY140" s="153" t="s">
        <v>177</v>
      </c>
    </row>
    <row r="141" spans="2:65" s="1" customFormat="1" ht="16.5" customHeight="1" x14ac:dyDescent="0.2">
      <c r="B141" s="120"/>
      <c r="C141" s="159" t="s">
        <v>245</v>
      </c>
      <c r="D141" s="159" t="s">
        <v>246</v>
      </c>
      <c r="E141" s="160" t="s">
        <v>247</v>
      </c>
      <c r="F141" s="161" t="s">
        <v>248</v>
      </c>
      <c r="G141" s="162" t="s">
        <v>227</v>
      </c>
      <c r="H141" s="163">
        <v>38.137999999999998</v>
      </c>
      <c r="I141" s="164"/>
      <c r="J141" s="165">
        <f>ROUND(I141*H141,2)</f>
        <v>0</v>
      </c>
      <c r="K141" s="161" t="s">
        <v>183</v>
      </c>
      <c r="L141" s="166"/>
      <c r="M141" s="167" t="s">
        <v>3</v>
      </c>
      <c r="N141" s="168" t="s">
        <v>46</v>
      </c>
      <c r="P141" s="130">
        <f>O141*H141</f>
        <v>0</v>
      </c>
      <c r="Q141" s="130">
        <v>1</v>
      </c>
      <c r="R141" s="130">
        <f>Q141*H141</f>
        <v>38.137999999999998</v>
      </c>
      <c r="S141" s="130">
        <v>0</v>
      </c>
      <c r="T141" s="131">
        <f>S141*H141</f>
        <v>0</v>
      </c>
      <c r="AR141" s="132" t="s">
        <v>231</v>
      </c>
      <c r="AT141" s="132" t="s">
        <v>246</v>
      </c>
      <c r="AU141" s="132" t="s">
        <v>86</v>
      </c>
      <c r="AY141" s="17" t="s">
        <v>177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17" t="s">
        <v>83</v>
      </c>
      <c r="BK141" s="133">
        <f>ROUND(I141*H141,2)</f>
        <v>0</v>
      </c>
      <c r="BL141" s="17" t="s">
        <v>184</v>
      </c>
      <c r="BM141" s="132" t="s">
        <v>249</v>
      </c>
    </row>
    <row r="142" spans="2:65" s="13" customFormat="1" x14ac:dyDescent="0.2">
      <c r="B142" s="145"/>
      <c r="D142" s="139" t="s">
        <v>188</v>
      </c>
      <c r="E142" s="146" t="s">
        <v>3</v>
      </c>
      <c r="F142" s="147" t="s">
        <v>250</v>
      </c>
      <c r="H142" s="148">
        <v>38.137999999999998</v>
      </c>
      <c r="I142" s="149"/>
      <c r="L142" s="145"/>
      <c r="M142" s="150"/>
      <c r="T142" s="151"/>
      <c r="AT142" s="146" t="s">
        <v>188</v>
      </c>
      <c r="AU142" s="146" t="s">
        <v>86</v>
      </c>
      <c r="AV142" s="13" t="s">
        <v>86</v>
      </c>
      <c r="AW142" s="13" t="s">
        <v>36</v>
      </c>
      <c r="AX142" s="13" t="s">
        <v>83</v>
      </c>
      <c r="AY142" s="146" t="s">
        <v>177</v>
      </c>
    </row>
    <row r="143" spans="2:65" s="11" customFormat="1" ht="22.7" customHeight="1" x14ac:dyDescent="0.2">
      <c r="B143" s="108"/>
      <c r="D143" s="109" t="s">
        <v>74</v>
      </c>
      <c r="E143" s="118" t="s">
        <v>86</v>
      </c>
      <c r="F143" s="118" t="s">
        <v>251</v>
      </c>
      <c r="I143" s="111"/>
      <c r="J143" s="119">
        <f>BK143</f>
        <v>0</v>
      </c>
      <c r="L143" s="108"/>
      <c r="M143" s="113"/>
      <c r="P143" s="114">
        <f>SUM(P144:P168)</f>
        <v>0</v>
      </c>
      <c r="R143" s="114">
        <f>SUM(R144:R168)</f>
        <v>10.994323519999998</v>
      </c>
      <c r="T143" s="115">
        <f>SUM(T144:T168)</f>
        <v>0</v>
      </c>
      <c r="AR143" s="109" t="s">
        <v>83</v>
      </c>
      <c r="AT143" s="116" t="s">
        <v>74</v>
      </c>
      <c r="AU143" s="116" t="s">
        <v>83</v>
      </c>
      <c r="AY143" s="109" t="s">
        <v>177</v>
      </c>
      <c r="BK143" s="117">
        <f>SUM(BK144:BK168)</f>
        <v>0</v>
      </c>
    </row>
    <row r="144" spans="2:65" s="1" customFormat="1" ht="37.700000000000003" customHeight="1" x14ac:dyDescent="0.2">
      <c r="B144" s="120"/>
      <c r="C144" s="121" t="s">
        <v>252</v>
      </c>
      <c r="D144" s="121" t="s">
        <v>179</v>
      </c>
      <c r="E144" s="122" t="s">
        <v>253</v>
      </c>
      <c r="F144" s="123" t="s">
        <v>254</v>
      </c>
      <c r="G144" s="124" t="s">
        <v>182</v>
      </c>
      <c r="H144" s="125">
        <v>0.42499999999999999</v>
      </c>
      <c r="I144" s="126"/>
      <c r="J144" s="127">
        <f>ROUND(I144*H144,2)</f>
        <v>0</v>
      </c>
      <c r="K144" s="123" t="s">
        <v>183</v>
      </c>
      <c r="L144" s="28"/>
      <c r="M144" s="128" t="s">
        <v>3</v>
      </c>
      <c r="N144" s="129" t="s">
        <v>46</v>
      </c>
      <c r="P144" s="130">
        <f>O144*H144</f>
        <v>0</v>
      </c>
      <c r="Q144" s="130">
        <v>2.16</v>
      </c>
      <c r="R144" s="130">
        <f>Q144*H144</f>
        <v>0.91800000000000004</v>
      </c>
      <c r="S144" s="130">
        <v>0</v>
      </c>
      <c r="T144" s="131">
        <f>S144*H144</f>
        <v>0</v>
      </c>
      <c r="AR144" s="132" t="s">
        <v>184</v>
      </c>
      <c r="AT144" s="132" t="s">
        <v>179</v>
      </c>
      <c r="AU144" s="132" t="s">
        <v>86</v>
      </c>
      <c r="AY144" s="17" t="s">
        <v>177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83</v>
      </c>
      <c r="BK144" s="133">
        <f>ROUND(I144*H144,2)</f>
        <v>0</v>
      </c>
      <c r="BL144" s="17" t="s">
        <v>184</v>
      </c>
      <c r="BM144" s="132" t="s">
        <v>255</v>
      </c>
    </row>
    <row r="145" spans="2:65" s="1" customFormat="1" x14ac:dyDescent="0.2">
      <c r="B145" s="28"/>
      <c r="D145" s="134" t="s">
        <v>186</v>
      </c>
      <c r="F145" s="135" t="s">
        <v>256</v>
      </c>
      <c r="I145" s="136"/>
      <c r="L145" s="28"/>
      <c r="M145" s="137"/>
      <c r="T145" s="44"/>
      <c r="AT145" s="17" t="s">
        <v>186</v>
      </c>
      <c r="AU145" s="17" t="s">
        <v>86</v>
      </c>
    </row>
    <row r="146" spans="2:65" s="12" customFormat="1" x14ac:dyDescent="0.2">
      <c r="B146" s="138"/>
      <c r="D146" s="139" t="s">
        <v>188</v>
      </c>
      <c r="E146" s="140" t="s">
        <v>3</v>
      </c>
      <c r="F146" s="141" t="s">
        <v>189</v>
      </c>
      <c r="H146" s="140" t="s">
        <v>3</v>
      </c>
      <c r="I146" s="142"/>
      <c r="L146" s="138"/>
      <c r="M146" s="143"/>
      <c r="T146" s="144"/>
      <c r="AT146" s="140" t="s">
        <v>188</v>
      </c>
      <c r="AU146" s="140" t="s">
        <v>86</v>
      </c>
      <c r="AV146" s="12" t="s">
        <v>83</v>
      </c>
      <c r="AW146" s="12" t="s">
        <v>36</v>
      </c>
      <c r="AX146" s="12" t="s">
        <v>75</v>
      </c>
      <c r="AY146" s="140" t="s">
        <v>177</v>
      </c>
    </row>
    <row r="147" spans="2:65" s="13" customFormat="1" x14ac:dyDescent="0.2">
      <c r="B147" s="145"/>
      <c r="D147" s="139" t="s">
        <v>188</v>
      </c>
      <c r="E147" s="146" t="s">
        <v>3</v>
      </c>
      <c r="F147" s="147" t="s">
        <v>257</v>
      </c>
      <c r="H147" s="148">
        <v>0.42499999999999999</v>
      </c>
      <c r="I147" s="149"/>
      <c r="L147" s="145"/>
      <c r="M147" s="150"/>
      <c r="T147" s="151"/>
      <c r="AT147" s="146" t="s">
        <v>188</v>
      </c>
      <c r="AU147" s="146" t="s">
        <v>86</v>
      </c>
      <c r="AV147" s="13" t="s">
        <v>86</v>
      </c>
      <c r="AW147" s="13" t="s">
        <v>36</v>
      </c>
      <c r="AX147" s="13" t="s">
        <v>83</v>
      </c>
      <c r="AY147" s="146" t="s">
        <v>177</v>
      </c>
    </row>
    <row r="148" spans="2:65" s="1" customFormat="1" ht="33" customHeight="1" x14ac:dyDescent="0.2">
      <c r="B148" s="120"/>
      <c r="C148" s="121" t="s">
        <v>9</v>
      </c>
      <c r="D148" s="121" t="s">
        <v>179</v>
      </c>
      <c r="E148" s="122" t="s">
        <v>258</v>
      </c>
      <c r="F148" s="123" t="s">
        <v>259</v>
      </c>
      <c r="G148" s="124" t="s">
        <v>182</v>
      </c>
      <c r="H148" s="125">
        <v>0.63200000000000001</v>
      </c>
      <c r="I148" s="126"/>
      <c r="J148" s="127">
        <f>ROUND(I148*H148,2)</f>
        <v>0</v>
      </c>
      <c r="K148" s="123" t="s">
        <v>183</v>
      </c>
      <c r="L148" s="28"/>
      <c r="M148" s="128" t="s">
        <v>3</v>
      </c>
      <c r="N148" s="129" t="s">
        <v>46</v>
      </c>
      <c r="P148" s="130">
        <f>O148*H148</f>
        <v>0</v>
      </c>
      <c r="Q148" s="130">
        <v>2.5018699999999998</v>
      </c>
      <c r="R148" s="130">
        <f>Q148*H148</f>
        <v>1.5811818399999999</v>
      </c>
      <c r="S148" s="130">
        <v>0</v>
      </c>
      <c r="T148" s="131">
        <f>S148*H148</f>
        <v>0</v>
      </c>
      <c r="AR148" s="132" t="s">
        <v>184</v>
      </c>
      <c r="AT148" s="132" t="s">
        <v>179</v>
      </c>
      <c r="AU148" s="132" t="s">
        <v>86</v>
      </c>
      <c r="AY148" s="17" t="s">
        <v>177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7" t="s">
        <v>83</v>
      </c>
      <c r="BK148" s="133">
        <f>ROUND(I148*H148,2)</f>
        <v>0</v>
      </c>
      <c r="BL148" s="17" t="s">
        <v>184</v>
      </c>
      <c r="BM148" s="132" t="s">
        <v>260</v>
      </c>
    </row>
    <row r="149" spans="2:65" s="1" customFormat="1" x14ac:dyDescent="0.2">
      <c r="B149" s="28"/>
      <c r="D149" s="134" t="s">
        <v>186</v>
      </c>
      <c r="F149" s="135" t="s">
        <v>261</v>
      </c>
      <c r="I149" s="136"/>
      <c r="L149" s="28"/>
      <c r="M149" s="137"/>
      <c r="T149" s="44"/>
      <c r="AT149" s="17" t="s">
        <v>186</v>
      </c>
      <c r="AU149" s="17" t="s">
        <v>86</v>
      </c>
    </row>
    <row r="150" spans="2:65" s="12" customFormat="1" x14ac:dyDescent="0.2">
      <c r="B150" s="138"/>
      <c r="D150" s="139" t="s">
        <v>188</v>
      </c>
      <c r="E150" s="140" t="s">
        <v>3</v>
      </c>
      <c r="F150" s="141" t="s">
        <v>189</v>
      </c>
      <c r="H150" s="140" t="s">
        <v>3</v>
      </c>
      <c r="I150" s="142"/>
      <c r="L150" s="138"/>
      <c r="M150" s="143"/>
      <c r="T150" s="144"/>
      <c r="AT150" s="140" t="s">
        <v>188</v>
      </c>
      <c r="AU150" s="140" t="s">
        <v>86</v>
      </c>
      <c r="AV150" s="12" t="s">
        <v>83</v>
      </c>
      <c r="AW150" s="12" t="s">
        <v>36</v>
      </c>
      <c r="AX150" s="12" t="s">
        <v>75</v>
      </c>
      <c r="AY150" s="140" t="s">
        <v>177</v>
      </c>
    </row>
    <row r="151" spans="2:65" s="13" customFormat="1" x14ac:dyDescent="0.2">
      <c r="B151" s="145"/>
      <c r="D151" s="139" t="s">
        <v>188</v>
      </c>
      <c r="E151" s="146" t="s">
        <v>3</v>
      </c>
      <c r="F151" s="147" t="s">
        <v>262</v>
      </c>
      <c r="H151" s="148">
        <v>0.63200000000000001</v>
      </c>
      <c r="I151" s="149"/>
      <c r="L151" s="145"/>
      <c r="M151" s="150"/>
      <c r="T151" s="151"/>
      <c r="AT151" s="146" t="s">
        <v>188</v>
      </c>
      <c r="AU151" s="146" t="s">
        <v>86</v>
      </c>
      <c r="AV151" s="13" t="s">
        <v>86</v>
      </c>
      <c r="AW151" s="13" t="s">
        <v>36</v>
      </c>
      <c r="AX151" s="13" t="s">
        <v>83</v>
      </c>
      <c r="AY151" s="146" t="s">
        <v>177</v>
      </c>
    </row>
    <row r="152" spans="2:65" s="1" customFormat="1" ht="24.2" customHeight="1" x14ac:dyDescent="0.2">
      <c r="B152" s="120"/>
      <c r="C152" s="121" t="s">
        <v>263</v>
      </c>
      <c r="D152" s="121" t="s">
        <v>179</v>
      </c>
      <c r="E152" s="122" t="s">
        <v>264</v>
      </c>
      <c r="F152" s="123" t="s">
        <v>265</v>
      </c>
      <c r="G152" s="124" t="s">
        <v>227</v>
      </c>
      <c r="H152" s="125">
        <v>3.7999999999999999E-2</v>
      </c>
      <c r="I152" s="126"/>
      <c r="J152" s="127">
        <f>ROUND(I152*H152,2)</f>
        <v>0</v>
      </c>
      <c r="K152" s="123" t="s">
        <v>183</v>
      </c>
      <c r="L152" s="28"/>
      <c r="M152" s="128" t="s">
        <v>3</v>
      </c>
      <c r="N152" s="129" t="s">
        <v>46</v>
      </c>
      <c r="P152" s="130">
        <f>O152*H152</f>
        <v>0</v>
      </c>
      <c r="Q152" s="130">
        <v>1.06277</v>
      </c>
      <c r="R152" s="130">
        <f>Q152*H152</f>
        <v>4.0385259999999999E-2</v>
      </c>
      <c r="S152" s="130">
        <v>0</v>
      </c>
      <c r="T152" s="131">
        <f>S152*H152</f>
        <v>0</v>
      </c>
      <c r="AR152" s="132" t="s">
        <v>184</v>
      </c>
      <c r="AT152" s="132" t="s">
        <v>179</v>
      </c>
      <c r="AU152" s="132" t="s">
        <v>86</v>
      </c>
      <c r="AY152" s="17" t="s">
        <v>177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83</v>
      </c>
      <c r="BK152" s="133">
        <f>ROUND(I152*H152,2)</f>
        <v>0</v>
      </c>
      <c r="BL152" s="17" t="s">
        <v>184</v>
      </c>
      <c r="BM152" s="132" t="s">
        <v>266</v>
      </c>
    </row>
    <row r="153" spans="2:65" s="1" customFormat="1" x14ac:dyDescent="0.2">
      <c r="B153" s="28"/>
      <c r="D153" s="134" t="s">
        <v>186</v>
      </c>
      <c r="F153" s="135" t="s">
        <v>267</v>
      </c>
      <c r="I153" s="136"/>
      <c r="L153" s="28"/>
      <c r="M153" s="137"/>
      <c r="T153" s="44"/>
      <c r="AT153" s="17" t="s">
        <v>186</v>
      </c>
      <c r="AU153" s="17" t="s">
        <v>86</v>
      </c>
    </row>
    <row r="154" spans="2:65" s="12" customFormat="1" x14ac:dyDescent="0.2">
      <c r="B154" s="138"/>
      <c r="D154" s="139" t="s">
        <v>188</v>
      </c>
      <c r="E154" s="140" t="s">
        <v>3</v>
      </c>
      <c r="F154" s="141" t="s">
        <v>189</v>
      </c>
      <c r="H154" s="140" t="s">
        <v>3</v>
      </c>
      <c r="I154" s="142"/>
      <c r="L154" s="138"/>
      <c r="M154" s="143"/>
      <c r="T154" s="144"/>
      <c r="AT154" s="140" t="s">
        <v>188</v>
      </c>
      <c r="AU154" s="140" t="s">
        <v>86</v>
      </c>
      <c r="AV154" s="12" t="s">
        <v>83</v>
      </c>
      <c r="AW154" s="12" t="s">
        <v>36</v>
      </c>
      <c r="AX154" s="12" t="s">
        <v>75</v>
      </c>
      <c r="AY154" s="140" t="s">
        <v>177</v>
      </c>
    </row>
    <row r="155" spans="2:65" s="13" customFormat="1" x14ac:dyDescent="0.2">
      <c r="B155" s="145"/>
      <c r="D155" s="139" t="s">
        <v>188</v>
      </c>
      <c r="E155" s="146" t="s">
        <v>3</v>
      </c>
      <c r="F155" s="147" t="s">
        <v>268</v>
      </c>
      <c r="H155" s="148">
        <v>3.7999999999999999E-2</v>
      </c>
      <c r="I155" s="149"/>
      <c r="L155" s="145"/>
      <c r="M155" s="150"/>
      <c r="T155" s="151"/>
      <c r="AT155" s="146" t="s">
        <v>188</v>
      </c>
      <c r="AU155" s="146" t="s">
        <v>86</v>
      </c>
      <c r="AV155" s="13" t="s">
        <v>86</v>
      </c>
      <c r="AW155" s="13" t="s">
        <v>36</v>
      </c>
      <c r="AX155" s="13" t="s">
        <v>83</v>
      </c>
      <c r="AY155" s="146" t="s">
        <v>177</v>
      </c>
    </row>
    <row r="156" spans="2:65" s="1" customFormat="1" ht="24.2" customHeight="1" x14ac:dyDescent="0.2">
      <c r="B156" s="120"/>
      <c r="C156" s="121" t="s">
        <v>269</v>
      </c>
      <c r="D156" s="121" t="s">
        <v>179</v>
      </c>
      <c r="E156" s="122" t="s">
        <v>270</v>
      </c>
      <c r="F156" s="123" t="s">
        <v>271</v>
      </c>
      <c r="G156" s="124" t="s">
        <v>182</v>
      </c>
      <c r="H156" s="125">
        <v>3.3660000000000001</v>
      </c>
      <c r="I156" s="126"/>
      <c r="J156" s="127">
        <f>ROUND(I156*H156,2)</f>
        <v>0</v>
      </c>
      <c r="K156" s="123" t="s">
        <v>183</v>
      </c>
      <c r="L156" s="28"/>
      <c r="M156" s="128" t="s">
        <v>3</v>
      </c>
      <c r="N156" s="129" t="s">
        <v>46</v>
      </c>
      <c r="P156" s="130">
        <f>O156*H156</f>
        <v>0</v>
      </c>
      <c r="Q156" s="130">
        <v>2.5018699999999998</v>
      </c>
      <c r="R156" s="130">
        <f>Q156*H156</f>
        <v>8.4212944199999988</v>
      </c>
      <c r="S156" s="130">
        <v>0</v>
      </c>
      <c r="T156" s="131">
        <f>S156*H156</f>
        <v>0</v>
      </c>
      <c r="AR156" s="132" t="s">
        <v>184</v>
      </c>
      <c r="AT156" s="132" t="s">
        <v>179</v>
      </c>
      <c r="AU156" s="132" t="s">
        <v>86</v>
      </c>
      <c r="AY156" s="17" t="s">
        <v>177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7" t="s">
        <v>83</v>
      </c>
      <c r="BK156" s="133">
        <f>ROUND(I156*H156,2)</f>
        <v>0</v>
      </c>
      <c r="BL156" s="17" t="s">
        <v>184</v>
      </c>
      <c r="BM156" s="132" t="s">
        <v>272</v>
      </c>
    </row>
    <row r="157" spans="2:65" s="1" customFormat="1" x14ac:dyDescent="0.2">
      <c r="B157" s="28"/>
      <c r="D157" s="134" t="s">
        <v>186</v>
      </c>
      <c r="F157" s="135" t="s">
        <v>273</v>
      </c>
      <c r="I157" s="136"/>
      <c r="L157" s="28"/>
      <c r="M157" s="137"/>
      <c r="T157" s="44"/>
      <c r="AT157" s="17" t="s">
        <v>186</v>
      </c>
      <c r="AU157" s="17" t="s">
        <v>86</v>
      </c>
    </row>
    <row r="158" spans="2:65" s="12" customFormat="1" x14ac:dyDescent="0.2">
      <c r="B158" s="138"/>
      <c r="D158" s="139" t="s">
        <v>188</v>
      </c>
      <c r="E158" s="140" t="s">
        <v>3</v>
      </c>
      <c r="F158" s="141" t="s">
        <v>274</v>
      </c>
      <c r="H158" s="140" t="s">
        <v>3</v>
      </c>
      <c r="I158" s="142"/>
      <c r="L158" s="138"/>
      <c r="M158" s="143"/>
      <c r="T158" s="144"/>
      <c r="AT158" s="140" t="s">
        <v>188</v>
      </c>
      <c r="AU158" s="140" t="s">
        <v>86</v>
      </c>
      <c r="AV158" s="12" t="s">
        <v>83</v>
      </c>
      <c r="AW158" s="12" t="s">
        <v>36</v>
      </c>
      <c r="AX158" s="12" t="s">
        <v>75</v>
      </c>
      <c r="AY158" s="140" t="s">
        <v>177</v>
      </c>
    </row>
    <row r="159" spans="2:65" s="13" customFormat="1" x14ac:dyDescent="0.2">
      <c r="B159" s="145"/>
      <c r="D159" s="139" t="s">
        <v>188</v>
      </c>
      <c r="E159" s="146" t="s">
        <v>3</v>
      </c>
      <c r="F159" s="147" t="s">
        <v>275</v>
      </c>
      <c r="H159" s="148">
        <v>3.3660000000000001</v>
      </c>
      <c r="I159" s="149"/>
      <c r="L159" s="145"/>
      <c r="M159" s="150"/>
      <c r="T159" s="151"/>
      <c r="AT159" s="146" t="s">
        <v>188</v>
      </c>
      <c r="AU159" s="146" t="s">
        <v>86</v>
      </c>
      <c r="AV159" s="13" t="s">
        <v>86</v>
      </c>
      <c r="AW159" s="13" t="s">
        <v>36</v>
      </c>
      <c r="AX159" s="13" t="s">
        <v>83</v>
      </c>
      <c r="AY159" s="146" t="s">
        <v>177</v>
      </c>
    </row>
    <row r="160" spans="2:65" s="1" customFormat="1" ht="16.5" customHeight="1" x14ac:dyDescent="0.2">
      <c r="B160" s="120"/>
      <c r="C160" s="121" t="s">
        <v>276</v>
      </c>
      <c r="D160" s="121" t="s">
        <v>179</v>
      </c>
      <c r="E160" s="122" t="s">
        <v>277</v>
      </c>
      <c r="F160" s="123" t="s">
        <v>278</v>
      </c>
      <c r="G160" s="124" t="s">
        <v>279</v>
      </c>
      <c r="H160" s="125">
        <v>12.675000000000001</v>
      </c>
      <c r="I160" s="126"/>
      <c r="J160" s="127">
        <f>ROUND(I160*H160,2)</f>
        <v>0</v>
      </c>
      <c r="K160" s="123" t="s">
        <v>183</v>
      </c>
      <c r="L160" s="28"/>
      <c r="M160" s="128" t="s">
        <v>3</v>
      </c>
      <c r="N160" s="129" t="s">
        <v>46</v>
      </c>
      <c r="P160" s="130">
        <f>O160*H160</f>
        <v>0</v>
      </c>
      <c r="Q160" s="130">
        <v>2.64E-3</v>
      </c>
      <c r="R160" s="130">
        <f>Q160*H160</f>
        <v>3.3461999999999999E-2</v>
      </c>
      <c r="S160" s="130">
        <v>0</v>
      </c>
      <c r="T160" s="131">
        <f>S160*H160</f>
        <v>0</v>
      </c>
      <c r="AR160" s="132" t="s">
        <v>184</v>
      </c>
      <c r="AT160" s="132" t="s">
        <v>179</v>
      </c>
      <c r="AU160" s="132" t="s">
        <v>86</v>
      </c>
      <c r="AY160" s="17" t="s">
        <v>177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83</v>
      </c>
      <c r="BK160" s="133">
        <f>ROUND(I160*H160,2)</f>
        <v>0</v>
      </c>
      <c r="BL160" s="17" t="s">
        <v>184</v>
      </c>
      <c r="BM160" s="132" t="s">
        <v>280</v>
      </c>
    </row>
    <row r="161" spans="2:65" s="1" customFormat="1" x14ac:dyDescent="0.2">
      <c r="B161" s="28"/>
      <c r="D161" s="134" t="s">
        <v>186</v>
      </c>
      <c r="F161" s="135" t="s">
        <v>281</v>
      </c>
      <c r="I161" s="136"/>
      <c r="L161" s="28"/>
      <c r="M161" s="137"/>
      <c r="T161" s="44"/>
      <c r="AT161" s="17" t="s">
        <v>186</v>
      </c>
      <c r="AU161" s="17" t="s">
        <v>86</v>
      </c>
    </row>
    <row r="162" spans="2:65" s="12" customFormat="1" x14ac:dyDescent="0.2">
      <c r="B162" s="138"/>
      <c r="D162" s="139" t="s">
        <v>188</v>
      </c>
      <c r="E162" s="140" t="s">
        <v>3</v>
      </c>
      <c r="F162" s="141" t="s">
        <v>274</v>
      </c>
      <c r="H162" s="140" t="s">
        <v>3</v>
      </c>
      <c r="I162" s="142"/>
      <c r="L162" s="138"/>
      <c r="M162" s="143"/>
      <c r="T162" s="144"/>
      <c r="AT162" s="140" t="s">
        <v>188</v>
      </c>
      <c r="AU162" s="140" t="s">
        <v>86</v>
      </c>
      <c r="AV162" s="12" t="s">
        <v>83</v>
      </c>
      <c r="AW162" s="12" t="s">
        <v>36</v>
      </c>
      <c r="AX162" s="12" t="s">
        <v>75</v>
      </c>
      <c r="AY162" s="140" t="s">
        <v>177</v>
      </c>
    </row>
    <row r="163" spans="2:65" s="13" customFormat="1" x14ac:dyDescent="0.2">
      <c r="B163" s="145"/>
      <c r="D163" s="139" t="s">
        <v>188</v>
      </c>
      <c r="E163" s="146" t="s">
        <v>3</v>
      </c>
      <c r="F163" s="147" t="s">
        <v>282</v>
      </c>
      <c r="H163" s="148">
        <v>10.89</v>
      </c>
      <c r="I163" s="149"/>
      <c r="L163" s="145"/>
      <c r="M163" s="150"/>
      <c r="T163" s="151"/>
      <c r="AT163" s="146" t="s">
        <v>188</v>
      </c>
      <c r="AU163" s="146" t="s">
        <v>86</v>
      </c>
      <c r="AV163" s="13" t="s">
        <v>86</v>
      </c>
      <c r="AW163" s="13" t="s">
        <v>36</v>
      </c>
      <c r="AX163" s="13" t="s">
        <v>75</v>
      </c>
      <c r="AY163" s="146" t="s">
        <v>177</v>
      </c>
    </row>
    <row r="164" spans="2:65" s="12" customFormat="1" x14ac:dyDescent="0.2">
      <c r="B164" s="138"/>
      <c r="D164" s="139" t="s">
        <v>188</v>
      </c>
      <c r="E164" s="140" t="s">
        <v>3</v>
      </c>
      <c r="F164" s="141" t="s">
        <v>189</v>
      </c>
      <c r="H164" s="140" t="s">
        <v>3</v>
      </c>
      <c r="I164" s="142"/>
      <c r="L164" s="138"/>
      <c r="M164" s="143"/>
      <c r="T164" s="144"/>
      <c r="AT164" s="140" t="s">
        <v>188</v>
      </c>
      <c r="AU164" s="140" t="s">
        <v>86</v>
      </c>
      <c r="AV164" s="12" t="s">
        <v>83</v>
      </c>
      <c r="AW164" s="12" t="s">
        <v>36</v>
      </c>
      <c r="AX164" s="12" t="s">
        <v>75</v>
      </c>
      <c r="AY164" s="140" t="s">
        <v>177</v>
      </c>
    </row>
    <row r="165" spans="2:65" s="13" customFormat="1" x14ac:dyDescent="0.2">
      <c r="B165" s="145"/>
      <c r="D165" s="139" t="s">
        <v>188</v>
      </c>
      <c r="E165" s="146" t="s">
        <v>3</v>
      </c>
      <c r="F165" s="147" t="s">
        <v>283</v>
      </c>
      <c r="H165" s="148">
        <v>1.7849999999999999</v>
      </c>
      <c r="I165" s="149"/>
      <c r="L165" s="145"/>
      <c r="M165" s="150"/>
      <c r="T165" s="151"/>
      <c r="AT165" s="146" t="s">
        <v>188</v>
      </c>
      <c r="AU165" s="146" t="s">
        <v>86</v>
      </c>
      <c r="AV165" s="13" t="s">
        <v>86</v>
      </c>
      <c r="AW165" s="13" t="s">
        <v>36</v>
      </c>
      <c r="AX165" s="13" t="s">
        <v>75</v>
      </c>
      <c r="AY165" s="146" t="s">
        <v>177</v>
      </c>
    </row>
    <row r="166" spans="2:65" s="14" customFormat="1" x14ac:dyDescent="0.2">
      <c r="B166" s="152"/>
      <c r="D166" s="139" t="s">
        <v>188</v>
      </c>
      <c r="E166" s="153" t="s">
        <v>3</v>
      </c>
      <c r="F166" s="154" t="s">
        <v>199</v>
      </c>
      <c r="H166" s="155">
        <v>12.675000000000001</v>
      </c>
      <c r="I166" s="156"/>
      <c r="L166" s="152"/>
      <c r="M166" s="157"/>
      <c r="T166" s="158"/>
      <c r="AT166" s="153" t="s">
        <v>188</v>
      </c>
      <c r="AU166" s="153" t="s">
        <v>86</v>
      </c>
      <c r="AV166" s="14" t="s">
        <v>184</v>
      </c>
      <c r="AW166" s="14" t="s">
        <v>36</v>
      </c>
      <c r="AX166" s="14" t="s">
        <v>83</v>
      </c>
      <c r="AY166" s="153" t="s">
        <v>177</v>
      </c>
    </row>
    <row r="167" spans="2:65" s="1" customFormat="1" ht="16.5" customHeight="1" x14ac:dyDescent="0.2">
      <c r="B167" s="120"/>
      <c r="C167" s="121" t="s">
        <v>284</v>
      </c>
      <c r="D167" s="121" t="s">
        <v>179</v>
      </c>
      <c r="E167" s="122" t="s">
        <v>285</v>
      </c>
      <c r="F167" s="123" t="s">
        <v>286</v>
      </c>
      <c r="G167" s="124" t="s">
        <v>279</v>
      </c>
      <c r="H167" s="125">
        <v>12.675000000000001</v>
      </c>
      <c r="I167" s="126"/>
      <c r="J167" s="127">
        <f>ROUND(I167*H167,2)</f>
        <v>0</v>
      </c>
      <c r="K167" s="123" t="s">
        <v>183</v>
      </c>
      <c r="L167" s="28"/>
      <c r="M167" s="128" t="s">
        <v>3</v>
      </c>
      <c r="N167" s="129" t="s">
        <v>46</v>
      </c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AR167" s="132" t="s">
        <v>184</v>
      </c>
      <c r="AT167" s="132" t="s">
        <v>179</v>
      </c>
      <c r="AU167" s="132" t="s">
        <v>86</v>
      </c>
      <c r="AY167" s="17" t="s">
        <v>177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17" t="s">
        <v>83</v>
      </c>
      <c r="BK167" s="133">
        <f>ROUND(I167*H167,2)</f>
        <v>0</v>
      </c>
      <c r="BL167" s="17" t="s">
        <v>184</v>
      </c>
      <c r="BM167" s="132" t="s">
        <v>287</v>
      </c>
    </row>
    <row r="168" spans="2:65" s="1" customFormat="1" x14ac:dyDescent="0.2">
      <c r="B168" s="28"/>
      <c r="D168" s="134" t="s">
        <v>186</v>
      </c>
      <c r="F168" s="135" t="s">
        <v>288</v>
      </c>
      <c r="I168" s="136"/>
      <c r="L168" s="28"/>
      <c r="M168" s="137"/>
      <c r="T168" s="44"/>
      <c r="AT168" s="17" t="s">
        <v>186</v>
      </c>
      <c r="AU168" s="17" t="s">
        <v>86</v>
      </c>
    </row>
    <row r="169" spans="2:65" s="11" customFormat="1" ht="22.7" customHeight="1" x14ac:dyDescent="0.2">
      <c r="B169" s="108"/>
      <c r="D169" s="109" t="s">
        <v>74</v>
      </c>
      <c r="E169" s="118" t="s">
        <v>200</v>
      </c>
      <c r="F169" s="118" t="s">
        <v>289</v>
      </c>
      <c r="I169" s="111"/>
      <c r="J169" s="119">
        <f>BK169</f>
        <v>0</v>
      </c>
      <c r="L169" s="108"/>
      <c r="M169" s="113"/>
      <c r="P169" s="114">
        <f>SUM(P170:P211)</f>
        <v>0</v>
      </c>
      <c r="R169" s="114">
        <f>SUM(R170:R211)</f>
        <v>7.4570458200000003</v>
      </c>
      <c r="T169" s="115">
        <f>SUM(T170:T211)</f>
        <v>0</v>
      </c>
      <c r="AR169" s="109" t="s">
        <v>83</v>
      </c>
      <c r="AT169" s="116" t="s">
        <v>74</v>
      </c>
      <c r="AU169" s="116" t="s">
        <v>83</v>
      </c>
      <c r="AY169" s="109" t="s">
        <v>177</v>
      </c>
      <c r="BK169" s="117">
        <f>SUM(BK170:BK211)</f>
        <v>0</v>
      </c>
    </row>
    <row r="170" spans="2:65" s="1" customFormat="1" ht="24.2" customHeight="1" x14ac:dyDescent="0.2">
      <c r="B170" s="120"/>
      <c r="C170" s="121" t="s">
        <v>290</v>
      </c>
      <c r="D170" s="121" t="s">
        <v>179</v>
      </c>
      <c r="E170" s="122" t="s">
        <v>291</v>
      </c>
      <c r="F170" s="123" t="s">
        <v>292</v>
      </c>
      <c r="G170" s="124" t="s">
        <v>182</v>
      </c>
      <c r="H170" s="125">
        <v>0.89100000000000001</v>
      </c>
      <c r="I170" s="126"/>
      <c r="J170" s="127">
        <f>ROUND(I170*H170,2)</f>
        <v>0</v>
      </c>
      <c r="K170" s="123" t="s">
        <v>183</v>
      </c>
      <c r="L170" s="28"/>
      <c r="M170" s="128" t="s">
        <v>3</v>
      </c>
      <c r="N170" s="129" t="s">
        <v>46</v>
      </c>
      <c r="P170" s="130">
        <f>O170*H170</f>
        <v>0</v>
      </c>
      <c r="Q170" s="130">
        <v>1.94302</v>
      </c>
      <c r="R170" s="130">
        <f>Q170*H170</f>
        <v>1.7312308199999999</v>
      </c>
      <c r="S170" s="130">
        <v>0</v>
      </c>
      <c r="T170" s="131">
        <f>S170*H170</f>
        <v>0</v>
      </c>
      <c r="AR170" s="132" t="s">
        <v>184</v>
      </c>
      <c r="AT170" s="132" t="s">
        <v>179</v>
      </c>
      <c r="AU170" s="132" t="s">
        <v>86</v>
      </c>
      <c r="AY170" s="17" t="s">
        <v>177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17" t="s">
        <v>83</v>
      </c>
      <c r="BK170" s="133">
        <f>ROUND(I170*H170,2)</f>
        <v>0</v>
      </c>
      <c r="BL170" s="17" t="s">
        <v>184</v>
      </c>
      <c r="BM170" s="132" t="s">
        <v>293</v>
      </c>
    </row>
    <row r="171" spans="2:65" s="1" customFormat="1" x14ac:dyDescent="0.2">
      <c r="B171" s="28"/>
      <c r="D171" s="134" t="s">
        <v>186</v>
      </c>
      <c r="F171" s="135" t="s">
        <v>294</v>
      </c>
      <c r="I171" s="136"/>
      <c r="L171" s="28"/>
      <c r="M171" s="137"/>
      <c r="T171" s="44"/>
      <c r="AT171" s="17" t="s">
        <v>186</v>
      </c>
      <c r="AU171" s="17" t="s">
        <v>86</v>
      </c>
    </row>
    <row r="172" spans="2:65" s="12" customFormat="1" x14ac:dyDescent="0.2">
      <c r="B172" s="138"/>
      <c r="D172" s="139" t="s">
        <v>188</v>
      </c>
      <c r="E172" s="140" t="s">
        <v>3</v>
      </c>
      <c r="F172" s="141" t="s">
        <v>295</v>
      </c>
      <c r="H172" s="140" t="s">
        <v>3</v>
      </c>
      <c r="I172" s="142"/>
      <c r="L172" s="138"/>
      <c r="M172" s="143"/>
      <c r="T172" s="144"/>
      <c r="AT172" s="140" t="s">
        <v>188</v>
      </c>
      <c r="AU172" s="140" t="s">
        <v>86</v>
      </c>
      <c r="AV172" s="12" t="s">
        <v>83</v>
      </c>
      <c r="AW172" s="12" t="s">
        <v>36</v>
      </c>
      <c r="AX172" s="12" t="s">
        <v>75</v>
      </c>
      <c r="AY172" s="140" t="s">
        <v>177</v>
      </c>
    </row>
    <row r="173" spans="2:65" s="12" customFormat="1" x14ac:dyDescent="0.2">
      <c r="B173" s="138"/>
      <c r="D173" s="139" t="s">
        <v>188</v>
      </c>
      <c r="E173" s="140" t="s">
        <v>3</v>
      </c>
      <c r="F173" s="141" t="s">
        <v>296</v>
      </c>
      <c r="H173" s="140" t="s">
        <v>3</v>
      </c>
      <c r="I173" s="142"/>
      <c r="L173" s="138"/>
      <c r="M173" s="143"/>
      <c r="T173" s="144"/>
      <c r="AT173" s="140" t="s">
        <v>188</v>
      </c>
      <c r="AU173" s="140" t="s">
        <v>86</v>
      </c>
      <c r="AV173" s="12" t="s">
        <v>83</v>
      </c>
      <c r="AW173" s="12" t="s">
        <v>36</v>
      </c>
      <c r="AX173" s="12" t="s">
        <v>75</v>
      </c>
      <c r="AY173" s="140" t="s">
        <v>177</v>
      </c>
    </row>
    <row r="174" spans="2:65" s="13" customFormat="1" x14ac:dyDescent="0.2">
      <c r="B174" s="145"/>
      <c r="D174" s="139" t="s">
        <v>188</v>
      </c>
      <c r="E174" s="146" t="s">
        <v>3</v>
      </c>
      <c r="F174" s="147" t="s">
        <v>297</v>
      </c>
      <c r="H174" s="148">
        <v>0.24299999999999999</v>
      </c>
      <c r="I174" s="149"/>
      <c r="L174" s="145"/>
      <c r="M174" s="150"/>
      <c r="T174" s="151"/>
      <c r="AT174" s="146" t="s">
        <v>188</v>
      </c>
      <c r="AU174" s="146" t="s">
        <v>86</v>
      </c>
      <c r="AV174" s="13" t="s">
        <v>86</v>
      </c>
      <c r="AW174" s="13" t="s">
        <v>36</v>
      </c>
      <c r="AX174" s="13" t="s">
        <v>75</v>
      </c>
      <c r="AY174" s="146" t="s">
        <v>177</v>
      </c>
    </row>
    <row r="175" spans="2:65" s="12" customFormat="1" x14ac:dyDescent="0.2">
      <c r="B175" s="138"/>
      <c r="D175" s="139" t="s">
        <v>188</v>
      </c>
      <c r="E175" s="140" t="s">
        <v>3</v>
      </c>
      <c r="F175" s="141" t="s">
        <v>298</v>
      </c>
      <c r="H175" s="140" t="s">
        <v>3</v>
      </c>
      <c r="I175" s="142"/>
      <c r="L175" s="138"/>
      <c r="M175" s="143"/>
      <c r="T175" s="144"/>
      <c r="AT175" s="140" t="s">
        <v>188</v>
      </c>
      <c r="AU175" s="140" t="s">
        <v>86</v>
      </c>
      <c r="AV175" s="12" t="s">
        <v>83</v>
      </c>
      <c r="AW175" s="12" t="s">
        <v>36</v>
      </c>
      <c r="AX175" s="12" t="s">
        <v>75</v>
      </c>
      <c r="AY175" s="140" t="s">
        <v>177</v>
      </c>
    </row>
    <row r="176" spans="2:65" s="13" customFormat="1" x14ac:dyDescent="0.2">
      <c r="B176" s="145"/>
      <c r="D176" s="139" t="s">
        <v>188</v>
      </c>
      <c r="E176" s="146" t="s">
        <v>3</v>
      </c>
      <c r="F176" s="147" t="s">
        <v>299</v>
      </c>
      <c r="H176" s="148">
        <v>0.32400000000000001</v>
      </c>
      <c r="I176" s="149"/>
      <c r="L176" s="145"/>
      <c r="M176" s="150"/>
      <c r="T176" s="151"/>
      <c r="AT176" s="146" t="s">
        <v>188</v>
      </c>
      <c r="AU176" s="146" t="s">
        <v>86</v>
      </c>
      <c r="AV176" s="13" t="s">
        <v>86</v>
      </c>
      <c r="AW176" s="13" t="s">
        <v>36</v>
      </c>
      <c r="AX176" s="13" t="s">
        <v>75</v>
      </c>
      <c r="AY176" s="146" t="s">
        <v>177</v>
      </c>
    </row>
    <row r="177" spans="2:65" s="12" customFormat="1" x14ac:dyDescent="0.2">
      <c r="B177" s="138"/>
      <c r="D177" s="139" t="s">
        <v>188</v>
      </c>
      <c r="E177" s="140" t="s">
        <v>3</v>
      </c>
      <c r="F177" s="141" t="s">
        <v>300</v>
      </c>
      <c r="H177" s="140" t="s">
        <v>3</v>
      </c>
      <c r="I177" s="142"/>
      <c r="L177" s="138"/>
      <c r="M177" s="143"/>
      <c r="T177" s="144"/>
      <c r="AT177" s="140" t="s">
        <v>188</v>
      </c>
      <c r="AU177" s="140" t="s">
        <v>86</v>
      </c>
      <c r="AV177" s="12" t="s">
        <v>83</v>
      </c>
      <c r="AW177" s="12" t="s">
        <v>36</v>
      </c>
      <c r="AX177" s="12" t="s">
        <v>75</v>
      </c>
      <c r="AY177" s="140" t="s">
        <v>177</v>
      </c>
    </row>
    <row r="178" spans="2:65" s="13" customFormat="1" x14ac:dyDescent="0.2">
      <c r="B178" s="145"/>
      <c r="D178" s="139" t="s">
        <v>188</v>
      </c>
      <c r="E178" s="146" t="s">
        <v>3</v>
      </c>
      <c r="F178" s="147" t="s">
        <v>299</v>
      </c>
      <c r="H178" s="148">
        <v>0.32400000000000001</v>
      </c>
      <c r="I178" s="149"/>
      <c r="L178" s="145"/>
      <c r="M178" s="150"/>
      <c r="T178" s="151"/>
      <c r="AT178" s="146" t="s">
        <v>188</v>
      </c>
      <c r="AU178" s="146" t="s">
        <v>86</v>
      </c>
      <c r="AV178" s="13" t="s">
        <v>86</v>
      </c>
      <c r="AW178" s="13" t="s">
        <v>36</v>
      </c>
      <c r="AX178" s="13" t="s">
        <v>75</v>
      </c>
      <c r="AY178" s="146" t="s">
        <v>177</v>
      </c>
    </row>
    <row r="179" spans="2:65" s="14" customFormat="1" x14ac:dyDescent="0.2">
      <c r="B179" s="152"/>
      <c r="D179" s="139" t="s">
        <v>188</v>
      </c>
      <c r="E179" s="153" t="s">
        <v>3</v>
      </c>
      <c r="F179" s="154" t="s">
        <v>199</v>
      </c>
      <c r="H179" s="155">
        <v>0.89100000000000001</v>
      </c>
      <c r="I179" s="156"/>
      <c r="L179" s="152"/>
      <c r="M179" s="157"/>
      <c r="T179" s="158"/>
      <c r="AT179" s="153" t="s">
        <v>188</v>
      </c>
      <c r="AU179" s="153" t="s">
        <v>86</v>
      </c>
      <c r="AV179" s="14" t="s">
        <v>184</v>
      </c>
      <c r="AW179" s="14" t="s">
        <v>36</v>
      </c>
      <c r="AX179" s="14" t="s">
        <v>83</v>
      </c>
      <c r="AY179" s="153" t="s">
        <v>177</v>
      </c>
    </row>
    <row r="180" spans="2:65" s="1" customFormat="1" ht="24.2" customHeight="1" x14ac:dyDescent="0.2">
      <c r="B180" s="120"/>
      <c r="C180" s="121" t="s">
        <v>301</v>
      </c>
      <c r="D180" s="121" t="s">
        <v>179</v>
      </c>
      <c r="E180" s="122" t="s">
        <v>302</v>
      </c>
      <c r="F180" s="123" t="s">
        <v>303</v>
      </c>
      <c r="G180" s="124" t="s">
        <v>227</v>
      </c>
      <c r="H180" s="125">
        <v>0.441</v>
      </c>
      <c r="I180" s="126"/>
      <c r="J180" s="127">
        <f>ROUND(I180*H180,2)</f>
        <v>0</v>
      </c>
      <c r="K180" s="123" t="s">
        <v>183</v>
      </c>
      <c r="L180" s="28"/>
      <c r="M180" s="128" t="s">
        <v>3</v>
      </c>
      <c r="N180" s="129" t="s">
        <v>46</v>
      </c>
      <c r="P180" s="130">
        <f>O180*H180</f>
        <v>0</v>
      </c>
      <c r="Q180" s="130">
        <v>1.0900000000000001</v>
      </c>
      <c r="R180" s="130">
        <f>Q180*H180</f>
        <v>0.48069000000000006</v>
      </c>
      <c r="S180" s="130">
        <v>0</v>
      </c>
      <c r="T180" s="131">
        <f>S180*H180</f>
        <v>0</v>
      </c>
      <c r="AR180" s="132" t="s">
        <v>184</v>
      </c>
      <c r="AT180" s="132" t="s">
        <v>179</v>
      </c>
      <c r="AU180" s="132" t="s">
        <v>86</v>
      </c>
      <c r="AY180" s="17" t="s">
        <v>177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7" t="s">
        <v>83</v>
      </c>
      <c r="BK180" s="133">
        <f>ROUND(I180*H180,2)</f>
        <v>0</v>
      </c>
      <c r="BL180" s="17" t="s">
        <v>184</v>
      </c>
      <c r="BM180" s="132" t="s">
        <v>304</v>
      </c>
    </row>
    <row r="181" spans="2:65" s="1" customFormat="1" x14ac:dyDescent="0.2">
      <c r="B181" s="28"/>
      <c r="D181" s="134" t="s">
        <v>186</v>
      </c>
      <c r="F181" s="135" t="s">
        <v>305</v>
      </c>
      <c r="I181" s="136"/>
      <c r="L181" s="28"/>
      <c r="M181" s="137"/>
      <c r="T181" s="44"/>
      <c r="AT181" s="17" t="s">
        <v>186</v>
      </c>
      <c r="AU181" s="17" t="s">
        <v>86</v>
      </c>
    </row>
    <row r="182" spans="2:65" s="12" customFormat="1" x14ac:dyDescent="0.2">
      <c r="B182" s="138"/>
      <c r="D182" s="139" t="s">
        <v>188</v>
      </c>
      <c r="E182" s="140" t="s">
        <v>3</v>
      </c>
      <c r="F182" s="141" t="s">
        <v>306</v>
      </c>
      <c r="H182" s="140" t="s">
        <v>3</v>
      </c>
      <c r="I182" s="142"/>
      <c r="L182" s="138"/>
      <c r="M182" s="143"/>
      <c r="T182" s="144"/>
      <c r="AT182" s="140" t="s">
        <v>188</v>
      </c>
      <c r="AU182" s="140" t="s">
        <v>86</v>
      </c>
      <c r="AV182" s="12" t="s">
        <v>83</v>
      </c>
      <c r="AW182" s="12" t="s">
        <v>36</v>
      </c>
      <c r="AX182" s="12" t="s">
        <v>75</v>
      </c>
      <c r="AY182" s="140" t="s">
        <v>177</v>
      </c>
    </row>
    <row r="183" spans="2:65" s="12" customFormat="1" x14ac:dyDescent="0.2">
      <c r="B183" s="138"/>
      <c r="D183" s="139" t="s">
        <v>188</v>
      </c>
      <c r="E183" s="140" t="s">
        <v>3</v>
      </c>
      <c r="F183" s="141" t="s">
        <v>296</v>
      </c>
      <c r="H183" s="140" t="s">
        <v>3</v>
      </c>
      <c r="I183" s="142"/>
      <c r="L183" s="138"/>
      <c r="M183" s="143"/>
      <c r="T183" s="144"/>
      <c r="AT183" s="140" t="s">
        <v>188</v>
      </c>
      <c r="AU183" s="140" t="s">
        <v>86</v>
      </c>
      <c r="AV183" s="12" t="s">
        <v>83</v>
      </c>
      <c r="AW183" s="12" t="s">
        <v>36</v>
      </c>
      <c r="AX183" s="12" t="s">
        <v>75</v>
      </c>
      <c r="AY183" s="140" t="s">
        <v>177</v>
      </c>
    </row>
    <row r="184" spans="2:65" s="13" customFormat="1" x14ac:dyDescent="0.2">
      <c r="B184" s="145"/>
      <c r="D184" s="139" t="s">
        <v>188</v>
      </c>
      <c r="E184" s="146" t="s">
        <v>3</v>
      </c>
      <c r="F184" s="147" t="s">
        <v>307</v>
      </c>
      <c r="H184" s="148">
        <v>0.189</v>
      </c>
      <c r="I184" s="149"/>
      <c r="L184" s="145"/>
      <c r="M184" s="150"/>
      <c r="T184" s="151"/>
      <c r="AT184" s="146" t="s">
        <v>188</v>
      </c>
      <c r="AU184" s="146" t="s">
        <v>86</v>
      </c>
      <c r="AV184" s="13" t="s">
        <v>86</v>
      </c>
      <c r="AW184" s="13" t="s">
        <v>36</v>
      </c>
      <c r="AX184" s="13" t="s">
        <v>75</v>
      </c>
      <c r="AY184" s="146" t="s">
        <v>177</v>
      </c>
    </row>
    <row r="185" spans="2:65" s="12" customFormat="1" x14ac:dyDescent="0.2">
      <c r="B185" s="138"/>
      <c r="D185" s="139" t="s">
        <v>188</v>
      </c>
      <c r="E185" s="140" t="s">
        <v>3</v>
      </c>
      <c r="F185" s="141" t="s">
        <v>298</v>
      </c>
      <c r="H185" s="140" t="s">
        <v>3</v>
      </c>
      <c r="I185" s="142"/>
      <c r="L185" s="138"/>
      <c r="M185" s="143"/>
      <c r="T185" s="144"/>
      <c r="AT185" s="140" t="s">
        <v>188</v>
      </c>
      <c r="AU185" s="140" t="s">
        <v>86</v>
      </c>
      <c r="AV185" s="12" t="s">
        <v>83</v>
      </c>
      <c r="AW185" s="12" t="s">
        <v>36</v>
      </c>
      <c r="AX185" s="12" t="s">
        <v>75</v>
      </c>
      <c r="AY185" s="140" t="s">
        <v>177</v>
      </c>
    </row>
    <row r="186" spans="2:65" s="13" customFormat="1" x14ac:dyDescent="0.2">
      <c r="B186" s="145"/>
      <c r="D186" s="139" t="s">
        <v>188</v>
      </c>
      <c r="E186" s="146" t="s">
        <v>3</v>
      </c>
      <c r="F186" s="147" t="s">
        <v>308</v>
      </c>
      <c r="H186" s="148">
        <v>0.126</v>
      </c>
      <c r="I186" s="149"/>
      <c r="L186" s="145"/>
      <c r="M186" s="150"/>
      <c r="T186" s="151"/>
      <c r="AT186" s="146" t="s">
        <v>188</v>
      </c>
      <c r="AU186" s="146" t="s">
        <v>86</v>
      </c>
      <c r="AV186" s="13" t="s">
        <v>86</v>
      </c>
      <c r="AW186" s="13" t="s">
        <v>36</v>
      </c>
      <c r="AX186" s="13" t="s">
        <v>75</v>
      </c>
      <c r="AY186" s="146" t="s">
        <v>177</v>
      </c>
    </row>
    <row r="187" spans="2:65" s="12" customFormat="1" x14ac:dyDescent="0.2">
      <c r="B187" s="138"/>
      <c r="D187" s="139" t="s">
        <v>188</v>
      </c>
      <c r="E187" s="140" t="s">
        <v>3</v>
      </c>
      <c r="F187" s="141" t="s">
        <v>300</v>
      </c>
      <c r="H187" s="140" t="s">
        <v>3</v>
      </c>
      <c r="I187" s="142"/>
      <c r="L187" s="138"/>
      <c r="M187" s="143"/>
      <c r="T187" s="144"/>
      <c r="AT187" s="140" t="s">
        <v>188</v>
      </c>
      <c r="AU187" s="140" t="s">
        <v>86</v>
      </c>
      <c r="AV187" s="12" t="s">
        <v>83</v>
      </c>
      <c r="AW187" s="12" t="s">
        <v>36</v>
      </c>
      <c r="AX187" s="12" t="s">
        <v>75</v>
      </c>
      <c r="AY187" s="140" t="s">
        <v>177</v>
      </c>
    </row>
    <row r="188" spans="2:65" s="13" customFormat="1" x14ac:dyDescent="0.2">
      <c r="B188" s="145"/>
      <c r="D188" s="139" t="s">
        <v>188</v>
      </c>
      <c r="E188" s="146" t="s">
        <v>3</v>
      </c>
      <c r="F188" s="147" t="s">
        <v>308</v>
      </c>
      <c r="H188" s="148">
        <v>0.126</v>
      </c>
      <c r="I188" s="149"/>
      <c r="L188" s="145"/>
      <c r="M188" s="150"/>
      <c r="T188" s="151"/>
      <c r="AT188" s="146" t="s">
        <v>188</v>
      </c>
      <c r="AU188" s="146" t="s">
        <v>86</v>
      </c>
      <c r="AV188" s="13" t="s">
        <v>86</v>
      </c>
      <c r="AW188" s="13" t="s">
        <v>36</v>
      </c>
      <c r="AX188" s="13" t="s">
        <v>75</v>
      </c>
      <c r="AY188" s="146" t="s">
        <v>177</v>
      </c>
    </row>
    <row r="189" spans="2:65" s="14" customFormat="1" x14ac:dyDescent="0.2">
      <c r="B189" s="152"/>
      <c r="D189" s="139" t="s">
        <v>188</v>
      </c>
      <c r="E189" s="153" t="s">
        <v>3</v>
      </c>
      <c r="F189" s="154" t="s">
        <v>199</v>
      </c>
      <c r="H189" s="155">
        <v>0.441</v>
      </c>
      <c r="I189" s="156"/>
      <c r="L189" s="152"/>
      <c r="M189" s="157"/>
      <c r="T189" s="158"/>
      <c r="AT189" s="153" t="s">
        <v>188</v>
      </c>
      <c r="AU189" s="153" t="s">
        <v>86</v>
      </c>
      <c r="AV189" s="14" t="s">
        <v>184</v>
      </c>
      <c r="AW189" s="14" t="s">
        <v>36</v>
      </c>
      <c r="AX189" s="14" t="s">
        <v>83</v>
      </c>
      <c r="AY189" s="153" t="s">
        <v>177</v>
      </c>
    </row>
    <row r="190" spans="2:65" s="1" customFormat="1" ht="48.95" customHeight="1" x14ac:dyDescent="0.2">
      <c r="B190" s="120"/>
      <c r="C190" s="121" t="s">
        <v>309</v>
      </c>
      <c r="D190" s="121" t="s">
        <v>179</v>
      </c>
      <c r="E190" s="122" t="s">
        <v>310</v>
      </c>
      <c r="F190" s="123" t="s">
        <v>311</v>
      </c>
      <c r="G190" s="124" t="s">
        <v>279</v>
      </c>
      <c r="H190" s="125">
        <v>38.9</v>
      </c>
      <c r="I190" s="126"/>
      <c r="J190" s="127">
        <f>ROUND(I190*H190,2)</f>
        <v>0</v>
      </c>
      <c r="K190" s="123" t="s">
        <v>183</v>
      </c>
      <c r="L190" s="28"/>
      <c r="M190" s="128" t="s">
        <v>3</v>
      </c>
      <c r="N190" s="129" t="s">
        <v>46</v>
      </c>
      <c r="P190" s="130">
        <f>O190*H190</f>
        <v>0</v>
      </c>
      <c r="Q190" s="130">
        <v>7.9210000000000003E-2</v>
      </c>
      <c r="R190" s="130">
        <f>Q190*H190</f>
        <v>3.0812689999999998</v>
      </c>
      <c r="S190" s="130">
        <v>0</v>
      </c>
      <c r="T190" s="131">
        <f>S190*H190</f>
        <v>0</v>
      </c>
      <c r="AR190" s="132" t="s">
        <v>184</v>
      </c>
      <c r="AT190" s="132" t="s">
        <v>179</v>
      </c>
      <c r="AU190" s="132" t="s">
        <v>86</v>
      </c>
      <c r="AY190" s="17" t="s">
        <v>177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17" t="s">
        <v>83</v>
      </c>
      <c r="BK190" s="133">
        <f>ROUND(I190*H190,2)</f>
        <v>0</v>
      </c>
      <c r="BL190" s="17" t="s">
        <v>184</v>
      </c>
      <c r="BM190" s="132" t="s">
        <v>312</v>
      </c>
    </row>
    <row r="191" spans="2:65" s="1" customFormat="1" x14ac:dyDescent="0.2">
      <c r="B191" s="28"/>
      <c r="D191" s="134" t="s">
        <v>186</v>
      </c>
      <c r="F191" s="135" t="s">
        <v>313</v>
      </c>
      <c r="I191" s="136"/>
      <c r="L191" s="28"/>
      <c r="M191" s="137"/>
      <c r="T191" s="44"/>
      <c r="AT191" s="17" t="s">
        <v>186</v>
      </c>
      <c r="AU191" s="17" t="s">
        <v>86</v>
      </c>
    </row>
    <row r="192" spans="2:65" s="12" customFormat="1" x14ac:dyDescent="0.2">
      <c r="B192" s="138"/>
      <c r="D192" s="139" t="s">
        <v>188</v>
      </c>
      <c r="E192" s="140" t="s">
        <v>3</v>
      </c>
      <c r="F192" s="141" t="s">
        <v>296</v>
      </c>
      <c r="H192" s="140" t="s">
        <v>3</v>
      </c>
      <c r="I192" s="142"/>
      <c r="L192" s="138"/>
      <c r="M192" s="143"/>
      <c r="T192" s="144"/>
      <c r="AT192" s="140" t="s">
        <v>188</v>
      </c>
      <c r="AU192" s="140" t="s">
        <v>86</v>
      </c>
      <c r="AV192" s="12" t="s">
        <v>83</v>
      </c>
      <c r="AW192" s="12" t="s">
        <v>36</v>
      </c>
      <c r="AX192" s="12" t="s">
        <v>75</v>
      </c>
      <c r="AY192" s="140" t="s">
        <v>177</v>
      </c>
    </row>
    <row r="193" spans="2:65" s="13" customFormat="1" x14ac:dyDescent="0.2">
      <c r="B193" s="145"/>
      <c r="D193" s="139" t="s">
        <v>188</v>
      </c>
      <c r="E193" s="146" t="s">
        <v>3</v>
      </c>
      <c r="F193" s="147" t="s">
        <v>314</v>
      </c>
      <c r="H193" s="148">
        <v>2.1</v>
      </c>
      <c r="I193" s="149"/>
      <c r="L193" s="145"/>
      <c r="M193" s="150"/>
      <c r="T193" s="151"/>
      <c r="AT193" s="146" t="s">
        <v>188</v>
      </c>
      <c r="AU193" s="146" t="s">
        <v>86</v>
      </c>
      <c r="AV193" s="13" t="s">
        <v>86</v>
      </c>
      <c r="AW193" s="13" t="s">
        <v>36</v>
      </c>
      <c r="AX193" s="13" t="s">
        <v>75</v>
      </c>
      <c r="AY193" s="146" t="s">
        <v>177</v>
      </c>
    </row>
    <row r="194" spans="2:65" s="12" customFormat="1" x14ac:dyDescent="0.2">
      <c r="B194" s="138"/>
      <c r="D194" s="139" t="s">
        <v>188</v>
      </c>
      <c r="E194" s="140" t="s">
        <v>3</v>
      </c>
      <c r="F194" s="141" t="s">
        <v>315</v>
      </c>
      <c r="H194" s="140" t="s">
        <v>3</v>
      </c>
      <c r="I194" s="142"/>
      <c r="L194" s="138"/>
      <c r="M194" s="143"/>
      <c r="T194" s="144"/>
      <c r="AT194" s="140" t="s">
        <v>188</v>
      </c>
      <c r="AU194" s="140" t="s">
        <v>86</v>
      </c>
      <c r="AV194" s="12" t="s">
        <v>83</v>
      </c>
      <c r="AW194" s="12" t="s">
        <v>36</v>
      </c>
      <c r="AX194" s="12" t="s">
        <v>75</v>
      </c>
      <c r="AY194" s="140" t="s">
        <v>177</v>
      </c>
    </row>
    <row r="195" spans="2:65" s="13" customFormat="1" x14ac:dyDescent="0.2">
      <c r="B195" s="145"/>
      <c r="D195" s="139" t="s">
        <v>188</v>
      </c>
      <c r="E195" s="146" t="s">
        <v>3</v>
      </c>
      <c r="F195" s="147" t="s">
        <v>316</v>
      </c>
      <c r="H195" s="148">
        <v>19.2</v>
      </c>
      <c r="I195" s="149"/>
      <c r="L195" s="145"/>
      <c r="M195" s="150"/>
      <c r="T195" s="151"/>
      <c r="AT195" s="146" t="s">
        <v>188</v>
      </c>
      <c r="AU195" s="146" t="s">
        <v>86</v>
      </c>
      <c r="AV195" s="13" t="s">
        <v>86</v>
      </c>
      <c r="AW195" s="13" t="s">
        <v>36</v>
      </c>
      <c r="AX195" s="13" t="s">
        <v>75</v>
      </c>
      <c r="AY195" s="146" t="s">
        <v>177</v>
      </c>
    </row>
    <row r="196" spans="2:65" s="12" customFormat="1" x14ac:dyDescent="0.2">
      <c r="B196" s="138"/>
      <c r="D196" s="139" t="s">
        <v>188</v>
      </c>
      <c r="E196" s="140" t="s">
        <v>3</v>
      </c>
      <c r="F196" s="141" t="s">
        <v>317</v>
      </c>
      <c r="H196" s="140" t="s">
        <v>3</v>
      </c>
      <c r="I196" s="142"/>
      <c r="L196" s="138"/>
      <c r="M196" s="143"/>
      <c r="T196" s="144"/>
      <c r="AT196" s="140" t="s">
        <v>188</v>
      </c>
      <c r="AU196" s="140" t="s">
        <v>86</v>
      </c>
      <c r="AV196" s="12" t="s">
        <v>83</v>
      </c>
      <c r="AW196" s="12" t="s">
        <v>36</v>
      </c>
      <c r="AX196" s="12" t="s">
        <v>75</v>
      </c>
      <c r="AY196" s="140" t="s">
        <v>177</v>
      </c>
    </row>
    <row r="197" spans="2:65" s="13" customFormat="1" x14ac:dyDescent="0.2">
      <c r="B197" s="145"/>
      <c r="D197" s="139" t="s">
        <v>188</v>
      </c>
      <c r="E197" s="146" t="s">
        <v>3</v>
      </c>
      <c r="F197" s="147" t="s">
        <v>318</v>
      </c>
      <c r="H197" s="148">
        <v>17.600000000000001</v>
      </c>
      <c r="I197" s="149"/>
      <c r="L197" s="145"/>
      <c r="M197" s="150"/>
      <c r="T197" s="151"/>
      <c r="AT197" s="146" t="s">
        <v>188</v>
      </c>
      <c r="AU197" s="146" t="s">
        <v>86</v>
      </c>
      <c r="AV197" s="13" t="s">
        <v>86</v>
      </c>
      <c r="AW197" s="13" t="s">
        <v>36</v>
      </c>
      <c r="AX197" s="13" t="s">
        <v>75</v>
      </c>
      <c r="AY197" s="146" t="s">
        <v>177</v>
      </c>
    </row>
    <row r="198" spans="2:65" s="14" customFormat="1" x14ac:dyDescent="0.2">
      <c r="B198" s="152"/>
      <c r="D198" s="139" t="s">
        <v>188</v>
      </c>
      <c r="E198" s="153" t="s">
        <v>3</v>
      </c>
      <c r="F198" s="154" t="s">
        <v>199</v>
      </c>
      <c r="H198" s="155">
        <v>38.900000000000006</v>
      </c>
      <c r="I198" s="156"/>
      <c r="L198" s="152"/>
      <c r="M198" s="157"/>
      <c r="T198" s="158"/>
      <c r="AT198" s="153" t="s">
        <v>188</v>
      </c>
      <c r="AU198" s="153" t="s">
        <v>86</v>
      </c>
      <c r="AV198" s="14" t="s">
        <v>184</v>
      </c>
      <c r="AW198" s="14" t="s">
        <v>36</v>
      </c>
      <c r="AX198" s="14" t="s">
        <v>83</v>
      </c>
      <c r="AY198" s="153" t="s">
        <v>177</v>
      </c>
    </row>
    <row r="199" spans="2:65" s="1" customFormat="1" ht="48.95" customHeight="1" x14ac:dyDescent="0.2">
      <c r="B199" s="120"/>
      <c r="C199" s="121" t="s">
        <v>319</v>
      </c>
      <c r="D199" s="121" t="s">
        <v>179</v>
      </c>
      <c r="E199" s="122" t="s">
        <v>320</v>
      </c>
      <c r="F199" s="123" t="s">
        <v>321</v>
      </c>
      <c r="G199" s="124" t="s">
        <v>279</v>
      </c>
      <c r="H199" s="125">
        <v>9.1999999999999993</v>
      </c>
      <c r="I199" s="126"/>
      <c r="J199" s="127">
        <f>ROUND(I199*H199,2)</f>
        <v>0</v>
      </c>
      <c r="K199" s="123" t="s">
        <v>183</v>
      </c>
      <c r="L199" s="28"/>
      <c r="M199" s="128" t="s">
        <v>3</v>
      </c>
      <c r="N199" s="129" t="s">
        <v>46</v>
      </c>
      <c r="P199" s="130">
        <f>O199*H199</f>
        <v>0</v>
      </c>
      <c r="Q199" s="130">
        <v>0.23458000000000001</v>
      </c>
      <c r="R199" s="130">
        <f>Q199*H199</f>
        <v>2.1581359999999998</v>
      </c>
      <c r="S199" s="130">
        <v>0</v>
      </c>
      <c r="T199" s="131">
        <f>S199*H199</f>
        <v>0</v>
      </c>
      <c r="AR199" s="132" t="s">
        <v>184</v>
      </c>
      <c r="AT199" s="132" t="s">
        <v>179</v>
      </c>
      <c r="AU199" s="132" t="s">
        <v>86</v>
      </c>
      <c r="AY199" s="17" t="s">
        <v>177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7" t="s">
        <v>83</v>
      </c>
      <c r="BK199" s="133">
        <f>ROUND(I199*H199,2)</f>
        <v>0</v>
      </c>
      <c r="BL199" s="17" t="s">
        <v>184</v>
      </c>
      <c r="BM199" s="132" t="s">
        <v>322</v>
      </c>
    </row>
    <row r="200" spans="2:65" s="1" customFormat="1" x14ac:dyDescent="0.2">
      <c r="B200" s="28"/>
      <c r="D200" s="134" t="s">
        <v>186</v>
      </c>
      <c r="F200" s="135" t="s">
        <v>323</v>
      </c>
      <c r="I200" s="136"/>
      <c r="L200" s="28"/>
      <c r="M200" s="137"/>
      <c r="T200" s="44"/>
      <c r="AT200" s="17" t="s">
        <v>186</v>
      </c>
      <c r="AU200" s="17" t="s">
        <v>86</v>
      </c>
    </row>
    <row r="201" spans="2:65" s="12" customFormat="1" x14ac:dyDescent="0.2">
      <c r="B201" s="138"/>
      <c r="D201" s="139" t="s">
        <v>188</v>
      </c>
      <c r="E201" s="140" t="s">
        <v>3</v>
      </c>
      <c r="F201" s="141" t="s">
        <v>324</v>
      </c>
      <c r="H201" s="140" t="s">
        <v>3</v>
      </c>
      <c r="I201" s="142"/>
      <c r="L201" s="138"/>
      <c r="M201" s="143"/>
      <c r="T201" s="144"/>
      <c r="AT201" s="140" t="s">
        <v>188</v>
      </c>
      <c r="AU201" s="140" t="s">
        <v>86</v>
      </c>
      <c r="AV201" s="12" t="s">
        <v>83</v>
      </c>
      <c r="AW201" s="12" t="s">
        <v>36</v>
      </c>
      <c r="AX201" s="12" t="s">
        <v>75</v>
      </c>
      <c r="AY201" s="140" t="s">
        <v>177</v>
      </c>
    </row>
    <row r="202" spans="2:65" s="13" customFormat="1" x14ac:dyDescent="0.2">
      <c r="B202" s="145"/>
      <c r="D202" s="139" t="s">
        <v>188</v>
      </c>
      <c r="E202" s="146" t="s">
        <v>3</v>
      </c>
      <c r="F202" s="147" t="s">
        <v>325</v>
      </c>
      <c r="H202" s="148">
        <v>9.1999999999999993</v>
      </c>
      <c r="I202" s="149"/>
      <c r="L202" s="145"/>
      <c r="M202" s="150"/>
      <c r="T202" s="151"/>
      <c r="AT202" s="146" t="s">
        <v>188</v>
      </c>
      <c r="AU202" s="146" t="s">
        <v>86</v>
      </c>
      <c r="AV202" s="13" t="s">
        <v>86</v>
      </c>
      <c r="AW202" s="13" t="s">
        <v>36</v>
      </c>
      <c r="AX202" s="13" t="s">
        <v>83</v>
      </c>
      <c r="AY202" s="146" t="s">
        <v>177</v>
      </c>
    </row>
    <row r="203" spans="2:65" s="1" customFormat="1" ht="24.2" customHeight="1" x14ac:dyDescent="0.2">
      <c r="B203" s="120"/>
      <c r="C203" s="121" t="s">
        <v>8</v>
      </c>
      <c r="D203" s="121" t="s">
        <v>179</v>
      </c>
      <c r="E203" s="122" t="s">
        <v>326</v>
      </c>
      <c r="F203" s="123" t="s">
        <v>327</v>
      </c>
      <c r="G203" s="124" t="s">
        <v>328</v>
      </c>
      <c r="H203" s="125">
        <v>44</v>
      </c>
      <c r="I203" s="126"/>
      <c r="J203" s="127">
        <f>ROUND(I203*H203,2)</f>
        <v>0</v>
      </c>
      <c r="K203" s="123" t="s">
        <v>183</v>
      </c>
      <c r="L203" s="28"/>
      <c r="M203" s="128" t="s">
        <v>3</v>
      </c>
      <c r="N203" s="129" t="s">
        <v>46</v>
      </c>
      <c r="P203" s="130">
        <f>O203*H203</f>
        <v>0</v>
      </c>
      <c r="Q203" s="130">
        <v>1.2999999999999999E-4</v>
      </c>
      <c r="R203" s="130">
        <f>Q203*H203</f>
        <v>5.7199999999999994E-3</v>
      </c>
      <c r="S203" s="130">
        <v>0</v>
      </c>
      <c r="T203" s="131">
        <f>S203*H203</f>
        <v>0</v>
      </c>
      <c r="AR203" s="132" t="s">
        <v>184</v>
      </c>
      <c r="AT203" s="132" t="s">
        <v>179</v>
      </c>
      <c r="AU203" s="132" t="s">
        <v>86</v>
      </c>
      <c r="AY203" s="17" t="s">
        <v>177</v>
      </c>
      <c r="BE203" s="133">
        <f>IF(N203="základní",J203,0)</f>
        <v>0</v>
      </c>
      <c r="BF203" s="133">
        <f>IF(N203="snížená",J203,0)</f>
        <v>0</v>
      </c>
      <c r="BG203" s="133">
        <f>IF(N203="zákl. přenesená",J203,0)</f>
        <v>0</v>
      </c>
      <c r="BH203" s="133">
        <f>IF(N203="sníž. přenesená",J203,0)</f>
        <v>0</v>
      </c>
      <c r="BI203" s="133">
        <f>IF(N203="nulová",J203,0)</f>
        <v>0</v>
      </c>
      <c r="BJ203" s="17" t="s">
        <v>83</v>
      </c>
      <c r="BK203" s="133">
        <f>ROUND(I203*H203,2)</f>
        <v>0</v>
      </c>
      <c r="BL203" s="17" t="s">
        <v>184</v>
      </c>
      <c r="BM203" s="132" t="s">
        <v>329</v>
      </c>
    </row>
    <row r="204" spans="2:65" s="1" customFormat="1" x14ac:dyDescent="0.2">
      <c r="B204" s="28"/>
      <c r="D204" s="134" t="s">
        <v>186</v>
      </c>
      <c r="F204" s="135" t="s">
        <v>330</v>
      </c>
      <c r="I204" s="136"/>
      <c r="L204" s="28"/>
      <c r="M204" s="137"/>
      <c r="T204" s="44"/>
      <c r="AT204" s="17" t="s">
        <v>186</v>
      </c>
      <c r="AU204" s="17" t="s">
        <v>86</v>
      </c>
    </row>
    <row r="205" spans="2:65" s="12" customFormat="1" x14ac:dyDescent="0.2">
      <c r="B205" s="138"/>
      <c r="D205" s="139" t="s">
        <v>188</v>
      </c>
      <c r="E205" s="140" t="s">
        <v>3</v>
      </c>
      <c r="F205" s="141" t="s">
        <v>296</v>
      </c>
      <c r="H205" s="140" t="s">
        <v>3</v>
      </c>
      <c r="I205" s="142"/>
      <c r="L205" s="138"/>
      <c r="M205" s="143"/>
      <c r="T205" s="144"/>
      <c r="AT205" s="140" t="s">
        <v>188</v>
      </c>
      <c r="AU205" s="140" t="s">
        <v>86</v>
      </c>
      <c r="AV205" s="12" t="s">
        <v>83</v>
      </c>
      <c r="AW205" s="12" t="s">
        <v>36</v>
      </c>
      <c r="AX205" s="12" t="s">
        <v>75</v>
      </c>
      <c r="AY205" s="140" t="s">
        <v>177</v>
      </c>
    </row>
    <row r="206" spans="2:65" s="13" customFormat="1" x14ac:dyDescent="0.2">
      <c r="B206" s="145"/>
      <c r="D206" s="139" t="s">
        <v>188</v>
      </c>
      <c r="E206" s="146" t="s">
        <v>3</v>
      </c>
      <c r="F206" s="147" t="s">
        <v>331</v>
      </c>
      <c r="H206" s="148">
        <v>4</v>
      </c>
      <c r="I206" s="149"/>
      <c r="L206" s="145"/>
      <c r="M206" s="150"/>
      <c r="T206" s="151"/>
      <c r="AT206" s="146" t="s">
        <v>188</v>
      </c>
      <c r="AU206" s="146" t="s">
        <v>86</v>
      </c>
      <c r="AV206" s="13" t="s">
        <v>86</v>
      </c>
      <c r="AW206" s="13" t="s">
        <v>36</v>
      </c>
      <c r="AX206" s="13" t="s">
        <v>75</v>
      </c>
      <c r="AY206" s="146" t="s">
        <v>177</v>
      </c>
    </row>
    <row r="207" spans="2:65" s="12" customFormat="1" x14ac:dyDescent="0.2">
      <c r="B207" s="138"/>
      <c r="D207" s="139" t="s">
        <v>188</v>
      </c>
      <c r="E207" s="140" t="s">
        <v>3</v>
      </c>
      <c r="F207" s="141" t="s">
        <v>298</v>
      </c>
      <c r="H207" s="140" t="s">
        <v>3</v>
      </c>
      <c r="I207" s="142"/>
      <c r="L207" s="138"/>
      <c r="M207" s="143"/>
      <c r="T207" s="144"/>
      <c r="AT207" s="140" t="s">
        <v>188</v>
      </c>
      <c r="AU207" s="140" t="s">
        <v>86</v>
      </c>
      <c r="AV207" s="12" t="s">
        <v>83</v>
      </c>
      <c r="AW207" s="12" t="s">
        <v>36</v>
      </c>
      <c r="AX207" s="12" t="s">
        <v>75</v>
      </c>
      <c r="AY207" s="140" t="s">
        <v>177</v>
      </c>
    </row>
    <row r="208" spans="2:65" s="13" customFormat="1" x14ac:dyDescent="0.2">
      <c r="B208" s="145"/>
      <c r="D208" s="139" t="s">
        <v>188</v>
      </c>
      <c r="E208" s="146" t="s">
        <v>3</v>
      </c>
      <c r="F208" s="147" t="s">
        <v>332</v>
      </c>
      <c r="H208" s="148">
        <v>24</v>
      </c>
      <c r="I208" s="149"/>
      <c r="L208" s="145"/>
      <c r="M208" s="150"/>
      <c r="T208" s="151"/>
      <c r="AT208" s="146" t="s">
        <v>188</v>
      </c>
      <c r="AU208" s="146" t="s">
        <v>86</v>
      </c>
      <c r="AV208" s="13" t="s">
        <v>86</v>
      </c>
      <c r="AW208" s="13" t="s">
        <v>36</v>
      </c>
      <c r="AX208" s="13" t="s">
        <v>75</v>
      </c>
      <c r="AY208" s="146" t="s">
        <v>177</v>
      </c>
    </row>
    <row r="209" spans="2:65" s="12" customFormat="1" x14ac:dyDescent="0.2">
      <c r="B209" s="138"/>
      <c r="D209" s="139" t="s">
        <v>188</v>
      </c>
      <c r="E209" s="140" t="s">
        <v>3</v>
      </c>
      <c r="F209" s="141" t="s">
        <v>300</v>
      </c>
      <c r="H209" s="140" t="s">
        <v>3</v>
      </c>
      <c r="I209" s="142"/>
      <c r="L209" s="138"/>
      <c r="M209" s="143"/>
      <c r="T209" s="144"/>
      <c r="AT209" s="140" t="s">
        <v>188</v>
      </c>
      <c r="AU209" s="140" t="s">
        <v>86</v>
      </c>
      <c r="AV209" s="12" t="s">
        <v>83</v>
      </c>
      <c r="AW209" s="12" t="s">
        <v>36</v>
      </c>
      <c r="AX209" s="12" t="s">
        <v>75</v>
      </c>
      <c r="AY209" s="140" t="s">
        <v>177</v>
      </c>
    </row>
    <row r="210" spans="2:65" s="13" customFormat="1" x14ac:dyDescent="0.2">
      <c r="B210" s="145"/>
      <c r="D210" s="139" t="s">
        <v>188</v>
      </c>
      <c r="E210" s="146" t="s">
        <v>3</v>
      </c>
      <c r="F210" s="147" t="s">
        <v>333</v>
      </c>
      <c r="H210" s="148">
        <v>16</v>
      </c>
      <c r="I210" s="149"/>
      <c r="L210" s="145"/>
      <c r="M210" s="150"/>
      <c r="T210" s="151"/>
      <c r="AT210" s="146" t="s">
        <v>188</v>
      </c>
      <c r="AU210" s="146" t="s">
        <v>86</v>
      </c>
      <c r="AV210" s="13" t="s">
        <v>86</v>
      </c>
      <c r="AW210" s="13" t="s">
        <v>36</v>
      </c>
      <c r="AX210" s="13" t="s">
        <v>75</v>
      </c>
      <c r="AY210" s="146" t="s">
        <v>177</v>
      </c>
    </row>
    <row r="211" spans="2:65" s="14" customFormat="1" x14ac:dyDescent="0.2">
      <c r="B211" s="152"/>
      <c r="D211" s="139" t="s">
        <v>188</v>
      </c>
      <c r="E211" s="153" t="s">
        <v>3</v>
      </c>
      <c r="F211" s="154" t="s">
        <v>199</v>
      </c>
      <c r="H211" s="155">
        <v>44</v>
      </c>
      <c r="I211" s="156"/>
      <c r="L211" s="152"/>
      <c r="M211" s="157"/>
      <c r="T211" s="158"/>
      <c r="AT211" s="153" t="s">
        <v>188</v>
      </c>
      <c r="AU211" s="153" t="s">
        <v>86</v>
      </c>
      <c r="AV211" s="14" t="s">
        <v>184</v>
      </c>
      <c r="AW211" s="14" t="s">
        <v>36</v>
      </c>
      <c r="AX211" s="14" t="s">
        <v>83</v>
      </c>
      <c r="AY211" s="153" t="s">
        <v>177</v>
      </c>
    </row>
    <row r="212" spans="2:65" s="11" customFormat="1" ht="22.7" customHeight="1" x14ac:dyDescent="0.2">
      <c r="B212" s="108"/>
      <c r="D212" s="109" t="s">
        <v>74</v>
      </c>
      <c r="E212" s="118" t="s">
        <v>218</v>
      </c>
      <c r="F212" s="118" t="s">
        <v>334</v>
      </c>
      <c r="I212" s="111"/>
      <c r="J212" s="119">
        <f>BK212</f>
        <v>0</v>
      </c>
      <c r="L212" s="108"/>
      <c r="M212" s="113"/>
      <c r="P212" s="114">
        <f>SUM(P213:P294)</f>
        <v>0</v>
      </c>
      <c r="R212" s="114">
        <f>SUM(R213:R294)</f>
        <v>50.925893970000004</v>
      </c>
      <c r="T212" s="115">
        <f>SUM(T213:T294)</f>
        <v>5.1859999999999999</v>
      </c>
      <c r="AR212" s="109" t="s">
        <v>83</v>
      </c>
      <c r="AT212" s="116" t="s">
        <v>74</v>
      </c>
      <c r="AU212" s="116" t="s">
        <v>83</v>
      </c>
      <c r="AY212" s="109" t="s">
        <v>177</v>
      </c>
      <c r="BK212" s="117">
        <f>SUM(BK213:BK294)</f>
        <v>0</v>
      </c>
    </row>
    <row r="213" spans="2:65" s="1" customFormat="1" ht="66.75" customHeight="1" x14ac:dyDescent="0.2">
      <c r="B213" s="120"/>
      <c r="C213" s="121" t="s">
        <v>335</v>
      </c>
      <c r="D213" s="121" t="s">
        <v>179</v>
      </c>
      <c r="E213" s="122" t="s">
        <v>336</v>
      </c>
      <c r="F213" s="123" t="s">
        <v>337</v>
      </c>
      <c r="G213" s="124" t="s">
        <v>279</v>
      </c>
      <c r="H213" s="125">
        <v>835.89</v>
      </c>
      <c r="I213" s="126"/>
      <c r="J213" s="127">
        <f>ROUND(I213*H213,2)</f>
        <v>0</v>
      </c>
      <c r="K213" s="123" t="s">
        <v>338</v>
      </c>
      <c r="L213" s="28"/>
      <c r="M213" s="128" t="s">
        <v>3</v>
      </c>
      <c r="N213" s="129" t="s">
        <v>46</v>
      </c>
      <c r="P213" s="130">
        <f>O213*H213</f>
        <v>0</v>
      </c>
      <c r="Q213" s="130">
        <v>2.0999999999999999E-3</v>
      </c>
      <c r="R213" s="130">
        <f>Q213*H213</f>
        <v>1.755369</v>
      </c>
      <c r="S213" s="130">
        <v>0</v>
      </c>
      <c r="T213" s="131">
        <f>S213*H213</f>
        <v>0</v>
      </c>
      <c r="AR213" s="132" t="s">
        <v>184</v>
      </c>
      <c r="AT213" s="132" t="s">
        <v>179</v>
      </c>
      <c r="AU213" s="132" t="s">
        <v>86</v>
      </c>
      <c r="AY213" s="17" t="s">
        <v>177</v>
      </c>
      <c r="BE213" s="133">
        <f>IF(N213="základní",J213,0)</f>
        <v>0</v>
      </c>
      <c r="BF213" s="133">
        <f>IF(N213="snížená",J213,0)</f>
        <v>0</v>
      </c>
      <c r="BG213" s="133">
        <f>IF(N213="zákl. přenesená",J213,0)</f>
        <v>0</v>
      </c>
      <c r="BH213" s="133">
        <f>IF(N213="sníž. přenesená",J213,0)</f>
        <v>0</v>
      </c>
      <c r="BI213" s="133">
        <f>IF(N213="nulová",J213,0)</f>
        <v>0</v>
      </c>
      <c r="BJ213" s="17" t="s">
        <v>83</v>
      </c>
      <c r="BK213" s="133">
        <f>ROUND(I213*H213,2)</f>
        <v>0</v>
      </c>
      <c r="BL213" s="17" t="s">
        <v>184</v>
      </c>
      <c r="BM213" s="132" t="s">
        <v>339</v>
      </c>
    </row>
    <row r="214" spans="2:65" s="12" customFormat="1" x14ac:dyDescent="0.2">
      <c r="B214" s="138"/>
      <c r="D214" s="139" t="s">
        <v>188</v>
      </c>
      <c r="E214" s="140" t="s">
        <v>3</v>
      </c>
      <c r="F214" s="141" t="s">
        <v>296</v>
      </c>
      <c r="H214" s="140" t="s">
        <v>3</v>
      </c>
      <c r="I214" s="142"/>
      <c r="L214" s="138"/>
      <c r="M214" s="143"/>
      <c r="T214" s="144"/>
      <c r="AT214" s="140" t="s">
        <v>188</v>
      </c>
      <c r="AU214" s="140" t="s">
        <v>86</v>
      </c>
      <c r="AV214" s="12" t="s">
        <v>83</v>
      </c>
      <c r="AW214" s="12" t="s">
        <v>36</v>
      </c>
      <c r="AX214" s="12" t="s">
        <v>75</v>
      </c>
      <c r="AY214" s="140" t="s">
        <v>177</v>
      </c>
    </row>
    <row r="215" spans="2:65" s="13" customFormat="1" ht="22.5" x14ac:dyDescent="0.2">
      <c r="B215" s="145"/>
      <c r="D215" s="139" t="s">
        <v>188</v>
      </c>
      <c r="E215" s="146" t="s">
        <v>3</v>
      </c>
      <c r="F215" s="147" t="s">
        <v>340</v>
      </c>
      <c r="H215" s="148">
        <v>186.4</v>
      </c>
      <c r="I215" s="149"/>
      <c r="L215" s="145"/>
      <c r="M215" s="150"/>
      <c r="T215" s="151"/>
      <c r="AT215" s="146" t="s">
        <v>188</v>
      </c>
      <c r="AU215" s="146" t="s">
        <v>86</v>
      </c>
      <c r="AV215" s="13" t="s">
        <v>86</v>
      </c>
      <c r="AW215" s="13" t="s">
        <v>36</v>
      </c>
      <c r="AX215" s="13" t="s">
        <v>75</v>
      </c>
      <c r="AY215" s="146" t="s">
        <v>177</v>
      </c>
    </row>
    <row r="216" spans="2:65" s="12" customFormat="1" x14ac:dyDescent="0.2">
      <c r="B216" s="138"/>
      <c r="D216" s="139" t="s">
        <v>188</v>
      </c>
      <c r="E216" s="140" t="s">
        <v>3</v>
      </c>
      <c r="F216" s="141" t="s">
        <v>298</v>
      </c>
      <c r="H216" s="140" t="s">
        <v>3</v>
      </c>
      <c r="I216" s="142"/>
      <c r="L216" s="138"/>
      <c r="M216" s="143"/>
      <c r="T216" s="144"/>
      <c r="AT216" s="140" t="s">
        <v>188</v>
      </c>
      <c r="AU216" s="140" t="s">
        <v>86</v>
      </c>
      <c r="AV216" s="12" t="s">
        <v>83</v>
      </c>
      <c r="AW216" s="12" t="s">
        <v>36</v>
      </c>
      <c r="AX216" s="12" t="s">
        <v>75</v>
      </c>
      <c r="AY216" s="140" t="s">
        <v>177</v>
      </c>
    </row>
    <row r="217" spans="2:65" s="13" customFormat="1" x14ac:dyDescent="0.2">
      <c r="B217" s="145"/>
      <c r="D217" s="139" t="s">
        <v>188</v>
      </c>
      <c r="E217" s="146" t="s">
        <v>3</v>
      </c>
      <c r="F217" s="147" t="s">
        <v>341</v>
      </c>
      <c r="H217" s="148">
        <v>335.81</v>
      </c>
      <c r="I217" s="149"/>
      <c r="L217" s="145"/>
      <c r="M217" s="150"/>
      <c r="T217" s="151"/>
      <c r="AT217" s="146" t="s">
        <v>188</v>
      </c>
      <c r="AU217" s="146" t="s">
        <v>86</v>
      </c>
      <c r="AV217" s="13" t="s">
        <v>86</v>
      </c>
      <c r="AW217" s="13" t="s">
        <v>36</v>
      </c>
      <c r="AX217" s="13" t="s">
        <v>75</v>
      </c>
      <c r="AY217" s="146" t="s">
        <v>177</v>
      </c>
    </row>
    <row r="218" spans="2:65" s="12" customFormat="1" x14ac:dyDescent="0.2">
      <c r="B218" s="138"/>
      <c r="D218" s="139" t="s">
        <v>188</v>
      </c>
      <c r="E218" s="140" t="s">
        <v>3</v>
      </c>
      <c r="F218" s="141" t="s">
        <v>300</v>
      </c>
      <c r="H218" s="140" t="s">
        <v>3</v>
      </c>
      <c r="I218" s="142"/>
      <c r="L218" s="138"/>
      <c r="M218" s="143"/>
      <c r="T218" s="144"/>
      <c r="AT218" s="140" t="s">
        <v>188</v>
      </c>
      <c r="AU218" s="140" t="s">
        <v>86</v>
      </c>
      <c r="AV218" s="12" t="s">
        <v>83</v>
      </c>
      <c r="AW218" s="12" t="s">
        <v>36</v>
      </c>
      <c r="AX218" s="12" t="s">
        <v>75</v>
      </c>
      <c r="AY218" s="140" t="s">
        <v>177</v>
      </c>
    </row>
    <row r="219" spans="2:65" s="13" customFormat="1" x14ac:dyDescent="0.2">
      <c r="B219" s="145"/>
      <c r="D219" s="139" t="s">
        <v>188</v>
      </c>
      <c r="E219" s="146" t="s">
        <v>3</v>
      </c>
      <c r="F219" s="147" t="s">
        <v>342</v>
      </c>
      <c r="H219" s="148">
        <v>313.68</v>
      </c>
      <c r="I219" s="149"/>
      <c r="L219" s="145"/>
      <c r="M219" s="150"/>
      <c r="T219" s="151"/>
      <c r="AT219" s="146" t="s">
        <v>188</v>
      </c>
      <c r="AU219" s="146" t="s">
        <v>86</v>
      </c>
      <c r="AV219" s="13" t="s">
        <v>86</v>
      </c>
      <c r="AW219" s="13" t="s">
        <v>36</v>
      </c>
      <c r="AX219" s="13" t="s">
        <v>75</v>
      </c>
      <c r="AY219" s="146" t="s">
        <v>177</v>
      </c>
    </row>
    <row r="220" spans="2:65" s="14" customFormat="1" x14ac:dyDescent="0.2">
      <c r="B220" s="152"/>
      <c r="D220" s="139" t="s">
        <v>188</v>
      </c>
      <c r="E220" s="153" t="s">
        <v>3</v>
      </c>
      <c r="F220" s="154" t="s">
        <v>199</v>
      </c>
      <c r="H220" s="155">
        <v>835.8900000000001</v>
      </c>
      <c r="I220" s="156"/>
      <c r="L220" s="152"/>
      <c r="M220" s="157"/>
      <c r="T220" s="158"/>
      <c r="AT220" s="153" t="s">
        <v>188</v>
      </c>
      <c r="AU220" s="153" t="s">
        <v>86</v>
      </c>
      <c r="AV220" s="14" t="s">
        <v>184</v>
      </c>
      <c r="AW220" s="14" t="s">
        <v>36</v>
      </c>
      <c r="AX220" s="14" t="s">
        <v>83</v>
      </c>
      <c r="AY220" s="153" t="s">
        <v>177</v>
      </c>
    </row>
    <row r="221" spans="2:65" s="1" customFormat="1" ht="37.700000000000003" customHeight="1" x14ac:dyDescent="0.2">
      <c r="B221" s="120"/>
      <c r="C221" s="121" t="s">
        <v>343</v>
      </c>
      <c r="D221" s="121" t="s">
        <v>179</v>
      </c>
      <c r="E221" s="122" t="s">
        <v>344</v>
      </c>
      <c r="F221" s="123" t="s">
        <v>345</v>
      </c>
      <c r="G221" s="124" t="s">
        <v>279</v>
      </c>
      <c r="H221" s="125">
        <v>13.84</v>
      </c>
      <c r="I221" s="126"/>
      <c r="J221" s="127">
        <f>ROUND(I221*H221,2)</f>
        <v>0</v>
      </c>
      <c r="K221" s="123" t="s">
        <v>183</v>
      </c>
      <c r="L221" s="28"/>
      <c r="M221" s="128" t="s">
        <v>3</v>
      </c>
      <c r="N221" s="129" t="s">
        <v>46</v>
      </c>
      <c r="P221" s="130">
        <f>O221*H221</f>
        <v>0</v>
      </c>
      <c r="Q221" s="130">
        <v>4.3800000000000002E-3</v>
      </c>
      <c r="R221" s="130">
        <f>Q221*H221</f>
        <v>6.0619200000000005E-2</v>
      </c>
      <c r="S221" s="130">
        <v>0</v>
      </c>
      <c r="T221" s="131">
        <f>S221*H221</f>
        <v>0</v>
      </c>
      <c r="AR221" s="132" t="s">
        <v>184</v>
      </c>
      <c r="AT221" s="132" t="s">
        <v>179</v>
      </c>
      <c r="AU221" s="132" t="s">
        <v>86</v>
      </c>
      <c r="AY221" s="17" t="s">
        <v>177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17" t="s">
        <v>83</v>
      </c>
      <c r="BK221" s="133">
        <f>ROUND(I221*H221,2)</f>
        <v>0</v>
      </c>
      <c r="BL221" s="17" t="s">
        <v>184</v>
      </c>
      <c r="BM221" s="132" t="s">
        <v>346</v>
      </c>
    </row>
    <row r="222" spans="2:65" s="1" customFormat="1" x14ac:dyDescent="0.2">
      <c r="B222" s="28"/>
      <c r="D222" s="134" t="s">
        <v>186</v>
      </c>
      <c r="F222" s="135" t="s">
        <v>347</v>
      </c>
      <c r="I222" s="136"/>
      <c r="L222" s="28"/>
      <c r="M222" s="137"/>
      <c r="T222" s="44"/>
      <c r="AT222" s="17" t="s">
        <v>186</v>
      </c>
      <c r="AU222" s="17" t="s">
        <v>86</v>
      </c>
    </row>
    <row r="223" spans="2:65" s="12" customFormat="1" x14ac:dyDescent="0.2">
      <c r="B223" s="138"/>
      <c r="D223" s="139" t="s">
        <v>188</v>
      </c>
      <c r="E223" s="140" t="s">
        <v>3</v>
      </c>
      <c r="F223" s="141" t="s">
        <v>306</v>
      </c>
      <c r="H223" s="140" t="s">
        <v>3</v>
      </c>
      <c r="I223" s="142"/>
      <c r="L223" s="138"/>
      <c r="M223" s="143"/>
      <c r="T223" s="144"/>
      <c r="AT223" s="140" t="s">
        <v>188</v>
      </c>
      <c r="AU223" s="140" t="s">
        <v>86</v>
      </c>
      <c r="AV223" s="12" t="s">
        <v>83</v>
      </c>
      <c r="AW223" s="12" t="s">
        <v>36</v>
      </c>
      <c r="AX223" s="12" t="s">
        <v>75</v>
      </c>
      <c r="AY223" s="140" t="s">
        <v>177</v>
      </c>
    </row>
    <row r="224" spans="2:65" s="12" customFormat="1" x14ac:dyDescent="0.2">
      <c r="B224" s="138"/>
      <c r="D224" s="139" t="s">
        <v>188</v>
      </c>
      <c r="E224" s="140" t="s">
        <v>3</v>
      </c>
      <c r="F224" s="141" t="s">
        <v>296</v>
      </c>
      <c r="H224" s="140" t="s">
        <v>3</v>
      </c>
      <c r="I224" s="142"/>
      <c r="L224" s="138"/>
      <c r="M224" s="143"/>
      <c r="T224" s="144"/>
      <c r="AT224" s="140" t="s">
        <v>188</v>
      </c>
      <c r="AU224" s="140" t="s">
        <v>86</v>
      </c>
      <c r="AV224" s="12" t="s">
        <v>83</v>
      </c>
      <c r="AW224" s="12" t="s">
        <v>36</v>
      </c>
      <c r="AX224" s="12" t="s">
        <v>75</v>
      </c>
      <c r="AY224" s="140" t="s">
        <v>177</v>
      </c>
    </row>
    <row r="225" spans="2:65" s="13" customFormat="1" x14ac:dyDescent="0.2">
      <c r="B225" s="145"/>
      <c r="D225" s="139" t="s">
        <v>188</v>
      </c>
      <c r="E225" s="146" t="s">
        <v>3</v>
      </c>
      <c r="F225" s="147" t="s">
        <v>348</v>
      </c>
      <c r="H225" s="148">
        <v>2.3199999999999998</v>
      </c>
      <c r="I225" s="149"/>
      <c r="L225" s="145"/>
      <c r="M225" s="150"/>
      <c r="T225" s="151"/>
      <c r="AT225" s="146" t="s">
        <v>188</v>
      </c>
      <c r="AU225" s="146" t="s">
        <v>86</v>
      </c>
      <c r="AV225" s="13" t="s">
        <v>86</v>
      </c>
      <c r="AW225" s="13" t="s">
        <v>36</v>
      </c>
      <c r="AX225" s="13" t="s">
        <v>75</v>
      </c>
      <c r="AY225" s="146" t="s">
        <v>177</v>
      </c>
    </row>
    <row r="226" spans="2:65" s="12" customFormat="1" x14ac:dyDescent="0.2">
      <c r="B226" s="138"/>
      <c r="D226" s="139" t="s">
        <v>188</v>
      </c>
      <c r="E226" s="140" t="s">
        <v>3</v>
      </c>
      <c r="F226" s="141" t="s">
        <v>298</v>
      </c>
      <c r="H226" s="140" t="s">
        <v>3</v>
      </c>
      <c r="I226" s="142"/>
      <c r="L226" s="138"/>
      <c r="M226" s="143"/>
      <c r="T226" s="144"/>
      <c r="AT226" s="140" t="s">
        <v>188</v>
      </c>
      <c r="AU226" s="140" t="s">
        <v>86</v>
      </c>
      <c r="AV226" s="12" t="s">
        <v>83</v>
      </c>
      <c r="AW226" s="12" t="s">
        <v>36</v>
      </c>
      <c r="AX226" s="12" t="s">
        <v>75</v>
      </c>
      <c r="AY226" s="140" t="s">
        <v>177</v>
      </c>
    </row>
    <row r="227" spans="2:65" s="13" customFormat="1" x14ac:dyDescent="0.2">
      <c r="B227" s="145"/>
      <c r="D227" s="139" t="s">
        <v>188</v>
      </c>
      <c r="E227" s="146" t="s">
        <v>3</v>
      </c>
      <c r="F227" s="147" t="s">
        <v>349</v>
      </c>
      <c r="H227" s="148">
        <v>5.76</v>
      </c>
      <c r="I227" s="149"/>
      <c r="L227" s="145"/>
      <c r="M227" s="150"/>
      <c r="T227" s="151"/>
      <c r="AT227" s="146" t="s">
        <v>188</v>
      </c>
      <c r="AU227" s="146" t="s">
        <v>86</v>
      </c>
      <c r="AV227" s="13" t="s">
        <v>86</v>
      </c>
      <c r="AW227" s="13" t="s">
        <v>36</v>
      </c>
      <c r="AX227" s="13" t="s">
        <v>75</v>
      </c>
      <c r="AY227" s="146" t="s">
        <v>177</v>
      </c>
    </row>
    <row r="228" spans="2:65" s="12" customFormat="1" x14ac:dyDescent="0.2">
      <c r="B228" s="138"/>
      <c r="D228" s="139" t="s">
        <v>188</v>
      </c>
      <c r="E228" s="140" t="s">
        <v>3</v>
      </c>
      <c r="F228" s="141" t="s">
        <v>300</v>
      </c>
      <c r="H228" s="140" t="s">
        <v>3</v>
      </c>
      <c r="I228" s="142"/>
      <c r="L228" s="138"/>
      <c r="M228" s="143"/>
      <c r="T228" s="144"/>
      <c r="AT228" s="140" t="s">
        <v>188</v>
      </c>
      <c r="AU228" s="140" t="s">
        <v>86</v>
      </c>
      <c r="AV228" s="12" t="s">
        <v>83</v>
      </c>
      <c r="AW228" s="12" t="s">
        <v>36</v>
      </c>
      <c r="AX228" s="12" t="s">
        <v>75</v>
      </c>
      <c r="AY228" s="140" t="s">
        <v>177</v>
      </c>
    </row>
    <row r="229" spans="2:65" s="13" customFormat="1" x14ac:dyDescent="0.2">
      <c r="B229" s="145"/>
      <c r="D229" s="139" t="s">
        <v>188</v>
      </c>
      <c r="E229" s="146" t="s">
        <v>3</v>
      </c>
      <c r="F229" s="147" t="s">
        <v>349</v>
      </c>
      <c r="H229" s="148">
        <v>5.76</v>
      </c>
      <c r="I229" s="149"/>
      <c r="L229" s="145"/>
      <c r="M229" s="150"/>
      <c r="T229" s="151"/>
      <c r="AT229" s="146" t="s">
        <v>188</v>
      </c>
      <c r="AU229" s="146" t="s">
        <v>86</v>
      </c>
      <c r="AV229" s="13" t="s">
        <v>86</v>
      </c>
      <c r="AW229" s="13" t="s">
        <v>36</v>
      </c>
      <c r="AX229" s="13" t="s">
        <v>75</v>
      </c>
      <c r="AY229" s="146" t="s">
        <v>177</v>
      </c>
    </row>
    <row r="230" spans="2:65" s="14" customFormat="1" x14ac:dyDescent="0.2">
      <c r="B230" s="152"/>
      <c r="D230" s="139" t="s">
        <v>188</v>
      </c>
      <c r="E230" s="153" t="s">
        <v>3</v>
      </c>
      <c r="F230" s="154" t="s">
        <v>199</v>
      </c>
      <c r="H230" s="155">
        <v>13.84</v>
      </c>
      <c r="I230" s="156"/>
      <c r="L230" s="152"/>
      <c r="M230" s="157"/>
      <c r="T230" s="158"/>
      <c r="AT230" s="153" t="s">
        <v>188</v>
      </c>
      <c r="AU230" s="153" t="s">
        <v>86</v>
      </c>
      <c r="AV230" s="14" t="s">
        <v>184</v>
      </c>
      <c r="AW230" s="14" t="s">
        <v>36</v>
      </c>
      <c r="AX230" s="14" t="s">
        <v>83</v>
      </c>
      <c r="AY230" s="153" t="s">
        <v>177</v>
      </c>
    </row>
    <row r="231" spans="2:65" s="1" customFormat="1" ht="37.700000000000003" customHeight="1" x14ac:dyDescent="0.2">
      <c r="B231" s="120"/>
      <c r="C231" s="121" t="s">
        <v>350</v>
      </c>
      <c r="D231" s="121" t="s">
        <v>179</v>
      </c>
      <c r="E231" s="122" t="s">
        <v>351</v>
      </c>
      <c r="F231" s="123" t="s">
        <v>352</v>
      </c>
      <c r="G231" s="124" t="s">
        <v>279</v>
      </c>
      <c r="H231" s="125">
        <v>1247.393</v>
      </c>
      <c r="I231" s="126"/>
      <c r="J231" s="127">
        <f>ROUND(I231*H231,2)</f>
        <v>0</v>
      </c>
      <c r="K231" s="123" t="s">
        <v>183</v>
      </c>
      <c r="L231" s="28"/>
      <c r="M231" s="128" t="s">
        <v>3</v>
      </c>
      <c r="N231" s="129" t="s">
        <v>46</v>
      </c>
      <c r="P231" s="130">
        <f>O231*H231</f>
        <v>0</v>
      </c>
      <c r="Q231" s="130">
        <v>1.103E-2</v>
      </c>
      <c r="R231" s="130">
        <f>Q231*H231</f>
        <v>13.75874479</v>
      </c>
      <c r="S231" s="130">
        <v>0</v>
      </c>
      <c r="T231" s="131">
        <f>S231*H231</f>
        <v>0</v>
      </c>
      <c r="AR231" s="132" t="s">
        <v>184</v>
      </c>
      <c r="AT231" s="132" t="s">
        <v>179</v>
      </c>
      <c r="AU231" s="132" t="s">
        <v>86</v>
      </c>
      <c r="AY231" s="17" t="s">
        <v>177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17" t="s">
        <v>83</v>
      </c>
      <c r="BK231" s="133">
        <f>ROUND(I231*H231,2)</f>
        <v>0</v>
      </c>
      <c r="BL231" s="17" t="s">
        <v>184</v>
      </c>
      <c r="BM231" s="132" t="s">
        <v>353</v>
      </c>
    </row>
    <row r="232" spans="2:65" s="1" customFormat="1" x14ac:dyDescent="0.2">
      <c r="B232" s="28"/>
      <c r="D232" s="134" t="s">
        <v>186</v>
      </c>
      <c r="F232" s="135" t="s">
        <v>354</v>
      </c>
      <c r="I232" s="136"/>
      <c r="L232" s="28"/>
      <c r="M232" s="137"/>
      <c r="T232" s="44"/>
      <c r="AT232" s="17" t="s">
        <v>186</v>
      </c>
      <c r="AU232" s="17" t="s">
        <v>86</v>
      </c>
    </row>
    <row r="233" spans="2:65" s="12" customFormat="1" x14ac:dyDescent="0.2">
      <c r="B233" s="138"/>
      <c r="D233" s="139" t="s">
        <v>188</v>
      </c>
      <c r="E233" s="140" t="s">
        <v>3</v>
      </c>
      <c r="F233" s="141" t="s">
        <v>355</v>
      </c>
      <c r="H233" s="140" t="s">
        <v>3</v>
      </c>
      <c r="I233" s="142"/>
      <c r="L233" s="138"/>
      <c r="M233" s="143"/>
      <c r="T233" s="144"/>
      <c r="AT233" s="140" t="s">
        <v>188</v>
      </c>
      <c r="AU233" s="140" t="s">
        <v>86</v>
      </c>
      <c r="AV233" s="12" t="s">
        <v>83</v>
      </c>
      <c r="AW233" s="12" t="s">
        <v>36</v>
      </c>
      <c r="AX233" s="12" t="s">
        <v>75</v>
      </c>
      <c r="AY233" s="140" t="s">
        <v>177</v>
      </c>
    </row>
    <row r="234" spans="2:65" s="13" customFormat="1" x14ac:dyDescent="0.2">
      <c r="B234" s="145"/>
      <c r="D234" s="139" t="s">
        <v>188</v>
      </c>
      <c r="E234" s="146" t="s">
        <v>3</v>
      </c>
      <c r="F234" s="147" t="s">
        <v>356</v>
      </c>
      <c r="H234" s="148">
        <v>1017.25</v>
      </c>
      <c r="I234" s="149"/>
      <c r="L234" s="145"/>
      <c r="M234" s="150"/>
      <c r="T234" s="151"/>
      <c r="AT234" s="146" t="s">
        <v>188</v>
      </c>
      <c r="AU234" s="146" t="s">
        <v>86</v>
      </c>
      <c r="AV234" s="13" t="s">
        <v>86</v>
      </c>
      <c r="AW234" s="13" t="s">
        <v>36</v>
      </c>
      <c r="AX234" s="13" t="s">
        <v>75</v>
      </c>
      <c r="AY234" s="146" t="s">
        <v>177</v>
      </c>
    </row>
    <row r="235" spans="2:65" s="12" customFormat="1" x14ac:dyDescent="0.2">
      <c r="B235" s="138"/>
      <c r="D235" s="139" t="s">
        <v>188</v>
      </c>
      <c r="E235" s="140" t="s">
        <v>3</v>
      </c>
      <c r="F235" s="141" t="s">
        <v>357</v>
      </c>
      <c r="H235" s="140" t="s">
        <v>3</v>
      </c>
      <c r="I235" s="142"/>
      <c r="L235" s="138"/>
      <c r="M235" s="143"/>
      <c r="T235" s="144"/>
      <c r="AT235" s="140" t="s">
        <v>188</v>
      </c>
      <c r="AU235" s="140" t="s">
        <v>86</v>
      </c>
      <c r="AV235" s="12" t="s">
        <v>83</v>
      </c>
      <c r="AW235" s="12" t="s">
        <v>36</v>
      </c>
      <c r="AX235" s="12" t="s">
        <v>75</v>
      </c>
      <c r="AY235" s="140" t="s">
        <v>177</v>
      </c>
    </row>
    <row r="236" spans="2:65" s="12" customFormat="1" x14ac:dyDescent="0.2">
      <c r="B236" s="138"/>
      <c r="D236" s="139" t="s">
        <v>188</v>
      </c>
      <c r="E236" s="140" t="s">
        <v>3</v>
      </c>
      <c r="F236" s="141" t="s">
        <v>358</v>
      </c>
      <c r="H236" s="140" t="s">
        <v>3</v>
      </c>
      <c r="I236" s="142"/>
      <c r="L236" s="138"/>
      <c r="M236" s="143"/>
      <c r="T236" s="144"/>
      <c r="AT236" s="140" t="s">
        <v>188</v>
      </c>
      <c r="AU236" s="140" t="s">
        <v>86</v>
      </c>
      <c r="AV236" s="12" t="s">
        <v>83</v>
      </c>
      <c r="AW236" s="12" t="s">
        <v>36</v>
      </c>
      <c r="AX236" s="12" t="s">
        <v>75</v>
      </c>
      <c r="AY236" s="140" t="s">
        <v>177</v>
      </c>
    </row>
    <row r="237" spans="2:65" s="12" customFormat="1" x14ac:dyDescent="0.2">
      <c r="B237" s="138"/>
      <c r="D237" s="139" t="s">
        <v>188</v>
      </c>
      <c r="E237" s="140" t="s">
        <v>3</v>
      </c>
      <c r="F237" s="141" t="s">
        <v>296</v>
      </c>
      <c r="H237" s="140" t="s">
        <v>3</v>
      </c>
      <c r="I237" s="142"/>
      <c r="L237" s="138"/>
      <c r="M237" s="143"/>
      <c r="T237" s="144"/>
      <c r="AT237" s="140" t="s">
        <v>188</v>
      </c>
      <c r="AU237" s="140" t="s">
        <v>86</v>
      </c>
      <c r="AV237" s="12" t="s">
        <v>83</v>
      </c>
      <c r="AW237" s="12" t="s">
        <v>36</v>
      </c>
      <c r="AX237" s="12" t="s">
        <v>75</v>
      </c>
      <c r="AY237" s="140" t="s">
        <v>177</v>
      </c>
    </row>
    <row r="238" spans="2:65" s="13" customFormat="1" ht="22.5" x14ac:dyDescent="0.2">
      <c r="B238" s="145"/>
      <c r="D238" s="139" t="s">
        <v>188</v>
      </c>
      <c r="E238" s="146" t="s">
        <v>3</v>
      </c>
      <c r="F238" s="147" t="s">
        <v>359</v>
      </c>
      <c r="H238" s="148">
        <v>59.290999999999997</v>
      </c>
      <c r="I238" s="149"/>
      <c r="L238" s="145"/>
      <c r="M238" s="150"/>
      <c r="T238" s="151"/>
      <c r="AT238" s="146" t="s">
        <v>188</v>
      </c>
      <c r="AU238" s="146" t="s">
        <v>86</v>
      </c>
      <c r="AV238" s="13" t="s">
        <v>86</v>
      </c>
      <c r="AW238" s="13" t="s">
        <v>36</v>
      </c>
      <c r="AX238" s="13" t="s">
        <v>75</v>
      </c>
      <c r="AY238" s="146" t="s">
        <v>177</v>
      </c>
    </row>
    <row r="239" spans="2:65" s="12" customFormat="1" x14ac:dyDescent="0.2">
      <c r="B239" s="138"/>
      <c r="D239" s="139" t="s">
        <v>188</v>
      </c>
      <c r="E239" s="140" t="s">
        <v>3</v>
      </c>
      <c r="F239" s="141" t="s">
        <v>298</v>
      </c>
      <c r="H239" s="140" t="s">
        <v>3</v>
      </c>
      <c r="I239" s="142"/>
      <c r="L239" s="138"/>
      <c r="M239" s="143"/>
      <c r="T239" s="144"/>
      <c r="AT239" s="140" t="s">
        <v>188</v>
      </c>
      <c r="AU239" s="140" t="s">
        <v>86</v>
      </c>
      <c r="AV239" s="12" t="s">
        <v>83</v>
      </c>
      <c r="AW239" s="12" t="s">
        <v>36</v>
      </c>
      <c r="AX239" s="12" t="s">
        <v>75</v>
      </c>
      <c r="AY239" s="140" t="s">
        <v>177</v>
      </c>
    </row>
    <row r="240" spans="2:65" s="13" customFormat="1" ht="22.5" x14ac:dyDescent="0.2">
      <c r="B240" s="145"/>
      <c r="D240" s="139" t="s">
        <v>188</v>
      </c>
      <c r="E240" s="146" t="s">
        <v>3</v>
      </c>
      <c r="F240" s="147" t="s">
        <v>360</v>
      </c>
      <c r="H240" s="148">
        <v>71.757999999999996</v>
      </c>
      <c r="I240" s="149"/>
      <c r="L240" s="145"/>
      <c r="M240" s="150"/>
      <c r="T240" s="151"/>
      <c r="AT240" s="146" t="s">
        <v>188</v>
      </c>
      <c r="AU240" s="146" t="s">
        <v>86</v>
      </c>
      <c r="AV240" s="13" t="s">
        <v>86</v>
      </c>
      <c r="AW240" s="13" t="s">
        <v>36</v>
      </c>
      <c r="AX240" s="13" t="s">
        <v>75</v>
      </c>
      <c r="AY240" s="146" t="s">
        <v>177</v>
      </c>
    </row>
    <row r="241" spans="2:65" s="13" customFormat="1" x14ac:dyDescent="0.2">
      <c r="B241" s="145"/>
      <c r="D241" s="139" t="s">
        <v>188</v>
      </c>
      <c r="E241" s="146" t="s">
        <v>3</v>
      </c>
      <c r="F241" s="147" t="s">
        <v>361</v>
      </c>
      <c r="H241" s="148">
        <v>15.802</v>
      </c>
      <c r="I241" s="149"/>
      <c r="L241" s="145"/>
      <c r="M241" s="150"/>
      <c r="T241" s="151"/>
      <c r="AT241" s="146" t="s">
        <v>188</v>
      </c>
      <c r="AU241" s="146" t="s">
        <v>86</v>
      </c>
      <c r="AV241" s="13" t="s">
        <v>86</v>
      </c>
      <c r="AW241" s="13" t="s">
        <v>36</v>
      </c>
      <c r="AX241" s="13" t="s">
        <v>75</v>
      </c>
      <c r="AY241" s="146" t="s">
        <v>177</v>
      </c>
    </row>
    <row r="242" spans="2:65" s="12" customFormat="1" x14ac:dyDescent="0.2">
      <c r="B242" s="138"/>
      <c r="D242" s="139" t="s">
        <v>188</v>
      </c>
      <c r="E242" s="140" t="s">
        <v>3</v>
      </c>
      <c r="F242" s="141" t="s">
        <v>300</v>
      </c>
      <c r="H242" s="140" t="s">
        <v>3</v>
      </c>
      <c r="I242" s="142"/>
      <c r="L242" s="138"/>
      <c r="M242" s="143"/>
      <c r="T242" s="144"/>
      <c r="AT242" s="140" t="s">
        <v>188</v>
      </c>
      <c r="AU242" s="140" t="s">
        <v>86</v>
      </c>
      <c r="AV242" s="12" t="s">
        <v>83</v>
      </c>
      <c r="AW242" s="12" t="s">
        <v>36</v>
      </c>
      <c r="AX242" s="12" t="s">
        <v>75</v>
      </c>
      <c r="AY242" s="140" t="s">
        <v>177</v>
      </c>
    </row>
    <row r="243" spans="2:65" s="13" customFormat="1" x14ac:dyDescent="0.2">
      <c r="B243" s="145"/>
      <c r="D243" s="139" t="s">
        <v>188</v>
      </c>
      <c r="E243" s="146" t="s">
        <v>3</v>
      </c>
      <c r="F243" s="147" t="s">
        <v>362</v>
      </c>
      <c r="H243" s="148">
        <v>83.292000000000002</v>
      </c>
      <c r="I243" s="149"/>
      <c r="L243" s="145"/>
      <c r="M243" s="150"/>
      <c r="T243" s="151"/>
      <c r="AT243" s="146" t="s">
        <v>188</v>
      </c>
      <c r="AU243" s="146" t="s">
        <v>86</v>
      </c>
      <c r="AV243" s="13" t="s">
        <v>86</v>
      </c>
      <c r="AW243" s="13" t="s">
        <v>36</v>
      </c>
      <c r="AX243" s="13" t="s">
        <v>75</v>
      </c>
      <c r="AY243" s="146" t="s">
        <v>177</v>
      </c>
    </row>
    <row r="244" spans="2:65" s="14" customFormat="1" x14ac:dyDescent="0.2">
      <c r="B244" s="152"/>
      <c r="D244" s="139" t="s">
        <v>188</v>
      </c>
      <c r="E244" s="153" t="s">
        <v>3</v>
      </c>
      <c r="F244" s="154" t="s">
        <v>199</v>
      </c>
      <c r="H244" s="155">
        <v>1247.3929999999998</v>
      </c>
      <c r="I244" s="156"/>
      <c r="L244" s="152"/>
      <c r="M244" s="157"/>
      <c r="T244" s="158"/>
      <c r="AT244" s="153" t="s">
        <v>188</v>
      </c>
      <c r="AU244" s="153" t="s">
        <v>86</v>
      </c>
      <c r="AV244" s="14" t="s">
        <v>184</v>
      </c>
      <c r="AW244" s="14" t="s">
        <v>36</v>
      </c>
      <c r="AX244" s="14" t="s">
        <v>83</v>
      </c>
      <c r="AY244" s="153" t="s">
        <v>177</v>
      </c>
    </row>
    <row r="245" spans="2:65" s="1" customFormat="1" ht="24.2" customHeight="1" x14ac:dyDescent="0.2">
      <c r="B245" s="120"/>
      <c r="C245" s="121" t="s">
        <v>363</v>
      </c>
      <c r="D245" s="121" t="s">
        <v>179</v>
      </c>
      <c r="E245" s="122" t="s">
        <v>364</v>
      </c>
      <c r="F245" s="123" t="s">
        <v>365</v>
      </c>
      <c r="G245" s="124" t="s">
        <v>279</v>
      </c>
      <c r="H245" s="125">
        <v>1247.393</v>
      </c>
      <c r="I245" s="126"/>
      <c r="J245" s="127">
        <f>ROUND(I245*H245,2)</f>
        <v>0</v>
      </c>
      <c r="K245" s="123" t="s">
        <v>183</v>
      </c>
      <c r="L245" s="28"/>
      <c r="M245" s="128" t="s">
        <v>3</v>
      </c>
      <c r="N245" s="129" t="s">
        <v>46</v>
      </c>
      <c r="P245" s="130">
        <f>O245*H245</f>
        <v>0</v>
      </c>
      <c r="Q245" s="130">
        <v>3.5000000000000001E-3</v>
      </c>
      <c r="R245" s="130">
        <f>Q245*H245</f>
        <v>4.3658755000000005</v>
      </c>
      <c r="S245" s="130">
        <v>0</v>
      </c>
      <c r="T245" s="131">
        <f>S245*H245</f>
        <v>0</v>
      </c>
      <c r="AR245" s="132" t="s">
        <v>184</v>
      </c>
      <c r="AT245" s="132" t="s">
        <v>179</v>
      </c>
      <c r="AU245" s="132" t="s">
        <v>86</v>
      </c>
      <c r="AY245" s="17" t="s">
        <v>177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17" t="s">
        <v>83</v>
      </c>
      <c r="BK245" s="133">
        <f>ROUND(I245*H245,2)</f>
        <v>0</v>
      </c>
      <c r="BL245" s="17" t="s">
        <v>184</v>
      </c>
      <c r="BM245" s="132" t="s">
        <v>366</v>
      </c>
    </row>
    <row r="246" spans="2:65" s="1" customFormat="1" x14ac:dyDescent="0.2">
      <c r="B246" s="28"/>
      <c r="D246" s="134" t="s">
        <v>186</v>
      </c>
      <c r="F246" s="135" t="s">
        <v>367</v>
      </c>
      <c r="I246" s="136"/>
      <c r="L246" s="28"/>
      <c r="M246" s="137"/>
      <c r="T246" s="44"/>
      <c r="AT246" s="17" t="s">
        <v>186</v>
      </c>
      <c r="AU246" s="17" t="s">
        <v>86</v>
      </c>
    </row>
    <row r="247" spans="2:65" s="1" customFormat="1" ht="33" customHeight="1" x14ac:dyDescent="0.2">
      <c r="B247" s="120"/>
      <c r="C247" s="121" t="s">
        <v>368</v>
      </c>
      <c r="D247" s="121" t="s">
        <v>179</v>
      </c>
      <c r="E247" s="122" t="s">
        <v>369</v>
      </c>
      <c r="F247" s="123" t="s">
        <v>370</v>
      </c>
      <c r="G247" s="124" t="s">
        <v>371</v>
      </c>
      <c r="H247" s="125">
        <v>1</v>
      </c>
      <c r="I247" s="126"/>
      <c r="J247" s="127">
        <f>ROUND(I247*H247,2)</f>
        <v>0</v>
      </c>
      <c r="K247" s="123" t="s">
        <v>183</v>
      </c>
      <c r="L247" s="28"/>
      <c r="M247" s="128" t="s">
        <v>3</v>
      </c>
      <c r="N247" s="129" t="s">
        <v>46</v>
      </c>
      <c r="P247" s="130">
        <f>O247*H247</f>
        <v>0</v>
      </c>
      <c r="Q247" s="130">
        <v>2.6440000000000002E-2</v>
      </c>
      <c r="R247" s="130">
        <f>Q247*H247</f>
        <v>2.6440000000000002E-2</v>
      </c>
      <c r="S247" s="130">
        <v>2.5999999999999999E-2</v>
      </c>
      <c r="T247" s="131">
        <f>S247*H247</f>
        <v>2.5999999999999999E-2</v>
      </c>
      <c r="AR247" s="132" t="s">
        <v>184</v>
      </c>
      <c r="AT247" s="132" t="s">
        <v>179</v>
      </c>
      <c r="AU247" s="132" t="s">
        <v>86</v>
      </c>
      <c r="AY247" s="17" t="s">
        <v>177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7" t="s">
        <v>83</v>
      </c>
      <c r="BK247" s="133">
        <f>ROUND(I247*H247,2)</f>
        <v>0</v>
      </c>
      <c r="BL247" s="17" t="s">
        <v>184</v>
      </c>
      <c r="BM247" s="132" t="s">
        <v>372</v>
      </c>
    </row>
    <row r="248" spans="2:65" s="1" customFormat="1" x14ac:dyDescent="0.2">
      <c r="B248" s="28"/>
      <c r="D248" s="134" t="s">
        <v>186</v>
      </c>
      <c r="F248" s="135" t="s">
        <v>373</v>
      </c>
      <c r="I248" s="136"/>
      <c r="L248" s="28"/>
      <c r="M248" s="137"/>
      <c r="T248" s="44"/>
      <c r="AT248" s="17" t="s">
        <v>186</v>
      </c>
      <c r="AU248" s="17" t="s">
        <v>86</v>
      </c>
    </row>
    <row r="249" spans="2:65" s="13" customFormat="1" x14ac:dyDescent="0.2">
      <c r="B249" s="145"/>
      <c r="D249" s="139" t="s">
        <v>188</v>
      </c>
      <c r="E249" s="146" t="s">
        <v>3</v>
      </c>
      <c r="F249" s="147" t="s">
        <v>83</v>
      </c>
      <c r="H249" s="148">
        <v>1</v>
      </c>
      <c r="I249" s="149"/>
      <c r="L249" s="145"/>
      <c r="M249" s="150"/>
      <c r="T249" s="151"/>
      <c r="AT249" s="146" t="s">
        <v>188</v>
      </c>
      <c r="AU249" s="146" t="s">
        <v>86</v>
      </c>
      <c r="AV249" s="13" t="s">
        <v>86</v>
      </c>
      <c r="AW249" s="13" t="s">
        <v>36</v>
      </c>
      <c r="AX249" s="13" t="s">
        <v>83</v>
      </c>
      <c r="AY249" s="146" t="s">
        <v>177</v>
      </c>
    </row>
    <row r="250" spans="2:65" s="1" customFormat="1" ht="37.700000000000003" customHeight="1" x14ac:dyDescent="0.2">
      <c r="B250" s="120"/>
      <c r="C250" s="121" t="s">
        <v>374</v>
      </c>
      <c r="D250" s="121" t="s">
        <v>179</v>
      </c>
      <c r="E250" s="122" t="s">
        <v>375</v>
      </c>
      <c r="F250" s="123" t="s">
        <v>376</v>
      </c>
      <c r="G250" s="124" t="s">
        <v>279</v>
      </c>
      <c r="H250" s="125">
        <v>258</v>
      </c>
      <c r="I250" s="126"/>
      <c r="J250" s="127">
        <f>ROUND(I250*H250,2)</f>
        <v>0</v>
      </c>
      <c r="K250" s="123" t="s">
        <v>183</v>
      </c>
      <c r="L250" s="28"/>
      <c r="M250" s="128" t="s">
        <v>3</v>
      </c>
      <c r="N250" s="129" t="s">
        <v>46</v>
      </c>
      <c r="P250" s="130">
        <f>O250*H250</f>
        <v>0</v>
      </c>
      <c r="Q250" s="130">
        <v>1.9290000000000002E-2</v>
      </c>
      <c r="R250" s="130">
        <f>Q250*H250</f>
        <v>4.97682</v>
      </c>
      <c r="S250" s="130">
        <v>0.02</v>
      </c>
      <c r="T250" s="131">
        <f>S250*H250</f>
        <v>5.16</v>
      </c>
      <c r="AR250" s="132" t="s">
        <v>284</v>
      </c>
      <c r="AT250" s="132" t="s">
        <v>179</v>
      </c>
      <c r="AU250" s="132" t="s">
        <v>86</v>
      </c>
      <c r="AY250" s="17" t="s">
        <v>177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17" t="s">
        <v>83</v>
      </c>
      <c r="BK250" s="133">
        <f>ROUND(I250*H250,2)</f>
        <v>0</v>
      </c>
      <c r="BL250" s="17" t="s">
        <v>284</v>
      </c>
      <c r="BM250" s="132" t="s">
        <v>377</v>
      </c>
    </row>
    <row r="251" spans="2:65" s="1" customFormat="1" x14ac:dyDescent="0.2">
      <c r="B251" s="28"/>
      <c r="D251" s="134" t="s">
        <v>186</v>
      </c>
      <c r="F251" s="135" t="s">
        <v>378</v>
      </c>
      <c r="I251" s="136"/>
      <c r="L251" s="28"/>
      <c r="M251" s="137"/>
      <c r="T251" s="44"/>
      <c r="AT251" s="17" t="s">
        <v>186</v>
      </c>
      <c r="AU251" s="17" t="s">
        <v>86</v>
      </c>
    </row>
    <row r="252" spans="2:65" s="12" customFormat="1" x14ac:dyDescent="0.2">
      <c r="B252" s="138"/>
      <c r="D252" s="139" t="s">
        <v>188</v>
      </c>
      <c r="E252" s="140" t="s">
        <v>3</v>
      </c>
      <c r="F252" s="141" t="s">
        <v>380</v>
      </c>
      <c r="H252" s="140" t="s">
        <v>3</v>
      </c>
      <c r="I252" s="142"/>
      <c r="L252" s="138"/>
      <c r="M252" s="143"/>
      <c r="T252" s="144"/>
      <c r="AT252" s="140" t="s">
        <v>188</v>
      </c>
      <c r="AU252" s="140" t="s">
        <v>86</v>
      </c>
      <c r="AV252" s="12" t="s">
        <v>83</v>
      </c>
      <c r="AW252" s="12" t="s">
        <v>36</v>
      </c>
      <c r="AX252" s="12" t="s">
        <v>75</v>
      </c>
      <c r="AY252" s="140" t="s">
        <v>177</v>
      </c>
    </row>
    <row r="253" spans="2:65" s="13" customFormat="1" x14ac:dyDescent="0.2">
      <c r="B253" s="145"/>
      <c r="D253" s="139" t="s">
        <v>188</v>
      </c>
      <c r="E253" s="146" t="s">
        <v>3</v>
      </c>
      <c r="F253" s="147" t="s">
        <v>381</v>
      </c>
      <c r="H253" s="148">
        <v>258</v>
      </c>
      <c r="I253" s="149"/>
      <c r="L253" s="145"/>
      <c r="M253" s="150"/>
      <c r="T253" s="151"/>
      <c r="AT253" s="146" t="s">
        <v>188</v>
      </c>
      <c r="AU253" s="146" t="s">
        <v>86</v>
      </c>
      <c r="AV253" s="13" t="s">
        <v>86</v>
      </c>
      <c r="AW253" s="13" t="s">
        <v>36</v>
      </c>
      <c r="AX253" s="13" t="s">
        <v>75</v>
      </c>
      <c r="AY253" s="146" t="s">
        <v>177</v>
      </c>
    </row>
    <row r="254" spans="2:65" s="14" customFormat="1" x14ac:dyDescent="0.2">
      <c r="B254" s="152"/>
      <c r="D254" s="139" t="s">
        <v>188</v>
      </c>
      <c r="E254" s="153" t="s">
        <v>3</v>
      </c>
      <c r="F254" s="154" t="s">
        <v>199</v>
      </c>
      <c r="H254" s="155">
        <v>258</v>
      </c>
      <c r="I254" s="156"/>
      <c r="L254" s="152"/>
      <c r="M254" s="157"/>
      <c r="T254" s="158"/>
      <c r="AT254" s="153" t="s">
        <v>188</v>
      </c>
      <c r="AU254" s="153" t="s">
        <v>86</v>
      </c>
      <c r="AV254" s="14" t="s">
        <v>184</v>
      </c>
      <c r="AW254" s="14" t="s">
        <v>36</v>
      </c>
      <c r="AX254" s="14" t="s">
        <v>83</v>
      </c>
      <c r="AY254" s="153" t="s">
        <v>177</v>
      </c>
    </row>
    <row r="255" spans="2:65" s="1" customFormat="1" ht="24.2" customHeight="1" x14ac:dyDescent="0.2">
      <c r="B255" s="120"/>
      <c r="C255" s="121" t="s">
        <v>384</v>
      </c>
      <c r="D255" s="121" t="s">
        <v>179</v>
      </c>
      <c r="E255" s="122" t="s">
        <v>385</v>
      </c>
      <c r="F255" s="123" t="s">
        <v>386</v>
      </c>
      <c r="G255" s="124" t="s">
        <v>387</v>
      </c>
      <c r="H255" s="125">
        <v>21</v>
      </c>
      <c r="I255" s="126"/>
      <c r="J255" s="127">
        <f>ROUND(I255*H255,2)</f>
        <v>0</v>
      </c>
      <c r="K255" s="123" t="s">
        <v>183</v>
      </c>
      <c r="L255" s="28"/>
      <c r="M255" s="128" t="s">
        <v>3</v>
      </c>
      <c r="N255" s="129" t="s">
        <v>46</v>
      </c>
      <c r="P255" s="130">
        <f>O255*H255</f>
        <v>0</v>
      </c>
      <c r="Q255" s="130">
        <v>5.2999999999999998E-4</v>
      </c>
      <c r="R255" s="130">
        <f>Q255*H255</f>
        <v>1.1129999999999999E-2</v>
      </c>
      <c r="S255" s="130">
        <v>0</v>
      </c>
      <c r="T255" s="131">
        <f>S255*H255</f>
        <v>0</v>
      </c>
      <c r="AR255" s="132" t="s">
        <v>184</v>
      </c>
      <c r="AT255" s="132" t="s">
        <v>179</v>
      </c>
      <c r="AU255" s="132" t="s">
        <v>86</v>
      </c>
      <c r="AY255" s="17" t="s">
        <v>177</v>
      </c>
      <c r="BE255" s="133">
        <f>IF(N255="základní",J255,0)</f>
        <v>0</v>
      </c>
      <c r="BF255" s="133">
        <f>IF(N255="snížená",J255,0)</f>
        <v>0</v>
      </c>
      <c r="BG255" s="133">
        <f>IF(N255="zákl. přenesená",J255,0)</f>
        <v>0</v>
      </c>
      <c r="BH255" s="133">
        <f>IF(N255="sníž. přenesená",J255,0)</f>
        <v>0</v>
      </c>
      <c r="BI255" s="133">
        <f>IF(N255="nulová",J255,0)</f>
        <v>0</v>
      </c>
      <c r="BJ255" s="17" t="s">
        <v>83</v>
      </c>
      <c r="BK255" s="133">
        <f>ROUND(I255*H255,2)</f>
        <v>0</v>
      </c>
      <c r="BL255" s="17" t="s">
        <v>184</v>
      </c>
      <c r="BM255" s="132" t="s">
        <v>388</v>
      </c>
    </row>
    <row r="256" spans="2:65" s="1" customFormat="1" x14ac:dyDescent="0.2">
      <c r="B256" s="28"/>
      <c r="D256" s="134" t="s">
        <v>186</v>
      </c>
      <c r="F256" s="135" t="s">
        <v>389</v>
      </c>
      <c r="I256" s="136"/>
      <c r="L256" s="28"/>
      <c r="M256" s="137"/>
      <c r="T256" s="44"/>
      <c r="AT256" s="17" t="s">
        <v>186</v>
      </c>
      <c r="AU256" s="17" t="s">
        <v>86</v>
      </c>
    </row>
    <row r="257" spans="2:65" s="13" customFormat="1" x14ac:dyDescent="0.2">
      <c r="B257" s="145"/>
      <c r="D257" s="139" t="s">
        <v>188</v>
      </c>
      <c r="E257" s="146" t="s">
        <v>3</v>
      </c>
      <c r="F257" s="147" t="s">
        <v>8</v>
      </c>
      <c r="H257" s="148">
        <v>21</v>
      </c>
      <c r="I257" s="149"/>
      <c r="L257" s="145"/>
      <c r="M257" s="150"/>
      <c r="T257" s="151"/>
      <c r="AT257" s="146" t="s">
        <v>188</v>
      </c>
      <c r="AU257" s="146" t="s">
        <v>86</v>
      </c>
      <c r="AV257" s="13" t="s">
        <v>86</v>
      </c>
      <c r="AW257" s="13" t="s">
        <v>36</v>
      </c>
      <c r="AX257" s="13" t="s">
        <v>83</v>
      </c>
      <c r="AY257" s="146" t="s">
        <v>177</v>
      </c>
    </row>
    <row r="258" spans="2:65" s="1" customFormat="1" ht="33" customHeight="1" x14ac:dyDescent="0.2">
      <c r="B258" s="120"/>
      <c r="C258" s="121" t="s">
        <v>390</v>
      </c>
      <c r="D258" s="121" t="s">
        <v>179</v>
      </c>
      <c r="E258" s="122" t="s">
        <v>391</v>
      </c>
      <c r="F258" s="123" t="s">
        <v>392</v>
      </c>
      <c r="G258" s="124" t="s">
        <v>387</v>
      </c>
      <c r="H258" s="125">
        <v>3</v>
      </c>
      <c r="I258" s="126"/>
      <c r="J258" s="127">
        <f>ROUND(I258*H258,2)</f>
        <v>0</v>
      </c>
      <c r="K258" s="123" t="s">
        <v>183</v>
      </c>
      <c r="L258" s="28"/>
      <c r="M258" s="128" t="s">
        <v>3</v>
      </c>
      <c r="N258" s="129" t="s">
        <v>46</v>
      </c>
      <c r="P258" s="130">
        <f>O258*H258</f>
        <v>0</v>
      </c>
      <c r="Q258" s="130">
        <v>1.1800000000000001E-3</v>
      </c>
      <c r="R258" s="130">
        <f>Q258*H258</f>
        <v>3.5400000000000002E-3</v>
      </c>
      <c r="S258" s="130">
        <v>0</v>
      </c>
      <c r="T258" s="131">
        <f>S258*H258</f>
        <v>0</v>
      </c>
      <c r="AR258" s="132" t="s">
        <v>184</v>
      </c>
      <c r="AT258" s="132" t="s">
        <v>179</v>
      </c>
      <c r="AU258" s="132" t="s">
        <v>86</v>
      </c>
      <c r="AY258" s="17" t="s">
        <v>177</v>
      </c>
      <c r="BE258" s="133">
        <f>IF(N258="základní",J258,0)</f>
        <v>0</v>
      </c>
      <c r="BF258" s="133">
        <f>IF(N258="snížená",J258,0)</f>
        <v>0</v>
      </c>
      <c r="BG258" s="133">
        <f>IF(N258="zákl. přenesená",J258,0)</f>
        <v>0</v>
      </c>
      <c r="BH258" s="133">
        <f>IF(N258="sníž. přenesená",J258,0)</f>
        <v>0</v>
      </c>
      <c r="BI258" s="133">
        <f>IF(N258="nulová",J258,0)</f>
        <v>0</v>
      </c>
      <c r="BJ258" s="17" t="s">
        <v>83</v>
      </c>
      <c r="BK258" s="133">
        <f>ROUND(I258*H258,2)</f>
        <v>0</v>
      </c>
      <c r="BL258" s="17" t="s">
        <v>184</v>
      </c>
      <c r="BM258" s="132" t="s">
        <v>393</v>
      </c>
    </row>
    <row r="259" spans="2:65" s="1" customFormat="1" x14ac:dyDescent="0.2">
      <c r="B259" s="28"/>
      <c r="D259" s="134" t="s">
        <v>186</v>
      </c>
      <c r="F259" s="135" t="s">
        <v>394</v>
      </c>
      <c r="I259" s="136"/>
      <c r="L259" s="28"/>
      <c r="M259" s="137"/>
      <c r="T259" s="44"/>
      <c r="AT259" s="17" t="s">
        <v>186</v>
      </c>
      <c r="AU259" s="17" t="s">
        <v>86</v>
      </c>
    </row>
    <row r="260" spans="2:65" s="13" customFormat="1" x14ac:dyDescent="0.2">
      <c r="B260" s="145"/>
      <c r="D260" s="139" t="s">
        <v>188</v>
      </c>
      <c r="E260" s="146" t="s">
        <v>3</v>
      </c>
      <c r="F260" s="147" t="s">
        <v>200</v>
      </c>
      <c r="H260" s="148">
        <v>3</v>
      </c>
      <c r="I260" s="149"/>
      <c r="L260" s="145"/>
      <c r="M260" s="150"/>
      <c r="T260" s="151"/>
      <c r="AT260" s="146" t="s">
        <v>188</v>
      </c>
      <c r="AU260" s="146" t="s">
        <v>86</v>
      </c>
      <c r="AV260" s="13" t="s">
        <v>86</v>
      </c>
      <c r="AW260" s="13" t="s">
        <v>36</v>
      </c>
      <c r="AX260" s="13" t="s">
        <v>83</v>
      </c>
      <c r="AY260" s="146" t="s">
        <v>177</v>
      </c>
    </row>
    <row r="261" spans="2:65" s="1" customFormat="1" ht="33" customHeight="1" x14ac:dyDescent="0.2">
      <c r="B261" s="120"/>
      <c r="C261" s="121" t="s">
        <v>395</v>
      </c>
      <c r="D261" s="121" t="s">
        <v>179</v>
      </c>
      <c r="E261" s="122" t="s">
        <v>396</v>
      </c>
      <c r="F261" s="123" t="s">
        <v>397</v>
      </c>
      <c r="G261" s="124" t="s">
        <v>387</v>
      </c>
      <c r="H261" s="125">
        <v>6</v>
      </c>
      <c r="I261" s="126"/>
      <c r="J261" s="127">
        <f>ROUND(I261*H261,2)</f>
        <v>0</v>
      </c>
      <c r="K261" s="123" t="s">
        <v>183</v>
      </c>
      <c r="L261" s="28"/>
      <c r="M261" s="128" t="s">
        <v>3</v>
      </c>
      <c r="N261" s="129" t="s">
        <v>46</v>
      </c>
      <c r="P261" s="130">
        <f>O261*H261</f>
        <v>0</v>
      </c>
      <c r="Q261" s="130">
        <v>2.0999999999999999E-3</v>
      </c>
      <c r="R261" s="130">
        <f>Q261*H261</f>
        <v>1.26E-2</v>
      </c>
      <c r="S261" s="130">
        <v>0</v>
      </c>
      <c r="T261" s="131">
        <f>S261*H261</f>
        <v>0</v>
      </c>
      <c r="AR261" s="132" t="s">
        <v>184</v>
      </c>
      <c r="AT261" s="132" t="s">
        <v>179</v>
      </c>
      <c r="AU261" s="132" t="s">
        <v>86</v>
      </c>
      <c r="AY261" s="17" t="s">
        <v>177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17" t="s">
        <v>83</v>
      </c>
      <c r="BK261" s="133">
        <f>ROUND(I261*H261,2)</f>
        <v>0</v>
      </c>
      <c r="BL261" s="17" t="s">
        <v>184</v>
      </c>
      <c r="BM261" s="132" t="s">
        <v>398</v>
      </c>
    </row>
    <row r="262" spans="2:65" s="1" customFormat="1" x14ac:dyDescent="0.2">
      <c r="B262" s="28"/>
      <c r="D262" s="134" t="s">
        <v>186</v>
      </c>
      <c r="F262" s="135" t="s">
        <v>399</v>
      </c>
      <c r="I262" s="136"/>
      <c r="L262" s="28"/>
      <c r="M262" s="137"/>
      <c r="T262" s="44"/>
      <c r="AT262" s="17" t="s">
        <v>186</v>
      </c>
      <c r="AU262" s="17" t="s">
        <v>86</v>
      </c>
    </row>
    <row r="263" spans="2:65" s="1" customFormat="1" ht="33" customHeight="1" x14ac:dyDescent="0.2">
      <c r="B263" s="120"/>
      <c r="C263" s="121" t="s">
        <v>400</v>
      </c>
      <c r="D263" s="121" t="s">
        <v>179</v>
      </c>
      <c r="E263" s="122" t="s">
        <v>401</v>
      </c>
      <c r="F263" s="123" t="s">
        <v>402</v>
      </c>
      <c r="G263" s="124" t="s">
        <v>182</v>
      </c>
      <c r="H263" s="125">
        <v>0.94499999999999995</v>
      </c>
      <c r="I263" s="126"/>
      <c r="J263" s="127">
        <f>ROUND(I263*H263,2)</f>
        <v>0</v>
      </c>
      <c r="K263" s="123" t="s">
        <v>183</v>
      </c>
      <c r="L263" s="28"/>
      <c r="M263" s="128" t="s">
        <v>3</v>
      </c>
      <c r="N263" s="129" t="s">
        <v>46</v>
      </c>
      <c r="P263" s="130">
        <f>O263*H263</f>
        <v>0</v>
      </c>
      <c r="Q263" s="130">
        <v>2.3010199999999998</v>
      </c>
      <c r="R263" s="130">
        <f>Q263*H263</f>
        <v>2.1744638999999997</v>
      </c>
      <c r="S263" s="130">
        <v>0</v>
      </c>
      <c r="T263" s="131">
        <f>S263*H263</f>
        <v>0</v>
      </c>
      <c r="AR263" s="132" t="s">
        <v>184</v>
      </c>
      <c r="AT263" s="132" t="s">
        <v>179</v>
      </c>
      <c r="AU263" s="132" t="s">
        <v>86</v>
      </c>
      <c r="AY263" s="17" t="s">
        <v>177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17" t="s">
        <v>83</v>
      </c>
      <c r="BK263" s="133">
        <f>ROUND(I263*H263,2)</f>
        <v>0</v>
      </c>
      <c r="BL263" s="17" t="s">
        <v>184</v>
      </c>
      <c r="BM263" s="132" t="s">
        <v>403</v>
      </c>
    </row>
    <row r="264" spans="2:65" s="1" customFormat="1" x14ac:dyDescent="0.2">
      <c r="B264" s="28"/>
      <c r="D264" s="134" t="s">
        <v>186</v>
      </c>
      <c r="F264" s="135" t="s">
        <v>404</v>
      </c>
      <c r="I264" s="136"/>
      <c r="L264" s="28"/>
      <c r="M264" s="137"/>
      <c r="T264" s="44"/>
      <c r="AT264" s="17" t="s">
        <v>186</v>
      </c>
      <c r="AU264" s="17" t="s">
        <v>86</v>
      </c>
    </row>
    <row r="265" spans="2:65" s="12" customFormat="1" x14ac:dyDescent="0.2">
      <c r="B265" s="138"/>
      <c r="D265" s="139" t="s">
        <v>188</v>
      </c>
      <c r="E265" s="140" t="s">
        <v>3</v>
      </c>
      <c r="F265" s="141" t="s">
        <v>274</v>
      </c>
      <c r="H265" s="140" t="s">
        <v>3</v>
      </c>
      <c r="I265" s="142"/>
      <c r="L265" s="138"/>
      <c r="M265" s="143"/>
      <c r="T265" s="144"/>
      <c r="AT265" s="140" t="s">
        <v>188</v>
      </c>
      <c r="AU265" s="140" t="s">
        <v>86</v>
      </c>
      <c r="AV265" s="12" t="s">
        <v>83</v>
      </c>
      <c r="AW265" s="12" t="s">
        <v>36</v>
      </c>
      <c r="AX265" s="12" t="s">
        <v>75</v>
      </c>
      <c r="AY265" s="140" t="s">
        <v>177</v>
      </c>
    </row>
    <row r="266" spans="2:65" s="13" customFormat="1" x14ac:dyDescent="0.2">
      <c r="B266" s="145"/>
      <c r="D266" s="139" t="s">
        <v>188</v>
      </c>
      <c r="E266" s="146" t="s">
        <v>3</v>
      </c>
      <c r="F266" s="147" t="s">
        <v>405</v>
      </c>
      <c r="H266" s="148">
        <v>0.94499999999999995</v>
      </c>
      <c r="I266" s="149"/>
      <c r="L266" s="145"/>
      <c r="M266" s="150"/>
      <c r="T266" s="151"/>
      <c r="AT266" s="146" t="s">
        <v>188</v>
      </c>
      <c r="AU266" s="146" t="s">
        <v>86</v>
      </c>
      <c r="AV266" s="13" t="s">
        <v>86</v>
      </c>
      <c r="AW266" s="13" t="s">
        <v>36</v>
      </c>
      <c r="AX266" s="13" t="s">
        <v>83</v>
      </c>
      <c r="AY266" s="146" t="s">
        <v>177</v>
      </c>
    </row>
    <row r="267" spans="2:65" s="1" customFormat="1" ht="37.700000000000003" customHeight="1" x14ac:dyDescent="0.2">
      <c r="B267" s="120"/>
      <c r="C267" s="121" t="s">
        <v>406</v>
      </c>
      <c r="D267" s="121" t="s">
        <v>179</v>
      </c>
      <c r="E267" s="122" t="s">
        <v>407</v>
      </c>
      <c r="F267" s="123" t="s">
        <v>408</v>
      </c>
      <c r="G267" s="124" t="s">
        <v>182</v>
      </c>
      <c r="H267" s="125">
        <v>5.6130000000000004</v>
      </c>
      <c r="I267" s="126"/>
      <c r="J267" s="127">
        <f>ROUND(I267*H267,2)</f>
        <v>0</v>
      </c>
      <c r="K267" s="123" t="s">
        <v>183</v>
      </c>
      <c r="L267" s="28"/>
      <c r="M267" s="128" t="s">
        <v>3</v>
      </c>
      <c r="N267" s="129" t="s">
        <v>46</v>
      </c>
      <c r="P267" s="130">
        <f>O267*H267</f>
        <v>0</v>
      </c>
      <c r="Q267" s="130">
        <v>2.3010199999999998</v>
      </c>
      <c r="R267" s="130">
        <f>Q267*H267</f>
        <v>12.915625260000001</v>
      </c>
      <c r="S267" s="130">
        <v>0</v>
      </c>
      <c r="T267" s="131">
        <f>S267*H267</f>
        <v>0</v>
      </c>
      <c r="AR267" s="132" t="s">
        <v>184</v>
      </c>
      <c r="AT267" s="132" t="s">
        <v>179</v>
      </c>
      <c r="AU267" s="132" t="s">
        <v>86</v>
      </c>
      <c r="AY267" s="17" t="s">
        <v>177</v>
      </c>
      <c r="BE267" s="133">
        <f>IF(N267="základní",J267,0)</f>
        <v>0</v>
      </c>
      <c r="BF267" s="133">
        <f>IF(N267="snížená",J267,0)</f>
        <v>0</v>
      </c>
      <c r="BG267" s="133">
        <f>IF(N267="zákl. přenesená",J267,0)</f>
        <v>0</v>
      </c>
      <c r="BH267" s="133">
        <f>IF(N267="sníž. přenesená",J267,0)</f>
        <v>0</v>
      </c>
      <c r="BI267" s="133">
        <f>IF(N267="nulová",J267,0)</f>
        <v>0</v>
      </c>
      <c r="BJ267" s="17" t="s">
        <v>83</v>
      </c>
      <c r="BK267" s="133">
        <f>ROUND(I267*H267,2)</f>
        <v>0</v>
      </c>
      <c r="BL267" s="17" t="s">
        <v>184</v>
      </c>
      <c r="BM267" s="132" t="s">
        <v>409</v>
      </c>
    </row>
    <row r="268" spans="2:65" s="1" customFormat="1" x14ac:dyDescent="0.2">
      <c r="B268" s="28"/>
      <c r="D268" s="134" t="s">
        <v>186</v>
      </c>
      <c r="F268" s="135" t="s">
        <v>410</v>
      </c>
      <c r="I268" s="136"/>
      <c r="L268" s="28"/>
      <c r="M268" s="137"/>
      <c r="T268" s="44"/>
      <c r="AT268" s="17" t="s">
        <v>186</v>
      </c>
      <c r="AU268" s="17" t="s">
        <v>86</v>
      </c>
    </row>
    <row r="269" spans="2:65" s="12" customFormat="1" x14ac:dyDescent="0.2">
      <c r="B269" s="138"/>
      <c r="D269" s="139" t="s">
        <v>188</v>
      </c>
      <c r="E269" s="140" t="s">
        <v>3</v>
      </c>
      <c r="F269" s="141" t="s">
        <v>296</v>
      </c>
      <c r="H269" s="140" t="s">
        <v>3</v>
      </c>
      <c r="I269" s="142"/>
      <c r="L269" s="138"/>
      <c r="M269" s="143"/>
      <c r="T269" s="144"/>
      <c r="AT269" s="140" t="s">
        <v>188</v>
      </c>
      <c r="AU269" s="140" t="s">
        <v>86</v>
      </c>
      <c r="AV269" s="12" t="s">
        <v>83</v>
      </c>
      <c r="AW269" s="12" t="s">
        <v>36</v>
      </c>
      <c r="AX269" s="12" t="s">
        <v>75</v>
      </c>
      <c r="AY269" s="140" t="s">
        <v>177</v>
      </c>
    </row>
    <row r="270" spans="2:65" s="12" customFormat="1" x14ac:dyDescent="0.2">
      <c r="B270" s="138"/>
      <c r="D270" s="139" t="s">
        <v>188</v>
      </c>
      <c r="E270" s="140" t="s">
        <v>3</v>
      </c>
      <c r="F270" s="141" t="s">
        <v>242</v>
      </c>
      <c r="H270" s="140" t="s">
        <v>3</v>
      </c>
      <c r="I270" s="142"/>
      <c r="L270" s="138"/>
      <c r="M270" s="143"/>
      <c r="T270" s="144"/>
      <c r="AT270" s="140" t="s">
        <v>188</v>
      </c>
      <c r="AU270" s="140" t="s">
        <v>86</v>
      </c>
      <c r="AV270" s="12" t="s">
        <v>83</v>
      </c>
      <c r="AW270" s="12" t="s">
        <v>36</v>
      </c>
      <c r="AX270" s="12" t="s">
        <v>75</v>
      </c>
      <c r="AY270" s="140" t="s">
        <v>177</v>
      </c>
    </row>
    <row r="271" spans="2:65" s="13" customFormat="1" x14ac:dyDescent="0.2">
      <c r="B271" s="145"/>
      <c r="D271" s="139" t="s">
        <v>188</v>
      </c>
      <c r="E271" s="146" t="s">
        <v>3</v>
      </c>
      <c r="F271" s="147" t="s">
        <v>411</v>
      </c>
      <c r="H271" s="148">
        <v>5.21</v>
      </c>
      <c r="I271" s="149"/>
      <c r="L271" s="145"/>
      <c r="M271" s="150"/>
      <c r="T271" s="151"/>
      <c r="AT271" s="146" t="s">
        <v>188</v>
      </c>
      <c r="AU271" s="146" t="s">
        <v>86</v>
      </c>
      <c r="AV271" s="13" t="s">
        <v>86</v>
      </c>
      <c r="AW271" s="13" t="s">
        <v>36</v>
      </c>
      <c r="AX271" s="13" t="s">
        <v>75</v>
      </c>
      <c r="AY271" s="146" t="s">
        <v>177</v>
      </c>
    </row>
    <row r="272" spans="2:65" s="12" customFormat="1" x14ac:dyDescent="0.2">
      <c r="B272" s="138"/>
      <c r="D272" s="139" t="s">
        <v>188</v>
      </c>
      <c r="E272" s="140" t="s">
        <v>3</v>
      </c>
      <c r="F272" s="141" t="s">
        <v>412</v>
      </c>
      <c r="H272" s="140" t="s">
        <v>3</v>
      </c>
      <c r="I272" s="142"/>
      <c r="L272" s="138"/>
      <c r="M272" s="143"/>
      <c r="T272" s="144"/>
      <c r="AT272" s="140" t="s">
        <v>188</v>
      </c>
      <c r="AU272" s="140" t="s">
        <v>86</v>
      </c>
      <c r="AV272" s="12" t="s">
        <v>83</v>
      </c>
      <c r="AW272" s="12" t="s">
        <v>36</v>
      </c>
      <c r="AX272" s="12" t="s">
        <v>75</v>
      </c>
      <c r="AY272" s="140" t="s">
        <v>177</v>
      </c>
    </row>
    <row r="273" spans="2:65" s="13" customFormat="1" x14ac:dyDescent="0.2">
      <c r="B273" s="145"/>
      <c r="D273" s="139" t="s">
        <v>188</v>
      </c>
      <c r="E273" s="146" t="s">
        <v>3</v>
      </c>
      <c r="F273" s="147" t="s">
        <v>413</v>
      </c>
      <c r="H273" s="148">
        <v>0.40300000000000002</v>
      </c>
      <c r="I273" s="149"/>
      <c r="L273" s="145"/>
      <c r="M273" s="150"/>
      <c r="T273" s="151"/>
      <c r="AT273" s="146" t="s">
        <v>188</v>
      </c>
      <c r="AU273" s="146" t="s">
        <v>86</v>
      </c>
      <c r="AV273" s="13" t="s">
        <v>86</v>
      </c>
      <c r="AW273" s="13" t="s">
        <v>36</v>
      </c>
      <c r="AX273" s="13" t="s">
        <v>75</v>
      </c>
      <c r="AY273" s="146" t="s">
        <v>177</v>
      </c>
    </row>
    <row r="274" spans="2:65" s="14" customFormat="1" x14ac:dyDescent="0.2">
      <c r="B274" s="152"/>
      <c r="D274" s="139" t="s">
        <v>188</v>
      </c>
      <c r="E274" s="153" t="s">
        <v>3</v>
      </c>
      <c r="F274" s="154" t="s">
        <v>199</v>
      </c>
      <c r="H274" s="155">
        <v>5.6129999999999995</v>
      </c>
      <c r="I274" s="156"/>
      <c r="L274" s="152"/>
      <c r="M274" s="157"/>
      <c r="T274" s="158"/>
      <c r="AT274" s="153" t="s">
        <v>188</v>
      </c>
      <c r="AU274" s="153" t="s">
        <v>86</v>
      </c>
      <c r="AV274" s="14" t="s">
        <v>184</v>
      </c>
      <c r="AW274" s="14" t="s">
        <v>36</v>
      </c>
      <c r="AX274" s="14" t="s">
        <v>83</v>
      </c>
      <c r="AY274" s="153" t="s">
        <v>177</v>
      </c>
    </row>
    <row r="275" spans="2:65" s="1" customFormat="1" ht="44.25" customHeight="1" x14ac:dyDescent="0.2">
      <c r="B275" s="120"/>
      <c r="C275" s="121" t="s">
        <v>414</v>
      </c>
      <c r="D275" s="121" t="s">
        <v>179</v>
      </c>
      <c r="E275" s="122" t="s">
        <v>415</v>
      </c>
      <c r="F275" s="123" t="s">
        <v>416</v>
      </c>
      <c r="G275" s="124" t="s">
        <v>182</v>
      </c>
      <c r="H275" s="125">
        <v>5.6130000000000004</v>
      </c>
      <c r="I275" s="126"/>
      <c r="J275" s="127">
        <f>ROUND(I275*H275,2)</f>
        <v>0</v>
      </c>
      <c r="K275" s="123" t="s">
        <v>183</v>
      </c>
      <c r="L275" s="28"/>
      <c r="M275" s="128" t="s">
        <v>3</v>
      </c>
      <c r="N275" s="129" t="s">
        <v>46</v>
      </c>
      <c r="P275" s="130">
        <f>O275*H275</f>
        <v>0</v>
      </c>
      <c r="Q275" s="130">
        <v>0</v>
      </c>
      <c r="R275" s="130">
        <f>Q275*H275</f>
        <v>0</v>
      </c>
      <c r="S275" s="130">
        <v>0</v>
      </c>
      <c r="T275" s="131">
        <f>S275*H275</f>
        <v>0</v>
      </c>
      <c r="AR275" s="132" t="s">
        <v>184</v>
      </c>
      <c r="AT275" s="132" t="s">
        <v>179</v>
      </c>
      <c r="AU275" s="132" t="s">
        <v>86</v>
      </c>
      <c r="AY275" s="17" t="s">
        <v>177</v>
      </c>
      <c r="BE275" s="133">
        <f>IF(N275="základní",J275,0)</f>
        <v>0</v>
      </c>
      <c r="BF275" s="133">
        <f>IF(N275="snížená",J275,0)</f>
        <v>0</v>
      </c>
      <c r="BG275" s="133">
        <f>IF(N275="zákl. přenesená",J275,0)</f>
        <v>0</v>
      </c>
      <c r="BH275" s="133">
        <f>IF(N275="sníž. přenesená",J275,0)</f>
        <v>0</v>
      </c>
      <c r="BI275" s="133">
        <f>IF(N275="nulová",J275,0)</f>
        <v>0</v>
      </c>
      <c r="BJ275" s="17" t="s">
        <v>83</v>
      </c>
      <c r="BK275" s="133">
        <f>ROUND(I275*H275,2)</f>
        <v>0</v>
      </c>
      <c r="BL275" s="17" t="s">
        <v>184</v>
      </c>
      <c r="BM275" s="132" t="s">
        <v>417</v>
      </c>
    </row>
    <row r="276" spans="2:65" s="1" customFormat="1" x14ac:dyDescent="0.2">
      <c r="B276" s="28"/>
      <c r="D276" s="134" t="s">
        <v>186</v>
      </c>
      <c r="F276" s="135" t="s">
        <v>418</v>
      </c>
      <c r="I276" s="136"/>
      <c r="L276" s="28"/>
      <c r="M276" s="137"/>
      <c r="T276" s="44"/>
      <c r="AT276" s="17" t="s">
        <v>186</v>
      </c>
      <c r="AU276" s="17" t="s">
        <v>86</v>
      </c>
    </row>
    <row r="277" spans="2:65" s="13" customFormat="1" x14ac:dyDescent="0.2">
      <c r="B277" s="145"/>
      <c r="D277" s="139" t="s">
        <v>188</v>
      </c>
      <c r="E277" s="146" t="s">
        <v>3</v>
      </c>
      <c r="F277" s="147" t="s">
        <v>419</v>
      </c>
      <c r="H277" s="148">
        <v>5.6130000000000004</v>
      </c>
      <c r="I277" s="149"/>
      <c r="L277" s="145"/>
      <c r="M277" s="150"/>
      <c r="T277" s="151"/>
      <c r="AT277" s="146" t="s">
        <v>188</v>
      </c>
      <c r="AU277" s="146" t="s">
        <v>86</v>
      </c>
      <c r="AV277" s="13" t="s">
        <v>86</v>
      </c>
      <c r="AW277" s="13" t="s">
        <v>36</v>
      </c>
      <c r="AX277" s="13" t="s">
        <v>83</v>
      </c>
      <c r="AY277" s="146" t="s">
        <v>177</v>
      </c>
    </row>
    <row r="278" spans="2:65" s="1" customFormat="1" ht="21.75" customHeight="1" x14ac:dyDescent="0.2">
      <c r="B278" s="120"/>
      <c r="C278" s="121" t="s">
        <v>420</v>
      </c>
      <c r="D278" s="121" t="s">
        <v>179</v>
      </c>
      <c r="E278" s="122" t="s">
        <v>421</v>
      </c>
      <c r="F278" s="123" t="s">
        <v>422</v>
      </c>
      <c r="G278" s="124" t="s">
        <v>227</v>
      </c>
      <c r="H278" s="125">
        <v>9.6000000000000002E-2</v>
      </c>
      <c r="I278" s="126"/>
      <c r="J278" s="127">
        <f>ROUND(I278*H278,2)</f>
        <v>0</v>
      </c>
      <c r="K278" s="123" t="s">
        <v>183</v>
      </c>
      <c r="L278" s="28"/>
      <c r="M278" s="128" t="s">
        <v>3</v>
      </c>
      <c r="N278" s="129" t="s">
        <v>46</v>
      </c>
      <c r="P278" s="130">
        <f>O278*H278</f>
        <v>0</v>
      </c>
      <c r="Q278" s="130">
        <v>1.06277</v>
      </c>
      <c r="R278" s="130">
        <f>Q278*H278</f>
        <v>0.10202592000000001</v>
      </c>
      <c r="S278" s="130">
        <v>0</v>
      </c>
      <c r="T278" s="131">
        <f>S278*H278</f>
        <v>0</v>
      </c>
      <c r="AR278" s="132" t="s">
        <v>184</v>
      </c>
      <c r="AT278" s="132" t="s">
        <v>179</v>
      </c>
      <c r="AU278" s="132" t="s">
        <v>86</v>
      </c>
      <c r="AY278" s="17" t="s">
        <v>177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17" t="s">
        <v>83</v>
      </c>
      <c r="BK278" s="133">
        <f>ROUND(I278*H278,2)</f>
        <v>0</v>
      </c>
      <c r="BL278" s="17" t="s">
        <v>184</v>
      </c>
      <c r="BM278" s="132" t="s">
        <v>423</v>
      </c>
    </row>
    <row r="279" spans="2:65" s="1" customFormat="1" x14ac:dyDescent="0.2">
      <c r="B279" s="28"/>
      <c r="D279" s="134" t="s">
        <v>186</v>
      </c>
      <c r="F279" s="135" t="s">
        <v>424</v>
      </c>
      <c r="I279" s="136"/>
      <c r="L279" s="28"/>
      <c r="M279" s="137"/>
      <c r="T279" s="44"/>
      <c r="AT279" s="17" t="s">
        <v>186</v>
      </c>
      <c r="AU279" s="17" t="s">
        <v>86</v>
      </c>
    </row>
    <row r="280" spans="2:65" s="13" customFormat="1" x14ac:dyDescent="0.2">
      <c r="B280" s="145"/>
      <c r="D280" s="139" t="s">
        <v>188</v>
      </c>
      <c r="E280" s="146" t="s">
        <v>3</v>
      </c>
      <c r="F280" s="147" t="s">
        <v>425</v>
      </c>
      <c r="H280" s="148">
        <v>9.6000000000000002E-2</v>
      </c>
      <c r="I280" s="149"/>
      <c r="L280" s="145"/>
      <c r="M280" s="150"/>
      <c r="T280" s="151"/>
      <c r="AT280" s="146" t="s">
        <v>188</v>
      </c>
      <c r="AU280" s="146" t="s">
        <v>86</v>
      </c>
      <c r="AV280" s="13" t="s">
        <v>86</v>
      </c>
      <c r="AW280" s="13" t="s">
        <v>36</v>
      </c>
      <c r="AX280" s="13" t="s">
        <v>83</v>
      </c>
      <c r="AY280" s="146" t="s">
        <v>177</v>
      </c>
    </row>
    <row r="281" spans="2:65" s="1" customFormat="1" ht="24.2" customHeight="1" x14ac:dyDescent="0.2">
      <c r="B281" s="120"/>
      <c r="C281" s="121" t="s">
        <v>426</v>
      </c>
      <c r="D281" s="121" t="s">
        <v>179</v>
      </c>
      <c r="E281" s="122" t="s">
        <v>427</v>
      </c>
      <c r="F281" s="123" t="s">
        <v>428</v>
      </c>
      <c r="G281" s="124" t="s">
        <v>279</v>
      </c>
      <c r="H281" s="125">
        <v>922.60199999999998</v>
      </c>
      <c r="I281" s="126"/>
      <c r="J281" s="127">
        <f>ROUND(I281*H281,2)</f>
        <v>0</v>
      </c>
      <c r="K281" s="123" t="s">
        <v>183</v>
      </c>
      <c r="L281" s="28"/>
      <c r="M281" s="128" t="s">
        <v>3</v>
      </c>
      <c r="N281" s="129" t="s">
        <v>46</v>
      </c>
      <c r="P281" s="130">
        <f>O281*H281</f>
        <v>0</v>
      </c>
      <c r="Q281" s="130">
        <v>1.0200000000000001E-2</v>
      </c>
      <c r="R281" s="130">
        <f>Q281*H281</f>
        <v>9.4105404000000004</v>
      </c>
      <c r="S281" s="130">
        <v>0</v>
      </c>
      <c r="T281" s="131">
        <f>S281*H281</f>
        <v>0</v>
      </c>
      <c r="AR281" s="132" t="s">
        <v>184</v>
      </c>
      <c r="AT281" s="132" t="s">
        <v>179</v>
      </c>
      <c r="AU281" s="132" t="s">
        <v>86</v>
      </c>
      <c r="AY281" s="17" t="s">
        <v>177</v>
      </c>
      <c r="BE281" s="133">
        <f>IF(N281="základní",J281,0)</f>
        <v>0</v>
      </c>
      <c r="BF281" s="133">
        <f>IF(N281="snížená",J281,0)</f>
        <v>0</v>
      </c>
      <c r="BG281" s="133">
        <f>IF(N281="zákl. přenesená",J281,0)</f>
        <v>0</v>
      </c>
      <c r="BH281" s="133">
        <f>IF(N281="sníž. přenesená",J281,0)</f>
        <v>0</v>
      </c>
      <c r="BI281" s="133">
        <f>IF(N281="nulová",J281,0)</f>
        <v>0</v>
      </c>
      <c r="BJ281" s="17" t="s">
        <v>83</v>
      </c>
      <c r="BK281" s="133">
        <f>ROUND(I281*H281,2)</f>
        <v>0</v>
      </c>
      <c r="BL281" s="17" t="s">
        <v>184</v>
      </c>
      <c r="BM281" s="132" t="s">
        <v>429</v>
      </c>
    </row>
    <row r="282" spans="2:65" s="1" customFormat="1" x14ac:dyDescent="0.2">
      <c r="B282" s="28"/>
      <c r="D282" s="134" t="s">
        <v>186</v>
      </c>
      <c r="F282" s="135" t="s">
        <v>430</v>
      </c>
      <c r="I282" s="136"/>
      <c r="L282" s="28"/>
      <c r="M282" s="137"/>
      <c r="T282" s="44"/>
      <c r="AT282" s="17" t="s">
        <v>186</v>
      </c>
      <c r="AU282" s="17" t="s">
        <v>86</v>
      </c>
    </row>
    <row r="283" spans="2:65" s="12" customFormat="1" x14ac:dyDescent="0.2">
      <c r="B283" s="138"/>
      <c r="D283" s="139" t="s">
        <v>188</v>
      </c>
      <c r="E283" s="140" t="s">
        <v>3</v>
      </c>
      <c r="F283" s="141" t="s">
        <v>296</v>
      </c>
      <c r="H283" s="140" t="s">
        <v>3</v>
      </c>
      <c r="I283" s="142"/>
      <c r="L283" s="138"/>
      <c r="M283" s="143"/>
      <c r="T283" s="144"/>
      <c r="AT283" s="140" t="s">
        <v>188</v>
      </c>
      <c r="AU283" s="140" t="s">
        <v>86</v>
      </c>
      <c r="AV283" s="12" t="s">
        <v>83</v>
      </c>
      <c r="AW283" s="12" t="s">
        <v>36</v>
      </c>
      <c r="AX283" s="12" t="s">
        <v>75</v>
      </c>
      <c r="AY283" s="140" t="s">
        <v>177</v>
      </c>
    </row>
    <row r="284" spans="2:65" s="13" customFormat="1" x14ac:dyDescent="0.2">
      <c r="B284" s="145"/>
      <c r="D284" s="139" t="s">
        <v>188</v>
      </c>
      <c r="E284" s="146" t="s">
        <v>3</v>
      </c>
      <c r="F284" s="147" t="s">
        <v>431</v>
      </c>
      <c r="H284" s="148">
        <v>272.21199999999999</v>
      </c>
      <c r="I284" s="149"/>
      <c r="L284" s="145"/>
      <c r="M284" s="150"/>
      <c r="T284" s="151"/>
      <c r="AT284" s="146" t="s">
        <v>188</v>
      </c>
      <c r="AU284" s="146" t="s">
        <v>86</v>
      </c>
      <c r="AV284" s="13" t="s">
        <v>86</v>
      </c>
      <c r="AW284" s="13" t="s">
        <v>36</v>
      </c>
      <c r="AX284" s="13" t="s">
        <v>75</v>
      </c>
      <c r="AY284" s="146" t="s">
        <v>177</v>
      </c>
    </row>
    <row r="285" spans="2:65" s="12" customFormat="1" x14ac:dyDescent="0.2">
      <c r="B285" s="138"/>
      <c r="D285" s="139" t="s">
        <v>188</v>
      </c>
      <c r="E285" s="140" t="s">
        <v>3</v>
      </c>
      <c r="F285" s="141" t="s">
        <v>298</v>
      </c>
      <c r="H285" s="140" t="s">
        <v>3</v>
      </c>
      <c r="I285" s="142"/>
      <c r="L285" s="138"/>
      <c r="M285" s="143"/>
      <c r="T285" s="144"/>
      <c r="AT285" s="140" t="s">
        <v>188</v>
      </c>
      <c r="AU285" s="140" t="s">
        <v>86</v>
      </c>
      <c r="AV285" s="12" t="s">
        <v>83</v>
      </c>
      <c r="AW285" s="12" t="s">
        <v>36</v>
      </c>
      <c r="AX285" s="12" t="s">
        <v>75</v>
      </c>
      <c r="AY285" s="140" t="s">
        <v>177</v>
      </c>
    </row>
    <row r="286" spans="2:65" s="13" customFormat="1" x14ac:dyDescent="0.2">
      <c r="B286" s="145"/>
      <c r="D286" s="139" t="s">
        <v>188</v>
      </c>
      <c r="E286" s="146" t="s">
        <v>3</v>
      </c>
      <c r="F286" s="147" t="s">
        <v>341</v>
      </c>
      <c r="H286" s="148">
        <v>335.81</v>
      </c>
      <c r="I286" s="149"/>
      <c r="L286" s="145"/>
      <c r="M286" s="150"/>
      <c r="T286" s="151"/>
      <c r="AT286" s="146" t="s">
        <v>188</v>
      </c>
      <c r="AU286" s="146" t="s">
        <v>86</v>
      </c>
      <c r="AV286" s="13" t="s">
        <v>86</v>
      </c>
      <c r="AW286" s="13" t="s">
        <v>36</v>
      </c>
      <c r="AX286" s="13" t="s">
        <v>75</v>
      </c>
      <c r="AY286" s="146" t="s">
        <v>177</v>
      </c>
    </row>
    <row r="287" spans="2:65" s="12" customFormat="1" x14ac:dyDescent="0.2">
      <c r="B287" s="138"/>
      <c r="D287" s="139" t="s">
        <v>188</v>
      </c>
      <c r="E287" s="140" t="s">
        <v>3</v>
      </c>
      <c r="F287" s="141" t="s">
        <v>300</v>
      </c>
      <c r="H287" s="140" t="s">
        <v>3</v>
      </c>
      <c r="I287" s="142"/>
      <c r="L287" s="138"/>
      <c r="M287" s="143"/>
      <c r="T287" s="144"/>
      <c r="AT287" s="140" t="s">
        <v>188</v>
      </c>
      <c r="AU287" s="140" t="s">
        <v>86</v>
      </c>
      <c r="AV287" s="12" t="s">
        <v>83</v>
      </c>
      <c r="AW287" s="12" t="s">
        <v>36</v>
      </c>
      <c r="AX287" s="12" t="s">
        <v>75</v>
      </c>
      <c r="AY287" s="140" t="s">
        <v>177</v>
      </c>
    </row>
    <row r="288" spans="2:65" s="13" customFormat="1" x14ac:dyDescent="0.2">
      <c r="B288" s="145"/>
      <c r="D288" s="139" t="s">
        <v>188</v>
      </c>
      <c r="E288" s="146" t="s">
        <v>3</v>
      </c>
      <c r="F288" s="147" t="s">
        <v>432</v>
      </c>
      <c r="H288" s="148">
        <v>314.58</v>
      </c>
      <c r="I288" s="149"/>
      <c r="L288" s="145"/>
      <c r="M288" s="150"/>
      <c r="T288" s="151"/>
      <c r="AT288" s="146" t="s">
        <v>188</v>
      </c>
      <c r="AU288" s="146" t="s">
        <v>86</v>
      </c>
      <c r="AV288" s="13" t="s">
        <v>86</v>
      </c>
      <c r="AW288" s="13" t="s">
        <v>36</v>
      </c>
      <c r="AX288" s="13" t="s">
        <v>75</v>
      </c>
      <c r="AY288" s="146" t="s">
        <v>177</v>
      </c>
    </row>
    <row r="289" spans="2:65" s="14" customFormat="1" x14ac:dyDescent="0.2">
      <c r="B289" s="152"/>
      <c r="D289" s="139" t="s">
        <v>188</v>
      </c>
      <c r="E289" s="153" t="s">
        <v>3</v>
      </c>
      <c r="F289" s="154" t="s">
        <v>199</v>
      </c>
      <c r="H289" s="155">
        <v>922.60199999999998</v>
      </c>
      <c r="I289" s="156"/>
      <c r="L289" s="152"/>
      <c r="M289" s="157"/>
      <c r="T289" s="158"/>
      <c r="AT289" s="153" t="s">
        <v>188</v>
      </c>
      <c r="AU289" s="153" t="s">
        <v>86</v>
      </c>
      <c r="AV289" s="14" t="s">
        <v>184</v>
      </c>
      <c r="AW289" s="14" t="s">
        <v>36</v>
      </c>
      <c r="AX289" s="14" t="s">
        <v>83</v>
      </c>
      <c r="AY289" s="153" t="s">
        <v>177</v>
      </c>
    </row>
    <row r="290" spans="2:65" s="1" customFormat="1" ht="37.700000000000003" customHeight="1" x14ac:dyDescent="0.2">
      <c r="B290" s="120"/>
      <c r="C290" s="121" t="s">
        <v>433</v>
      </c>
      <c r="D290" s="121" t="s">
        <v>179</v>
      </c>
      <c r="E290" s="122" t="s">
        <v>434</v>
      </c>
      <c r="F290" s="123" t="s">
        <v>435</v>
      </c>
      <c r="G290" s="124" t="s">
        <v>387</v>
      </c>
      <c r="H290" s="125">
        <v>15</v>
      </c>
      <c r="I290" s="126"/>
      <c r="J290" s="127">
        <f>ROUND(I290*H290,2)</f>
        <v>0</v>
      </c>
      <c r="K290" s="123" t="s">
        <v>183</v>
      </c>
      <c r="L290" s="28"/>
      <c r="M290" s="128" t="s">
        <v>3</v>
      </c>
      <c r="N290" s="129" t="s">
        <v>46</v>
      </c>
      <c r="P290" s="130">
        <f>O290*H290</f>
        <v>0</v>
      </c>
      <c r="Q290" s="130">
        <v>7.1459999999999996E-2</v>
      </c>
      <c r="R290" s="130">
        <f>Q290*H290</f>
        <v>1.0718999999999999</v>
      </c>
      <c r="S290" s="130">
        <v>0</v>
      </c>
      <c r="T290" s="131">
        <f>S290*H290</f>
        <v>0</v>
      </c>
      <c r="AR290" s="132" t="s">
        <v>184</v>
      </c>
      <c r="AT290" s="132" t="s">
        <v>179</v>
      </c>
      <c r="AU290" s="132" t="s">
        <v>86</v>
      </c>
      <c r="AY290" s="17" t="s">
        <v>177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7" t="s">
        <v>83</v>
      </c>
      <c r="BK290" s="133">
        <f>ROUND(I290*H290,2)</f>
        <v>0</v>
      </c>
      <c r="BL290" s="17" t="s">
        <v>184</v>
      </c>
      <c r="BM290" s="132" t="s">
        <v>436</v>
      </c>
    </row>
    <row r="291" spans="2:65" s="1" customFormat="1" x14ac:dyDescent="0.2">
      <c r="B291" s="28"/>
      <c r="D291" s="134" t="s">
        <v>186</v>
      </c>
      <c r="F291" s="135" t="s">
        <v>437</v>
      </c>
      <c r="I291" s="136"/>
      <c r="L291" s="28"/>
      <c r="M291" s="137"/>
      <c r="T291" s="44"/>
      <c r="AT291" s="17" t="s">
        <v>186</v>
      </c>
      <c r="AU291" s="17" t="s">
        <v>86</v>
      </c>
    </row>
    <row r="292" spans="2:65" s="12" customFormat="1" x14ac:dyDescent="0.2">
      <c r="B292" s="138"/>
      <c r="D292" s="139" t="s">
        <v>188</v>
      </c>
      <c r="E292" s="140" t="s">
        <v>3</v>
      </c>
      <c r="F292" s="141" t="s">
        <v>438</v>
      </c>
      <c r="H292" s="140" t="s">
        <v>3</v>
      </c>
      <c r="I292" s="142"/>
      <c r="L292" s="138"/>
      <c r="M292" s="143"/>
      <c r="T292" s="144"/>
      <c r="AT292" s="140" t="s">
        <v>188</v>
      </c>
      <c r="AU292" s="140" t="s">
        <v>86</v>
      </c>
      <c r="AV292" s="12" t="s">
        <v>83</v>
      </c>
      <c r="AW292" s="12" t="s">
        <v>36</v>
      </c>
      <c r="AX292" s="12" t="s">
        <v>75</v>
      </c>
      <c r="AY292" s="140" t="s">
        <v>177</v>
      </c>
    </row>
    <row r="293" spans="2:65" s="13" customFormat="1" x14ac:dyDescent="0.2">
      <c r="B293" s="145"/>
      <c r="D293" s="139" t="s">
        <v>188</v>
      </c>
      <c r="E293" s="146" t="s">
        <v>3</v>
      </c>
      <c r="F293" s="147" t="s">
        <v>439</v>
      </c>
      <c r="H293" s="148">
        <v>15</v>
      </c>
      <c r="I293" s="149"/>
      <c r="L293" s="145"/>
      <c r="M293" s="150"/>
      <c r="T293" s="151"/>
      <c r="AT293" s="146" t="s">
        <v>188</v>
      </c>
      <c r="AU293" s="146" t="s">
        <v>86</v>
      </c>
      <c r="AV293" s="13" t="s">
        <v>86</v>
      </c>
      <c r="AW293" s="13" t="s">
        <v>36</v>
      </c>
      <c r="AX293" s="13" t="s">
        <v>83</v>
      </c>
      <c r="AY293" s="146" t="s">
        <v>177</v>
      </c>
    </row>
    <row r="294" spans="2:65" s="1" customFormat="1" ht="37.700000000000003" customHeight="1" x14ac:dyDescent="0.2">
      <c r="B294" s="120"/>
      <c r="C294" s="159" t="s">
        <v>440</v>
      </c>
      <c r="D294" s="159" t="s">
        <v>246</v>
      </c>
      <c r="E294" s="160" t="s">
        <v>441</v>
      </c>
      <c r="F294" s="161" t="s">
        <v>442</v>
      </c>
      <c r="G294" s="162" t="s">
        <v>387</v>
      </c>
      <c r="H294" s="163">
        <v>15</v>
      </c>
      <c r="I294" s="164"/>
      <c r="J294" s="165">
        <f>ROUND(I294*H294,2)</f>
        <v>0</v>
      </c>
      <c r="K294" s="161" t="s">
        <v>183</v>
      </c>
      <c r="L294" s="166"/>
      <c r="M294" s="167" t="s">
        <v>3</v>
      </c>
      <c r="N294" s="168" t="s">
        <v>46</v>
      </c>
      <c r="P294" s="130">
        <f>O294*H294</f>
        <v>0</v>
      </c>
      <c r="Q294" s="130">
        <v>1.8679999999999999E-2</v>
      </c>
      <c r="R294" s="130">
        <f>Q294*H294</f>
        <v>0.2802</v>
      </c>
      <c r="S294" s="130">
        <v>0</v>
      </c>
      <c r="T294" s="131">
        <f>S294*H294</f>
        <v>0</v>
      </c>
      <c r="AR294" s="132" t="s">
        <v>231</v>
      </c>
      <c r="AT294" s="132" t="s">
        <v>246</v>
      </c>
      <c r="AU294" s="132" t="s">
        <v>86</v>
      </c>
      <c r="AY294" s="17" t="s">
        <v>177</v>
      </c>
      <c r="BE294" s="133">
        <f>IF(N294="základní",J294,0)</f>
        <v>0</v>
      </c>
      <c r="BF294" s="133">
        <f>IF(N294="snížená",J294,0)</f>
        <v>0</v>
      </c>
      <c r="BG294" s="133">
        <f>IF(N294="zákl. přenesená",J294,0)</f>
        <v>0</v>
      </c>
      <c r="BH294" s="133">
        <f>IF(N294="sníž. přenesená",J294,0)</f>
        <v>0</v>
      </c>
      <c r="BI294" s="133">
        <f>IF(N294="nulová",J294,0)</f>
        <v>0</v>
      </c>
      <c r="BJ294" s="17" t="s">
        <v>83</v>
      </c>
      <c r="BK294" s="133">
        <f>ROUND(I294*H294,2)</f>
        <v>0</v>
      </c>
      <c r="BL294" s="17" t="s">
        <v>184</v>
      </c>
      <c r="BM294" s="132" t="s">
        <v>443</v>
      </c>
    </row>
    <row r="295" spans="2:65" s="11" customFormat="1" ht="22.7" customHeight="1" x14ac:dyDescent="0.2">
      <c r="B295" s="108"/>
      <c r="D295" s="109" t="s">
        <v>74</v>
      </c>
      <c r="E295" s="118" t="s">
        <v>237</v>
      </c>
      <c r="F295" s="118" t="s">
        <v>444</v>
      </c>
      <c r="I295" s="111"/>
      <c r="J295" s="119">
        <f>BK295</f>
        <v>0</v>
      </c>
      <c r="L295" s="108"/>
      <c r="M295" s="113"/>
      <c r="P295" s="114">
        <f>SUM(P296:P450)</f>
        <v>0</v>
      </c>
      <c r="R295" s="114">
        <f>SUM(R296:R450)</f>
        <v>0.74353407999999999</v>
      </c>
      <c r="T295" s="115">
        <f>SUM(T296:T450)</f>
        <v>87.344695999999999</v>
      </c>
      <c r="AR295" s="109" t="s">
        <v>83</v>
      </c>
      <c r="AT295" s="116" t="s">
        <v>74</v>
      </c>
      <c r="AU295" s="116" t="s">
        <v>83</v>
      </c>
      <c r="AY295" s="109" t="s">
        <v>177</v>
      </c>
      <c r="BK295" s="117">
        <f>SUM(BK296:BK450)</f>
        <v>0</v>
      </c>
    </row>
    <row r="296" spans="2:65" s="1" customFormat="1" ht="33" customHeight="1" x14ac:dyDescent="0.2">
      <c r="B296" s="120"/>
      <c r="C296" s="121" t="s">
        <v>445</v>
      </c>
      <c r="D296" s="121" t="s">
        <v>179</v>
      </c>
      <c r="E296" s="122" t="s">
        <v>446</v>
      </c>
      <c r="F296" s="123" t="s">
        <v>447</v>
      </c>
      <c r="G296" s="124" t="s">
        <v>448</v>
      </c>
      <c r="H296" s="125">
        <v>24</v>
      </c>
      <c r="I296" s="126"/>
      <c r="J296" s="127">
        <f>ROUND(I296*H296,2)</f>
        <v>0</v>
      </c>
      <c r="K296" s="123" t="s">
        <v>183</v>
      </c>
      <c r="L296" s="28"/>
      <c r="M296" s="128" t="s">
        <v>3</v>
      </c>
      <c r="N296" s="129" t="s">
        <v>46</v>
      </c>
      <c r="P296" s="130">
        <f>O296*H296</f>
        <v>0</v>
      </c>
      <c r="Q296" s="130">
        <v>0</v>
      </c>
      <c r="R296" s="130">
        <f>Q296*H296</f>
        <v>0</v>
      </c>
      <c r="S296" s="130">
        <v>0</v>
      </c>
      <c r="T296" s="131">
        <f>S296*H296</f>
        <v>0</v>
      </c>
      <c r="AR296" s="132" t="s">
        <v>184</v>
      </c>
      <c r="AT296" s="132" t="s">
        <v>179</v>
      </c>
      <c r="AU296" s="132" t="s">
        <v>86</v>
      </c>
      <c r="AY296" s="17" t="s">
        <v>177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17" t="s">
        <v>83</v>
      </c>
      <c r="BK296" s="133">
        <f>ROUND(I296*H296,2)</f>
        <v>0</v>
      </c>
      <c r="BL296" s="17" t="s">
        <v>184</v>
      </c>
      <c r="BM296" s="132" t="s">
        <v>449</v>
      </c>
    </row>
    <row r="297" spans="2:65" s="1" customFormat="1" x14ac:dyDescent="0.2">
      <c r="B297" s="28"/>
      <c r="D297" s="134" t="s">
        <v>186</v>
      </c>
      <c r="F297" s="135" t="s">
        <v>450</v>
      </c>
      <c r="I297" s="136"/>
      <c r="L297" s="28"/>
      <c r="M297" s="137"/>
      <c r="T297" s="44"/>
      <c r="AT297" s="17" t="s">
        <v>186</v>
      </c>
      <c r="AU297" s="17" t="s">
        <v>86</v>
      </c>
    </row>
    <row r="298" spans="2:65" s="12" customFormat="1" x14ac:dyDescent="0.2">
      <c r="B298" s="138"/>
      <c r="D298" s="139" t="s">
        <v>188</v>
      </c>
      <c r="E298" s="140" t="s">
        <v>3</v>
      </c>
      <c r="F298" s="141" t="s">
        <v>451</v>
      </c>
      <c r="H298" s="140" t="s">
        <v>3</v>
      </c>
      <c r="I298" s="142"/>
      <c r="L298" s="138"/>
      <c r="M298" s="143"/>
      <c r="T298" s="144"/>
      <c r="AT298" s="140" t="s">
        <v>188</v>
      </c>
      <c r="AU298" s="140" t="s">
        <v>86</v>
      </c>
      <c r="AV298" s="12" t="s">
        <v>83</v>
      </c>
      <c r="AW298" s="12" t="s">
        <v>36</v>
      </c>
      <c r="AX298" s="12" t="s">
        <v>75</v>
      </c>
      <c r="AY298" s="140" t="s">
        <v>177</v>
      </c>
    </row>
    <row r="299" spans="2:65" s="13" customFormat="1" x14ac:dyDescent="0.2">
      <c r="B299" s="145"/>
      <c r="D299" s="139" t="s">
        <v>188</v>
      </c>
      <c r="E299" s="146" t="s">
        <v>3</v>
      </c>
      <c r="F299" s="147" t="s">
        <v>350</v>
      </c>
      <c r="H299" s="148">
        <v>24</v>
      </c>
      <c r="I299" s="149"/>
      <c r="L299" s="145"/>
      <c r="M299" s="150"/>
      <c r="T299" s="151"/>
      <c r="AT299" s="146" t="s">
        <v>188</v>
      </c>
      <c r="AU299" s="146" t="s">
        <v>86</v>
      </c>
      <c r="AV299" s="13" t="s">
        <v>86</v>
      </c>
      <c r="AW299" s="13" t="s">
        <v>36</v>
      </c>
      <c r="AX299" s="13" t="s">
        <v>83</v>
      </c>
      <c r="AY299" s="146" t="s">
        <v>177</v>
      </c>
    </row>
    <row r="300" spans="2:65" s="1" customFormat="1" ht="37.700000000000003" customHeight="1" x14ac:dyDescent="0.2">
      <c r="B300" s="120"/>
      <c r="C300" s="121" t="s">
        <v>452</v>
      </c>
      <c r="D300" s="121" t="s">
        <v>179</v>
      </c>
      <c r="E300" s="122" t="s">
        <v>453</v>
      </c>
      <c r="F300" s="123" t="s">
        <v>454</v>
      </c>
      <c r="G300" s="124" t="s">
        <v>279</v>
      </c>
      <c r="H300" s="125">
        <v>883.32</v>
      </c>
      <c r="I300" s="126"/>
      <c r="J300" s="127">
        <f>ROUND(I300*H300,2)</f>
        <v>0</v>
      </c>
      <c r="K300" s="123" t="s">
        <v>183</v>
      </c>
      <c r="L300" s="28"/>
      <c r="M300" s="128" t="s">
        <v>3</v>
      </c>
      <c r="N300" s="129" t="s">
        <v>46</v>
      </c>
      <c r="P300" s="130">
        <f>O300*H300</f>
        <v>0</v>
      </c>
      <c r="Q300" s="130">
        <v>1.2999999999999999E-4</v>
      </c>
      <c r="R300" s="130">
        <f>Q300*H300</f>
        <v>0.11483159999999999</v>
      </c>
      <c r="S300" s="130">
        <v>0</v>
      </c>
      <c r="T300" s="131">
        <f>S300*H300</f>
        <v>0</v>
      </c>
      <c r="AR300" s="132" t="s">
        <v>184</v>
      </c>
      <c r="AT300" s="132" t="s">
        <v>179</v>
      </c>
      <c r="AU300" s="132" t="s">
        <v>86</v>
      </c>
      <c r="AY300" s="17" t="s">
        <v>177</v>
      </c>
      <c r="BE300" s="133">
        <f>IF(N300="základní",J300,0)</f>
        <v>0</v>
      </c>
      <c r="BF300" s="133">
        <f>IF(N300="snížená",J300,0)</f>
        <v>0</v>
      </c>
      <c r="BG300" s="133">
        <f>IF(N300="zákl. přenesená",J300,0)</f>
        <v>0</v>
      </c>
      <c r="BH300" s="133">
        <f>IF(N300="sníž. přenesená",J300,0)</f>
        <v>0</v>
      </c>
      <c r="BI300" s="133">
        <f>IF(N300="nulová",J300,0)</f>
        <v>0</v>
      </c>
      <c r="BJ300" s="17" t="s">
        <v>83</v>
      </c>
      <c r="BK300" s="133">
        <f>ROUND(I300*H300,2)</f>
        <v>0</v>
      </c>
      <c r="BL300" s="17" t="s">
        <v>184</v>
      </c>
      <c r="BM300" s="132" t="s">
        <v>455</v>
      </c>
    </row>
    <row r="301" spans="2:65" s="1" customFormat="1" x14ac:dyDescent="0.2">
      <c r="B301" s="28"/>
      <c r="D301" s="134" t="s">
        <v>186</v>
      </c>
      <c r="F301" s="135" t="s">
        <v>456</v>
      </c>
      <c r="I301" s="136"/>
      <c r="L301" s="28"/>
      <c r="M301" s="137"/>
      <c r="T301" s="44"/>
      <c r="AT301" s="17" t="s">
        <v>186</v>
      </c>
      <c r="AU301" s="17" t="s">
        <v>86</v>
      </c>
    </row>
    <row r="302" spans="2:65" s="12" customFormat="1" x14ac:dyDescent="0.2">
      <c r="B302" s="138"/>
      <c r="D302" s="139" t="s">
        <v>188</v>
      </c>
      <c r="E302" s="140" t="s">
        <v>3</v>
      </c>
      <c r="F302" s="141" t="s">
        <v>296</v>
      </c>
      <c r="H302" s="140" t="s">
        <v>3</v>
      </c>
      <c r="I302" s="142"/>
      <c r="L302" s="138"/>
      <c r="M302" s="143"/>
      <c r="T302" s="144"/>
      <c r="AT302" s="140" t="s">
        <v>188</v>
      </c>
      <c r="AU302" s="140" t="s">
        <v>86</v>
      </c>
      <c r="AV302" s="12" t="s">
        <v>83</v>
      </c>
      <c r="AW302" s="12" t="s">
        <v>36</v>
      </c>
      <c r="AX302" s="12" t="s">
        <v>75</v>
      </c>
      <c r="AY302" s="140" t="s">
        <v>177</v>
      </c>
    </row>
    <row r="303" spans="2:65" s="13" customFormat="1" x14ac:dyDescent="0.2">
      <c r="B303" s="145"/>
      <c r="D303" s="139" t="s">
        <v>188</v>
      </c>
      <c r="E303" s="146" t="s">
        <v>3</v>
      </c>
      <c r="F303" s="147" t="s">
        <v>457</v>
      </c>
      <c r="H303" s="148">
        <v>167.36</v>
      </c>
      <c r="I303" s="149"/>
      <c r="L303" s="145"/>
      <c r="M303" s="150"/>
      <c r="T303" s="151"/>
      <c r="AT303" s="146" t="s">
        <v>188</v>
      </c>
      <c r="AU303" s="146" t="s">
        <v>86</v>
      </c>
      <c r="AV303" s="13" t="s">
        <v>86</v>
      </c>
      <c r="AW303" s="13" t="s">
        <v>36</v>
      </c>
      <c r="AX303" s="13" t="s">
        <v>75</v>
      </c>
      <c r="AY303" s="146" t="s">
        <v>177</v>
      </c>
    </row>
    <row r="304" spans="2:65" s="12" customFormat="1" x14ac:dyDescent="0.2">
      <c r="B304" s="138"/>
      <c r="D304" s="139" t="s">
        <v>188</v>
      </c>
      <c r="E304" s="140" t="s">
        <v>3</v>
      </c>
      <c r="F304" s="141" t="s">
        <v>298</v>
      </c>
      <c r="H304" s="140" t="s">
        <v>3</v>
      </c>
      <c r="I304" s="142"/>
      <c r="L304" s="138"/>
      <c r="M304" s="143"/>
      <c r="T304" s="144"/>
      <c r="AT304" s="140" t="s">
        <v>188</v>
      </c>
      <c r="AU304" s="140" t="s">
        <v>86</v>
      </c>
      <c r="AV304" s="12" t="s">
        <v>83</v>
      </c>
      <c r="AW304" s="12" t="s">
        <v>36</v>
      </c>
      <c r="AX304" s="12" t="s">
        <v>75</v>
      </c>
      <c r="AY304" s="140" t="s">
        <v>177</v>
      </c>
    </row>
    <row r="305" spans="2:65" s="13" customFormat="1" x14ac:dyDescent="0.2">
      <c r="B305" s="145"/>
      <c r="D305" s="139" t="s">
        <v>188</v>
      </c>
      <c r="E305" s="146" t="s">
        <v>3</v>
      </c>
      <c r="F305" s="147" t="s">
        <v>458</v>
      </c>
      <c r="H305" s="148">
        <v>339.11</v>
      </c>
      <c r="I305" s="149"/>
      <c r="L305" s="145"/>
      <c r="M305" s="150"/>
      <c r="T305" s="151"/>
      <c r="AT305" s="146" t="s">
        <v>188</v>
      </c>
      <c r="AU305" s="146" t="s">
        <v>86</v>
      </c>
      <c r="AV305" s="13" t="s">
        <v>86</v>
      </c>
      <c r="AW305" s="13" t="s">
        <v>36</v>
      </c>
      <c r="AX305" s="13" t="s">
        <v>75</v>
      </c>
      <c r="AY305" s="146" t="s">
        <v>177</v>
      </c>
    </row>
    <row r="306" spans="2:65" s="12" customFormat="1" x14ac:dyDescent="0.2">
      <c r="B306" s="138"/>
      <c r="D306" s="139" t="s">
        <v>188</v>
      </c>
      <c r="E306" s="140" t="s">
        <v>3</v>
      </c>
      <c r="F306" s="141" t="s">
        <v>300</v>
      </c>
      <c r="H306" s="140" t="s">
        <v>3</v>
      </c>
      <c r="I306" s="142"/>
      <c r="L306" s="138"/>
      <c r="M306" s="143"/>
      <c r="T306" s="144"/>
      <c r="AT306" s="140" t="s">
        <v>188</v>
      </c>
      <c r="AU306" s="140" t="s">
        <v>86</v>
      </c>
      <c r="AV306" s="12" t="s">
        <v>83</v>
      </c>
      <c r="AW306" s="12" t="s">
        <v>36</v>
      </c>
      <c r="AX306" s="12" t="s">
        <v>75</v>
      </c>
      <c r="AY306" s="140" t="s">
        <v>177</v>
      </c>
    </row>
    <row r="307" spans="2:65" s="13" customFormat="1" x14ac:dyDescent="0.2">
      <c r="B307" s="145"/>
      <c r="D307" s="139" t="s">
        <v>188</v>
      </c>
      <c r="E307" s="146" t="s">
        <v>3</v>
      </c>
      <c r="F307" s="147" t="s">
        <v>459</v>
      </c>
      <c r="H307" s="148">
        <v>354.96</v>
      </c>
      <c r="I307" s="149"/>
      <c r="L307" s="145"/>
      <c r="M307" s="150"/>
      <c r="T307" s="151"/>
      <c r="AT307" s="146" t="s">
        <v>188</v>
      </c>
      <c r="AU307" s="146" t="s">
        <v>86</v>
      </c>
      <c r="AV307" s="13" t="s">
        <v>86</v>
      </c>
      <c r="AW307" s="13" t="s">
        <v>36</v>
      </c>
      <c r="AX307" s="13" t="s">
        <v>75</v>
      </c>
      <c r="AY307" s="146" t="s">
        <v>177</v>
      </c>
    </row>
    <row r="308" spans="2:65" s="13" customFormat="1" x14ac:dyDescent="0.2">
      <c r="B308" s="145"/>
      <c r="D308" s="139" t="s">
        <v>188</v>
      </c>
      <c r="E308" s="146" t="s">
        <v>3</v>
      </c>
      <c r="F308" s="147" t="s">
        <v>460</v>
      </c>
      <c r="H308" s="148">
        <v>21.89</v>
      </c>
      <c r="I308" s="149"/>
      <c r="L308" s="145"/>
      <c r="M308" s="150"/>
      <c r="T308" s="151"/>
      <c r="AT308" s="146" t="s">
        <v>188</v>
      </c>
      <c r="AU308" s="146" t="s">
        <v>86</v>
      </c>
      <c r="AV308" s="13" t="s">
        <v>86</v>
      </c>
      <c r="AW308" s="13" t="s">
        <v>36</v>
      </c>
      <c r="AX308" s="13" t="s">
        <v>75</v>
      </c>
      <c r="AY308" s="146" t="s">
        <v>177</v>
      </c>
    </row>
    <row r="309" spans="2:65" s="14" customFormat="1" x14ac:dyDescent="0.2">
      <c r="B309" s="152"/>
      <c r="D309" s="139" t="s">
        <v>188</v>
      </c>
      <c r="E309" s="153" t="s">
        <v>3</v>
      </c>
      <c r="F309" s="154" t="s">
        <v>199</v>
      </c>
      <c r="H309" s="155">
        <v>883.32</v>
      </c>
      <c r="I309" s="156"/>
      <c r="L309" s="152"/>
      <c r="M309" s="157"/>
      <c r="T309" s="158"/>
      <c r="AT309" s="153" t="s">
        <v>188</v>
      </c>
      <c r="AU309" s="153" t="s">
        <v>86</v>
      </c>
      <c r="AV309" s="14" t="s">
        <v>184</v>
      </c>
      <c r="AW309" s="14" t="s">
        <v>36</v>
      </c>
      <c r="AX309" s="14" t="s">
        <v>83</v>
      </c>
      <c r="AY309" s="153" t="s">
        <v>177</v>
      </c>
    </row>
    <row r="310" spans="2:65" s="1" customFormat="1" ht="37.700000000000003" customHeight="1" x14ac:dyDescent="0.2">
      <c r="B310" s="120"/>
      <c r="C310" s="121" t="s">
        <v>461</v>
      </c>
      <c r="D310" s="121" t="s">
        <v>179</v>
      </c>
      <c r="E310" s="122" t="s">
        <v>462</v>
      </c>
      <c r="F310" s="123" t="s">
        <v>463</v>
      </c>
      <c r="G310" s="124" t="s">
        <v>279</v>
      </c>
      <c r="H310" s="125">
        <v>922.60199999999998</v>
      </c>
      <c r="I310" s="126"/>
      <c r="J310" s="127">
        <f>ROUND(I310*H310,2)</f>
        <v>0</v>
      </c>
      <c r="K310" s="123" t="s">
        <v>183</v>
      </c>
      <c r="L310" s="28"/>
      <c r="M310" s="128" t="s">
        <v>3</v>
      </c>
      <c r="N310" s="129" t="s">
        <v>46</v>
      </c>
      <c r="P310" s="130">
        <f>O310*H310</f>
        <v>0</v>
      </c>
      <c r="Q310" s="130">
        <v>4.0000000000000003E-5</v>
      </c>
      <c r="R310" s="130">
        <f>Q310*H310</f>
        <v>3.6904079999999999E-2</v>
      </c>
      <c r="S310" s="130">
        <v>0</v>
      </c>
      <c r="T310" s="131">
        <f>S310*H310</f>
        <v>0</v>
      </c>
      <c r="AR310" s="132" t="s">
        <v>184</v>
      </c>
      <c r="AT310" s="132" t="s">
        <v>179</v>
      </c>
      <c r="AU310" s="132" t="s">
        <v>86</v>
      </c>
      <c r="AY310" s="17" t="s">
        <v>177</v>
      </c>
      <c r="BE310" s="133">
        <f>IF(N310="základní",J310,0)</f>
        <v>0</v>
      </c>
      <c r="BF310" s="133">
        <f>IF(N310="snížená",J310,0)</f>
        <v>0</v>
      </c>
      <c r="BG310" s="133">
        <f>IF(N310="zákl. přenesená",J310,0)</f>
        <v>0</v>
      </c>
      <c r="BH310" s="133">
        <f>IF(N310="sníž. přenesená",J310,0)</f>
        <v>0</v>
      </c>
      <c r="BI310" s="133">
        <f>IF(N310="nulová",J310,0)</f>
        <v>0</v>
      </c>
      <c r="BJ310" s="17" t="s">
        <v>83</v>
      </c>
      <c r="BK310" s="133">
        <f>ROUND(I310*H310,2)</f>
        <v>0</v>
      </c>
      <c r="BL310" s="17" t="s">
        <v>184</v>
      </c>
      <c r="BM310" s="132" t="s">
        <v>464</v>
      </c>
    </row>
    <row r="311" spans="2:65" s="1" customFormat="1" x14ac:dyDescent="0.2">
      <c r="B311" s="28"/>
      <c r="D311" s="134" t="s">
        <v>186</v>
      </c>
      <c r="F311" s="135" t="s">
        <v>465</v>
      </c>
      <c r="I311" s="136"/>
      <c r="L311" s="28"/>
      <c r="M311" s="137"/>
      <c r="T311" s="44"/>
      <c r="AT311" s="17" t="s">
        <v>186</v>
      </c>
      <c r="AU311" s="17" t="s">
        <v>86</v>
      </c>
    </row>
    <row r="312" spans="2:65" s="12" customFormat="1" x14ac:dyDescent="0.2">
      <c r="B312" s="138"/>
      <c r="D312" s="139" t="s">
        <v>188</v>
      </c>
      <c r="E312" s="140" t="s">
        <v>3</v>
      </c>
      <c r="F312" s="141" t="s">
        <v>296</v>
      </c>
      <c r="H312" s="140" t="s">
        <v>3</v>
      </c>
      <c r="I312" s="142"/>
      <c r="L312" s="138"/>
      <c r="M312" s="143"/>
      <c r="T312" s="144"/>
      <c r="AT312" s="140" t="s">
        <v>188</v>
      </c>
      <c r="AU312" s="140" t="s">
        <v>86</v>
      </c>
      <c r="AV312" s="12" t="s">
        <v>83</v>
      </c>
      <c r="AW312" s="12" t="s">
        <v>36</v>
      </c>
      <c r="AX312" s="12" t="s">
        <v>75</v>
      </c>
      <c r="AY312" s="140" t="s">
        <v>177</v>
      </c>
    </row>
    <row r="313" spans="2:65" s="13" customFormat="1" x14ac:dyDescent="0.2">
      <c r="B313" s="145"/>
      <c r="D313" s="139" t="s">
        <v>188</v>
      </c>
      <c r="E313" s="146" t="s">
        <v>3</v>
      </c>
      <c r="F313" s="147" t="s">
        <v>431</v>
      </c>
      <c r="H313" s="148">
        <v>272.21199999999999</v>
      </c>
      <c r="I313" s="149"/>
      <c r="L313" s="145"/>
      <c r="M313" s="150"/>
      <c r="T313" s="151"/>
      <c r="AT313" s="146" t="s">
        <v>188</v>
      </c>
      <c r="AU313" s="146" t="s">
        <v>86</v>
      </c>
      <c r="AV313" s="13" t="s">
        <v>86</v>
      </c>
      <c r="AW313" s="13" t="s">
        <v>36</v>
      </c>
      <c r="AX313" s="13" t="s">
        <v>75</v>
      </c>
      <c r="AY313" s="146" t="s">
        <v>177</v>
      </c>
    </row>
    <row r="314" spans="2:65" s="12" customFormat="1" x14ac:dyDescent="0.2">
      <c r="B314" s="138"/>
      <c r="D314" s="139" t="s">
        <v>188</v>
      </c>
      <c r="E314" s="140" t="s">
        <v>3</v>
      </c>
      <c r="F314" s="141" t="s">
        <v>298</v>
      </c>
      <c r="H314" s="140" t="s">
        <v>3</v>
      </c>
      <c r="I314" s="142"/>
      <c r="L314" s="138"/>
      <c r="M314" s="143"/>
      <c r="T314" s="144"/>
      <c r="AT314" s="140" t="s">
        <v>188</v>
      </c>
      <c r="AU314" s="140" t="s">
        <v>86</v>
      </c>
      <c r="AV314" s="12" t="s">
        <v>83</v>
      </c>
      <c r="AW314" s="12" t="s">
        <v>36</v>
      </c>
      <c r="AX314" s="12" t="s">
        <v>75</v>
      </c>
      <c r="AY314" s="140" t="s">
        <v>177</v>
      </c>
    </row>
    <row r="315" spans="2:65" s="13" customFormat="1" x14ac:dyDescent="0.2">
      <c r="B315" s="145"/>
      <c r="D315" s="139" t="s">
        <v>188</v>
      </c>
      <c r="E315" s="146" t="s">
        <v>3</v>
      </c>
      <c r="F315" s="147" t="s">
        <v>466</v>
      </c>
      <c r="H315" s="148">
        <v>335.81</v>
      </c>
      <c r="I315" s="149"/>
      <c r="L315" s="145"/>
      <c r="M315" s="150"/>
      <c r="T315" s="151"/>
      <c r="AT315" s="146" t="s">
        <v>188</v>
      </c>
      <c r="AU315" s="146" t="s">
        <v>86</v>
      </c>
      <c r="AV315" s="13" t="s">
        <v>86</v>
      </c>
      <c r="AW315" s="13" t="s">
        <v>36</v>
      </c>
      <c r="AX315" s="13" t="s">
        <v>75</v>
      </c>
      <c r="AY315" s="146" t="s">
        <v>177</v>
      </c>
    </row>
    <row r="316" spans="2:65" s="12" customFormat="1" x14ac:dyDescent="0.2">
      <c r="B316" s="138"/>
      <c r="D316" s="139" t="s">
        <v>188</v>
      </c>
      <c r="E316" s="140" t="s">
        <v>3</v>
      </c>
      <c r="F316" s="141" t="s">
        <v>300</v>
      </c>
      <c r="H316" s="140" t="s">
        <v>3</v>
      </c>
      <c r="I316" s="142"/>
      <c r="L316" s="138"/>
      <c r="M316" s="143"/>
      <c r="T316" s="144"/>
      <c r="AT316" s="140" t="s">
        <v>188</v>
      </c>
      <c r="AU316" s="140" t="s">
        <v>86</v>
      </c>
      <c r="AV316" s="12" t="s">
        <v>83</v>
      </c>
      <c r="AW316" s="12" t="s">
        <v>36</v>
      </c>
      <c r="AX316" s="12" t="s">
        <v>75</v>
      </c>
      <c r="AY316" s="140" t="s">
        <v>177</v>
      </c>
    </row>
    <row r="317" spans="2:65" s="13" customFormat="1" x14ac:dyDescent="0.2">
      <c r="B317" s="145"/>
      <c r="D317" s="139" t="s">
        <v>188</v>
      </c>
      <c r="E317" s="146" t="s">
        <v>3</v>
      </c>
      <c r="F317" s="147" t="s">
        <v>432</v>
      </c>
      <c r="H317" s="148">
        <v>314.58</v>
      </c>
      <c r="I317" s="149"/>
      <c r="L317" s="145"/>
      <c r="M317" s="150"/>
      <c r="T317" s="151"/>
      <c r="AT317" s="146" t="s">
        <v>188</v>
      </c>
      <c r="AU317" s="146" t="s">
        <v>86</v>
      </c>
      <c r="AV317" s="13" t="s">
        <v>86</v>
      </c>
      <c r="AW317" s="13" t="s">
        <v>36</v>
      </c>
      <c r="AX317" s="13" t="s">
        <v>75</v>
      </c>
      <c r="AY317" s="146" t="s">
        <v>177</v>
      </c>
    </row>
    <row r="318" spans="2:65" s="14" customFormat="1" x14ac:dyDescent="0.2">
      <c r="B318" s="152"/>
      <c r="D318" s="139" t="s">
        <v>188</v>
      </c>
      <c r="E318" s="153" t="s">
        <v>3</v>
      </c>
      <c r="F318" s="154" t="s">
        <v>199</v>
      </c>
      <c r="H318" s="155">
        <v>922.60199999999998</v>
      </c>
      <c r="I318" s="156"/>
      <c r="L318" s="152"/>
      <c r="M318" s="157"/>
      <c r="T318" s="158"/>
      <c r="AT318" s="153" t="s">
        <v>188</v>
      </c>
      <c r="AU318" s="153" t="s">
        <v>86</v>
      </c>
      <c r="AV318" s="14" t="s">
        <v>184</v>
      </c>
      <c r="AW318" s="14" t="s">
        <v>36</v>
      </c>
      <c r="AX318" s="14" t="s">
        <v>83</v>
      </c>
      <c r="AY318" s="153" t="s">
        <v>177</v>
      </c>
    </row>
    <row r="319" spans="2:65" s="1" customFormat="1" ht="37.700000000000003" customHeight="1" x14ac:dyDescent="0.2">
      <c r="B319" s="120"/>
      <c r="C319" s="121" t="s">
        <v>467</v>
      </c>
      <c r="D319" s="121" t="s">
        <v>179</v>
      </c>
      <c r="E319" s="122" t="s">
        <v>468</v>
      </c>
      <c r="F319" s="123" t="s">
        <v>469</v>
      </c>
      <c r="G319" s="124" t="s">
        <v>328</v>
      </c>
      <c r="H319" s="125">
        <v>10.15</v>
      </c>
      <c r="I319" s="126"/>
      <c r="J319" s="127">
        <f>ROUND(I319*H319,2)</f>
        <v>0</v>
      </c>
      <c r="K319" s="123" t="s">
        <v>183</v>
      </c>
      <c r="L319" s="28"/>
      <c r="M319" s="128" t="s">
        <v>3</v>
      </c>
      <c r="N319" s="129" t="s">
        <v>46</v>
      </c>
      <c r="P319" s="130">
        <f>O319*H319</f>
        <v>0</v>
      </c>
      <c r="Q319" s="130">
        <v>3.7799999999999999E-3</v>
      </c>
      <c r="R319" s="130">
        <f>Q319*H319</f>
        <v>3.8366999999999998E-2</v>
      </c>
      <c r="S319" s="130">
        <v>0</v>
      </c>
      <c r="T319" s="131">
        <f>S319*H319</f>
        <v>0</v>
      </c>
      <c r="AR319" s="132" t="s">
        <v>184</v>
      </c>
      <c r="AT319" s="132" t="s">
        <v>179</v>
      </c>
      <c r="AU319" s="132" t="s">
        <v>86</v>
      </c>
      <c r="AY319" s="17" t="s">
        <v>177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17" t="s">
        <v>83</v>
      </c>
      <c r="BK319" s="133">
        <f>ROUND(I319*H319,2)</f>
        <v>0</v>
      </c>
      <c r="BL319" s="17" t="s">
        <v>184</v>
      </c>
      <c r="BM319" s="132" t="s">
        <v>470</v>
      </c>
    </row>
    <row r="320" spans="2:65" s="1" customFormat="1" x14ac:dyDescent="0.2">
      <c r="B320" s="28"/>
      <c r="D320" s="134" t="s">
        <v>186</v>
      </c>
      <c r="F320" s="135" t="s">
        <v>471</v>
      </c>
      <c r="I320" s="136"/>
      <c r="L320" s="28"/>
      <c r="M320" s="137"/>
      <c r="T320" s="44"/>
      <c r="AT320" s="17" t="s">
        <v>186</v>
      </c>
      <c r="AU320" s="17" t="s">
        <v>86</v>
      </c>
    </row>
    <row r="321" spans="2:65" s="12" customFormat="1" x14ac:dyDescent="0.2">
      <c r="B321" s="138"/>
      <c r="D321" s="139" t="s">
        <v>188</v>
      </c>
      <c r="E321" s="140" t="s">
        <v>3</v>
      </c>
      <c r="F321" s="141" t="s">
        <v>472</v>
      </c>
      <c r="H321" s="140" t="s">
        <v>3</v>
      </c>
      <c r="I321" s="142"/>
      <c r="L321" s="138"/>
      <c r="M321" s="143"/>
      <c r="T321" s="144"/>
      <c r="AT321" s="140" t="s">
        <v>188</v>
      </c>
      <c r="AU321" s="140" t="s">
        <v>86</v>
      </c>
      <c r="AV321" s="12" t="s">
        <v>83</v>
      </c>
      <c r="AW321" s="12" t="s">
        <v>36</v>
      </c>
      <c r="AX321" s="12" t="s">
        <v>75</v>
      </c>
      <c r="AY321" s="140" t="s">
        <v>177</v>
      </c>
    </row>
    <row r="322" spans="2:65" s="13" customFormat="1" x14ac:dyDescent="0.2">
      <c r="B322" s="145"/>
      <c r="D322" s="139" t="s">
        <v>188</v>
      </c>
      <c r="E322" s="146" t="s">
        <v>3</v>
      </c>
      <c r="F322" s="147" t="s">
        <v>473</v>
      </c>
      <c r="H322" s="148">
        <v>3.85</v>
      </c>
      <c r="I322" s="149"/>
      <c r="L322" s="145"/>
      <c r="M322" s="150"/>
      <c r="T322" s="151"/>
      <c r="AT322" s="146" t="s">
        <v>188</v>
      </c>
      <c r="AU322" s="146" t="s">
        <v>86</v>
      </c>
      <c r="AV322" s="13" t="s">
        <v>86</v>
      </c>
      <c r="AW322" s="13" t="s">
        <v>36</v>
      </c>
      <c r="AX322" s="13" t="s">
        <v>75</v>
      </c>
      <c r="AY322" s="146" t="s">
        <v>177</v>
      </c>
    </row>
    <row r="323" spans="2:65" s="12" customFormat="1" x14ac:dyDescent="0.2">
      <c r="B323" s="138"/>
      <c r="D323" s="139" t="s">
        <v>188</v>
      </c>
      <c r="E323" s="140" t="s">
        <v>3</v>
      </c>
      <c r="F323" s="141" t="s">
        <v>474</v>
      </c>
      <c r="H323" s="140" t="s">
        <v>3</v>
      </c>
      <c r="I323" s="142"/>
      <c r="L323" s="138"/>
      <c r="M323" s="143"/>
      <c r="T323" s="144"/>
      <c r="AT323" s="140" t="s">
        <v>188</v>
      </c>
      <c r="AU323" s="140" t="s">
        <v>86</v>
      </c>
      <c r="AV323" s="12" t="s">
        <v>83</v>
      </c>
      <c r="AW323" s="12" t="s">
        <v>36</v>
      </c>
      <c r="AX323" s="12" t="s">
        <v>75</v>
      </c>
      <c r="AY323" s="140" t="s">
        <v>177</v>
      </c>
    </row>
    <row r="324" spans="2:65" s="13" customFormat="1" x14ac:dyDescent="0.2">
      <c r="B324" s="145"/>
      <c r="D324" s="139" t="s">
        <v>188</v>
      </c>
      <c r="E324" s="146" t="s">
        <v>3</v>
      </c>
      <c r="F324" s="147" t="s">
        <v>475</v>
      </c>
      <c r="H324" s="148">
        <v>2.1</v>
      </c>
      <c r="I324" s="149"/>
      <c r="L324" s="145"/>
      <c r="M324" s="150"/>
      <c r="T324" s="151"/>
      <c r="AT324" s="146" t="s">
        <v>188</v>
      </c>
      <c r="AU324" s="146" t="s">
        <v>86</v>
      </c>
      <c r="AV324" s="13" t="s">
        <v>86</v>
      </c>
      <c r="AW324" s="13" t="s">
        <v>36</v>
      </c>
      <c r="AX324" s="13" t="s">
        <v>75</v>
      </c>
      <c r="AY324" s="146" t="s">
        <v>177</v>
      </c>
    </row>
    <row r="325" spans="2:65" s="12" customFormat="1" x14ac:dyDescent="0.2">
      <c r="B325" s="138"/>
      <c r="D325" s="139" t="s">
        <v>188</v>
      </c>
      <c r="E325" s="140" t="s">
        <v>3</v>
      </c>
      <c r="F325" s="141" t="s">
        <v>476</v>
      </c>
      <c r="H325" s="140" t="s">
        <v>3</v>
      </c>
      <c r="I325" s="142"/>
      <c r="L325" s="138"/>
      <c r="M325" s="143"/>
      <c r="T325" s="144"/>
      <c r="AT325" s="140" t="s">
        <v>188</v>
      </c>
      <c r="AU325" s="140" t="s">
        <v>86</v>
      </c>
      <c r="AV325" s="12" t="s">
        <v>83</v>
      </c>
      <c r="AW325" s="12" t="s">
        <v>36</v>
      </c>
      <c r="AX325" s="12" t="s">
        <v>75</v>
      </c>
      <c r="AY325" s="140" t="s">
        <v>177</v>
      </c>
    </row>
    <row r="326" spans="2:65" s="13" customFormat="1" x14ac:dyDescent="0.2">
      <c r="B326" s="145"/>
      <c r="D326" s="139" t="s">
        <v>188</v>
      </c>
      <c r="E326" s="146" t="s">
        <v>3</v>
      </c>
      <c r="F326" s="147" t="s">
        <v>477</v>
      </c>
      <c r="H326" s="148">
        <v>4.2</v>
      </c>
      <c r="I326" s="149"/>
      <c r="L326" s="145"/>
      <c r="M326" s="150"/>
      <c r="T326" s="151"/>
      <c r="AT326" s="146" t="s">
        <v>188</v>
      </c>
      <c r="AU326" s="146" t="s">
        <v>86</v>
      </c>
      <c r="AV326" s="13" t="s">
        <v>86</v>
      </c>
      <c r="AW326" s="13" t="s">
        <v>36</v>
      </c>
      <c r="AX326" s="13" t="s">
        <v>75</v>
      </c>
      <c r="AY326" s="146" t="s">
        <v>177</v>
      </c>
    </row>
    <row r="327" spans="2:65" s="14" customFormat="1" x14ac:dyDescent="0.2">
      <c r="B327" s="152"/>
      <c r="D327" s="139" t="s">
        <v>188</v>
      </c>
      <c r="E327" s="153" t="s">
        <v>3</v>
      </c>
      <c r="F327" s="154" t="s">
        <v>199</v>
      </c>
      <c r="H327" s="155">
        <v>10.15</v>
      </c>
      <c r="I327" s="156"/>
      <c r="L327" s="152"/>
      <c r="M327" s="157"/>
      <c r="T327" s="158"/>
      <c r="AT327" s="153" t="s">
        <v>188</v>
      </c>
      <c r="AU327" s="153" t="s">
        <v>86</v>
      </c>
      <c r="AV327" s="14" t="s">
        <v>184</v>
      </c>
      <c r="AW327" s="14" t="s">
        <v>36</v>
      </c>
      <c r="AX327" s="14" t="s">
        <v>83</v>
      </c>
      <c r="AY327" s="153" t="s">
        <v>177</v>
      </c>
    </row>
    <row r="328" spans="2:65" s="1" customFormat="1" ht="37.700000000000003" customHeight="1" x14ac:dyDescent="0.2">
      <c r="B328" s="120"/>
      <c r="C328" s="121" t="s">
        <v>478</v>
      </c>
      <c r="D328" s="121" t="s">
        <v>179</v>
      </c>
      <c r="E328" s="122" t="s">
        <v>479</v>
      </c>
      <c r="F328" s="123" t="s">
        <v>480</v>
      </c>
      <c r="G328" s="124" t="s">
        <v>328</v>
      </c>
      <c r="H328" s="125">
        <v>6.3</v>
      </c>
      <c r="I328" s="126"/>
      <c r="J328" s="127">
        <f>ROUND(I328*H328,2)</f>
        <v>0</v>
      </c>
      <c r="K328" s="123" t="s">
        <v>183</v>
      </c>
      <c r="L328" s="28"/>
      <c r="M328" s="128" t="s">
        <v>3</v>
      </c>
      <c r="N328" s="129" t="s">
        <v>46</v>
      </c>
      <c r="P328" s="130">
        <f>O328*H328</f>
        <v>0</v>
      </c>
      <c r="Q328" s="130">
        <v>8.5100000000000002E-3</v>
      </c>
      <c r="R328" s="130">
        <f>Q328*H328</f>
        <v>5.3613000000000001E-2</v>
      </c>
      <c r="S328" s="130">
        <v>0</v>
      </c>
      <c r="T328" s="131">
        <f>S328*H328</f>
        <v>0</v>
      </c>
      <c r="AR328" s="132" t="s">
        <v>184</v>
      </c>
      <c r="AT328" s="132" t="s">
        <v>179</v>
      </c>
      <c r="AU328" s="132" t="s">
        <v>86</v>
      </c>
      <c r="AY328" s="17" t="s">
        <v>177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17" t="s">
        <v>83</v>
      </c>
      <c r="BK328" s="133">
        <f>ROUND(I328*H328,2)</f>
        <v>0</v>
      </c>
      <c r="BL328" s="17" t="s">
        <v>184</v>
      </c>
      <c r="BM328" s="132" t="s">
        <v>481</v>
      </c>
    </row>
    <row r="329" spans="2:65" s="1" customFormat="1" x14ac:dyDescent="0.2">
      <c r="B329" s="28"/>
      <c r="D329" s="134" t="s">
        <v>186</v>
      </c>
      <c r="F329" s="135" t="s">
        <v>482</v>
      </c>
      <c r="I329" s="136"/>
      <c r="L329" s="28"/>
      <c r="M329" s="137"/>
      <c r="T329" s="44"/>
      <c r="AT329" s="17" t="s">
        <v>186</v>
      </c>
      <c r="AU329" s="17" t="s">
        <v>86</v>
      </c>
    </row>
    <row r="330" spans="2:65" s="12" customFormat="1" x14ac:dyDescent="0.2">
      <c r="B330" s="138"/>
      <c r="D330" s="139" t="s">
        <v>188</v>
      </c>
      <c r="E330" s="140" t="s">
        <v>3</v>
      </c>
      <c r="F330" s="141" t="s">
        <v>474</v>
      </c>
      <c r="H330" s="140" t="s">
        <v>3</v>
      </c>
      <c r="I330" s="142"/>
      <c r="L330" s="138"/>
      <c r="M330" s="143"/>
      <c r="T330" s="144"/>
      <c r="AT330" s="140" t="s">
        <v>188</v>
      </c>
      <c r="AU330" s="140" t="s">
        <v>86</v>
      </c>
      <c r="AV330" s="12" t="s">
        <v>83</v>
      </c>
      <c r="AW330" s="12" t="s">
        <v>36</v>
      </c>
      <c r="AX330" s="12" t="s">
        <v>75</v>
      </c>
      <c r="AY330" s="140" t="s">
        <v>177</v>
      </c>
    </row>
    <row r="331" spans="2:65" s="13" customFormat="1" x14ac:dyDescent="0.2">
      <c r="B331" s="145"/>
      <c r="D331" s="139" t="s">
        <v>188</v>
      </c>
      <c r="E331" s="146" t="s">
        <v>3</v>
      </c>
      <c r="F331" s="147" t="s">
        <v>475</v>
      </c>
      <c r="H331" s="148">
        <v>2.1</v>
      </c>
      <c r="I331" s="149"/>
      <c r="L331" s="145"/>
      <c r="M331" s="150"/>
      <c r="T331" s="151"/>
      <c r="AT331" s="146" t="s">
        <v>188</v>
      </c>
      <c r="AU331" s="146" t="s">
        <v>86</v>
      </c>
      <c r="AV331" s="13" t="s">
        <v>86</v>
      </c>
      <c r="AW331" s="13" t="s">
        <v>36</v>
      </c>
      <c r="AX331" s="13" t="s">
        <v>75</v>
      </c>
      <c r="AY331" s="146" t="s">
        <v>177</v>
      </c>
    </row>
    <row r="332" spans="2:65" s="12" customFormat="1" x14ac:dyDescent="0.2">
      <c r="B332" s="138"/>
      <c r="D332" s="139" t="s">
        <v>188</v>
      </c>
      <c r="E332" s="140" t="s">
        <v>3</v>
      </c>
      <c r="F332" s="141" t="s">
        <v>476</v>
      </c>
      <c r="H332" s="140" t="s">
        <v>3</v>
      </c>
      <c r="I332" s="142"/>
      <c r="L332" s="138"/>
      <c r="M332" s="143"/>
      <c r="T332" s="144"/>
      <c r="AT332" s="140" t="s">
        <v>188</v>
      </c>
      <c r="AU332" s="140" t="s">
        <v>86</v>
      </c>
      <c r="AV332" s="12" t="s">
        <v>83</v>
      </c>
      <c r="AW332" s="12" t="s">
        <v>36</v>
      </c>
      <c r="AX332" s="12" t="s">
        <v>75</v>
      </c>
      <c r="AY332" s="140" t="s">
        <v>177</v>
      </c>
    </row>
    <row r="333" spans="2:65" s="13" customFormat="1" x14ac:dyDescent="0.2">
      <c r="B333" s="145"/>
      <c r="D333" s="139" t="s">
        <v>188</v>
      </c>
      <c r="E333" s="146" t="s">
        <v>3</v>
      </c>
      <c r="F333" s="147" t="s">
        <v>477</v>
      </c>
      <c r="H333" s="148">
        <v>4.2</v>
      </c>
      <c r="I333" s="149"/>
      <c r="L333" s="145"/>
      <c r="M333" s="150"/>
      <c r="T333" s="151"/>
      <c r="AT333" s="146" t="s">
        <v>188</v>
      </c>
      <c r="AU333" s="146" t="s">
        <v>86</v>
      </c>
      <c r="AV333" s="13" t="s">
        <v>86</v>
      </c>
      <c r="AW333" s="13" t="s">
        <v>36</v>
      </c>
      <c r="AX333" s="13" t="s">
        <v>75</v>
      </c>
      <c r="AY333" s="146" t="s">
        <v>177</v>
      </c>
    </row>
    <row r="334" spans="2:65" s="14" customFormat="1" x14ac:dyDescent="0.2">
      <c r="B334" s="152"/>
      <c r="D334" s="139" t="s">
        <v>188</v>
      </c>
      <c r="E334" s="153" t="s">
        <v>3</v>
      </c>
      <c r="F334" s="154" t="s">
        <v>199</v>
      </c>
      <c r="H334" s="155">
        <v>6.3000000000000007</v>
      </c>
      <c r="I334" s="156"/>
      <c r="L334" s="152"/>
      <c r="M334" s="157"/>
      <c r="T334" s="158"/>
      <c r="AT334" s="153" t="s">
        <v>188</v>
      </c>
      <c r="AU334" s="153" t="s">
        <v>86</v>
      </c>
      <c r="AV334" s="14" t="s">
        <v>184</v>
      </c>
      <c r="AW334" s="14" t="s">
        <v>36</v>
      </c>
      <c r="AX334" s="14" t="s">
        <v>83</v>
      </c>
      <c r="AY334" s="153" t="s">
        <v>177</v>
      </c>
    </row>
    <row r="335" spans="2:65" s="1" customFormat="1" ht="37.700000000000003" customHeight="1" x14ac:dyDescent="0.2">
      <c r="B335" s="120"/>
      <c r="C335" s="121" t="s">
        <v>483</v>
      </c>
      <c r="D335" s="121" t="s">
        <v>179</v>
      </c>
      <c r="E335" s="122" t="s">
        <v>484</v>
      </c>
      <c r="F335" s="123" t="s">
        <v>485</v>
      </c>
      <c r="G335" s="124" t="s">
        <v>328</v>
      </c>
      <c r="H335" s="125">
        <v>2.8</v>
      </c>
      <c r="I335" s="126"/>
      <c r="J335" s="127">
        <f>ROUND(I335*H335,2)</f>
        <v>0</v>
      </c>
      <c r="K335" s="123" t="s">
        <v>338</v>
      </c>
      <c r="L335" s="28"/>
      <c r="M335" s="128" t="s">
        <v>3</v>
      </c>
      <c r="N335" s="129" t="s">
        <v>46</v>
      </c>
      <c r="P335" s="130">
        <f>O335*H335</f>
        <v>0</v>
      </c>
      <c r="Q335" s="130">
        <v>8.5100000000000002E-3</v>
      </c>
      <c r="R335" s="130">
        <f>Q335*H335</f>
        <v>2.3827999999999998E-2</v>
      </c>
      <c r="S335" s="130">
        <v>0</v>
      </c>
      <c r="T335" s="131">
        <f>S335*H335</f>
        <v>0</v>
      </c>
      <c r="AR335" s="132" t="s">
        <v>184</v>
      </c>
      <c r="AT335" s="132" t="s">
        <v>179</v>
      </c>
      <c r="AU335" s="132" t="s">
        <v>86</v>
      </c>
      <c r="AY335" s="17" t="s">
        <v>177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17" t="s">
        <v>83</v>
      </c>
      <c r="BK335" s="133">
        <f>ROUND(I335*H335,2)</f>
        <v>0</v>
      </c>
      <c r="BL335" s="17" t="s">
        <v>184</v>
      </c>
      <c r="BM335" s="132" t="s">
        <v>486</v>
      </c>
    </row>
    <row r="336" spans="2:65" s="12" customFormat="1" x14ac:dyDescent="0.2">
      <c r="B336" s="138"/>
      <c r="D336" s="139" t="s">
        <v>188</v>
      </c>
      <c r="E336" s="140" t="s">
        <v>3</v>
      </c>
      <c r="F336" s="141" t="s">
        <v>476</v>
      </c>
      <c r="H336" s="140" t="s">
        <v>3</v>
      </c>
      <c r="I336" s="142"/>
      <c r="L336" s="138"/>
      <c r="M336" s="143"/>
      <c r="T336" s="144"/>
      <c r="AT336" s="140" t="s">
        <v>188</v>
      </c>
      <c r="AU336" s="140" t="s">
        <v>86</v>
      </c>
      <c r="AV336" s="12" t="s">
        <v>83</v>
      </c>
      <c r="AW336" s="12" t="s">
        <v>36</v>
      </c>
      <c r="AX336" s="12" t="s">
        <v>75</v>
      </c>
      <c r="AY336" s="140" t="s">
        <v>177</v>
      </c>
    </row>
    <row r="337" spans="2:65" s="13" customFormat="1" x14ac:dyDescent="0.2">
      <c r="B337" s="145"/>
      <c r="D337" s="139" t="s">
        <v>188</v>
      </c>
      <c r="E337" s="146" t="s">
        <v>3</v>
      </c>
      <c r="F337" s="147" t="s">
        <v>487</v>
      </c>
      <c r="H337" s="148">
        <v>2.8</v>
      </c>
      <c r="I337" s="149"/>
      <c r="L337" s="145"/>
      <c r="M337" s="150"/>
      <c r="T337" s="151"/>
      <c r="AT337" s="146" t="s">
        <v>188</v>
      </c>
      <c r="AU337" s="146" t="s">
        <v>86</v>
      </c>
      <c r="AV337" s="13" t="s">
        <v>86</v>
      </c>
      <c r="AW337" s="13" t="s">
        <v>36</v>
      </c>
      <c r="AX337" s="13" t="s">
        <v>83</v>
      </c>
      <c r="AY337" s="146" t="s">
        <v>177</v>
      </c>
    </row>
    <row r="338" spans="2:65" s="1" customFormat="1" ht="16.5" customHeight="1" x14ac:dyDescent="0.2">
      <c r="B338" s="120"/>
      <c r="C338" s="121" t="s">
        <v>488</v>
      </c>
      <c r="D338" s="121" t="s">
        <v>179</v>
      </c>
      <c r="E338" s="122" t="s">
        <v>489</v>
      </c>
      <c r="F338" s="123" t="s">
        <v>490</v>
      </c>
      <c r="G338" s="124" t="s">
        <v>182</v>
      </c>
      <c r="H338" s="125">
        <v>4.2930000000000001</v>
      </c>
      <c r="I338" s="126"/>
      <c r="J338" s="127">
        <f>ROUND(I338*H338,2)</f>
        <v>0</v>
      </c>
      <c r="K338" s="123" t="s">
        <v>183</v>
      </c>
      <c r="L338" s="28"/>
      <c r="M338" s="128" t="s">
        <v>3</v>
      </c>
      <c r="N338" s="129" t="s">
        <v>46</v>
      </c>
      <c r="P338" s="130">
        <f>O338*H338</f>
        <v>0</v>
      </c>
      <c r="Q338" s="130">
        <v>0</v>
      </c>
      <c r="R338" s="130">
        <f>Q338*H338</f>
        <v>0</v>
      </c>
      <c r="S338" s="130">
        <v>2.4</v>
      </c>
      <c r="T338" s="131">
        <f>S338*H338</f>
        <v>10.3032</v>
      </c>
      <c r="AR338" s="132" t="s">
        <v>184</v>
      </c>
      <c r="AT338" s="132" t="s">
        <v>179</v>
      </c>
      <c r="AU338" s="132" t="s">
        <v>86</v>
      </c>
      <c r="AY338" s="17" t="s">
        <v>177</v>
      </c>
      <c r="BE338" s="133">
        <f>IF(N338="základní",J338,0)</f>
        <v>0</v>
      </c>
      <c r="BF338" s="133">
        <f>IF(N338="snížená",J338,0)</f>
        <v>0</v>
      </c>
      <c r="BG338" s="133">
        <f>IF(N338="zákl. přenesená",J338,0)</f>
        <v>0</v>
      </c>
      <c r="BH338" s="133">
        <f>IF(N338="sníž. přenesená",J338,0)</f>
        <v>0</v>
      </c>
      <c r="BI338" s="133">
        <f>IF(N338="nulová",J338,0)</f>
        <v>0</v>
      </c>
      <c r="BJ338" s="17" t="s">
        <v>83</v>
      </c>
      <c r="BK338" s="133">
        <f>ROUND(I338*H338,2)</f>
        <v>0</v>
      </c>
      <c r="BL338" s="17" t="s">
        <v>184</v>
      </c>
      <c r="BM338" s="132" t="s">
        <v>491</v>
      </c>
    </row>
    <row r="339" spans="2:65" s="1" customFormat="1" x14ac:dyDescent="0.2">
      <c r="B339" s="28"/>
      <c r="D339" s="134" t="s">
        <v>186</v>
      </c>
      <c r="F339" s="135" t="s">
        <v>492</v>
      </c>
      <c r="I339" s="136"/>
      <c r="L339" s="28"/>
      <c r="M339" s="137"/>
      <c r="T339" s="44"/>
      <c r="AT339" s="17" t="s">
        <v>186</v>
      </c>
      <c r="AU339" s="17" t="s">
        <v>86</v>
      </c>
    </row>
    <row r="340" spans="2:65" s="12" customFormat="1" x14ac:dyDescent="0.2">
      <c r="B340" s="138"/>
      <c r="D340" s="139" t="s">
        <v>188</v>
      </c>
      <c r="E340" s="140" t="s">
        <v>3</v>
      </c>
      <c r="F340" s="141" t="s">
        <v>493</v>
      </c>
      <c r="H340" s="140" t="s">
        <v>3</v>
      </c>
      <c r="I340" s="142"/>
      <c r="L340" s="138"/>
      <c r="M340" s="143"/>
      <c r="T340" s="144"/>
      <c r="AT340" s="140" t="s">
        <v>188</v>
      </c>
      <c r="AU340" s="140" t="s">
        <v>86</v>
      </c>
      <c r="AV340" s="12" t="s">
        <v>83</v>
      </c>
      <c r="AW340" s="12" t="s">
        <v>36</v>
      </c>
      <c r="AX340" s="12" t="s">
        <v>75</v>
      </c>
      <c r="AY340" s="140" t="s">
        <v>177</v>
      </c>
    </row>
    <row r="341" spans="2:65" s="13" customFormat="1" x14ac:dyDescent="0.2">
      <c r="B341" s="145"/>
      <c r="D341" s="139" t="s">
        <v>188</v>
      </c>
      <c r="E341" s="146" t="s">
        <v>3</v>
      </c>
      <c r="F341" s="147" t="s">
        <v>494</v>
      </c>
      <c r="H341" s="148">
        <v>2.605</v>
      </c>
      <c r="I341" s="149"/>
      <c r="L341" s="145"/>
      <c r="M341" s="150"/>
      <c r="T341" s="151"/>
      <c r="AT341" s="146" t="s">
        <v>188</v>
      </c>
      <c r="AU341" s="146" t="s">
        <v>86</v>
      </c>
      <c r="AV341" s="13" t="s">
        <v>86</v>
      </c>
      <c r="AW341" s="13" t="s">
        <v>36</v>
      </c>
      <c r="AX341" s="13" t="s">
        <v>75</v>
      </c>
      <c r="AY341" s="146" t="s">
        <v>177</v>
      </c>
    </row>
    <row r="342" spans="2:65" s="12" customFormat="1" x14ac:dyDescent="0.2">
      <c r="B342" s="138"/>
      <c r="D342" s="139" t="s">
        <v>188</v>
      </c>
      <c r="E342" s="140" t="s">
        <v>3</v>
      </c>
      <c r="F342" s="141" t="s">
        <v>495</v>
      </c>
      <c r="H342" s="140" t="s">
        <v>3</v>
      </c>
      <c r="I342" s="142"/>
      <c r="L342" s="138"/>
      <c r="M342" s="143"/>
      <c r="T342" s="144"/>
      <c r="AT342" s="140" t="s">
        <v>188</v>
      </c>
      <c r="AU342" s="140" t="s">
        <v>86</v>
      </c>
      <c r="AV342" s="12" t="s">
        <v>83</v>
      </c>
      <c r="AW342" s="12" t="s">
        <v>36</v>
      </c>
      <c r="AX342" s="12" t="s">
        <v>75</v>
      </c>
      <c r="AY342" s="140" t="s">
        <v>177</v>
      </c>
    </row>
    <row r="343" spans="2:65" s="13" customFormat="1" x14ac:dyDescent="0.2">
      <c r="B343" s="145"/>
      <c r="D343" s="139" t="s">
        <v>188</v>
      </c>
      <c r="E343" s="146" t="s">
        <v>3</v>
      </c>
      <c r="F343" s="147" t="s">
        <v>496</v>
      </c>
      <c r="H343" s="148">
        <v>1.6879999999999999</v>
      </c>
      <c r="I343" s="149"/>
      <c r="L343" s="145"/>
      <c r="M343" s="150"/>
      <c r="T343" s="151"/>
      <c r="AT343" s="146" t="s">
        <v>188</v>
      </c>
      <c r="AU343" s="146" t="s">
        <v>86</v>
      </c>
      <c r="AV343" s="13" t="s">
        <v>86</v>
      </c>
      <c r="AW343" s="13" t="s">
        <v>36</v>
      </c>
      <c r="AX343" s="13" t="s">
        <v>75</v>
      </c>
      <c r="AY343" s="146" t="s">
        <v>177</v>
      </c>
    </row>
    <row r="344" spans="2:65" s="14" customFormat="1" x14ac:dyDescent="0.2">
      <c r="B344" s="152"/>
      <c r="D344" s="139" t="s">
        <v>188</v>
      </c>
      <c r="E344" s="153" t="s">
        <v>3</v>
      </c>
      <c r="F344" s="154" t="s">
        <v>199</v>
      </c>
      <c r="H344" s="155">
        <v>4.2930000000000001</v>
      </c>
      <c r="I344" s="156"/>
      <c r="L344" s="152"/>
      <c r="M344" s="157"/>
      <c r="T344" s="158"/>
      <c r="AT344" s="153" t="s">
        <v>188</v>
      </c>
      <c r="AU344" s="153" t="s">
        <v>86</v>
      </c>
      <c r="AV344" s="14" t="s">
        <v>184</v>
      </c>
      <c r="AW344" s="14" t="s">
        <v>36</v>
      </c>
      <c r="AX344" s="14" t="s">
        <v>83</v>
      </c>
      <c r="AY344" s="153" t="s">
        <v>177</v>
      </c>
    </row>
    <row r="345" spans="2:65" s="1" customFormat="1" ht="37.700000000000003" customHeight="1" x14ac:dyDescent="0.2">
      <c r="B345" s="120"/>
      <c r="C345" s="121" t="s">
        <v>497</v>
      </c>
      <c r="D345" s="121" t="s">
        <v>179</v>
      </c>
      <c r="E345" s="122" t="s">
        <v>498</v>
      </c>
      <c r="F345" s="123" t="s">
        <v>499</v>
      </c>
      <c r="G345" s="124" t="s">
        <v>182</v>
      </c>
      <c r="H345" s="125">
        <v>0.378</v>
      </c>
      <c r="I345" s="126"/>
      <c r="J345" s="127">
        <f>ROUND(I345*H345,2)</f>
        <v>0</v>
      </c>
      <c r="K345" s="123" t="s">
        <v>183</v>
      </c>
      <c r="L345" s="28"/>
      <c r="M345" s="128" t="s">
        <v>3</v>
      </c>
      <c r="N345" s="129" t="s">
        <v>46</v>
      </c>
      <c r="P345" s="130">
        <f>O345*H345</f>
        <v>0</v>
      </c>
      <c r="Q345" s="130">
        <v>0</v>
      </c>
      <c r="R345" s="130">
        <f>Q345*H345</f>
        <v>0</v>
      </c>
      <c r="S345" s="130">
        <v>2.4</v>
      </c>
      <c r="T345" s="131">
        <f>S345*H345</f>
        <v>0.90720000000000001</v>
      </c>
      <c r="AR345" s="132" t="s">
        <v>184</v>
      </c>
      <c r="AT345" s="132" t="s">
        <v>179</v>
      </c>
      <c r="AU345" s="132" t="s">
        <v>86</v>
      </c>
      <c r="AY345" s="17" t="s">
        <v>177</v>
      </c>
      <c r="BE345" s="133">
        <f>IF(N345="základní",J345,0)</f>
        <v>0</v>
      </c>
      <c r="BF345" s="133">
        <f>IF(N345="snížená",J345,0)</f>
        <v>0</v>
      </c>
      <c r="BG345" s="133">
        <f>IF(N345="zákl. přenesená",J345,0)</f>
        <v>0</v>
      </c>
      <c r="BH345" s="133">
        <f>IF(N345="sníž. přenesená",J345,0)</f>
        <v>0</v>
      </c>
      <c r="BI345" s="133">
        <f>IF(N345="nulová",J345,0)</f>
        <v>0</v>
      </c>
      <c r="BJ345" s="17" t="s">
        <v>83</v>
      </c>
      <c r="BK345" s="133">
        <f>ROUND(I345*H345,2)</f>
        <v>0</v>
      </c>
      <c r="BL345" s="17" t="s">
        <v>184</v>
      </c>
      <c r="BM345" s="132" t="s">
        <v>500</v>
      </c>
    </row>
    <row r="346" spans="2:65" s="1" customFormat="1" x14ac:dyDescent="0.2">
      <c r="B346" s="28"/>
      <c r="D346" s="134" t="s">
        <v>186</v>
      </c>
      <c r="F346" s="135" t="s">
        <v>501</v>
      </c>
      <c r="I346" s="136"/>
      <c r="L346" s="28"/>
      <c r="M346" s="137"/>
      <c r="T346" s="44"/>
      <c r="AT346" s="17" t="s">
        <v>186</v>
      </c>
      <c r="AU346" s="17" t="s">
        <v>86</v>
      </c>
    </row>
    <row r="347" spans="2:65" s="13" customFormat="1" x14ac:dyDescent="0.2">
      <c r="B347" s="145"/>
      <c r="D347" s="139" t="s">
        <v>188</v>
      </c>
      <c r="E347" s="146" t="s">
        <v>3</v>
      </c>
      <c r="F347" s="147" t="s">
        <v>502</v>
      </c>
      <c r="H347" s="148">
        <v>0.378</v>
      </c>
      <c r="I347" s="149"/>
      <c r="L347" s="145"/>
      <c r="M347" s="150"/>
      <c r="T347" s="151"/>
      <c r="AT347" s="146" t="s">
        <v>188</v>
      </c>
      <c r="AU347" s="146" t="s">
        <v>86</v>
      </c>
      <c r="AV347" s="13" t="s">
        <v>86</v>
      </c>
      <c r="AW347" s="13" t="s">
        <v>36</v>
      </c>
      <c r="AX347" s="13" t="s">
        <v>83</v>
      </c>
      <c r="AY347" s="146" t="s">
        <v>177</v>
      </c>
    </row>
    <row r="348" spans="2:65" s="1" customFormat="1" ht="24.2" customHeight="1" x14ac:dyDescent="0.2">
      <c r="B348" s="120"/>
      <c r="C348" s="121" t="s">
        <v>503</v>
      </c>
      <c r="D348" s="121" t="s">
        <v>179</v>
      </c>
      <c r="E348" s="122" t="s">
        <v>504</v>
      </c>
      <c r="F348" s="123" t="s">
        <v>505</v>
      </c>
      <c r="G348" s="124" t="s">
        <v>182</v>
      </c>
      <c r="H348" s="125">
        <v>3.4340000000000002</v>
      </c>
      <c r="I348" s="126"/>
      <c r="J348" s="127">
        <f>ROUND(I348*H348,2)</f>
        <v>0</v>
      </c>
      <c r="K348" s="123" t="s">
        <v>183</v>
      </c>
      <c r="L348" s="28"/>
      <c r="M348" s="128" t="s">
        <v>3</v>
      </c>
      <c r="N348" s="129" t="s">
        <v>46</v>
      </c>
      <c r="P348" s="130">
        <f>O348*H348</f>
        <v>0</v>
      </c>
      <c r="Q348" s="130">
        <v>0</v>
      </c>
      <c r="R348" s="130">
        <f>Q348*H348</f>
        <v>0</v>
      </c>
      <c r="S348" s="130">
        <v>2.2000000000000002</v>
      </c>
      <c r="T348" s="131">
        <f>S348*H348</f>
        <v>7.5548000000000011</v>
      </c>
      <c r="AR348" s="132" t="s">
        <v>184</v>
      </c>
      <c r="AT348" s="132" t="s">
        <v>179</v>
      </c>
      <c r="AU348" s="132" t="s">
        <v>86</v>
      </c>
      <c r="AY348" s="17" t="s">
        <v>177</v>
      </c>
      <c r="BE348" s="133">
        <f>IF(N348="základní",J348,0)</f>
        <v>0</v>
      </c>
      <c r="BF348" s="133">
        <f>IF(N348="snížená",J348,0)</f>
        <v>0</v>
      </c>
      <c r="BG348" s="133">
        <f>IF(N348="zákl. přenesená",J348,0)</f>
        <v>0</v>
      </c>
      <c r="BH348" s="133">
        <f>IF(N348="sníž. přenesená",J348,0)</f>
        <v>0</v>
      </c>
      <c r="BI348" s="133">
        <f>IF(N348="nulová",J348,0)</f>
        <v>0</v>
      </c>
      <c r="BJ348" s="17" t="s">
        <v>83</v>
      </c>
      <c r="BK348" s="133">
        <f>ROUND(I348*H348,2)</f>
        <v>0</v>
      </c>
      <c r="BL348" s="17" t="s">
        <v>184</v>
      </c>
      <c r="BM348" s="132" t="s">
        <v>506</v>
      </c>
    </row>
    <row r="349" spans="2:65" s="1" customFormat="1" x14ac:dyDescent="0.2">
      <c r="B349" s="28"/>
      <c r="D349" s="134" t="s">
        <v>186</v>
      </c>
      <c r="F349" s="135" t="s">
        <v>507</v>
      </c>
      <c r="I349" s="136"/>
      <c r="L349" s="28"/>
      <c r="M349" s="137"/>
      <c r="T349" s="44"/>
      <c r="AT349" s="17" t="s">
        <v>186</v>
      </c>
      <c r="AU349" s="17" t="s">
        <v>86</v>
      </c>
    </row>
    <row r="350" spans="2:65" s="12" customFormat="1" x14ac:dyDescent="0.2">
      <c r="B350" s="138"/>
      <c r="D350" s="139" t="s">
        <v>188</v>
      </c>
      <c r="E350" s="140" t="s">
        <v>3</v>
      </c>
      <c r="F350" s="141" t="s">
        <v>195</v>
      </c>
      <c r="H350" s="140" t="s">
        <v>3</v>
      </c>
      <c r="I350" s="142"/>
      <c r="L350" s="138"/>
      <c r="M350" s="143"/>
      <c r="T350" s="144"/>
      <c r="AT350" s="140" t="s">
        <v>188</v>
      </c>
      <c r="AU350" s="140" t="s">
        <v>86</v>
      </c>
      <c r="AV350" s="12" t="s">
        <v>83</v>
      </c>
      <c r="AW350" s="12" t="s">
        <v>36</v>
      </c>
      <c r="AX350" s="12" t="s">
        <v>75</v>
      </c>
      <c r="AY350" s="140" t="s">
        <v>177</v>
      </c>
    </row>
    <row r="351" spans="2:65" s="13" customFormat="1" x14ac:dyDescent="0.2">
      <c r="B351" s="145"/>
      <c r="D351" s="139" t="s">
        <v>188</v>
      </c>
      <c r="E351" s="146" t="s">
        <v>3</v>
      </c>
      <c r="F351" s="147" t="s">
        <v>508</v>
      </c>
      <c r="H351" s="148">
        <v>2.0840000000000001</v>
      </c>
      <c r="I351" s="149"/>
      <c r="L351" s="145"/>
      <c r="M351" s="150"/>
      <c r="T351" s="151"/>
      <c r="AT351" s="146" t="s">
        <v>188</v>
      </c>
      <c r="AU351" s="146" t="s">
        <v>86</v>
      </c>
      <c r="AV351" s="13" t="s">
        <v>86</v>
      </c>
      <c r="AW351" s="13" t="s">
        <v>36</v>
      </c>
      <c r="AX351" s="13" t="s">
        <v>75</v>
      </c>
      <c r="AY351" s="146" t="s">
        <v>177</v>
      </c>
    </row>
    <row r="352" spans="2:65" s="12" customFormat="1" x14ac:dyDescent="0.2">
      <c r="B352" s="138"/>
      <c r="D352" s="139" t="s">
        <v>188</v>
      </c>
      <c r="E352" s="140" t="s">
        <v>3</v>
      </c>
      <c r="F352" s="141" t="s">
        <v>495</v>
      </c>
      <c r="H352" s="140" t="s">
        <v>3</v>
      </c>
      <c r="I352" s="142"/>
      <c r="L352" s="138"/>
      <c r="M352" s="143"/>
      <c r="T352" s="144"/>
      <c r="AT352" s="140" t="s">
        <v>188</v>
      </c>
      <c r="AU352" s="140" t="s">
        <v>86</v>
      </c>
      <c r="AV352" s="12" t="s">
        <v>83</v>
      </c>
      <c r="AW352" s="12" t="s">
        <v>36</v>
      </c>
      <c r="AX352" s="12" t="s">
        <v>75</v>
      </c>
      <c r="AY352" s="140" t="s">
        <v>177</v>
      </c>
    </row>
    <row r="353" spans="2:65" s="13" customFormat="1" x14ac:dyDescent="0.2">
      <c r="B353" s="145"/>
      <c r="D353" s="139" t="s">
        <v>188</v>
      </c>
      <c r="E353" s="146" t="s">
        <v>3</v>
      </c>
      <c r="F353" s="147" t="s">
        <v>509</v>
      </c>
      <c r="H353" s="148">
        <v>1.35</v>
      </c>
      <c r="I353" s="149"/>
      <c r="L353" s="145"/>
      <c r="M353" s="150"/>
      <c r="T353" s="151"/>
      <c r="AT353" s="146" t="s">
        <v>188</v>
      </c>
      <c r="AU353" s="146" t="s">
        <v>86</v>
      </c>
      <c r="AV353" s="13" t="s">
        <v>86</v>
      </c>
      <c r="AW353" s="13" t="s">
        <v>36</v>
      </c>
      <c r="AX353" s="13" t="s">
        <v>75</v>
      </c>
      <c r="AY353" s="146" t="s">
        <v>177</v>
      </c>
    </row>
    <row r="354" spans="2:65" s="14" customFormat="1" x14ac:dyDescent="0.2">
      <c r="B354" s="152"/>
      <c r="D354" s="139" t="s">
        <v>188</v>
      </c>
      <c r="E354" s="153" t="s">
        <v>3</v>
      </c>
      <c r="F354" s="154" t="s">
        <v>199</v>
      </c>
      <c r="H354" s="155">
        <v>3.4340000000000002</v>
      </c>
      <c r="I354" s="156"/>
      <c r="L354" s="152"/>
      <c r="M354" s="157"/>
      <c r="T354" s="158"/>
      <c r="AT354" s="153" t="s">
        <v>188</v>
      </c>
      <c r="AU354" s="153" t="s">
        <v>86</v>
      </c>
      <c r="AV354" s="14" t="s">
        <v>184</v>
      </c>
      <c r="AW354" s="14" t="s">
        <v>36</v>
      </c>
      <c r="AX354" s="14" t="s">
        <v>83</v>
      </c>
      <c r="AY354" s="153" t="s">
        <v>177</v>
      </c>
    </row>
    <row r="355" spans="2:65" s="1" customFormat="1" ht="33" customHeight="1" x14ac:dyDescent="0.2">
      <c r="B355" s="120"/>
      <c r="C355" s="121" t="s">
        <v>510</v>
      </c>
      <c r="D355" s="121" t="s">
        <v>179</v>
      </c>
      <c r="E355" s="122" t="s">
        <v>511</v>
      </c>
      <c r="F355" s="123" t="s">
        <v>512</v>
      </c>
      <c r="G355" s="124" t="s">
        <v>182</v>
      </c>
      <c r="H355" s="125">
        <v>3.4340000000000002</v>
      </c>
      <c r="I355" s="126"/>
      <c r="J355" s="127">
        <f>ROUND(I355*H355,2)</f>
        <v>0</v>
      </c>
      <c r="K355" s="123" t="s">
        <v>183</v>
      </c>
      <c r="L355" s="28"/>
      <c r="M355" s="128" t="s">
        <v>3</v>
      </c>
      <c r="N355" s="129" t="s">
        <v>46</v>
      </c>
      <c r="P355" s="130">
        <f>O355*H355</f>
        <v>0</v>
      </c>
      <c r="Q355" s="130">
        <v>0</v>
      </c>
      <c r="R355" s="130">
        <f>Q355*H355</f>
        <v>0</v>
      </c>
      <c r="S355" s="130">
        <v>4.3999999999999997E-2</v>
      </c>
      <c r="T355" s="131">
        <f>S355*H355</f>
        <v>0.15109600000000001</v>
      </c>
      <c r="AR355" s="132" t="s">
        <v>184</v>
      </c>
      <c r="AT355" s="132" t="s">
        <v>179</v>
      </c>
      <c r="AU355" s="132" t="s">
        <v>86</v>
      </c>
      <c r="AY355" s="17" t="s">
        <v>177</v>
      </c>
      <c r="BE355" s="133">
        <f>IF(N355="základní",J355,0)</f>
        <v>0</v>
      </c>
      <c r="BF355" s="133">
        <f>IF(N355="snížená",J355,0)</f>
        <v>0</v>
      </c>
      <c r="BG355" s="133">
        <f>IF(N355="zákl. přenesená",J355,0)</f>
        <v>0</v>
      </c>
      <c r="BH355" s="133">
        <f>IF(N355="sníž. přenesená",J355,0)</f>
        <v>0</v>
      </c>
      <c r="BI355" s="133">
        <f>IF(N355="nulová",J355,0)</f>
        <v>0</v>
      </c>
      <c r="BJ355" s="17" t="s">
        <v>83</v>
      </c>
      <c r="BK355" s="133">
        <f>ROUND(I355*H355,2)</f>
        <v>0</v>
      </c>
      <c r="BL355" s="17" t="s">
        <v>184</v>
      </c>
      <c r="BM355" s="132" t="s">
        <v>513</v>
      </c>
    </row>
    <row r="356" spans="2:65" s="1" customFormat="1" x14ac:dyDescent="0.2">
      <c r="B356" s="28"/>
      <c r="D356" s="134" t="s">
        <v>186</v>
      </c>
      <c r="F356" s="135" t="s">
        <v>514</v>
      </c>
      <c r="I356" s="136"/>
      <c r="L356" s="28"/>
      <c r="M356" s="137"/>
      <c r="T356" s="44"/>
      <c r="AT356" s="17" t="s">
        <v>186</v>
      </c>
      <c r="AU356" s="17" t="s">
        <v>86</v>
      </c>
    </row>
    <row r="357" spans="2:65" s="12" customFormat="1" x14ac:dyDescent="0.2">
      <c r="B357" s="138"/>
      <c r="D357" s="139" t="s">
        <v>188</v>
      </c>
      <c r="E357" s="140" t="s">
        <v>3</v>
      </c>
      <c r="F357" s="141" t="s">
        <v>195</v>
      </c>
      <c r="H357" s="140" t="s">
        <v>3</v>
      </c>
      <c r="I357" s="142"/>
      <c r="L357" s="138"/>
      <c r="M357" s="143"/>
      <c r="T357" s="144"/>
      <c r="AT357" s="140" t="s">
        <v>188</v>
      </c>
      <c r="AU357" s="140" t="s">
        <v>86</v>
      </c>
      <c r="AV357" s="12" t="s">
        <v>83</v>
      </c>
      <c r="AW357" s="12" t="s">
        <v>36</v>
      </c>
      <c r="AX357" s="12" t="s">
        <v>75</v>
      </c>
      <c r="AY357" s="140" t="s">
        <v>177</v>
      </c>
    </row>
    <row r="358" spans="2:65" s="13" customFormat="1" x14ac:dyDescent="0.2">
      <c r="B358" s="145"/>
      <c r="D358" s="139" t="s">
        <v>188</v>
      </c>
      <c r="E358" s="146" t="s">
        <v>3</v>
      </c>
      <c r="F358" s="147" t="s">
        <v>508</v>
      </c>
      <c r="H358" s="148">
        <v>2.0840000000000001</v>
      </c>
      <c r="I358" s="149"/>
      <c r="L358" s="145"/>
      <c r="M358" s="150"/>
      <c r="T358" s="151"/>
      <c r="AT358" s="146" t="s">
        <v>188</v>
      </c>
      <c r="AU358" s="146" t="s">
        <v>86</v>
      </c>
      <c r="AV358" s="13" t="s">
        <v>86</v>
      </c>
      <c r="AW358" s="13" t="s">
        <v>36</v>
      </c>
      <c r="AX358" s="13" t="s">
        <v>75</v>
      </c>
      <c r="AY358" s="146" t="s">
        <v>177</v>
      </c>
    </row>
    <row r="359" spans="2:65" s="12" customFormat="1" x14ac:dyDescent="0.2">
      <c r="B359" s="138"/>
      <c r="D359" s="139" t="s">
        <v>188</v>
      </c>
      <c r="E359" s="140" t="s">
        <v>3</v>
      </c>
      <c r="F359" s="141" t="s">
        <v>495</v>
      </c>
      <c r="H359" s="140" t="s">
        <v>3</v>
      </c>
      <c r="I359" s="142"/>
      <c r="L359" s="138"/>
      <c r="M359" s="143"/>
      <c r="T359" s="144"/>
      <c r="AT359" s="140" t="s">
        <v>188</v>
      </c>
      <c r="AU359" s="140" t="s">
        <v>86</v>
      </c>
      <c r="AV359" s="12" t="s">
        <v>83</v>
      </c>
      <c r="AW359" s="12" t="s">
        <v>36</v>
      </c>
      <c r="AX359" s="12" t="s">
        <v>75</v>
      </c>
      <c r="AY359" s="140" t="s">
        <v>177</v>
      </c>
    </row>
    <row r="360" spans="2:65" s="13" customFormat="1" x14ac:dyDescent="0.2">
      <c r="B360" s="145"/>
      <c r="D360" s="139" t="s">
        <v>188</v>
      </c>
      <c r="E360" s="146" t="s">
        <v>3</v>
      </c>
      <c r="F360" s="147" t="s">
        <v>509</v>
      </c>
      <c r="H360" s="148">
        <v>1.35</v>
      </c>
      <c r="I360" s="149"/>
      <c r="L360" s="145"/>
      <c r="M360" s="150"/>
      <c r="T360" s="151"/>
      <c r="AT360" s="146" t="s">
        <v>188</v>
      </c>
      <c r="AU360" s="146" t="s">
        <v>86</v>
      </c>
      <c r="AV360" s="13" t="s">
        <v>86</v>
      </c>
      <c r="AW360" s="13" t="s">
        <v>36</v>
      </c>
      <c r="AX360" s="13" t="s">
        <v>75</v>
      </c>
      <c r="AY360" s="146" t="s">
        <v>177</v>
      </c>
    </row>
    <row r="361" spans="2:65" s="14" customFormat="1" x14ac:dyDescent="0.2">
      <c r="B361" s="152"/>
      <c r="D361" s="139" t="s">
        <v>188</v>
      </c>
      <c r="E361" s="153" t="s">
        <v>3</v>
      </c>
      <c r="F361" s="154" t="s">
        <v>199</v>
      </c>
      <c r="H361" s="155">
        <v>3.4340000000000002</v>
      </c>
      <c r="I361" s="156"/>
      <c r="L361" s="152"/>
      <c r="M361" s="157"/>
      <c r="T361" s="158"/>
      <c r="AT361" s="153" t="s">
        <v>188</v>
      </c>
      <c r="AU361" s="153" t="s">
        <v>86</v>
      </c>
      <c r="AV361" s="14" t="s">
        <v>184</v>
      </c>
      <c r="AW361" s="14" t="s">
        <v>36</v>
      </c>
      <c r="AX361" s="14" t="s">
        <v>83</v>
      </c>
      <c r="AY361" s="153" t="s">
        <v>177</v>
      </c>
    </row>
    <row r="362" spans="2:65" s="1" customFormat="1" ht="37.700000000000003" customHeight="1" x14ac:dyDescent="0.2">
      <c r="B362" s="120"/>
      <c r="C362" s="121" t="s">
        <v>515</v>
      </c>
      <c r="D362" s="121" t="s">
        <v>179</v>
      </c>
      <c r="E362" s="122" t="s">
        <v>516</v>
      </c>
      <c r="F362" s="123" t="s">
        <v>517</v>
      </c>
      <c r="G362" s="124" t="s">
        <v>279</v>
      </c>
      <c r="H362" s="125">
        <v>58.8</v>
      </c>
      <c r="I362" s="126"/>
      <c r="J362" s="127">
        <f>ROUND(I362*H362,2)</f>
        <v>0</v>
      </c>
      <c r="K362" s="123" t="s">
        <v>183</v>
      </c>
      <c r="L362" s="28"/>
      <c r="M362" s="128" t="s">
        <v>3</v>
      </c>
      <c r="N362" s="129" t="s">
        <v>46</v>
      </c>
      <c r="P362" s="130">
        <f>O362*H362</f>
        <v>0</v>
      </c>
      <c r="Q362" s="130">
        <v>0</v>
      </c>
      <c r="R362" s="130">
        <f>Q362*H362</f>
        <v>0</v>
      </c>
      <c r="S362" s="130">
        <v>6.3E-2</v>
      </c>
      <c r="T362" s="131">
        <f>S362*H362</f>
        <v>3.7043999999999997</v>
      </c>
      <c r="AR362" s="132" t="s">
        <v>184</v>
      </c>
      <c r="AT362" s="132" t="s">
        <v>179</v>
      </c>
      <c r="AU362" s="132" t="s">
        <v>86</v>
      </c>
      <c r="AY362" s="17" t="s">
        <v>177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7" t="s">
        <v>83</v>
      </c>
      <c r="BK362" s="133">
        <f>ROUND(I362*H362,2)</f>
        <v>0</v>
      </c>
      <c r="BL362" s="17" t="s">
        <v>184</v>
      </c>
      <c r="BM362" s="132" t="s">
        <v>518</v>
      </c>
    </row>
    <row r="363" spans="2:65" s="1" customFormat="1" x14ac:dyDescent="0.2">
      <c r="B363" s="28"/>
      <c r="D363" s="134" t="s">
        <v>186</v>
      </c>
      <c r="F363" s="135" t="s">
        <v>519</v>
      </c>
      <c r="I363" s="136"/>
      <c r="L363" s="28"/>
      <c r="M363" s="137"/>
      <c r="T363" s="44"/>
      <c r="AT363" s="17" t="s">
        <v>186</v>
      </c>
      <c r="AU363" s="17" t="s">
        <v>86</v>
      </c>
    </row>
    <row r="364" spans="2:65" s="12" customFormat="1" x14ac:dyDescent="0.2">
      <c r="B364" s="138"/>
      <c r="D364" s="139" t="s">
        <v>188</v>
      </c>
      <c r="E364" s="140" t="s">
        <v>3</v>
      </c>
      <c r="F364" s="141" t="s">
        <v>296</v>
      </c>
      <c r="H364" s="140" t="s">
        <v>3</v>
      </c>
      <c r="I364" s="142"/>
      <c r="L364" s="138"/>
      <c r="M364" s="143"/>
      <c r="T364" s="144"/>
      <c r="AT364" s="140" t="s">
        <v>188</v>
      </c>
      <c r="AU364" s="140" t="s">
        <v>86</v>
      </c>
      <c r="AV364" s="12" t="s">
        <v>83</v>
      </c>
      <c r="AW364" s="12" t="s">
        <v>36</v>
      </c>
      <c r="AX364" s="12" t="s">
        <v>75</v>
      </c>
      <c r="AY364" s="140" t="s">
        <v>177</v>
      </c>
    </row>
    <row r="365" spans="2:65" s="13" customFormat="1" x14ac:dyDescent="0.2">
      <c r="B365" s="145"/>
      <c r="D365" s="139" t="s">
        <v>188</v>
      </c>
      <c r="E365" s="146" t="s">
        <v>3</v>
      </c>
      <c r="F365" s="147" t="s">
        <v>520</v>
      </c>
      <c r="H365" s="148">
        <v>12.6</v>
      </c>
      <c r="I365" s="149"/>
      <c r="L365" s="145"/>
      <c r="M365" s="150"/>
      <c r="T365" s="151"/>
      <c r="AT365" s="146" t="s">
        <v>188</v>
      </c>
      <c r="AU365" s="146" t="s">
        <v>86</v>
      </c>
      <c r="AV365" s="13" t="s">
        <v>86</v>
      </c>
      <c r="AW365" s="13" t="s">
        <v>36</v>
      </c>
      <c r="AX365" s="13" t="s">
        <v>75</v>
      </c>
      <c r="AY365" s="146" t="s">
        <v>177</v>
      </c>
    </row>
    <row r="366" spans="2:65" s="12" customFormat="1" x14ac:dyDescent="0.2">
      <c r="B366" s="138"/>
      <c r="D366" s="139" t="s">
        <v>188</v>
      </c>
      <c r="E366" s="140" t="s">
        <v>3</v>
      </c>
      <c r="F366" s="141" t="s">
        <v>298</v>
      </c>
      <c r="H366" s="140" t="s">
        <v>3</v>
      </c>
      <c r="I366" s="142"/>
      <c r="L366" s="138"/>
      <c r="M366" s="143"/>
      <c r="T366" s="144"/>
      <c r="AT366" s="140" t="s">
        <v>188</v>
      </c>
      <c r="AU366" s="140" t="s">
        <v>86</v>
      </c>
      <c r="AV366" s="12" t="s">
        <v>83</v>
      </c>
      <c r="AW366" s="12" t="s">
        <v>36</v>
      </c>
      <c r="AX366" s="12" t="s">
        <v>75</v>
      </c>
      <c r="AY366" s="140" t="s">
        <v>177</v>
      </c>
    </row>
    <row r="367" spans="2:65" s="13" customFormat="1" x14ac:dyDescent="0.2">
      <c r="B367" s="145"/>
      <c r="D367" s="139" t="s">
        <v>188</v>
      </c>
      <c r="E367" s="146" t="s">
        <v>3</v>
      </c>
      <c r="F367" s="147" t="s">
        <v>521</v>
      </c>
      <c r="H367" s="148">
        <v>25.2</v>
      </c>
      <c r="I367" s="149"/>
      <c r="L367" s="145"/>
      <c r="M367" s="150"/>
      <c r="T367" s="151"/>
      <c r="AT367" s="146" t="s">
        <v>188</v>
      </c>
      <c r="AU367" s="146" t="s">
        <v>86</v>
      </c>
      <c r="AV367" s="13" t="s">
        <v>86</v>
      </c>
      <c r="AW367" s="13" t="s">
        <v>36</v>
      </c>
      <c r="AX367" s="13" t="s">
        <v>75</v>
      </c>
      <c r="AY367" s="146" t="s">
        <v>177</v>
      </c>
    </row>
    <row r="368" spans="2:65" s="12" customFormat="1" x14ac:dyDescent="0.2">
      <c r="B368" s="138"/>
      <c r="D368" s="139" t="s">
        <v>188</v>
      </c>
      <c r="E368" s="140" t="s">
        <v>3</v>
      </c>
      <c r="F368" s="141" t="s">
        <v>300</v>
      </c>
      <c r="H368" s="140" t="s">
        <v>3</v>
      </c>
      <c r="I368" s="142"/>
      <c r="L368" s="138"/>
      <c r="M368" s="143"/>
      <c r="T368" s="144"/>
      <c r="AT368" s="140" t="s">
        <v>188</v>
      </c>
      <c r="AU368" s="140" t="s">
        <v>86</v>
      </c>
      <c r="AV368" s="12" t="s">
        <v>83</v>
      </c>
      <c r="AW368" s="12" t="s">
        <v>36</v>
      </c>
      <c r="AX368" s="12" t="s">
        <v>75</v>
      </c>
      <c r="AY368" s="140" t="s">
        <v>177</v>
      </c>
    </row>
    <row r="369" spans="2:65" s="13" customFormat="1" x14ac:dyDescent="0.2">
      <c r="B369" s="145"/>
      <c r="D369" s="139" t="s">
        <v>188</v>
      </c>
      <c r="E369" s="146" t="s">
        <v>3</v>
      </c>
      <c r="F369" s="147" t="s">
        <v>522</v>
      </c>
      <c r="H369" s="148">
        <v>21</v>
      </c>
      <c r="I369" s="149"/>
      <c r="L369" s="145"/>
      <c r="M369" s="150"/>
      <c r="T369" s="151"/>
      <c r="AT369" s="146" t="s">
        <v>188</v>
      </c>
      <c r="AU369" s="146" t="s">
        <v>86</v>
      </c>
      <c r="AV369" s="13" t="s">
        <v>86</v>
      </c>
      <c r="AW369" s="13" t="s">
        <v>36</v>
      </c>
      <c r="AX369" s="13" t="s">
        <v>75</v>
      </c>
      <c r="AY369" s="146" t="s">
        <v>177</v>
      </c>
    </row>
    <row r="370" spans="2:65" s="14" customFormat="1" x14ac:dyDescent="0.2">
      <c r="B370" s="152"/>
      <c r="D370" s="139" t="s">
        <v>188</v>
      </c>
      <c r="E370" s="153" t="s">
        <v>3</v>
      </c>
      <c r="F370" s="154" t="s">
        <v>199</v>
      </c>
      <c r="H370" s="155">
        <v>58.8</v>
      </c>
      <c r="I370" s="156"/>
      <c r="L370" s="152"/>
      <c r="M370" s="157"/>
      <c r="T370" s="158"/>
      <c r="AT370" s="153" t="s">
        <v>188</v>
      </c>
      <c r="AU370" s="153" t="s">
        <v>86</v>
      </c>
      <c r="AV370" s="14" t="s">
        <v>184</v>
      </c>
      <c r="AW370" s="14" t="s">
        <v>36</v>
      </c>
      <c r="AX370" s="14" t="s">
        <v>83</v>
      </c>
      <c r="AY370" s="153" t="s">
        <v>177</v>
      </c>
    </row>
    <row r="371" spans="2:65" s="1" customFormat="1" ht="55.5" customHeight="1" x14ac:dyDescent="0.2">
      <c r="B371" s="120"/>
      <c r="C371" s="121" t="s">
        <v>523</v>
      </c>
      <c r="D371" s="121" t="s">
        <v>179</v>
      </c>
      <c r="E371" s="122" t="s">
        <v>524</v>
      </c>
      <c r="F371" s="123" t="s">
        <v>525</v>
      </c>
      <c r="G371" s="124" t="s">
        <v>279</v>
      </c>
      <c r="H371" s="125">
        <v>46.88</v>
      </c>
      <c r="I371" s="126"/>
      <c r="J371" s="127">
        <f>ROUND(I371*H371,2)</f>
        <v>0</v>
      </c>
      <c r="K371" s="123" t="s">
        <v>183</v>
      </c>
      <c r="L371" s="28"/>
      <c r="M371" s="128" t="s">
        <v>3</v>
      </c>
      <c r="N371" s="129" t="s">
        <v>46</v>
      </c>
      <c r="P371" s="130">
        <f>O371*H371</f>
        <v>0</v>
      </c>
      <c r="Q371" s="130">
        <v>0</v>
      </c>
      <c r="R371" s="130">
        <f>Q371*H371</f>
        <v>0</v>
      </c>
      <c r="S371" s="130">
        <v>0.27</v>
      </c>
      <c r="T371" s="131">
        <f>S371*H371</f>
        <v>12.657600000000002</v>
      </c>
      <c r="AR371" s="132" t="s">
        <v>184</v>
      </c>
      <c r="AT371" s="132" t="s">
        <v>179</v>
      </c>
      <c r="AU371" s="132" t="s">
        <v>86</v>
      </c>
      <c r="AY371" s="17" t="s">
        <v>177</v>
      </c>
      <c r="BE371" s="133">
        <f>IF(N371="základní",J371,0)</f>
        <v>0</v>
      </c>
      <c r="BF371" s="133">
        <f>IF(N371="snížená",J371,0)</f>
        <v>0</v>
      </c>
      <c r="BG371" s="133">
        <f>IF(N371="zákl. přenesená",J371,0)</f>
        <v>0</v>
      </c>
      <c r="BH371" s="133">
        <f>IF(N371="sníž. přenesená",J371,0)</f>
        <v>0</v>
      </c>
      <c r="BI371" s="133">
        <f>IF(N371="nulová",J371,0)</f>
        <v>0</v>
      </c>
      <c r="BJ371" s="17" t="s">
        <v>83</v>
      </c>
      <c r="BK371" s="133">
        <f>ROUND(I371*H371,2)</f>
        <v>0</v>
      </c>
      <c r="BL371" s="17" t="s">
        <v>184</v>
      </c>
      <c r="BM371" s="132" t="s">
        <v>526</v>
      </c>
    </row>
    <row r="372" spans="2:65" s="1" customFormat="1" x14ac:dyDescent="0.2">
      <c r="B372" s="28"/>
      <c r="D372" s="134" t="s">
        <v>186</v>
      </c>
      <c r="F372" s="135" t="s">
        <v>527</v>
      </c>
      <c r="I372" s="136"/>
      <c r="L372" s="28"/>
      <c r="M372" s="137"/>
      <c r="T372" s="44"/>
      <c r="AT372" s="17" t="s">
        <v>186</v>
      </c>
      <c r="AU372" s="17" t="s">
        <v>86</v>
      </c>
    </row>
    <row r="373" spans="2:65" s="12" customFormat="1" x14ac:dyDescent="0.2">
      <c r="B373" s="138"/>
      <c r="D373" s="139" t="s">
        <v>188</v>
      </c>
      <c r="E373" s="140" t="s">
        <v>3</v>
      </c>
      <c r="F373" s="141" t="s">
        <v>296</v>
      </c>
      <c r="H373" s="140" t="s">
        <v>3</v>
      </c>
      <c r="I373" s="142"/>
      <c r="L373" s="138"/>
      <c r="M373" s="143"/>
      <c r="T373" s="144"/>
      <c r="AT373" s="140" t="s">
        <v>188</v>
      </c>
      <c r="AU373" s="140" t="s">
        <v>86</v>
      </c>
      <c r="AV373" s="12" t="s">
        <v>83</v>
      </c>
      <c r="AW373" s="12" t="s">
        <v>36</v>
      </c>
      <c r="AX373" s="12" t="s">
        <v>75</v>
      </c>
      <c r="AY373" s="140" t="s">
        <v>177</v>
      </c>
    </row>
    <row r="374" spans="2:65" s="13" customFormat="1" x14ac:dyDescent="0.2">
      <c r="B374" s="145"/>
      <c r="D374" s="139" t="s">
        <v>188</v>
      </c>
      <c r="E374" s="146" t="s">
        <v>3</v>
      </c>
      <c r="F374" s="147" t="s">
        <v>528</v>
      </c>
      <c r="H374" s="148">
        <v>13.32</v>
      </c>
      <c r="I374" s="149"/>
      <c r="L374" s="145"/>
      <c r="M374" s="150"/>
      <c r="T374" s="151"/>
      <c r="AT374" s="146" t="s">
        <v>188</v>
      </c>
      <c r="AU374" s="146" t="s">
        <v>86</v>
      </c>
      <c r="AV374" s="13" t="s">
        <v>86</v>
      </c>
      <c r="AW374" s="13" t="s">
        <v>36</v>
      </c>
      <c r="AX374" s="13" t="s">
        <v>75</v>
      </c>
      <c r="AY374" s="146" t="s">
        <v>177</v>
      </c>
    </row>
    <row r="375" spans="2:65" s="12" customFormat="1" x14ac:dyDescent="0.2">
      <c r="B375" s="138"/>
      <c r="D375" s="139" t="s">
        <v>188</v>
      </c>
      <c r="E375" s="140" t="s">
        <v>3</v>
      </c>
      <c r="F375" s="141" t="s">
        <v>529</v>
      </c>
      <c r="H375" s="140" t="s">
        <v>3</v>
      </c>
      <c r="I375" s="142"/>
      <c r="L375" s="138"/>
      <c r="M375" s="143"/>
      <c r="T375" s="144"/>
      <c r="AT375" s="140" t="s">
        <v>188</v>
      </c>
      <c r="AU375" s="140" t="s">
        <v>86</v>
      </c>
      <c r="AV375" s="12" t="s">
        <v>83</v>
      </c>
      <c r="AW375" s="12" t="s">
        <v>36</v>
      </c>
      <c r="AX375" s="12" t="s">
        <v>75</v>
      </c>
      <c r="AY375" s="140" t="s">
        <v>177</v>
      </c>
    </row>
    <row r="376" spans="2:65" s="13" customFormat="1" x14ac:dyDescent="0.2">
      <c r="B376" s="145"/>
      <c r="D376" s="139" t="s">
        <v>188</v>
      </c>
      <c r="E376" s="146" t="s">
        <v>3</v>
      </c>
      <c r="F376" s="147" t="s">
        <v>530</v>
      </c>
      <c r="H376" s="148">
        <v>13.26</v>
      </c>
      <c r="I376" s="149"/>
      <c r="L376" s="145"/>
      <c r="M376" s="150"/>
      <c r="T376" s="151"/>
      <c r="AT376" s="146" t="s">
        <v>188</v>
      </c>
      <c r="AU376" s="146" t="s">
        <v>86</v>
      </c>
      <c r="AV376" s="13" t="s">
        <v>86</v>
      </c>
      <c r="AW376" s="13" t="s">
        <v>36</v>
      </c>
      <c r="AX376" s="13" t="s">
        <v>75</v>
      </c>
      <c r="AY376" s="146" t="s">
        <v>177</v>
      </c>
    </row>
    <row r="377" spans="2:65" s="12" customFormat="1" x14ac:dyDescent="0.2">
      <c r="B377" s="138"/>
      <c r="D377" s="139" t="s">
        <v>188</v>
      </c>
      <c r="E377" s="140" t="s">
        <v>3</v>
      </c>
      <c r="F377" s="141" t="s">
        <v>317</v>
      </c>
      <c r="H377" s="140" t="s">
        <v>3</v>
      </c>
      <c r="I377" s="142"/>
      <c r="L377" s="138"/>
      <c r="M377" s="143"/>
      <c r="T377" s="144"/>
      <c r="AT377" s="140" t="s">
        <v>188</v>
      </c>
      <c r="AU377" s="140" t="s">
        <v>86</v>
      </c>
      <c r="AV377" s="12" t="s">
        <v>83</v>
      </c>
      <c r="AW377" s="12" t="s">
        <v>36</v>
      </c>
      <c r="AX377" s="12" t="s">
        <v>75</v>
      </c>
      <c r="AY377" s="140" t="s">
        <v>177</v>
      </c>
    </row>
    <row r="378" spans="2:65" s="13" customFormat="1" x14ac:dyDescent="0.2">
      <c r="B378" s="145"/>
      <c r="D378" s="139" t="s">
        <v>188</v>
      </c>
      <c r="E378" s="146" t="s">
        <v>3</v>
      </c>
      <c r="F378" s="147" t="s">
        <v>531</v>
      </c>
      <c r="H378" s="148">
        <v>20.3</v>
      </c>
      <c r="I378" s="149"/>
      <c r="L378" s="145"/>
      <c r="M378" s="150"/>
      <c r="T378" s="151"/>
      <c r="AT378" s="146" t="s">
        <v>188</v>
      </c>
      <c r="AU378" s="146" t="s">
        <v>86</v>
      </c>
      <c r="AV378" s="13" t="s">
        <v>86</v>
      </c>
      <c r="AW378" s="13" t="s">
        <v>36</v>
      </c>
      <c r="AX378" s="13" t="s">
        <v>75</v>
      </c>
      <c r="AY378" s="146" t="s">
        <v>177</v>
      </c>
    </row>
    <row r="379" spans="2:65" s="14" customFormat="1" x14ac:dyDescent="0.2">
      <c r="B379" s="152"/>
      <c r="D379" s="139" t="s">
        <v>188</v>
      </c>
      <c r="E379" s="153" t="s">
        <v>3</v>
      </c>
      <c r="F379" s="154" t="s">
        <v>199</v>
      </c>
      <c r="H379" s="155">
        <v>46.879999999999995</v>
      </c>
      <c r="I379" s="156"/>
      <c r="L379" s="152"/>
      <c r="M379" s="157"/>
      <c r="T379" s="158"/>
      <c r="AT379" s="153" t="s">
        <v>188</v>
      </c>
      <c r="AU379" s="153" t="s">
        <v>86</v>
      </c>
      <c r="AV379" s="14" t="s">
        <v>184</v>
      </c>
      <c r="AW379" s="14" t="s">
        <v>36</v>
      </c>
      <c r="AX379" s="14" t="s">
        <v>83</v>
      </c>
      <c r="AY379" s="153" t="s">
        <v>177</v>
      </c>
    </row>
    <row r="380" spans="2:65" s="1" customFormat="1" ht="44.25" customHeight="1" x14ac:dyDescent="0.2">
      <c r="B380" s="120"/>
      <c r="C380" s="121" t="s">
        <v>532</v>
      </c>
      <c r="D380" s="121" t="s">
        <v>179</v>
      </c>
      <c r="E380" s="122" t="s">
        <v>533</v>
      </c>
      <c r="F380" s="123" t="s">
        <v>534</v>
      </c>
      <c r="G380" s="124" t="s">
        <v>387</v>
      </c>
      <c r="H380" s="125">
        <v>21</v>
      </c>
      <c r="I380" s="126"/>
      <c r="J380" s="127">
        <f>ROUND(I380*H380,2)</f>
        <v>0</v>
      </c>
      <c r="K380" s="123" t="s">
        <v>183</v>
      </c>
      <c r="L380" s="28"/>
      <c r="M380" s="128" t="s">
        <v>3</v>
      </c>
      <c r="N380" s="129" t="s">
        <v>46</v>
      </c>
      <c r="P380" s="130">
        <f>O380*H380</f>
        <v>0</v>
      </c>
      <c r="Q380" s="130">
        <v>0</v>
      </c>
      <c r="R380" s="130">
        <f>Q380*H380</f>
        <v>0</v>
      </c>
      <c r="S380" s="130">
        <v>5.8999999999999997E-2</v>
      </c>
      <c r="T380" s="131">
        <f>S380*H380</f>
        <v>1.2389999999999999</v>
      </c>
      <c r="AR380" s="132" t="s">
        <v>184</v>
      </c>
      <c r="AT380" s="132" t="s">
        <v>179</v>
      </c>
      <c r="AU380" s="132" t="s">
        <v>86</v>
      </c>
      <c r="AY380" s="17" t="s">
        <v>177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17" t="s">
        <v>83</v>
      </c>
      <c r="BK380" s="133">
        <f>ROUND(I380*H380,2)</f>
        <v>0</v>
      </c>
      <c r="BL380" s="17" t="s">
        <v>184</v>
      </c>
      <c r="BM380" s="132" t="s">
        <v>535</v>
      </c>
    </row>
    <row r="381" spans="2:65" s="1" customFormat="1" x14ac:dyDescent="0.2">
      <c r="B381" s="28"/>
      <c r="D381" s="134" t="s">
        <v>186</v>
      </c>
      <c r="F381" s="135" t="s">
        <v>536</v>
      </c>
      <c r="I381" s="136"/>
      <c r="L381" s="28"/>
      <c r="M381" s="137"/>
      <c r="T381" s="44"/>
      <c r="AT381" s="17" t="s">
        <v>186</v>
      </c>
      <c r="AU381" s="17" t="s">
        <v>86</v>
      </c>
    </row>
    <row r="382" spans="2:65" s="12" customFormat="1" x14ac:dyDescent="0.2">
      <c r="B382" s="138"/>
      <c r="D382" s="139" t="s">
        <v>188</v>
      </c>
      <c r="E382" s="140" t="s">
        <v>3</v>
      </c>
      <c r="F382" s="141" t="s">
        <v>537</v>
      </c>
      <c r="H382" s="140" t="s">
        <v>3</v>
      </c>
      <c r="I382" s="142"/>
      <c r="L382" s="138"/>
      <c r="M382" s="143"/>
      <c r="T382" s="144"/>
      <c r="AT382" s="140" t="s">
        <v>188</v>
      </c>
      <c r="AU382" s="140" t="s">
        <v>86</v>
      </c>
      <c r="AV382" s="12" t="s">
        <v>83</v>
      </c>
      <c r="AW382" s="12" t="s">
        <v>36</v>
      </c>
      <c r="AX382" s="12" t="s">
        <v>75</v>
      </c>
      <c r="AY382" s="140" t="s">
        <v>177</v>
      </c>
    </row>
    <row r="383" spans="2:65" s="13" customFormat="1" x14ac:dyDescent="0.2">
      <c r="B383" s="145"/>
      <c r="D383" s="139" t="s">
        <v>188</v>
      </c>
      <c r="E383" s="146" t="s">
        <v>3</v>
      </c>
      <c r="F383" s="147" t="s">
        <v>218</v>
      </c>
      <c r="H383" s="148">
        <v>6</v>
      </c>
      <c r="I383" s="149"/>
      <c r="L383" s="145"/>
      <c r="M383" s="150"/>
      <c r="T383" s="151"/>
      <c r="AT383" s="146" t="s">
        <v>188</v>
      </c>
      <c r="AU383" s="146" t="s">
        <v>86</v>
      </c>
      <c r="AV383" s="13" t="s">
        <v>86</v>
      </c>
      <c r="AW383" s="13" t="s">
        <v>36</v>
      </c>
      <c r="AX383" s="13" t="s">
        <v>75</v>
      </c>
      <c r="AY383" s="146" t="s">
        <v>177</v>
      </c>
    </row>
    <row r="384" spans="2:65" s="12" customFormat="1" x14ac:dyDescent="0.2">
      <c r="B384" s="138"/>
      <c r="D384" s="139" t="s">
        <v>188</v>
      </c>
      <c r="E384" s="140" t="s">
        <v>3</v>
      </c>
      <c r="F384" s="141" t="s">
        <v>538</v>
      </c>
      <c r="H384" s="140" t="s">
        <v>3</v>
      </c>
      <c r="I384" s="142"/>
      <c r="L384" s="138"/>
      <c r="M384" s="143"/>
      <c r="T384" s="144"/>
      <c r="AT384" s="140" t="s">
        <v>188</v>
      </c>
      <c r="AU384" s="140" t="s">
        <v>86</v>
      </c>
      <c r="AV384" s="12" t="s">
        <v>83</v>
      </c>
      <c r="AW384" s="12" t="s">
        <v>36</v>
      </c>
      <c r="AX384" s="12" t="s">
        <v>75</v>
      </c>
      <c r="AY384" s="140" t="s">
        <v>177</v>
      </c>
    </row>
    <row r="385" spans="2:65" s="13" customFormat="1" x14ac:dyDescent="0.2">
      <c r="B385" s="145"/>
      <c r="D385" s="139" t="s">
        <v>188</v>
      </c>
      <c r="E385" s="146" t="s">
        <v>3</v>
      </c>
      <c r="F385" s="147" t="s">
        <v>231</v>
      </c>
      <c r="H385" s="148">
        <v>8</v>
      </c>
      <c r="I385" s="149"/>
      <c r="L385" s="145"/>
      <c r="M385" s="150"/>
      <c r="T385" s="151"/>
      <c r="AT385" s="146" t="s">
        <v>188</v>
      </c>
      <c r="AU385" s="146" t="s">
        <v>86</v>
      </c>
      <c r="AV385" s="13" t="s">
        <v>86</v>
      </c>
      <c r="AW385" s="13" t="s">
        <v>36</v>
      </c>
      <c r="AX385" s="13" t="s">
        <v>75</v>
      </c>
      <c r="AY385" s="146" t="s">
        <v>177</v>
      </c>
    </row>
    <row r="386" spans="2:65" s="12" customFormat="1" x14ac:dyDescent="0.2">
      <c r="B386" s="138"/>
      <c r="D386" s="139" t="s">
        <v>188</v>
      </c>
      <c r="E386" s="140" t="s">
        <v>3</v>
      </c>
      <c r="F386" s="141" t="s">
        <v>539</v>
      </c>
      <c r="H386" s="140" t="s">
        <v>3</v>
      </c>
      <c r="I386" s="142"/>
      <c r="L386" s="138"/>
      <c r="M386" s="143"/>
      <c r="T386" s="144"/>
      <c r="AT386" s="140" t="s">
        <v>188</v>
      </c>
      <c r="AU386" s="140" t="s">
        <v>86</v>
      </c>
      <c r="AV386" s="12" t="s">
        <v>83</v>
      </c>
      <c r="AW386" s="12" t="s">
        <v>36</v>
      </c>
      <c r="AX386" s="12" t="s">
        <v>75</v>
      </c>
      <c r="AY386" s="140" t="s">
        <v>177</v>
      </c>
    </row>
    <row r="387" spans="2:65" s="13" customFormat="1" x14ac:dyDescent="0.2">
      <c r="B387" s="145"/>
      <c r="D387" s="139" t="s">
        <v>188</v>
      </c>
      <c r="E387" s="146" t="s">
        <v>3</v>
      </c>
      <c r="F387" s="147" t="s">
        <v>224</v>
      </c>
      <c r="H387" s="148">
        <v>7</v>
      </c>
      <c r="I387" s="149"/>
      <c r="L387" s="145"/>
      <c r="M387" s="150"/>
      <c r="T387" s="151"/>
      <c r="AT387" s="146" t="s">
        <v>188</v>
      </c>
      <c r="AU387" s="146" t="s">
        <v>86</v>
      </c>
      <c r="AV387" s="13" t="s">
        <v>86</v>
      </c>
      <c r="AW387" s="13" t="s">
        <v>36</v>
      </c>
      <c r="AX387" s="13" t="s">
        <v>75</v>
      </c>
      <c r="AY387" s="146" t="s">
        <v>177</v>
      </c>
    </row>
    <row r="388" spans="2:65" s="14" customFormat="1" x14ac:dyDescent="0.2">
      <c r="B388" s="152"/>
      <c r="D388" s="139" t="s">
        <v>188</v>
      </c>
      <c r="E388" s="153" t="s">
        <v>3</v>
      </c>
      <c r="F388" s="154" t="s">
        <v>199</v>
      </c>
      <c r="H388" s="155">
        <v>21</v>
      </c>
      <c r="I388" s="156"/>
      <c r="L388" s="152"/>
      <c r="M388" s="157"/>
      <c r="T388" s="158"/>
      <c r="AT388" s="153" t="s">
        <v>188</v>
      </c>
      <c r="AU388" s="153" t="s">
        <v>86</v>
      </c>
      <c r="AV388" s="14" t="s">
        <v>184</v>
      </c>
      <c r="AW388" s="14" t="s">
        <v>36</v>
      </c>
      <c r="AX388" s="14" t="s">
        <v>83</v>
      </c>
      <c r="AY388" s="153" t="s">
        <v>177</v>
      </c>
    </row>
    <row r="389" spans="2:65" s="1" customFormat="1" ht="44.25" customHeight="1" x14ac:dyDescent="0.2">
      <c r="B389" s="120"/>
      <c r="C389" s="121" t="s">
        <v>540</v>
      </c>
      <c r="D389" s="121" t="s">
        <v>179</v>
      </c>
      <c r="E389" s="122" t="s">
        <v>541</v>
      </c>
      <c r="F389" s="123" t="s">
        <v>542</v>
      </c>
      <c r="G389" s="124" t="s">
        <v>387</v>
      </c>
      <c r="H389" s="125">
        <v>3</v>
      </c>
      <c r="I389" s="126"/>
      <c r="J389" s="127">
        <f>ROUND(I389*H389,2)</f>
        <v>0</v>
      </c>
      <c r="K389" s="123" t="s">
        <v>183</v>
      </c>
      <c r="L389" s="28"/>
      <c r="M389" s="128" t="s">
        <v>3</v>
      </c>
      <c r="N389" s="129" t="s">
        <v>46</v>
      </c>
      <c r="P389" s="130">
        <f>O389*H389</f>
        <v>0</v>
      </c>
      <c r="Q389" s="130">
        <v>0</v>
      </c>
      <c r="R389" s="130">
        <f>Q389*H389</f>
        <v>0</v>
      </c>
      <c r="S389" s="130">
        <v>0.187</v>
      </c>
      <c r="T389" s="131">
        <f>S389*H389</f>
        <v>0.56099999999999994</v>
      </c>
      <c r="AR389" s="132" t="s">
        <v>184</v>
      </c>
      <c r="AT389" s="132" t="s">
        <v>179</v>
      </c>
      <c r="AU389" s="132" t="s">
        <v>86</v>
      </c>
      <c r="AY389" s="17" t="s">
        <v>177</v>
      </c>
      <c r="BE389" s="133">
        <f>IF(N389="základní",J389,0)</f>
        <v>0</v>
      </c>
      <c r="BF389" s="133">
        <f>IF(N389="snížená",J389,0)</f>
        <v>0</v>
      </c>
      <c r="BG389" s="133">
        <f>IF(N389="zákl. přenesená",J389,0)</f>
        <v>0</v>
      </c>
      <c r="BH389" s="133">
        <f>IF(N389="sníž. přenesená",J389,0)</f>
        <v>0</v>
      </c>
      <c r="BI389" s="133">
        <f>IF(N389="nulová",J389,0)</f>
        <v>0</v>
      </c>
      <c r="BJ389" s="17" t="s">
        <v>83</v>
      </c>
      <c r="BK389" s="133">
        <f>ROUND(I389*H389,2)</f>
        <v>0</v>
      </c>
      <c r="BL389" s="17" t="s">
        <v>184</v>
      </c>
      <c r="BM389" s="132" t="s">
        <v>543</v>
      </c>
    </row>
    <row r="390" spans="2:65" s="1" customFormat="1" x14ac:dyDescent="0.2">
      <c r="B390" s="28"/>
      <c r="D390" s="134" t="s">
        <v>186</v>
      </c>
      <c r="F390" s="135" t="s">
        <v>544</v>
      </c>
      <c r="I390" s="136"/>
      <c r="L390" s="28"/>
      <c r="M390" s="137"/>
      <c r="T390" s="44"/>
      <c r="AT390" s="17" t="s">
        <v>186</v>
      </c>
      <c r="AU390" s="17" t="s">
        <v>86</v>
      </c>
    </row>
    <row r="391" spans="2:65" s="12" customFormat="1" x14ac:dyDescent="0.2">
      <c r="B391" s="138"/>
      <c r="D391" s="139" t="s">
        <v>188</v>
      </c>
      <c r="E391" s="140" t="s">
        <v>3</v>
      </c>
      <c r="F391" s="141" t="s">
        <v>545</v>
      </c>
      <c r="H391" s="140" t="s">
        <v>3</v>
      </c>
      <c r="I391" s="142"/>
      <c r="L391" s="138"/>
      <c r="M391" s="143"/>
      <c r="T391" s="144"/>
      <c r="AT391" s="140" t="s">
        <v>188</v>
      </c>
      <c r="AU391" s="140" t="s">
        <v>86</v>
      </c>
      <c r="AV391" s="12" t="s">
        <v>83</v>
      </c>
      <c r="AW391" s="12" t="s">
        <v>36</v>
      </c>
      <c r="AX391" s="12" t="s">
        <v>75</v>
      </c>
      <c r="AY391" s="140" t="s">
        <v>177</v>
      </c>
    </row>
    <row r="392" spans="2:65" s="13" customFormat="1" x14ac:dyDescent="0.2">
      <c r="B392" s="145"/>
      <c r="D392" s="139" t="s">
        <v>188</v>
      </c>
      <c r="E392" s="146" t="s">
        <v>3</v>
      </c>
      <c r="F392" s="147" t="s">
        <v>83</v>
      </c>
      <c r="H392" s="148">
        <v>1</v>
      </c>
      <c r="I392" s="149"/>
      <c r="L392" s="145"/>
      <c r="M392" s="150"/>
      <c r="T392" s="151"/>
      <c r="AT392" s="146" t="s">
        <v>188</v>
      </c>
      <c r="AU392" s="146" t="s">
        <v>86</v>
      </c>
      <c r="AV392" s="13" t="s">
        <v>86</v>
      </c>
      <c r="AW392" s="13" t="s">
        <v>36</v>
      </c>
      <c r="AX392" s="13" t="s">
        <v>75</v>
      </c>
      <c r="AY392" s="146" t="s">
        <v>177</v>
      </c>
    </row>
    <row r="393" spans="2:65" s="12" customFormat="1" x14ac:dyDescent="0.2">
      <c r="B393" s="138"/>
      <c r="D393" s="139" t="s">
        <v>188</v>
      </c>
      <c r="E393" s="140" t="s">
        <v>3</v>
      </c>
      <c r="F393" s="141" t="s">
        <v>546</v>
      </c>
      <c r="H393" s="140" t="s">
        <v>3</v>
      </c>
      <c r="I393" s="142"/>
      <c r="L393" s="138"/>
      <c r="M393" s="143"/>
      <c r="T393" s="144"/>
      <c r="AT393" s="140" t="s">
        <v>188</v>
      </c>
      <c r="AU393" s="140" t="s">
        <v>86</v>
      </c>
      <c r="AV393" s="12" t="s">
        <v>83</v>
      </c>
      <c r="AW393" s="12" t="s">
        <v>36</v>
      </c>
      <c r="AX393" s="12" t="s">
        <v>75</v>
      </c>
      <c r="AY393" s="140" t="s">
        <v>177</v>
      </c>
    </row>
    <row r="394" spans="2:65" s="13" customFormat="1" x14ac:dyDescent="0.2">
      <c r="B394" s="145"/>
      <c r="D394" s="139" t="s">
        <v>188</v>
      </c>
      <c r="E394" s="146" t="s">
        <v>3</v>
      </c>
      <c r="F394" s="147" t="s">
        <v>83</v>
      </c>
      <c r="H394" s="148">
        <v>1</v>
      </c>
      <c r="I394" s="149"/>
      <c r="L394" s="145"/>
      <c r="M394" s="150"/>
      <c r="T394" s="151"/>
      <c r="AT394" s="146" t="s">
        <v>188</v>
      </c>
      <c r="AU394" s="146" t="s">
        <v>86</v>
      </c>
      <c r="AV394" s="13" t="s">
        <v>86</v>
      </c>
      <c r="AW394" s="13" t="s">
        <v>36</v>
      </c>
      <c r="AX394" s="13" t="s">
        <v>75</v>
      </c>
      <c r="AY394" s="146" t="s">
        <v>177</v>
      </c>
    </row>
    <row r="395" spans="2:65" s="12" customFormat="1" x14ac:dyDescent="0.2">
      <c r="B395" s="138"/>
      <c r="D395" s="139" t="s">
        <v>188</v>
      </c>
      <c r="E395" s="140" t="s">
        <v>3</v>
      </c>
      <c r="F395" s="141" t="s">
        <v>547</v>
      </c>
      <c r="H395" s="140" t="s">
        <v>3</v>
      </c>
      <c r="I395" s="142"/>
      <c r="L395" s="138"/>
      <c r="M395" s="143"/>
      <c r="T395" s="144"/>
      <c r="AT395" s="140" t="s">
        <v>188</v>
      </c>
      <c r="AU395" s="140" t="s">
        <v>86</v>
      </c>
      <c r="AV395" s="12" t="s">
        <v>83</v>
      </c>
      <c r="AW395" s="12" t="s">
        <v>36</v>
      </c>
      <c r="AX395" s="12" t="s">
        <v>75</v>
      </c>
      <c r="AY395" s="140" t="s">
        <v>177</v>
      </c>
    </row>
    <row r="396" spans="2:65" s="13" customFormat="1" x14ac:dyDescent="0.2">
      <c r="B396" s="145"/>
      <c r="D396" s="139" t="s">
        <v>188</v>
      </c>
      <c r="E396" s="146" t="s">
        <v>3</v>
      </c>
      <c r="F396" s="147" t="s">
        <v>83</v>
      </c>
      <c r="H396" s="148">
        <v>1</v>
      </c>
      <c r="I396" s="149"/>
      <c r="L396" s="145"/>
      <c r="M396" s="150"/>
      <c r="T396" s="151"/>
      <c r="AT396" s="146" t="s">
        <v>188</v>
      </c>
      <c r="AU396" s="146" t="s">
        <v>86</v>
      </c>
      <c r="AV396" s="13" t="s">
        <v>86</v>
      </c>
      <c r="AW396" s="13" t="s">
        <v>36</v>
      </c>
      <c r="AX396" s="13" t="s">
        <v>75</v>
      </c>
      <c r="AY396" s="146" t="s">
        <v>177</v>
      </c>
    </row>
    <row r="397" spans="2:65" s="14" customFormat="1" x14ac:dyDescent="0.2">
      <c r="B397" s="152"/>
      <c r="D397" s="139" t="s">
        <v>188</v>
      </c>
      <c r="E397" s="153" t="s">
        <v>3</v>
      </c>
      <c r="F397" s="154" t="s">
        <v>199</v>
      </c>
      <c r="H397" s="155">
        <v>3</v>
      </c>
      <c r="I397" s="156"/>
      <c r="L397" s="152"/>
      <c r="M397" s="157"/>
      <c r="T397" s="158"/>
      <c r="AT397" s="153" t="s">
        <v>188</v>
      </c>
      <c r="AU397" s="153" t="s">
        <v>86</v>
      </c>
      <c r="AV397" s="14" t="s">
        <v>184</v>
      </c>
      <c r="AW397" s="14" t="s">
        <v>36</v>
      </c>
      <c r="AX397" s="14" t="s">
        <v>83</v>
      </c>
      <c r="AY397" s="153" t="s">
        <v>177</v>
      </c>
    </row>
    <row r="398" spans="2:65" s="1" customFormat="1" ht="44.25" customHeight="1" x14ac:dyDescent="0.2">
      <c r="B398" s="120"/>
      <c r="C398" s="121" t="s">
        <v>548</v>
      </c>
      <c r="D398" s="121" t="s">
        <v>179</v>
      </c>
      <c r="E398" s="122" t="s">
        <v>549</v>
      </c>
      <c r="F398" s="123" t="s">
        <v>550</v>
      </c>
      <c r="G398" s="124" t="s">
        <v>182</v>
      </c>
      <c r="H398" s="125">
        <v>0.59399999999999997</v>
      </c>
      <c r="I398" s="126"/>
      <c r="J398" s="127">
        <f>ROUND(I398*H398,2)</f>
        <v>0</v>
      </c>
      <c r="K398" s="123" t="s">
        <v>183</v>
      </c>
      <c r="L398" s="28"/>
      <c r="M398" s="128" t="s">
        <v>3</v>
      </c>
      <c r="N398" s="129" t="s">
        <v>46</v>
      </c>
      <c r="P398" s="130">
        <f>O398*H398</f>
        <v>0</v>
      </c>
      <c r="Q398" s="130">
        <v>0</v>
      </c>
      <c r="R398" s="130">
        <f>Q398*H398</f>
        <v>0</v>
      </c>
      <c r="S398" s="130">
        <v>2.4</v>
      </c>
      <c r="T398" s="131">
        <f>S398*H398</f>
        <v>1.4256</v>
      </c>
      <c r="AR398" s="132" t="s">
        <v>184</v>
      </c>
      <c r="AT398" s="132" t="s">
        <v>179</v>
      </c>
      <c r="AU398" s="132" t="s">
        <v>86</v>
      </c>
      <c r="AY398" s="17" t="s">
        <v>177</v>
      </c>
      <c r="BE398" s="133">
        <f>IF(N398="základní",J398,0)</f>
        <v>0</v>
      </c>
      <c r="BF398" s="133">
        <f>IF(N398="snížená",J398,0)</f>
        <v>0</v>
      </c>
      <c r="BG398" s="133">
        <f>IF(N398="zákl. přenesená",J398,0)</f>
        <v>0</v>
      </c>
      <c r="BH398" s="133">
        <f>IF(N398="sníž. přenesená",J398,0)</f>
        <v>0</v>
      </c>
      <c r="BI398" s="133">
        <f>IF(N398="nulová",J398,0)</f>
        <v>0</v>
      </c>
      <c r="BJ398" s="17" t="s">
        <v>83</v>
      </c>
      <c r="BK398" s="133">
        <f>ROUND(I398*H398,2)</f>
        <v>0</v>
      </c>
      <c r="BL398" s="17" t="s">
        <v>184</v>
      </c>
      <c r="BM398" s="132" t="s">
        <v>551</v>
      </c>
    </row>
    <row r="399" spans="2:65" s="1" customFormat="1" x14ac:dyDescent="0.2">
      <c r="B399" s="28"/>
      <c r="D399" s="134" t="s">
        <v>186</v>
      </c>
      <c r="F399" s="135" t="s">
        <v>552</v>
      </c>
      <c r="I399" s="136"/>
      <c r="L399" s="28"/>
      <c r="M399" s="137"/>
      <c r="T399" s="44"/>
      <c r="AT399" s="17" t="s">
        <v>186</v>
      </c>
      <c r="AU399" s="17" t="s">
        <v>86</v>
      </c>
    </row>
    <row r="400" spans="2:65" s="12" customFormat="1" x14ac:dyDescent="0.2">
      <c r="B400" s="138"/>
      <c r="D400" s="139" t="s">
        <v>188</v>
      </c>
      <c r="E400" s="140" t="s">
        <v>3</v>
      </c>
      <c r="F400" s="141" t="s">
        <v>553</v>
      </c>
      <c r="H400" s="140" t="s">
        <v>3</v>
      </c>
      <c r="I400" s="142"/>
      <c r="L400" s="138"/>
      <c r="M400" s="143"/>
      <c r="T400" s="144"/>
      <c r="AT400" s="140" t="s">
        <v>188</v>
      </c>
      <c r="AU400" s="140" t="s">
        <v>86</v>
      </c>
      <c r="AV400" s="12" t="s">
        <v>83</v>
      </c>
      <c r="AW400" s="12" t="s">
        <v>36</v>
      </c>
      <c r="AX400" s="12" t="s">
        <v>75</v>
      </c>
      <c r="AY400" s="140" t="s">
        <v>177</v>
      </c>
    </row>
    <row r="401" spans="2:65" s="13" customFormat="1" x14ac:dyDescent="0.2">
      <c r="B401" s="145"/>
      <c r="D401" s="139" t="s">
        <v>188</v>
      </c>
      <c r="E401" s="146" t="s">
        <v>3</v>
      </c>
      <c r="F401" s="147" t="s">
        <v>554</v>
      </c>
      <c r="H401" s="148">
        <v>0.29699999999999999</v>
      </c>
      <c r="I401" s="149"/>
      <c r="L401" s="145"/>
      <c r="M401" s="150"/>
      <c r="T401" s="151"/>
      <c r="AT401" s="146" t="s">
        <v>188</v>
      </c>
      <c r="AU401" s="146" t="s">
        <v>86</v>
      </c>
      <c r="AV401" s="13" t="s">
        <v>86</v>
      </c>
      <c r="AW401" s="13" t="s">
        <v>36</v>
      </c>
      <c r="AX401" s="13" t="s">
        <v>75</v>
      </c>
      <c r="AY401" s="146" t="s">
        <v>177</v>
      </c>
    </row>
    <row r="402" spans="2:65" s="12" customFormat="1" x14ac:dyDescent="0.2">
      <c r="B402" s="138"/>
      <c r="D402" s="139" t="s">
        <v>188</v>
      </c>
      <c r="E402" s="140" t="s">
        <v>3</v>
      </c>
      <c r="F402" s="141" t="s">
        <v>555</v>
      </c>
      <c r="H402" s="140" t="s">
        <v>3</v>
      </c>
      <c r="I402" s="142"/>
      <c r="L402" s="138"/>
      <c r="M402" s="143"/>
      <c r="T402" s="144"/>
      <c r="AT402" s="140" t="s">
        <v>188</v>
      </c>
      <c r="AU402" s="140" t="s">
        <v>86</v>
      </c>
      <c r="AV402" s="12" t="s">
        <v>83</v>
      </c>
      <c r="AW402" s="12" t="s">
        <v>36</v>
      </c>
      <c r="AX402" s="12" t="s">
        <v>75</v>
      </c>
      <c r="AY402" s="140" t="s">
        <v>177</v>
      </c>
    </row>
    <row r="403" spans="2:65" s="13" customFormat="1" x14ac:dyDescent="0.2">
      <c r="B403" s="145"/>
      <c r="D403" s="139" t="s">
        <v>188</v>
      </c>
      <c r="E403" s="146" t="s">
        <v>3</v>
      </c>
      <c r="F403" s="147" t="s">
        <v>554</v>
      </c>
      <c r="H403" s="148">
        <v>0.29699999999999999</v>
      </c>
      <c r="I403" s="149"/>
      <c r="L403" s="145"/>
      <c r="M403" s="150"/>
      <c r="T403" s="151"/>
      <c r="AT403" s="146" t="s">
        <v>188</v>
      </c>
      <c r="AU403" s="146" t="s">
        <v>86</v>
      </c>
      <c r="AV403" s="13" t="s">
        <v>86</v>
      </c>
      <c r="AW403" s="13" t="s">
        <v>36</v>
      </c>
      <c r="AX403" s="13" t="s">
        <v>75</v>
      </c>
      <c r="AY403" s="146" t="s">
        <v>177</v>
      </c>
    </row>
    <row r="404" spans="2:65" s="14" customFormat="1" x14ac:dyDescent="0.2">
      <c r="B404" s="152"/>
      <c r="D404" s="139" t="s">
        <v>188</v>
      </c>
      <c r="E404" s="153" t="s">
        <v>3</v>
      </c>
      <c r="F404" s="154" t="s">
        <v>199</v>
      </c>
      <c r="H404" s="155">
        <v>0.59399999999999997</v>
      </c>
      <c r="I404" s="156"/>
      <c r="L404" s="152"/>
      <c r="M404" s="157"/>
      <c r="T404" s="158"/>
      <c r="AT404" s="153" t="s">
        <v>188</v>
      </c>
      <c r="AU404" s="153" t="s">
        <v>86</v>
      </c>
      <c r="AV404" s="14" t="s">
        <v>184</v>
      </c>
      <c r="AW404" s="14" t="s">
        <v>36</v>
      </c>
      <c r="AX404" s="14" t="s">
        <v>83</v>
      </c>
      <c r="AY404" s="153" t="s">
        <v>177</v>
      </c>
    </row>
    <row r="405" spans="2:65" s="1" customFormat="1" ht="44.25" customHeight="1" x14ac:dyDescent="0.2">
      <c r="B405" s="120"/>
      <c r="C405" s="121" t="s">
        <v>556</v>
      </c>
      <c r="D405" s="121" t="s">
        <v>179</v>
      </c>
      <c r="E405" s="122" t="s">
        <v>557</v>
      </c>
      <c r="F405" s="123" t="s">
        <v>558</v>
      </c>
      <c r="G405" s="124" t="s">
        <v>328</v>
      </c>
      <c r="H405" s="125">
        <v>7.9</v>
      </c>
      <c r="I405" s="126"/>
      <c r="J405" s="127">
        <f>ROUND(I405*H405,2)</f>
        <v>0</v>
      </c>
      <c r="K405" s="123" t="s">
        <v>183</v>
      </c>
      <c r="L405" s="28"/>
      <c r="M405" s="128" t="s">
        <v>3</v>
      </c>
      <c r="N405" s="129" t="s">
        <v>46</v>
      </c>
      <c r="P405" s="130">
        <f>O405*H405</f>
        <v>0</v>
      </c>
      <c r="Q405" s="130">
        <v>3.4499999999999999E-3</v>
      </c>
      <c r="R405" s="130">
        <f>Q405*H405</f>
        <v>2.7255000000000001E-2</v>
      </c>
      <c r="S405" s="130">
        <v>8.6999999999999994E-2</v>
      </c>
      <c r="T405" s="131">
        <f>S405*H405</f>
        <v>0.68730000000000002</v>
      </c>
      <c r="AR405" s="132" t="s">
        <v>184</v>
      </c>
      <c r="AT405" s="132" t="s">
        <v>179</v>
      </c>
      <c r="AU405" s="132" t="s">
        <v>86</v>
      </c>
      <c r="AY405" s="17" t="s">
        <v>177</v>
      </c>
      <c r="BE405" s="133">
        <f>IF(N405="základní",J405,0)</f>
        <v>0</v>
      </c>
      <c r="BF405" s="133">
        <f>IF(N405="snížená",J405,0)</f>
        <v>0</v>
      </c>
      <c r="BG405" s="133">
        <f>IF(N405="zákl. přenesená",J405,0)</f>
        <v>0</v>
      </c>
      <c r="BH405" s="133">
        <f>IF(N405="sníž. přenesená",J405,0)</f>
        <v>0</v>
      </c>
      <c r="BI405" s="133">
        <f>IF(N405="nulová",J405,0)</f>
        <v>0</v>
      </c>
      <c r="BJ405" s="17" t="s">
        <v>83</v>
      </c>
      <c r="BK405" s="133">
        <f>ROUND(I405*H405,2)</f>
        <v>0</v>
      </c>
      <c r="BL405" s="17" t="s">
        <v>184</v>
      </c>
      <c r="BM405" s="132" t="s">
        <v>559</v>
      </c>
    </row>
    <row r="406" spans="2:65" s="1" customFormat="1" x14ac:dyDescent="0.2">
      <c r="B406" s="28"/>
      <c r="D406" s="134" t="s">
        <v>186</v>
      </c>
      <c r="F406" s="135" t="s">
        <v>560</v>
      </c>
      <c r="I406" s="136"/>
      <c r="L406" s="28"/>
      <c r="M406" s="137"/>
      <c r="T406" s="44"/>
      <c r="AT406" s="17" t="s">
        <v>186</v>
      </c>
      <c r="AU406" s="17" t="s">
        <v>86</v>
      </c>
    </row>
    <row r="407" spans="2:65" s="12" customFormat="1" x14ac:dyDescent="0.2">
      <c r="B407" s="138"/>
      <c r="D407" s="139" t="s">
        <v>188</v>
      </c>
      <c r="E407" s="140" t="s">
        <v>3</v>
      </c>
      <c r="F407" s="141" t="s">
        <v>195</v>
      </c>
      <c r="H407" s="140" t="s">
        <v>3</v>
      </c>
      <c r="I407" s="142"/>
      <c r="L407" s="138"/>
      <c r="M407" s="143"/>
      <c r="T407" s="144"/>
      <c r="AT407" s="140" t="s">
        <v>188</v>
      </c>
      <c r="AU407" s="140" t="s">
        <v>86</v>
      </c>
      <c r="AV407" s="12" t="s">
        <v>83</v>
      </c>
      <c r="AW407" s="12" t="s">
        <v>36</v>
      </c>
      <c r="AX407" s="12" t="s">
        <v>75</v>
      </c>
      <c r="AY407" s="140" t="s">
        <v>177</v>
      </c>
    </row>
    <row r="408" spans="2:65" s="13" customFormat="1" x14ac:dyDescent="0.2">
      <c r="B408" s="145"/>
      <c r="D408" s="139" t="s">
        <v>188</v>
      </c>
      <c r="E408" s="146" t="s">
        <v>3</v>
      </c>
      <c r="F408" s="147" t="s">
        <v>561</v>
      </c>
      <c r="H408" s="148">
        <v>2.5</v>
      </c>
      <c r="I408" s="149"/>
      <c r="L408" s="145"/>
      <c r="M408" s="150"/>
      <c r="T408" s="151"/>
      <c r="AT408" s="146" t="s">
        <v>188</v>
      </c>
      <c r="AU408" s="146" t="s">
        <v>86</v>
      </c>
      <c r="AV408" s="13" t="s">
        <v>86</v>
      </c>
      <c r="AW408" s="13" t="s">
        <v>36</v>
      </c>
      <c r="AX408" s="13" t="s">
        <v>75</v>
      </c>
      <c r="AY408" s="146" t="s">
        <v>177</v>
      </c>
    </row>
    <row r="409" spans="2:65" s="12" customFormat="1" x14ac:dyDescent="0.2">
      <c r="B409" s="138"/>
      <c r="D409" s="139" t="s">
        <v>188</v>
      </c>
      <c r="E409" s="140" t="s">
        <v>3</v>
      </c>
      <c r="F409" s="141" t="s">
        <v>562</v>
      </c>
      <c r="H409" s="140" t="s">
        <v>3</v>
      </c>
      <c r="I409" s="142"/>
      <c r="L409" s="138"/>
      <c r="M409" s="143"/>
      <c r="T409" s="144"/>
      <c r="AT409" s="140" t="s">
        <v>188</v>
      </c>
      <c r="AU409" s="140" t="s">
        <v>86</v>
      </c>
      <c r="AV409" s="12" t="s">
        <v>83</v>
      </c>
      <c r="AW409" s="12" t="s">
        <v>36</v>
      </c>
      <c r="AX409" s="12" t="s">
        <v>75</v>
      </c>
      <c r="AY409" s="140" t="s">
        <v>177</v>
      </c>
    </row>
    <row r="410" spans="2:65" s="13" customFormat="1" x14ac:dyDescent="0.2">
      <c r="B410" s="145"/>
      <c r="D410" s="139" t="s">
        <v>188</v>
      </c>
      <c r="E410" s="146" t="s">
        <v>3</v>
      </c>
      <c r="F410" s="147" t="s">
        <v>563</v>
      </c>
      <c r="H410" s="148">
        <v>5.4</v>
      </c>
      <c r="I410" s="149"/>
      <c r="L410" s="145"/>
      <c r="M410" s="150"/>
      <c r="T410" s="151"/>
      <c r="AT410" s="146" t="s">
        <v>188</v>
      </c>
      <c r="AU410" s="146" t="s">
        <v>86</v>
      </c>
      <c r="AV410" s="13" t="s">
        <v>86</v>
      </c>
      <c r="AW410" s="13" t="s">
        <v>36</v>
      </c>
      <c r="AX410" s="13" t="s">
        <v>75</v>
      </c>
      <c r="AY410" s="146" t="s">
        <v>177</v>
      </c>
    </row>
    <row r="411" spans="2:65" s="14" customFormat="1" x14ac:dyDescent="0.2">
      <c r="B411" s="152"/>
      <c r="D411" s="139" t="s">
        <v>188</v>
      </c>
      <c r="E411" s="153" t="s">
        <v>3</v>
      </c>
      <c r="F411" s="154" t="s">
        <v>199</v>
      </c>
      <c r="H411" s="155">
        <v>7.9</v>
      </c>
      <c r="I411" s="156"/>
      <c r="L411" s="152"/>
      <c r="M411" s="157"/>
      <c r="T411" s="158"/>
      <c r="AT411" s="153" t="s">
        <v>188</v>
      </c>
      <c r="AU411" s="153" t="s">
        <v>86</v>
      </c>
      <c r="AV411" s="14" t="s">
        <v>184</v>
      </c>
      <c r="AW411" s="14" t="s">
        <v>36</v>
      </c>
      <c r="AX411" s="14" t="s">
        <v>83</v>
      </c>
      <c r="AY411" s="153" t="s">
        <v>177</v>
      </c>
    </row>
    <row r="412" spans="2:65" s="1" customFormat="1" ht="44.25" customHeight="1" x14ac:dyDescent="0.2">
      <c r="B412" s="120"/>
      <c r="C412" s="121" t="s">
        <v>564</v>
      </c>
      <c r="D412" s="121" t="s">
        <v>179</v>
      </c>
      <c r="E412" s="122" t="s">
        <v>565</v>
      </c>
      <c r="F412" s="123" t="s">
        <v>566</v>
      </c>
      <c r="G412" s="124" t="s">
        <v>328</v>
      </c>
      <c r="H412" s="125">
        <v>8.5</v>
      </c>
      <c r="I412" s="126"/>
      <c r="J412" s="127">
        <f>ROUND(I412*H412,2)</f>
        <v>0</v>
      </c>
      <c r="K412" s="123" t="s">
        <v>183</v>
      </c>
      <c r="L412" s="28"/>
      <c r="M412" s="128" t="s">
        <v>3</v>
      </c>
      <c r="N412" s="129" t="s">
        <v>46</v>
      </c>
      <c r="P412" s="130">
        <f>O412*H412</f>
        <v>0</v>
      </c>
      <c r="Q412" s="130">
        <v>3.9500000000000004E-3</v>
      </c>
      <c r="R412" s="130">
        <f>Q412*H412</f>
        <v>3.3575000000000001E-2</v>
      </c>
      <c r="S412" s="130">
        <v>0.16</v>
      </c>
      <c r="T412" s="131">
        <f>S412*H412</f>
        <v>1.36</v>
      </c>
      <c r="AR412" s="132" t="s">
        <v>184</v>
      </c>
      <c r="AT412" s="132" t="s">
        <v>179</v>
      </c>
      <c r="AU412" s="132" t="s">
        <v>86</v>
      </c>
      <c r="AY412" s="17" t="s">
        <v>177</v>
      </c>
      <c r="BE412" s="133">
        <f>IF(N412="základní",J412,0)</f>
        <v>0</v>
      </c>
      <c r="BF412" s="133">
        <f>IF(N412="snížená",J412,0)</f>
        <v>0</v>
      </c>
      <c r="BG412" s="133">
        <f>IF(N412="zákl. přenesená",J412,0)</f>
        <v>0</v>
      </c>
      <c r="BH412" s="133">
        <f>IF(N412="sníž. přenesená",J412,0)</f>
        <v>0</v>
      </c>
      <c r="BI412" s="133">
        <f>IF(N412="nulová",J412,0)</f>
        <v>0</v>
      </c>
      <c r="BJ412" s="17" t="s">
        <v>83</v>
      </c>
      <c r="BK412" s="133">
        <f>ROUND(I412*H412,2)</f>
        <v>0</v>
      </c>
      <c r="BL412" s="17" t="s">
        <v>184</v>
      </c>
      <c r="BM412" s="132" t="s">
        <v>567</v>
      </c>
    </row>
    <row r="413" spans="2:65" s="1" customFormat="1" x14ac:dyDescent="0.2">
      <c r="B413" s="28"/>
      <c r="D413" s="134" t="s">
        <v>186</v>
      </c>
      <c r="F413" s="135" t="s">
        <v>568</v>
      </c>
      <c r="I413" s="136"/>
      <c r="L413" s="28"/>
      <c r="M413" s="137"/>
      <c r="T413" s="44"/>
      <c r="AT413" s="17" t="s">
        <v>186</v>
      </c>
      <c r="AU413" s="17" t="s">
        <v>86</v>
      </c>
    </row>
    <row r="414" spans="2:65" s="13" customFormat="1" x14ac:dyDescent="0.2">
      <c r="B414" s="145"/>
      <c r="D414" s="139" t="s">
        <v>188</v>
      </c>
      <c r="E414" s="146" t="s">
        <v>3</v>
      </c>
      <c r="F414" s="147" t="s">
        <v>569</v>
      </c>
      <c r="H414" s="148">
        <v>8.5</v>
      </c>
      <c r="I414" s="149"/>
      <c r="L414" s="145"/>
      <c r="M414" s="150"/>
      <c r="T414" s="151"/>
      <c r="AT414" s="146" t="s">
        <v>188</v>
      </c>
      <c r="AU414" s="146" t="s">
        <v>86</v>
      </c>
      <c r="AV414" s="13" t="s">
        <v>86</v>
      </c>
      <c r="AW414" s="13" t="s">
        <v>36</v>
      </c>
      <c r="AX414" s="13" t="s">
        <v>83</v>
      </c>
      <c r="AY414" s="146" t="s">
        <v>177</v>
      </c>
    </row>
    <row r="415" spans="2:65" s="1" customFormat="1" ht="24.2" customHeight="1" x14ac:dyDescent="0.2">
      <c r="B415" s="120"/>
      <c r="C415" s="121" t="s">
        <v>570</v>
      </c>
      <c r="D415" s="121" t="s">
        <v>179</v>
      </c>
      <c r="E415" s="122" t="s">
        <v>571</v>
      </c>
      <c r="F415" s="123" t="s">
        <v>572</v>
      </c>
      <c r="G415" s="124" t="s">
        <v>328</v>
      </c>
      <c r="H415" s="125">
        <v>60.4</v>
      </c>
      <c r="I415" s="126"/>
      <c r="J415" s="127">
        <f>ROUND(I415*H415,2)</f>
        <v>0</v>
      </c>
      <c r="K415" s="123" t="s">
        <v>183</v>
      </c>
      <c r="L415" s="28"/>
      <c r="M415" s="128" t="s">
        <v>3</v>
      </c>
      <c r="N415" s="129" t="s">
        <v>46</v>
      </c>
      <c r="P415" s="130">
        <f>O415*H415</f>
        <v>0</v>
      </c>
      <c r="Q415" s="130">
        <v>0</v>
      </c>
      <c r="R415" s="130">
        <f>Q415*H415</f>
        <v>0</v>
      </c>
      <c r="S415" s="130">
        <v>0</v>
      </c>
      <c r="T415" s="131">
        <f>S415*H415</f>
        <v>0</v>
      </c>
      <c r="AR415" s="132" t="s">
        <v>184</v>
      </c>
      <c r="AT415" s="132" t="s">
        <v>179</v>
      </c>
      <c r="AU415" s="132" t="s">
        <v>86</v>
      </c>
      <c r="AY415" s="17" t="s">
        <v>177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17" t="s">
        <v>83</v>
      </c>
      <c r="BK415" s="133">
        <f>ROUND(I415*H415,2)</f>
        <v>0</v>
      </c>
      <c r="BL415" s="17" t="s">
        <v>184</v>
      </c>
      <c r="BM415" s="132" t="s">
        <v>573</v>
      </c>
    </row>
    <row r="416" spans="2:65" s="1" customFormat="1" x14ac:dyDescent="0.2">
      <c r="B416" s="28"/>
      <c r="D416" s="134" t="s">
        <v>186</v>
      </c>
      <c r="F416" s="135" t="s">
        <v>574</v>
      </c>
      <c r="I416" s="136"/>
      <c r="L416" s="28"/>
      <c r="M416" s="137"/>
      <c r="T416" s="44"/>
      <c r="AT416" s="17" t="s">
        <v>186</v>
      </c>
      <c r="AU416" s="17" t="s">
        <v>86</v>
      </c>
    </row>
    <row r="417" spans="2:65" s="12" customFormat="1" x14ac:dyDescent="0.2">
      <c r="B417" s="138"/>
      <c r="D417" s="139" t="s">
        <v>188</v>
      </c>
      <c r="E417" s="140" t="s">
        <v>3</v>
      </c>
      <c r="F417" s="141" t="s">
        <v>195</v>
      </c>
      <c r="H417" s="140" t="s">
        <v>3</v>
      </c>
      <c r="I417" s="142"/>
      <c r="L417" s="138"/>
      <c r="M417" s="143"/>
      <c r="T417" s="144"/>
      <c r="AT417" s="140" t="s">
        <v>188</v>
      </c>
      <c r="AU417" s="140" t="s">
        <v>86</v>
      </c>
      <c r="AV417" s="12" t="s">
        <v>83</v>
      </c>
      <c r="AW417" s="12" t="s">
        <v>36</v>
      </c>
      <c r="AX417" s="12" t="s">
        <v>75</v>
      </c>
      <c r="AY417" s="140" t="s">
        <v>177</v>
      </c>
    </row>
    <row r="418" spans="2:65" s="13" customFormat="1" x14ac:dyDescent="0.2">
      <c r="B418" s="145"/>
      <c r="D418" s="139" t="s">
        <v>188</v>
      </c>
      <c r="E418" s="146" t="s">
        <v>3</v>
      </c>
      <c r="F418" s="147" t="s">
        <v>575</v>
      </c>
      <c r="H418" s="148">
        <v>31</v>
      </c>
      <c r="I418" s="149"/>
      <c r="L418" s="145"/>
      <c r="M418" s="150"/>
      <c r="T418" s="151"/>
      <c r="AT418" s="146" t="s">
        <v>188</v>
      </c>
      <c r="AU418" s="146" t="s">
        <v>86</v>
      </c>
      <c r="AV418" s="13" t="s">
        <v>86</v>
      </c>
      <c r="AW418" s="13" t="s">
        <v>36</v>
      </c>
      <c r="AX418" s="13" t="s">
        <v>75</v>
      </c>
      <c r="AY418" s="146" t="s">
        <v>177</v>
      </c>
    </row>
    <row r="419" spans="2:65" s="12" customFormat="1" x14ac:dyDescent="0.2">
      <c r="B419" s="138"/>
      <c r="D419" s="139" t="s">
        <v>188</v>
      </c>
      <c r="E419" s="140" t="s">
        <v>3</v>
      </c>
      <c r="F419" s="141" t="s">
        <v>495</v>
      </c>
      <c r="H419" s="140" t="s">
        <v>3</v>
      </c>
      <c r="I419" s="142"/>
      <c r="L419" s="138"/>
      <c r="M419" s="143"/>
      <c r="T419" s="144"/>
      <c r="AT419" s="140" t="s">
        <v>188</v>
      </c>
      <c r="AU419" s="140" t="s">
        <v>86</v>
      </c>
      <c r="AV419" s="12" t="s">
        <v>83</v>
      </c>
      <c r="AW419" s="12" t="s">
        <v>36</v>
      </c>
      <c r="AX419" s="12" t="s">
        <v>75</v>
      </c>
      <c r="AY419" s="140" t="s">
        <v>177</v>
      </c>
    </row>
    <row r="420" spans="2:65" s="13" customFormat="1" x14ac:dyDescent="0.2">
      <c r="B420" s="145"/>
      <c r="D420" s="139" t="s">
        <v>188</v>
      </c>
      <c r="E420" s="146" t="s">
        <v>3</v>
      </c>
      <c r="F420" s="147" t="s">
        <v>576</v>
      </c>
      <c r="H420" s="148">
        <v>29.4</v>
      </c>
      <c r="I420" s="149"/>
      <c r="L420" s="145"/>
      <c r="M420" s="150"/>
      <c r="T420" s="151"/>
      <c r="AT420" s="146" t="s">
        <v>188</v>
      </c>
      <c r="AU420" s="146" t="s">
        <v>86</v>
      </c>
      <c r="AV420" s="13" t="s">
        <v>86</v>
      </c>
      <c r="AW420" s="13" t="s">
        <v>36</v>
      </c>
      <c r="AX420" s="13" t="s">
        <v>75</v>
      </c>
      <c r="AY420" s="146" t="s">
        <v>177</v>
      </c>
    </row>
    <row r="421" spans="2:65" s="14" customFormat="1" x14ac:dyDescent="0.2">
      <c r="B421" s="152"/>
      <c r="D421" s="139" t="s">
        <v>188</v>
      </c>
      <c r="E421" s="153" t="s">
        <v>3</v>
      </c>
      <c r="F421" s="154" t="s">
        <v>199</v>
      </c>
      <c r="H421" s="155">
        <v>60.4</v>
      </c>
      <c r="I421" s="156"/>
      <c r="L421" s="152"/>
      <c r="M421" s="157"/>
      <c r="T421" s="158"/>
      <c r="AT421" s="153" t="s">
        <v>188</v>
      </c>
      <c r="AU421" s="153" t="s">
        <v>86</v>
      </c>
      <c r="AV421" s="14" t="s">
        <v>184</v>
      </c>
      <c r="AW421" s="14" t="s">
        <v>36</v>
      </c>
      <c r="AX421" s="14" t="s">
        <v>83</v>
      </c>
      <c r="AY421" s="153" t="s">
        <v>177</v>
      </c>
    </row>
    <row r="422" spans="2:65" s="1" customFormat="1" ht="44.25" customHeight="1" x14ac:dyDescent="0.2">
      <c r="B422" s="120"/>
      <c r="C422" s="121" t="s">
        <v>577</v>
      </c>
      <c r="D422" s="121" t="s">
        <v>179</v>
      </c>
      <c r="E422" s="122" t="s">
        <v>578</v>
      </c>
      <c r="F422" s="123" t="s">
        <v>579</v>
      </c>
      <c r="G422" s="124" t="s">
        <v>279</v>
      </c>
      <c r="H422" s="125">
        <v>1017.25</v>
      </c>
      <c r="I422" s="126"/>
      <c r="J422" s="127">
        <f>ROUND(I422*H422,2)</f>
        <v>0</v>
      </c>
      <c r="K422" s="123" t="s">
        <v>183</v>
      </c>
      <c r="L422" s="28"/>
      <c r="M422" s="128" t="s">
        <v>3</v>
      </c>
      <c r="N422" s="129" t="s">
        <v>46</v>
      </c>
      <c r="P422" s="130">
        <f>O422*H422</f>
        <v>0</v>
      </c>
      <c r="Q422" s="130">
        <v>0</v>
      </c>
      <c r="R422" s="130">
        <f>Q422*H422</f>
        <v>0</v>
      </c>
      <c r="S422" s="130">
        <v>4.5999999999999999E-2</v>
      </c>
      <c r="T422" s="131">
        <f>S422*H422</f>
        <v>46.793500000000002</v>
      </c>
      <c r="AR422" s="132" t="s">
        <v>184</v>
      </c>
      <c r="AT422" s="132" t="s">
        <v>179</v>
      </c>
      <c r="AU422" s="132" t="s">
        <v>86</v>
      </c>
      <c r="AY422" s="17" t="s">
        <v>177</v>
      </c>
      <c r="BE422" s="133">
        <f>IF(N422="základní",J422,0)</f>
        <v>0</v>
      </c>
      <c r="BF422" s="133">
        <f>IF(N422="snížená",J422,0)</f>
        <v>0</v>
      </c>
      <c r="BG422" s="133">
        <f>IF(N422="zákl. přenesená",J422,0)</f>
        <v>0</v>
      </c>
      <c r="BH422" s="133">
        <f>IF(N422="sníž. přenesená",J422,0)</f>
        <v>0</v>
      </c>
      <c r="BI422" s="133">
        <f>IF(N422="nulová",J422,0)</f>
        <v>0</v>
      </c>
      <c r="BJ422" s="17" t="s">
        <v>83</v>
      </c>
      <c r="BK422" s="133">
        <f>ROUND(I422*H422,2)</f>
        <v>0</v>
      </c>
      <c r="BL422" s="17" t="s">
        <v>184</v>
      </c>
      <c r="BM422" s="132" t="s">
        <v>580</v>
      </c>
    </row>
    <row r="423" spans="2:65" s="1" customFormat="1" x14ac:dyDescent="0.2">
      <c r="B423" s="28"/>
      <c r="D423" s="134" t="s">
        <v>186</v>
      </c>
      <c r="F423" s="135" t="s">
        <v>581</v>
      </c>
      <c r="I423" s="136"/>
      <c r="L423" s="28"/>
      <c r="M423" s="137"/>
      <c r="T423" s="44"/>
      <c r="AT423" s="17" t="s">
        <v>186</v>
      </c>
      <c r="AU423" s="17" t="s">
        <v>86</v>
      </c>
    </row>
    <row r="424" spans="2:65" s="12" customFormat="1" x14ac:dyDescent="0.2">
      <c r="B424" s="138"/>
      <c r="D424" s="139" t="s">
        <v>188</v>
      </c>
      <c r="E424" s="140" t="s">
        <v>3</v>
      </c>
      <c r="F424" s="141" t="s">
        <v>296</v>
      </c>
      <c r="H424" s="140" t="s">
        <v>3</v>
      </c>
      <c r="I424" s="142"/>
      <c r="L424" s="138"/>
      <c r="M424" s="143"/>
      <c r="T424" s="144"/>
      <c r="AT424" s="140" t="s">
        <v>188</v>
      </c>
      <c r="AU424" s="140" t="s">
        <v>86</v>
      </c>
      <c r="AV424" s="12" t="s">
        <v>83</v>
      </c>
      <c r="AW424" s="12" t="s">
        <v>36</v>
      </c>
      <c r="AX424" s="12" t="s">
        <v>75</v>
      </c>
      <c r="AY424" s="140" t="s">
        <v>177</v>
      </c>
    </row>
    <row r="425" spans="2:65" s="13" customFormat="1" ht="22.5" x14ac:dyDescent="0.2">
      <c r="B425" s="145"/>
      <c r="D425" s="139" t="s">
        <v>188</v>
      </c>
      <c r="E425" s="146" t="s">
        <v>3</v>
      </c>
      <c r="F425" s="147" t="s">
        <v>582</v>
      </c>
      <c r="H425" s="148">
        <v>291.97800000000001</v>
      </c>
      <c r="I425" s="149"/>
      <c r="L425" s="145"/>
      <c r="M425" s="150"/>
      <c r="T425" s="151"/>
      <c r="AT425" s="146" t="s">
        <v>188</v>
      </c>
      <c r="AU425" s="146" t="s">
        <v>86</v>
      </c>
      <c r="AV425" s="13" t="s">
        <v>86</v>
      </c>
      <c r="AW425" s="13" t="s">
        <v>36</v>
      </c>
      <c r="AX425" s="13" t="s">
        <v>75</v>
      </c>
      <c r="AY425" s="146" t="s">
        <v>177</v>
      </c>
    </row>
    <row r="426" spans="2:65" s="12" customFormat="1" x14ac:dyDescent="0.2">
      <c r="B426" s="138"/>
      <c r="D426" s="139" t="s">
        <v>188</v>
      </c>
      <c r="E426" s="140" t="s">
        <v>3</v>
      </c>
      <c r="F426" s="141" t="s">
        <v>583</v>
      </c>
      <c r="H426" s="140" t="s">
        <v>3</v>
      </c>
      <c r="I426" s="142"/>
      <c r="L426" s="138"/>
      <c r="M426" s="143"/>
      <c r="T426" s="144"/>
      <c r="AT426" s="140" t="s">
        <v>188</v>
      </c>
      <c r="AU426" s="140" t="s">
        <v>86</v>
      </c>
      <c r="AV426" s="12" t="s">
        <v>83</v>
      </c>
      <c r="AW426" s="12" t="s">
        <v>36</v>
      </c>
      <c r="AX426" s="12" t="s">
        <v>75</v>
      </c>
      <c r="AY426" s="140" t="s">
        <v>177</v>
      </c>
    </row>
    <row r="427" spans="2:65" s="13" customFormat="1" x14ac:dyDescent="0.2">
      <c r="B427" s="145"/>
      <c r="D427" s="139" t="s">
        <v>188</v>
      </c>
      <c r="E427" s="146" t="s">
        <v>3</v>
      </c>
      <c r="F427" s="147" t="s">
        <v>584</v>
      </c>
      <c r="H427" s="148">
        <v>14.58</v>
      </c>
      <c r="I427" s="149"/>
      <c r="L427" s="145"/>
      <c r="M427" s="150"/>
      <c r="T427" s="151"/>
      <c r="AT427" s="146" t="s">
        <v>188</v>
      </c>
      <c r="AU427" s="146" t="s">
        <v>86</v>
      </c>
      <c r="AV427" s="13" t="s">
        <v>86</v>
      </c>
      <c r="AW427" s="13" t="s">
        <v>36</v>
      </c>
      <c r="AX427" s="13" t="s">
        <v>75</v>
      </c>
      <c r="AY427" s="146" t="s">
        <v>177</v>
      </c>
    </row>
    <row r="428" spans="2:65" s="13" customFormat="1" x14ac:dyDescent="0.2">
      <c r="B428" s="145"/>
      <c r="D428" s="139" t="s">
        <v>188</v>
      </c>
      <c r="E428" s="146" t="s">
        <v>3</v>
      </c>
      <c r="F428" s="147" t="s">
        <v>585</v>
      </c>
      <c r="H428" s="148">
        <v>-25.64</v>
      </c>
      <c r="I428" s="149"/>
      <c r="L428" s="145"/>
      <c r="M428" s="150"/>
      <c r="T428" s="151"/>
      <c r="AT428" s="146" t="s">
        <v>188</v>
      </c>
      <c r="AU428" s="146" t="s">
        <v>86</v>
      </c>
      <c r="AV428" s="13" t="s">
        <v>86</v>
      </c>
      <c r="AW428" s="13" t="s">
        <v>36</v>
      </c>
      <c r="AX428" s="13" t="s">
        <v>75</v>
      </c>
      <c r="AY428" s="146" t="s">
        <v>177</v>
      </c>
    </row>
    <row r="429" spans="2:65" s="13" customFormat="1" x14ac:dyDescent="0.2">
      <c r="B429" s="145"/>
      <c r="D429" s="139" t="s">
        <v>188</v>
      </c>
      <c r="E429" s="146" t="s">
        <v>3</v>
      </c>
      <c r="F429" s="147" t="s">
        <v>586</v>
      </c>
      <c r="H429" s="148">
        <v>-31.68</v>
      </c>
      <c r="I429" s="149"/>
      <c r="L429" s="145"/>
      <c r="M429" s="150"/>
      <c r="T429" s="151"/>
      <c r="AT429" s="146" t="s">
        <v>188</v>
      </c>
      <c r="AU429" s="146" t="s">
        <v>86</v>
      </c>
      <c r="AV429" s="13" t="s">
        <v>86</v>
      </c>
      <c r="AW429" s="13" t="s">
        <v>36</v>
      </c>
      <c r="AX429" s="13" t="s">
        <v>75</v>
      </c>
      <c r="AY429" s="146" t="s">
        <v>177</v>
      </c>
    </row>
    <row r="430" spans="2:65" s="12" customFormat="1" x14ac:dyDescent="0.2">
      <c r="B430" s="138"/>
      <c r="D430" s="139" t="s">
        <v>188</v>
      </c>
      <c r="E430" s="140" t="s">
        <v>3</v>
      </c>
      <c r="F430" s="141" t="s">
        <v>587</v>
      </c>
      <c r="H430" s="140" t="s">
        <v>3</v>
      </c>
      <c r="I430" s="142"/>
      <c r="L430" s="138"/>
      <c r="M430" s="143"/>
      <c r="T430" s="144"/>
      <c r="AT430" s="140" t="s">
        <v>188</v>
      </c>
      <c r="AU430" s="140" t="s">
        <v>86</v>
      </c>
      <c r="AV430" s="12" t="s">
        <v>83</v>
      </c>
      <c r="AW430" s="12" t="s">
        <v>36</v>
      </c>
      <c r="AX430" s="12" t="s">
        <v>75</v>
      </c>
      <c r="AY430" s="140" t="s">
        <v>177</v>
      </c>
    </row>
    <row r="431" spans="2:65" s="13" customFormat="1" x14ac:dyDescent="0.2">
      <c r="B431" s="145"/>
      <c r="D431" s="139" t="s">
        <v>188</v>
      </c>
      <c r="E431" s="146" t="s">
        <v>3</v>
      </c>
      <c r="F431" s="147" t="s">
        <v>588</v>
      </c>
      <c r="H431" s="148">
        <v>6.96</v>
      </c>
      <c r="I431" s="149"/>
      <c r="L431" s="145"/>
      <c r="M431" s="150"/>
      <c r="T431" s="151"/>
      <c r="AT431" s="146" t="s">
        <v>188</v>
      </c>
      <c r="AU431" s="146" t="s">
        <v>86</v>
      </c>
      <c r="AV431" s="13" t="s">
        <v>86</v>
      </c>
      <c r="AW431" s="13" t="s">
        <v>36</v>
      </c>
      <c r="AX431" s="13" t="s">
        <v>75</v>
      </c>
      <c r="AY431" s="146" t="s">
        <v>177</v>
      </c>
    </row>
    <row r="432" spans="2:65" s="12" customFormat="1" x14ac:dyDescent="0.2">
      <c r="B432" s="138"/>
      <c r="D432" s="139" t="s">
        <v>188</v>
      </c>
      <c r="E432" s="140" t="s">
        <v>3</v>
      </c>
      <c r="F432" s="141" t="s">
        <v>298</v>
      </c>
      <c r="H432" s="140" t="s">
        <v>3</v>
      </c>
      <c r="I432" s="142"/>
      <c r="L432" s="138"/>
      <c r="M432" s="143"/>
      <c r="T432" s="144"/>
      <c r="AT432" s="140" t="s">
        <v>188</v>
      </c>
      <c r="AU432" s="140" t="s">
        <v>86</v>
      </c>
      <c r="AV432" s="12" t="s">
        <v>83</v>
      </c>
      <c r="AW432" s="12" t="s">
        <v>36</v>
      </c>
      <c r="AX432" s="12" t="s">
        <v>75</v>
      </c>
      <c r="AY432" s="140" t="s">
        <v>177</v>
      </c>
    </row>
    <row r="433" spans="2:65" s="13" customFormat="1" ht="22.5" x14ac:dyDescent="0.2">
      <c r="B433" s="145"/>
      <c r="D433" s="139" t="s">
        <v>188</v>
      </c>
      <c r="E433" s="146" t="s">
        <v>3</v>
      </c>
      <c r="F433" s="147" t="s">
        <v>589</v>
      </c>
      <c r="H433" s="148">
        <v>242.97300000000001</v>
      </c>
      <c r="I433" s="149"/>
      <c r="L433" s="145"/>
      <c r="M433" s="150"/>
      <c r="T433" s="151"/>
      <c r="AT433" s="146" t="s">
        <v>188</v>
      </c>
      <c r="AU433" s="146" t="s">
        <v>86</v>
      </c>
      <c r="AV433" s="13" t="s">
        <v>86</v>
      </c>
      <c r="AW433" s="13" t="s">
        <v>36</v>
      </c>
      <c r="AX433" s="13" t="s">
        <v>75</v>
      </c>
      <c r="AY433" s="146" t="s">
        <v>177</v>
      </c>
    </row>
    <row r="434" spans="2:65" s="13" customFormat="1" x14ac:dyDescent="0.2">
      <c r="B434" s="145"/>
      <c r="D434" s="139" t="s">
        <v>188</v>
      </c>
      <c r="E434" s="146" t="s">
        <v>3</v>
      </c>
      <c r="F434" s="147" t="s">
        <v>590</v>
      </c>
      <c r="H434" s="148">
        <v>-63.36</v>
      </c>
      <c r="I434" s="149"/>
      <c r="L434" s="145"/>
      <c r="M434" s="150"/>
      <c r="T434" s="151"/>
      <c r="AT434" s="146" t="s">
        <v>188</v>
      </c>
      <c r="AU434" s="146" t="s">
        <v>86</v>
      </c>
      <c r="AV434" s="13" t="s">
        <v>86</v>
      </c>
      <c r="AW434" s="13" t="s">
        <v>36</v>
      </c>
      <c r="AX434" s="13" t="s">
        <v>75</v>
      </c>
      <c r="AY434" s="146" t="s">
        <v>177</v>
      </c>
    </row>
    <row r="435" spans="2:65" s="12" customFormat="1" x14ac:dyDescent="0.2">
      <c r="B435" s="138"/>
      <c r="D435" s="139" t="s">
        <v>188</v>
      </c>
      <c r="E435" s="140" t="s">
        <v>3</v>
      </c>
      <c r="F435" s="141" t="s">
        <v>583</v>
      </c>
      <c r="H435" s="140" t="s">
        <v>3</v>
      </c>
      <c r="I435" s="142"/>
      <c r="L435" s="138"/>
      <c r="M435" s="143"/>
      <c r="T435" s="144"/>
      <c r="AT435" s="140" t="s">
        <v>188</v>
      </c>
      <c r="AU435" s="140" t="s">
        <v>86</v>
      </c>
      <c r="AV435" s="12" t="s">
        <v>83</v>
      </c>
      <c r="AW435" s="12" t="s">
        <v>36</v>
      </c>
      <c r="AX435" s="12" t="s">
        <v>75</v>
      </c>
      <c r="AY435" s="140" t="s">
        <v>177</v>
      </c>
    </row>
    <row r="436" spans="2:65" s="13" customFormat="1" x14ac:dyDescent="0.2">
      <c r="B436" s="145"/>
      <c r="D436" s="139" t="s">
        <v>188</v>
      </c>
      <c r="E436" s="146" t="s">
        <v>3</v>
      </c>
      <c r="F436" s="147" t="s">
        <v>591</v>
      </c>
      <c r="H436" s="148">
        <v>65.409000000000006</v>
      </c>
      <c r="I436" s="149"/>
      <c r="L436" s="145"/>
      <c r="M436" s="150"/>
      <c r="T436" s="151"/>
      <c r="AT436" s="146" t="s">
        <v>188</v>
      </c>
      <c r="AU436" s="146" t="s">
        <v>86</v>
      </c>
      <c r="AV436" s="13" t="s">
        <v>86</v>
      </c>
      <c r="AW436" s="13" t="s">
        <v>36</v>
      </c>
      <c r="AX436" s="13" t="s">
        <v>75</v>
      </c>
      <c r="AY436" s="146" t="s">
        <v>177</v>
      </c>
    </row>
    <row r="437" spans="2:65" s="12" customFormat="1" x14ac:dyDescent="0.2">
      <c r="B437" s="138"/>
      <c r="D437" s="139" t="s">
        <v>188</v>
      </c>
      <c r="E437" s="140" t="s">
        <v>3</v>
      </c>
      <c r="F437" s="141" t="s">
        <v>587</v>
      </c>
      <c r="H437" s="140" t="s">
        <v>3</v>
      </c>
      <c r="I437" s="142"/>
      <c r="L437" s="138"/>
      <c r="M437" s="143"/>
      <c r="T437" s="144"/>
      <c r="AT437" s="140" t="s">
        <v>188</v>
      </c>
      <c r="AU437" s="140" t="s">
        <v>86</v>
      </c>
      <c r="AV437" s="12" t="s">
        <v>83</v>
      </c>
      <c r="AW437" s="12" t="s">
        <v>36</v>
      </c>
      <c r="AX437" s="12" t="s">
        <v>75</v>
      </c>
      <c r="AY437" s="140" t="s">
        <v>177</v>
      </c>
    </row>
    <row r="438" spans="2:65" s="13" customFormat="1" x14ac:dyDescent="0.2">
      <c r="B438" s="145"/>
      <c r="D438" s="139" t="s">
        <v>188</v>
      </c>
      <c r="E438" s="146" t="s">
        <v>3</v>
      </c>
      <c r="F438" s="147" t="s">
        <v>592</v>
      </c>
      <c r="H438" s="148">
        <v>13.92</v>
      </c>
      <c r="I438" s="149"/>
      <c r="L438" s="145"/>
      <c r="M438" s="150"/>
      <c r="T438" s="151"/>
      <c r="AT438" s="146" t="s">
        <v>188</v>
      </c>
      <c r="AU438" s="146" t="s">
        <v>86</v>
      </c>
      <c r="AV438" s="13" t="s">
        <v>86</v>
      </c>
      <c r="AW438" s="13" t="s">
        <v>36</v>
      </c>
      <c r="AX438" s="13" t="s">
        <v>75</v>
      </c>
      <c r="AY438" s="146" t="s">
        <v>177</v>
      </c>
    </row>
    <row r="439" spans="2:65" s="12" customFormat="1" x14ac:dyDescent="0.2">
      <c r="B439" s="138"/>
      <c r="D439" s="139" t="s">
        <v>188</v>
      </c>
      <c r="E439" s="140" t="s">
        <v>3</v>
      </c>
      <c r="F439" s="141" t="s">
        <v>300</v>
      </c>
      <c r="H439" s="140" t="s">
        <v>3</v>
      </c>
      <c r="I439" s="142"/>
      <c r="L439" s="138"/>
      <c r="M439" s="143"/>
      <c r="T439" s="144"/>
      <c r="AT439" s="140" t="s">
        <v>188</v>
      </c>
      <c r="AU439" s="140" t="s">
        <v>86</v>
      </c>
      <c r="AV439" s="12" t="s">
        <v>83</v>
      </c>
      <c r="AW439" s="12" t="s">
        <v>36</v>
      </c>
      <c r="AX439" s="12" t="s">
        <v>75</v>
      </c>
      <c r="AY439" s="140" t="s">
        <v>177</v>
      </c>
    </row>
    <row r="440" spans="2:65" s="13" customFormat="1" x14ac:dyDescent="0.2">
      <c r="B440" s="145"/>
      <c r="D440" s="139" t="s">
        <v>188</v>
      </c>
      <c r="E440" s="146" t="s">
        <v>3</v>
      </c>
      <c r="F440" s="147" t="s">
        <v>593</v>
      </c>
      <c r="H440" s="148">
        <v>416.46</v>
      </c>
      <c r="I440" s="149"/>
      <c r="L440" s="145"/>
      <c r="M440" s="150"/>
      <c r="T440" s="151"/>
      <c r="AT440" s="146" t="s">
        <v>188</v>
      </c>
      <c r="AU440" s="146" t="s">
        <v>86</v>
      </c>
      <c r="AV440" s="13" t="s">
        <v>86</v>
      </c>
      <c r="AW440" s="13" t="s">
        <v>36</v>
      </c>
      <c r="AX440" s="13" t="s">
        <v>75</v>
      </c>
      <c r="AY440" s="146" t="s">
        <v>177</v>
      </c>
    </row>
    <row r="441" spans="2:65" s="13" customFormat="1" x14ac:dyDescent="0.2">
      <c r="B441" s="145"/>
      <c r="D441" s="139" t="s">
        <v>188</v>
      </c>
      <c r="E441" s="146" t="s">
        <v>3</v>
      </c>
      <c r="F441" s="147" t="s">
        <v>594</v>
      </c>
      <c r="H441" s="148">
        <v>-59.4</v>
      </c>
      <c r="I441" s="149"/>
      <c r="L441" s="145"/>
      <c r="M441" s="150"/>
      <c r="T441" s="151"/>
      <c r="AT441" s="146" t="s">
        <v>188</v>
      </c>
      <c r="AU441" s="146" t="s">
        <v>86</v>
      </c>
      <c r="AV441" s="13" t="s">
        <v>86</v>
      </c>
      <c r="AW441" s="13" t="s">
        <v>36</v>
      </c>
      <c r="AX441" s="13" t="s">
        <v>75</v>
      </c>
      <c r="AY441" s="146" t="s">
        <v>177</v>
      </c>
    </row>
    <row r="442" spans="2:65" s="12" customFormat="1" x14ac:dyDescent="0.2">
      <c r="B442" s="138"/>
      <c r="D442" s="139" t="s">
        <v>188</v>
      </c>
      <c r="E442" s="140" t="s">
        <v>3</v>
      </c>
      <c r="F442" s="141" t="s">
        <v>587</v>
      </c>
      <c r="H442" s="140" t="s">
        <v>3</v>
      </c>
      <c r="I442" s="142"/>
      <c r="L442" s="138"/>
      <c r="M442" s="143"/>
      <c r="T442" s="144"/>
      <c r="AT442" s="140" t="s">
        <v>188</v>
      </c>
      <c r="AU442" s="140" t="s">
        <v>86</v>
      </c>
      <c r="AV442" s="12" t="s">
        <v>83</v>
      </c>
      <c r="AW442" s="12" t="s">
        <v>36</v>
      </c>
      <c r="AX442" s="12" t="s">
        <v>75</v>
      </c>
      <c r="AY442" s="140" t="s">
        <v>177</v>
      </c>
    </row>
    <row r="443" spans="2:65" s="13" customFormat="1" x14ac:dyDescent="0.2">
      <c r="B443" s="145"/>
      <c r="D443" s="139" t="s">
        <v>188</v>
      </c>
      <c r="E443" s="146" t="s">
        <v>3</v>
      </c>
      <c r="F443" s="147" t="s">
        <v>595</v>
      </c>
      <c r="H443" s="148">
        <v>13.05</v>
      </c>
      <c r="I443" s="149"/>
      <c r="L443" s="145"/>
      <c r="M443" s="150"/>
      <c r="T443" s="151"/>
      <c r="AT443" s="146" t="s">
        <v>188</v>
      </c>
      <c r="AU443" s="146" t="s">
        <v>86</v>
      </c>
      <c r="AV443" s="13" t="s">
        <v>86</v>
      </c>
      <c r="AW443" s="13" t="s">
        <v>36</v>
      </c>
      <c r="AX443" s="13" t="s">
        <v>75</v>
      </c>
      <c r="AY443" s="146" t="s">
        <v>177</v>
      </c>
    </row>
    <row r="444" spans="2:65" s="12" customFormat="1" x14ac:dyDescent="0.2">
      <c r="B444" s="138"/>
      <c r="D444" s="139" t="s">
        <v>188</v>
      </c>
      <c r="E444" s="140" t="s">
        <v>3</v>
      </c>
      <c r="F444" s="141" t="s">
        <v>583</v>
      </c>
      <c r="H444" s="140" t="s">
        <v>3</v>
      </c>
      <c r="I444" s="142"/>
      <c r="L444" s="138"/>
      <c r="M444" s="143"/>
      <c r="T444" s="144"/>
      <c r="AT444" s="140" t="s">
        <v>188</v>
      </c>
      <c r="AU444" s="140" t="s">
        <v>86</v>
      </c>
      <c r="AV444" s="12" t="s">
        <v>83</v>
      </c>
      <c r="AW444" s="12" t="s">
        <v>36</v>
      </c>
      <c r="AX444" s="12" t="s">
        <v>75</v>
      </c>
      <c r="AY444" s="140" t="s">
        <v>177</v>
      </c>
    </row>
    <row r="445" spans="2:65" s="13" customFormat="1" x14ac:dyDescent="0.2">
      <c r="B445" s="145"/>
      <c r="D445" s="139" t="s">
        <v>188</v>
      </c>
      <c r="E445" s="146" t="s">
        <v>3</v>
      </c>
      <c r="F445" s="147" t="s">
        <v>596</v>
      </c>
      <c r="H445" s="148">
        <v>132</v>
      </c>
      <c r="I445" s="149"/>
      <c r="L445" s="145"/>
      <c r="M445" s="150"/>
      <c r="T445" s="151"/>
      <c r="AT445" s="146" t="s">
        <v>188</v>
      </c>
      <c r="AU445" s="146" t="s">
        <v>86</v>
      </c>
      <c r="AV445" s="13" t="s">
        <v>86</v>
      </c>
      <c r="AW445" s="13" t="s">
        <v>36</v>
      </c>
      <c r="AX445" s="13" t="s">
        <v>75</v>
      </c>
      <c r="AY445" s="146" t="s">
        <v>177</v>
      </c>
    </row>
    <row r="446" spans="2:65" s="14" customFormat="1" x14ac:dyDescent="0.2">
      <c r="B446" s="152"/>
      <c r="D446" s="139" t="s">
        <v>188</v>
      </c>
      <c r="E446" s="153" t="s">
        <v>3</v>
      </c>
      <c r="F446" s="154" t="s">
        <v>199</v>
      </c>
      <c r="H446" s="155">
        <v>1017.2499999999999</v>
      </c>
      <c r="I446" s="156"/>
      <c r="L446" s="152"/>
      <c r="M446" s="157"/>
      <c r="T446" s="158"/>
      <c r="AT446" s="153" t="s">
        <v>188</v>
      </c>
      <c r="AU446" s="153" t="s">
        <v>86</v>
      </c>
      <c r="AV446" s="14" t="s">
        <v>184</v>
      </c>
      <c r="AW446" s="14" t="s">
        <v>36</v>
      </c>
      <c r="AX446" s="14" t="s">
        <v>83</v>
      </c>
      <c r="AY446" s="153" t="s">
        <v>177</v>
      </c>
    </row>
    <row r="447" spans="2:65" s="1" customFormat="1" ht="24.2" customHeight="1" x14ac:dyDescent="0.2">
      <c r="B447" s="120"/>
      <c r="C447" s="121" t="s">
        <v>597</v>
      </c>
      <c r="D447" s="121" t="s">
        <v>179</v>
      </c>
      <c r="E447" s="122" t="s">
        <v>598</v>
      </c>
      <c r="F447" s="123" t="s">
        <v>599</v>
      </c>
      <c r="G447" s="124" t="s">
        <v>279</v>
      </c>
      <c r="H447" s="125">
        <v>883.32</v>
      </c>
      <c r="I447" s="126"/>
      <c r="J447" s="127">
        <f>ROUND(I447*H447,2)</f>
        <v>0</v>
      </c>
      <c r="K447" s="123" t="s">
        <v>183</v>
      </c>
      <c r="L447" s="28"/>
      <c r="M447" s="128" t="s">
        <v>3</v>
      </c>
      <c r="N447" s="129" t="s">
        <v>46</v>
      </c>
      <c r="P447" s="130">
        <f>O447*H447</f>
        <v>0</v>
      </c>
      <c r="Q447" s="130">
        <v>0</v>
      </c>
      <c r="R447" s="130">
        <f>Q447*H447</f>
        <v>0</v>
      </c>
      <c r="S447" s="130">
        <v>0</v>
      </c>
      <c r="T447" s="131">
        <f>S447*H447</f>
        <v>0</v>
      </c>
      <c r="AR447" s="132" t="s">
        <v>184</v>
      </c>
      <c r="AT447" s="132" t="s">
        <v>179</v>
      </c>
      <c r="AU447" s="132" t="s">
        <v>86</v>
      </c>
      <c r="AY447" s="17" t="s">
        <v>177</v>
      </c>
      <c r="BE447" s="133">
        <f>IF(N447="základní",J447,0)</f>
        <v>0</v>
      </c>
      <c r="BF447" s="133">
        <f>IF(N447="snížená",J447,0)</f>
        <v>0</v>
      </c>
      <c r="BG447" s="133">
        <f>IF(N447="zákl. přenesená",J447,0)</f>
        <v>0</v>
      </c>
      <c r="BH447" s="133">
        <f>IF(N447="sníž. přenesená",J447,0)</f>
        <v>0</v>
      </c>
      <c r="BI447" s="133">
        <f>IF(N447="nulová",J447,0)</f>
        <v>0</v>
      </c>
      <c r="BJ447" s="17" t="s">
        <v>83</v>
      </c>
      <c r="BK447" s="133">
        <f>ROUND(I447*H447,2)</f>
        <v>0</v>
      </c>
      <c r="BL447" s="17" t="s">
        <v>184</v>
      </c>
      <c r="BM447" s="132" t="s">
        <v>600</v>
      </c>
    </row>
    <row r="448" spans="2:65" s="1" customFormat="1" x14ac:dyDescent="0.2">
      <c r="B448" s="28"/>
      <c r="D448" s="134" t="s">
        <v>186</v>
      </c>
      <c r="F448" s="135" t="s">
        <v>601</v>
      </c>
      <c r="I448" s="136"/>
      <c r="L448" s="28"/>
      <c r="M448" s="137"/>
      <c r="T448" s="44"/>
      <c r="AT448" s="17" t="s">
        <v>186</v>
      </c>
      <c r="AU448" s="17" t="s">
        <v>86</v>
      </c>
    </row>
    <row r="449" spans="2:65" s="1" customFormat="1" ht="24.2" customHeight="1" x14ac:dyDescent="0.2">
      <c r="B449" s="120"/>
      <c r="C449" s="121" t="s">
        <v>602</v>
      </c>
      <c r="D449" s="121" t="s">
        <v>179</v>
      </c>
      <c r="E449" s="122" t="s">
        <v>603</v>
      </c>
      <c r="F449" s="123" t="s">
        <v>604</v>
      </c>
      <c r="G449" s="124" t="s">
        <v>279</v>
      </c>
      <c r="H449" s="125">
        <v>883.32</v>
      </c>
      <c r="I449" s="126"/>
      <c r="J449" s="127">
        <f>ROUND(I449*H449,2)</f>
        <v>0</v>
      </c>
      <c r="K449" s="123" t="s">
        <v>183</v>
      </c>
      <c r="L449" s="28"/>
      <c r="M449" s="128" t="s">
        <v>3</v>
      </c>
      <c r="N449" s="129" t="s">
        <v>46</v>
      </c>
      <c r="P449" s="130">
        <f>O449*H449</f>
        <v>0</v>
      </c>
      <c r="Q449" s="130">
        <v>4.6999999999999999E-4</v>
      </c>
      <c r="R449" s="130">
        <f>Q449*H449</f>
        <v>0.41516039999999998</v>
      </c>
      <c r="S449" s="130">
        <v>0</v>
      </c>
      <c r="T449" s="131">
        <f>S449*H449</f>
        <v>0</v>
      </c>
      <c r="AR449" s="132" t="s">
        <v>184</v>
      </c>
      <c r="AT449" s="132" t="s">
        <v>179</v>
      </c>
      <c r="AU449" s="132" t="s">
        <v>86</v>
      </c>
      <c r="AY449" s="17" t="s">
        <v>177</v>
      </c>
      <c r="BE449" s="133">
        <f>IF(N449="základní",J449,0)</f>
        <v>0</v>
      </c>
      <c r="BF449" s="133">
        <f>IF(N449="snížená",J449,0)</f>
        <v>0</v>
      </c>
      <c r="BG449" s="133">
        <f>IF(N449="zákl. přenesená",J449,0)</f>
        <v>0</v>
      </c>
      <c r="BH449" s="133">
        <f>IF(N449="sníž. přenesená",J449,0)</f>
        <v>0</v>
      </c>
      <c r="BI449" s="133">
        <f>IF(N449="nulová",J449,0)</f>
        <v>0</v>
      </c>
      <c r="BJ449" s="17" t="s">
        <v>83</v>
      </c>
      <c r="BK449" s="133">
        <f>ROUND(I449*H449,2)</f>
        <v>0</v>
      </c>
      <c r="BL449" s="17" t="s">
        <v>184</v>
      </c>
      <c r="BM449" s="132" t="s">
        <v>605</v>
      </c>
    </row>
    <row r="450" spans="2:65" s="1" customFormat="1" x14ac:dyDescent="0.2">
      <c r="B450" s="28"/>
      <c r="D450" s="134" t="s">
        <v>186</v>
      </c>
      <c r="F450" s="135" t="s">
        <v>606</v>
      </c>
      <c r="I450" s="136"/>
      <c r="L450" s="28"/>
      <c r="M450" s="137"/>
      <c r="T450" s="44"/>
      <c r="AT450" s="17" t="s">
        <v>186</v>
      </c>
      <c r="AU450" s="17" t="s">
        <v>86</v>
      </c>
    </row>
    <row r="451" spans="2:65" s="11" customFormat="1" ht="22.7" customHeight="1" x14ac:dyDescent="0.2">
      <c r="B451" s="108"/>
      <c r="D451" s="109" t="s">
        <v>74</v>
      </c>
      <c r="E451" s="118" t="s">
        <v>607</v>
      </c>
      <c r="F451" s="118" t="s">
        <v>608</v>
      </c>
      <c r="I451" s="111"/>
      <c r="J451" s="119">
        <f>BK451</f>
        <v>0</v>
      </c>
      <c r="L451" s="108"/>
      <c r="M451" s="113"/>
      <c r="P451" s="114">
        <f>SUM(P452:P475)</f>
        <v>0</v>
      </c>
      <c r="R451" s="114">
        <f>SUM(R452:R475)</f>
        <v>0</v>
      </c>
      <c r="T451" s="115">
        <f>SUM(T452:T475)</f>
        <v>0</v>
      </c>
      <c r="AR451" s="109" t="s">
        <v>83</v>
      </c>
      <c r="AT451" s="116" t="s">
        <v>74</v>
      </c>
      <c r="AU451" s="116" t="s">
        <v>83</v>
      </c>
      <c r="AY451" s="109" t="s">
        <v>177</v>
      </c>
      <c r="BK451" s="117">
        <f>SUM(BK452:BK475)</f>
        <v>0</v>
      </c>
    </row>
    <row r="452" spans="2:65" s="1" customFormat="1" ht="37.700000000000003" customHeight="1" x14ac:dyDescent="0.2">
      <c r="B452" s="120"/>
      <c r="C452" s="121" t="s">
        <v>609</v>
      </c>
      <c r="D452" s="121" t="s">
        <v>179</v>
      </c>
      <c r="E452" s="122" t="s">
        <v>610</v>
      </c>
      <c r="F452" s="123" t="s">
        <v>611</v>
      </c>
      <c r="G452" s="124" t="s">
        <v>227</v>
      </c>
      <c r="H452" s="125">
        <v>95.912999999999997</v>
      </c>
      <c r="I452" s="126"/>
      <c r="J452" s="127">
        <f>ROUND(I452*H452,2)</f>
        <v>0</v>
      </c>
      <c r="K452" s="123" t="s">
        <v>183</v>
      </c>
      <c r="L452" s="28"/>
      <c r="M452" s="128" t="s">
        <v>3</v>
      </c>
      <c r="N452" s="129" t="s">
        <v>46</v>
      </c>
      <c r="P452" s="130">
        <f>O452*H452</f>
        <v>0</v>
      </c>
      <c r="Q452" s="130">
        <v>0</v>
      </c>
      <c r="R452" s="130">
        <f>Q452*H452</f>
        <v>0</v>
      </c>
      <c r="S452" s="130">
        <v>0</v>
      </c>
      <c r="T452" s="131">
        <f>S452*H452</f>
        <v>0</v>
      </c>
      <c r="AR452" s="132" t="s">
        <v>184</v>
      </c>
      <c r="AT452" s="132" t="s">
        <v>179</v>
      </c>
      <c r="AU452" s="132" t="s">
        <v>86</v>
      </c>
      <c r="AY452" s="17" t="s">
        <v>177</v>
      </c>
      <c r="BE452" s="133">
        <f>IF(N452="základní",J452,0)</f>
        <v>0</v>
      </c>
      <c r="BF452" s="133">
        <f>IF(N452="snížená",J452,0)</f>
        <v>0</v>
      </c>
      <c r="BG452" s="133">
        <f>IF(N452="zákl. přenesená",J452,0)</f>
        <v>0</v>
      </c>
      <c r="BH452" s="133">
        <f>IF(N452="sníž. přenesená",J452,0)</f>
        <v>0</v>
      </c>
      <c r="BI452" s="133">
        <f>IF(N452="nulová",J452,0)</f>
        <v>0</v>
      </c>
      <c r="BJ452" s="17" t="s">
        <v>83</v>
      </c>
      <c r="BK452" s="133">
        <f>ROUND(I452*H452,2)</f>
        <v>0</v>
      </c>
      <c r="BL452" s="17" t="s">
        <v>184</v>
      </c>
      <c r="BM452" s="132" t="s">
        <v>612</v>
      </c>
    </row>
    <row r="453" spans="2:65" s="1" customFormat="1" x14ac:dyDescent="0.2">
      <c r="B453" s="28"/>
      <c r="D453" s="134" t="s">
        <v>186</v>
      </c>
      <c r="F453" s="135" t="s">
        <v>613</v>
      </c>
      <c r="I453" s="136"/>
      <c r="L453" s="28"/>
      <c r="M453" s="137"/>
      <c r="T453" s="44"/>
      <c r="AT453" s="17" t="s">
        <v>186</v>
      </c>
      <c r="AU453" s="17" t="s">
        <v>86</v>
      </c>
    </row>
    <row r="454" spans="2:65" s="13" customFormat="1" x14ac:dyDescent="0.2">
      <c r="B454" s="145"/>
      <c r="D454" s="139" t="s">
        <v>188</v>
      </c>
      <c r="E454" s="146" t="s">
        <v>3</v>
      </c>
      <c r="F454" s="147" t="s">
        <v>614</v>
      </c>
      <c r="H454" s="148">
        <v>95.912999999999997</v>
      </c>
      <c r="I454" s="149"/>
      <c r="L454" s="145"/>
      <c r="M454" s="150"/>
      <c r="T454" s="151"/>
      <c r="AT454" s="146" t="s">
        <v>188</v>
      </c>
      <c r="AU454" s="146" t="s">
        <v>86</v>
      </c>
      <c r="AV454" s="13" t="s">
        <v>86</v>
      </c>
      <c r="AW454" s="13" t="s">
        <v>36</v>
      </c>
      <c r="AX454" s="13" t="s">
        <v>83</v>
      </c>
      <c r="AY454" s="146" t="s">
        <v>177</v>
      </c>
    </row>
    <row r="455" spans="2:65" s="1" customFormat="1" ht="44.25" customHeight="1" x14ac:dyDescent="0.2">
      <c r="B455" s="120"/>
      <c r="C455" s="121" t="s">
        <v>615</v>
      </c>
      <c r="D455" s="121" t="s">
        <v>179</v>
      </c>
      <c r="E455" s="122" t="s">
        <v>616</v>
      </c>
      <c r="F455" s="123" t="s">
        <v>617</v>
      </c>
      <c r="G455" s="124" t="s">
        <v>227</v>
      </c>
      <c r="H455" s="125">
        <v>1822.347</v>
      </c>
      <c r="I455" s="126"/>
      <c r="J455" s="127">
        <f>ROUND(I455*H455,2)</f>
        <v>0</v>
      </c>
      <c r="K455" s="123" t="s">
        <v>183</v>
      </c>
      <c r="L455" s="28"/>
      <c r="M455" s="128" t="s">
        <v>3</v>
      </c>
      <c r="N455" s="129" t="s">
        <v>46</v>
      </c>
      <c r="P455" s="130">
        <f>O455*H455</f>
        <v>0</v>
      </c>
      <c r="Q455" s="130">
        <v>0</v>
      </c>
      <c r="R455" s="130">
        <f>Q455*H455</f>
        <v>0</v>
      </c>
      <c r="S455" s="130">
        <v>0</v>
      </c>
      <c r="T455" s="131">
        <f>S455*H455</f>
        <v>0</v>
      </c>
      <c r="AR455" s="132" t="s">
        <v>184</v>
      </c>
      <c r="AT455" s="132" t="s">
        <v>179</v>
      </c>
      <c r="AU455" s="132" t="s">
        <v>86</v>
      </c>
      <c r="AY455" s="17" t="s">
        <v>177</v>
      </c>
      <c r="BE455" s="133">
        <f>IF(N455="základní",J455,0)</f>
        <v>0</v>
      </c>
      <c r="BF455" s="133">
        <f>IF(N455="snížená",J455,0)</f>
        <v>0</v>
      </c>
      <c r="BG455" s="133">
        <f>IF(N455="zákl. přenesená",J455,0)</f>
        <v>0</v>
      </c>
      <c r="BH455" s="133">
        <f>IF(N455="sníž. přenesená",J455,0)</f>
        <v>0</v>
      </c>
      <c r="BI455" s="133">
        <f>IF(N455="nulová",J455,0)</f>
        <v>0</v>
      </c>
      <c r="BJ455" s="17" t="s">
        <v>83</v>
      </c>
      <c r="BK455" s="133">
        <f>ROUND(I455*H455,2)</f>
        <v>0</v>
      </c>
      <c r="BL455" s="17" t="s">
        <v>184</v>
      </c>
      <c r="BM455" s="132" t="s">
        <v>618</v>
      </c>
    </row>
    <row r="456" spans="2:65" s="1" customFormat="1" x14ac:dyDescent="0.2">
      <c r="B456" s="28"/>
      <c r="D456" s="134" t="s">
        <v>186</v>
      </c>
      <c r="F456" s="135" t="s">
        <v>619</v>
      </c>
      <c r="I456" s="136"/>
      <c r="L456" s="28"/>
      <c r="M456" s="137"/>
      <c r="T456" s="44"/>
      <c r="AT456" s="17" t="s">
        <v>186</v>
      </c>
      <c r="AU456" s="17" t="s">
        <v>86</v>
      </c>
    </row>
    <row r="457" spans="2:65" s="13" customFormat="1" x14ac:dyDescent="0.2">
      <c r="B457" s="145"/>
      <c r="D457" s="139" t="s">
        <v>188</v>
      </c>
      <c r="E457" s="146" t="s">
        <v>3</v>
      </c>
      <c r="F457" s="147" t="s">
        <v>620</v>
      </c>
      <c r="H457" s="148">
        <v>1822.347</v>
      </c>
      <c r="I457" s="149"/>
      <c r="L457" s="145"/>
      <c r="M457" s="150"/>
      <c r="T457" s="151"/>
      <c r="AT457" s="146" t="s">
        <v>188</v>
      </c>
      <c r="AU457" s="146" t="s">
        <v>86</v>
      </c>
      <c r="AV457" s="13" t="s">
        <v>86</v>
      </c>
      <c r="AW457" s="13" t="s">
        <v>36</v>
      </c>
      <c r="AX457" s="13" t="s">
        <v>83</v>
      </c>
      <c r="AY457" s="146" t="s">
        <v>177</v>
      </c>
    </row>
    <row r="458" spans="2:65" s="1" customFormat="1" ht="37.700000000000003" customHeight="1" x14ac:dyDescent="0.2">
      <c r="B458" s="120"/>
      <c r="C458" s="121" t="s">
        <v>621</v>
      </c>
      <c r="D458" s="121" t="s">
        <v>179</v>
      </c>
      <c r="E458" s="122" t="s">
        <v>622</v>
      </c>
      <c r="F458" s="123" t="s">
        <v>623</v>
      </c>
      <c r="G458" s="124" t="s">
        <v>227</v>
      </c>
      <c r="H458" s="125">
        <v>95.912999999999997</v>
      </c>
      <c r="I458" s="126"/>
      <c r="J458" s="127">
        <f>ROUND(I458*H458,2)</f>
        <v>0</v>
      </c>
      <c r="K458" s="123" t="s">
        <v>183</v>
      </c>
      <c r="L458" s="28"/>
      <c r="M458" s="128" t="s">
        <v>3</v>
      </c>
      <c r="N458" s="129" t="s">
        <v>46</v>
      </c>
      <c r="P458" s="130">
        <f>O458*H458</f>
        <v>0</v>
      </c>
      <c r="Q458" s="130">
        <v>0</v>
      </c>
      <c r="R458" s="130">
        <f>Q458*H458</f>
        <v>0</v>
      </c>
      <c r="S458" s="130">
        <v>0</v>
      </c>
      <c r="T458" s="131">
        <f>S458*H458</f>
        <v>0</v>
      </c>
      <c r="AR458" s="132" t="s">
        <v>184</v>
      </c>
      <c r="AT458" s="132" t="s">
        <v>179</v>
      </c>
      <c r="AU458" s="132" t="s">
        <v>86</v>
      </c>
      <c r="AY458" s="17" t="s">
        <v>177</v>
      </c>
      <c r="BE458" s="133">
        <f>IF(N458="základní",J458,0)</f>
        <v>0</v>
      </c>
      <c r="BF458" s="133">
        <f>IF(N458="snížená",J458,0)</f>
        <v>0</v>
      </c>
      <c r="BG458" s="133">
        <f>IF(N458="zákl. přenesená",J458,0)</f>
        <v>0</v>
      </c>
      <c r="BH458" s="133">
        <f>IF(N458="sníž. přenesená",J458,0)</f>
        <v>0</v>
      </c>
      <c r="BI458" s="133">
        <f>IF(N458="nulová",J458,0)</f>
        <v>0</v>
      </c>
      <c r="BJ458" s="17" t="s">
        <v>83</v>
      </c>
      <c r="BK458" s="133">
        <f>ROUND(I458*H458,2)</f>
        <v>0</v>
      </c>
      <c r="BL458" s="17" t="s">
        <v>184</v>
      </c>
      <c r="BM458" s="132" t="s">
        <v>624</v>
      </c>
    </row>
    <row r="459" spans="2:65" s="1" customFormat="1" x14ac:dyDescent="0.2">
      <c r="B459" s="28"/>
      <c r="D459" s="134" t="s">
        <v>186</v>
      </c>
      <c r="F459" s="135" t="s">
        <v>625</v>
      </c>
      <c r="I459" s="136"/>
      <c r="L459" s="28"/>
      <c r="M459" s="137"/>
      <c r="T459" s="44"/>
      <c r="AT459" s="17" t="s">
        <v>186</v>
      </c>
      <c r="AU459" s="17" t="s">
        <v>86</v>
      </c>
    </row>
    <row r="460" spans="2:65" s="1" customFormat="1" ht="37.700000000000003" customHeight="1" x14ac:dyDescent="0.2">
      <c r="B460" s="120"/>
      <c r="C460" s="121" t="s">
        <v>626</v>
      </c>
      <c r="D460" s="121" t="s">
        <v>179</v>
      </c>
      <c r="E460" s="122" t="s">
        <v>627</v>
      </c>
      <c r="F460" s="123" t="s">
        <v>628</v>
      </c>
      <c r="G460" s="124" t="s">
        <v>227</v>
      </c>
      <c r="H460" s="125">
        <v>0.61599999999999999</v>
      </c>
      <c r="I460" s="126"/>
      <c r="J460" s="127">
        <f>ROUND(I460*H460,2)</f>
        <v>0</v>
      </c>
      <c r="K460" s="123" t="s">
        <v>183</v>
      </c>
      <c r="L460" s="28"/>
      <c r="M460" s="128" t="s">
        <v>3</v>
      </c>
      <c r="N460" s="129" t="s">
        <v>46</v>
      </c>
      <c r="P460" s="130">
        <f>O460*H460</f>
        <v>0</v>
      </c>
      <c r="Q460" s="130">
        <v>0</v>
      </c>
      <c r="R460" s="130">
        <f>Q460*H460</f>
        <v>0</v>
      </c>
      <c r="S460" s="130">
        <v>0</v>
      </c>
      <c r="T460" s="131">
        <f>S460*H460</f>
        <v>0</v>
      </c>
      <c r="AR460" s="132" t="s">
        <v>184</v>
      </c>
      <c r="AT460" s="132" t="s">
        <v>179</v>
      </c>
      <c r="AU460" s="132" t="s">
        <v>86</v>
      </c>
      <c r="AY460" s="17" t="s">
        <v>177</v>
      </c>
      <c r="BE460" s="133">
        <f>IF(N460="základní",J460,0)</f>
        <v>0</v>
      </c>
      <c r="BF460" s="133">
        <f>IF(N460="snížená",J460,0)</f>
        <v>0</v>
      </c>
      <c r="BG460" s="133">
        <f>IF(N460="zákl. přenesená",J460,0)</f>
        <v>0</v>
      </c>
      <c r="BH460" s="133">
        <f>IF(N460="sníž. přenesená",J460,0)</f>
        <v>0</v>
      </c>
      <c r="BI460" s="133">
        <f>IF(N460="nulová",J460,0)</f>
        <v>0</v>
      </c>
      <c r="BJ460" s="17" t="s">
        <v>83</v>
      </c>
      <c r="BK460" s="133">
        <f>ROUND(I460*H460,2)</f>
        <v>0</v>
      </c>
      <c r="BL460" s="17" t="s">
        <v>184</v>
      </c>
      <c r="BM460" s="132" t="s">
        <v>629</v>
      </c>
    </row>
    <row r="461" spans="2:65" s="1" customFormat="1" x14ac:dyDescent="0.2">
      <c r="B461" s="28"/>
      <c r="D461" s="134" t="s">
        <v>186</v>
      </c>
      <c r="F461" s="135" t="s">
        <v>630</v>
      </c>
      <c r="I461" s="136"/>
      <c r="L461" s="28"/>
      <c r="M461" s="137"/>
      <c r="T461" s="44"/>
      <c r="AT461" s="17" t="s">
        <v>186</v>
      </c>
      <c r="AU461" s="17" t="s">
        <v>86</v>
      </c>
    </row>
    <row r="462" spans="2:65" s="1" customFormat="1" ht="44.25" customHeight="1" x14ac:dyDescent="0.2">
      <c r="B462" s="120"/>
      <c r="C462" s="121" t="s">
        <v>631</v>
      </c>
      <c r="D462" s="121" t="s">
        <v>179</v>
      </c>
      <c r="E462" s="122" t="s">
        <v>632</v>
      </c>
      <c r="F462" s="123" t="s">
        <v>633</v>
      </c>
      <c r="G462" s="124" t="s">
        <v>227</v>
      </c>
      <c r="H462" s="125">
        <v>27.273</v>
      </c>
      <c r="I462" s="126"/>
      <c r="J462" s="127">
        <f>ROUND(I462*H462,2)</f>
        <v>0</v>
      </c>
      <c r="K462" s="123" t="s">
        <v>183</v>
      </c>
      <c r="L462" s="28"/>
      <c r="M462" s="128" t="s">
        <v>3</v>
      </c>
      <c r="N462" s="129" t="s">
        <v>46</v>
      </c>
      <c r="P462" s="130">
        <f>O462*H462</f>
        <v>0</v>
      </c>
      <c r="Q462" s="130">
        <v>0</v>
      </c>
      <c r="R462" s="130">
        <f>Q462*H462</f>
        <v>0</v>
      </c>
      <c r="S462" s="130">
        <v>0</v>
      </c>
      <c r="T462" s="131">
        <f>S462*H462</f>
        <v>0</v>
      </c>
      <c r="AR462" s="132" t="s">
        <v>184</v>
      </c>
      <c r="AT462" s="132" t="s">
        <v>179</v>
      </c>
      <c r="AU462" s="132" t="s">
        <v>86</v>
      </c>
      <c r="AY462" s="17" t="s">
        <v>177</v>
      </c>
      <c r="BE462" s="133">
        <f>IF(N462="základní",J462,0)</f>
        <v>0</v>
      </c>
      <c r="BF462" s="133">
        <f>IF(N462="snížená",J462,0)</f>
        <v>0</v>
      </c>
      <c r="BG462" s="133">
        <f>IF(N462="zákl. přenesená",J462,0)</f>
        <v>0</v>
      </c>
      <c r="BH462" s="133">
        <f>IF(N462="sníž. přenesená",J462,0)</f>
        <v>0</v>
      </c>
      <c r="BI462" s="133">
        <f>IF(N462="nulová",J462,0)</f>
        <v>0</v>
      </c>
      <c r="BJ462" s="17" t="s">
        <v>83</v>
      </c>
      <c r="BK462" s="133">
        <f>ROUND(I462*H462,2)</f>
        <v>0</v>
      </c>
      <c r="BL462" s="17" t="s">
        <v>184</v>
      </c>
      <c r="BM462" s="132" t="s">
        <v>634</v>
      </c>
    </row>
    <row r="463" spans="2:65" s="1" customFormat="1" x14ac:dyDescent="0.2">
      <c r="B463" s="28"/>
      <c r="D463" s="134" t="s">
        <v>186</v>
      </c>
      <c r="F463" s="135" t="s">
        <v>635</v>
      </c>
      <c r="I463" s="136"/>
      <c r="L463" s="28"/>
      <c r="M463" s="137"/>
      <c r="T463" s="44"/>
      <c r="AT463" s="17" t="s">
        <v>186</v>
      </c>
      <c r="AU463" s="17" t="s">
        <v>86</v>
      </c>
    </row>
    <row r="464" spans="2:65" s="1" customFormat="1" ht="44.25" customHeight="1" x14ac:dyDescent="0.2">
      <c r="B464" s="120"/>
      <c r="C464" s="121" t="s">
        <v>636</v>
      </c>
      <c r="D464" s="121" t="s">
        <v>179</v>
      </c>
      <c r="E464" s="122" t="s">
        <v>637</v>
      </c>
      <c r="F464" s="123" t="s">
        <v>638</v>
      </c>
      <c r="G464" s="124" t="s">
        <v>227</v>
      </c>
      <c r="H464" s="125">
        <v>2.9769999999999999</v>
      </c>
      <c r="I464" s="126"/>
      <c r="J464" s="127">
        <f>ROUND(I464*H464,2)</f>
        <v>0</v>
      </c>
      <c r="K464" s="123" t="s">
        <v>183</v>
      </c>
      <c r="L464" s="28"/>
      <c r="M464" s="128" t="s">
        <v>3</v>
      </c>
      <c r="N464" s="129" t="s">
        <v>46</v>
      </c>
      <c r="P464" s="130">
        <f>O464*H464</f>
        <v>0</v>
      </c>
      <c r="Q464" s="130">
        <v>0</v>
      </c>
      <c r="R464" s="130">
        <f>Q464*H464</f>
        <v>0</v>
      </c>
      <c r="S464" s="130">
        <v>0</v>
      </c>
      <c r="T464" s="131">
        <f>S464*H464</f>
        <v>0</v>
      </c>
      <c r="AR464" s="132" t="s">
        <v>184</v>
      </c>
      <c r="AT464" s="132" t="s">
        <v>179</v>
      </c>
      <c r="AU464" s="132" t="s">
        <v>86</v>
      </c>
      <c r="AY464" s="17" t="s">
        <v>177</v>
      </c>
      <c r="BE464" s="133">
        <f>IF(N464="základní",J464,0)</f>
        <v>0</v>
      </c>
      <c r="BF464" s="133">
        <f>IF(N464="snížená",J464,0)</f>
        <v>0</v>
      </c>
      <c r="BG464" s="133">
        <f>IF(N464="zákl. přenesená",J464,0)</f>
        <v>0</v>
      </c>
      <c r="BH464" s="133">
        <f>IF(N464="sníž. přenesená",J464,0)</f>
        <v>0</v>
      </c>
      <c r="BI464" s="133">
        <f>IF(N464="nulová",J464,0)</f>
        <v>0</v>
      </c>
      <c r="BJ464" s="17" t="s">
        <v>83</v>
      </c>
      <c r="BK464" s="133">
        <f>ROUND(I464*H464,2)</f>
        <v>0</v>
      </c>
      <c r="BL464" s="17" t="s">
        <v>184</v>
      </c>
      <c r="BM464" s="132" t="s">
        <v>639</v>
      </c>
    </row>
    <row r="465" spans="2:65" s="1" customFormat="1" x14ac:dyDescent="0.2">
      <c r="B465" s="28"/>
      <c r="D465" s="134" t="s">
        <v>186</v>
      </c>
      <c r="F465" s="135" t="s">
        <v>640</v>
      </c>
      <c r="I465" s="136"/>
      <c r="L465" s="28"/>
      <c r="M465" s="137"/>
      <c r="T465" s="44"/>
      <c r="AT465" s="17" t="s">
        <v>186</v>
      </c>
      <c r="AU465" s="17" t="s">
        <v>86</v>
      </c>
    </row>
    <row r="466" spans="2:65" s="1" customFormat="1" ht="44.25" customHeight="1" x14ac:dyDescent="0.2">
      <c r="B466" s="120"/>
      <c r="C466" s="121" t="s">
        <v>641</v>
      </c>
      <c r="D466" s="121" t="s">
        <v>179</v>
      </c>
      <c r="E466" s="122" t="s">
        <v>642</v>
      </c>
      <c r="F466" s="123" t="s">
        <v>643</v>
      </c>
      <c r="G466" s="124" t="s">
        <v>227</v>
      </c>
      <c r="H466" s="125">
        <v>0.15</v>
      </c>
      <c r="I466" s="126"/>
      <c r="J466" s="127">
        <f>ROUND(I466*H466,2)</f>
        <v>0</v>
      </c>
      <c r="K466" s="123" t="s">
        <v>183</v>
      </c>
      <c r="L466" s="28"/>
      <c r="M466" s="128" t="s">
        <v>3</v>
      </c>
      <c r="N466" s="129" t="s">
        <v>46</v>
      </c>
      <c r="P466" s="130">
        <f>O466*H466</f>
        <v>0</v>
      </c>
      <c r="Q466" s="130">
        <v>0</v>
      </c>
      <c r="R466" s="130">
        <f>Q466*H466</f>
        <v>0</v>
      </c>
      <c r="S466" s="130">
        <v>0</v>
      </c>
      <c r="T466" s="131">
        <f>S466*H466</f>
        <v>0</v>
      </c>
      <c r="AR466" s="132" t="s">
        <v>184</v>
      </c>
      <c r="AT466" s="132" t="s">
        <v>179</v>
      </c>
      <c r="AU466" s="132" t="s">
        <v>86</v>
      </c>
      <c r="AY466" s="17" t="s">
        <v>177</v>
      </c>
      <c r="BE466" s="133">
        <f>IF(N466="základní",J466,0)</f>
        <v>0</v>
      </c>
      <c r="BF466" s="133">
        <f>IF(N466="snížená",J466,0)</f>
        <v>0</v>
      </c>
      <c r="BG466" s="133">
        <f>IF(N466="zákl. přenesená",J466,0)</f>
        <v>0</v>
      </c>
      <c r="BH466" s="133">
        <f>IF(N466="sníž. přenesená",J466,0)</f>
        <v>0</v>
      </c>
      <c r="BI466" s="133">
        <f>IF(N466="nulová",J466,0)</f>
        <v>0</v>
      </c>
      <c r="BJ466" s="17" t="s">
        <v>83</v>
      </c>
      <c r="BK466" s="133">
        <f>ROUND(I466*H466,2)</f>
        <v>0</v>
      </c>
      <c r="BL466" s="17" t="s">
        <v>184</v>
      </c>
      <c r="BM466" s="132" t="s">
        <v>644</v>
      </c>
    </row>
    <row r="467" spans="2:65" s="1" customFormat="1" x14ac:dyDescent="0.2">
      <c r="B467" s="28"/>
      <c r="D467" s="134" t="s">
        <v>186</v>
      </c>
      <c r="F467" s="135" t="s">
        <v>645</v>
      </c>
      <c r="I467" s="136"/>
      <c r="L467" s="28"/>
      <c r="M467" s="137"/>
      <c r="T467" s="44"/>
      <c r="AT467" s="17" t="s">
        <v>186</v>
      </c>
      <c r="AU467" s="17" t="s">
        <v>86</v>
      </c>
    </row>
    <row r="468" spans="2:65" s="13" customFormat="1" x14ac:dyDescent="0.2">
      <c r="B468" s="145"/>
      <c r="D468" s="139" t="s">
        <v>188</v>
      </c>
      <c r="E468" s="146" t="s">
        <v>3</v>
      </c>
      <c r="F468" s="147" t="s">
        <v>646</v>
      </c>
      <c r="H468" s="148">
        <v>0.15</v>
      </c>
      <c r="I468" s="149"/>
      <c r="L468" s="145"/>
      <c r="M468" s="150"/>
      <c r="T468" s="151"/>
      <c r="AT468" s="146" t="s">
        <v>188</v>
      </c>
      <c r="AU468" s="146" t="s">
        <v>86</v>
      </c>
      <c r="AV468" s="13" t="s">
        <v>86</v>
      </c>
      <c r="AW468" s="13" t="s">
        <v>36</v>
      </c>
      <c r="AX468" s="13" t="s">
        <v>83</v>
      </c>
      <c r="AY468" s="146" t="s">
        <v>177</v>
      </c>
    </row>
    <row r="469" spans="2:65" s="1" customFormat="1" ht="44.25" customHeight="1" x14ac:dyDescent="0.2">
      <c r="B469" s="120"/>
      <c r="C469" s="121" t="s">
        <v>647</v>
      </c>
      <c r="D469" s="121" t="s">
        <v>179</v>
      </c>
      <c r="E469" s="122" t="s">
        <v>648</v>
      </c>
      <c r="F469" s="123" t="s">
        <v>649</v>
      </c>
      <c r="G469" s="124" t="s">
        <v>227</v>
      </c>
      <c r="H469" s="125">
        <v>16.04</v>
      </c>
      <c r="I469" s="126"/>
      <c r="J469" s="127">
        <f>ROUND(I469*H469,2)</f>
        <v>0</v>
      </c>
      <c r="K469" s="123" t="s">
        <v>183</v>
      </c>
      <c r="L469" s="28"/>
      <c r="M469" s="128" t="s">
        <v>3</v>
      </c>
      <c r="N469" s="129" t="s">
        <v>46</v>
      </c>
      <c r="P469" s="130">
        <f>O469*H469</f>
        <v>0</v>
      </c>
      <c r="Q469" s="130">
        <v>0</v>
      </c>
      <c r="R469" s="130">
        <f>Q469*H469</f>
        <v>0</v>
      </c>
      <c r="S469" s="130">
        <v>0</v>
      </c>
      <c r="T469" s="131">
        <f>S469*H469</f>
        <v>0</v>
      </c>
      <c r="AR469" s="132" t="s">
        <v>184</v>
      </c>
      <c r="AT469" s="132" t="s">
        <v>179</v>
      </c>
      <c r="AU469" s="132" t="s">
        <v>86</v>
      </c>
      <c r="AY469" s="17" t="s">
        <v>177</v>
      </c>
      <c r="BE469" s="133">
        <f>IF(N469="základní",J469,0)</f>
        <v>0</v>
      </c>
      <c r="BF469" s="133">
        <f>IF(N469="snížená",J469,0)</f>
        <v>0</v>
      </c>
      <c r="BG469" s="133">
        <f>IF(N469="zákl. přenesená",J469,0)</f>
        <v>0</v>
      </c>
      <c r="BH469" s="133">
        <f>IF(N469="sníž. přenesená",J469,0)</f>
        <v>0</v>
      </c>
      <c r="BI469" s="133">
        <f>IF(N469="nulová",J469,0)</f>
        <v>0</v>
      </c>
      <c r="BJ469" s="17" t="s">
        <v>83</v>
      </c>
      <c r="BK469" s="133">
        <f>ROUND(I469*H469,2)</f>
        <v>0</v>
      </c>
      <c r="BL469" s="17" t="s">
        <v>184</v>
      </c>
      <c r="BM469" s="132" t="s">
        <v>650</v>
      </c>
    </row>
    <row r="470" spans="2:65" s="1" customFormat="1" x14ac:dyDescent="0.2">
      <c r="B470" s="28"/>
      <c r="D470" s="134" t="s">
        <v>186</v>
      </c>
      <c r="F470" s="135" t="s">
        <v>651</v>
      </c>
      <c r="I470" s="136"/>
      <c r="L470" s="28"/>
      <c r="M470" s="137"/>
      <c r="T470" s="44"/>
      <c r="AT470" s="17" t="s">
        <v>186</v>
      </c>
      <c r="AU470" s="17" t="s">
        <v>86</v>
      </c>
    </row>
    <row r="471" spans="2:65" s="1" customFormat="1" ht="44.25" customHeight="1" x14ac:dyDescent="0.2">
      <c r="B471" s="120"/>
      <c r="C471" s="121" t="s">
        <v>652</v>
      </c>
      <c r="D471" s="121" t="s">
        <v>179</v>
      </c>
      <c r="E471" s="122" t="s">
        <v>653</v>
      </c>
      <c r="F471" s="123" t="s">
        <v>654</v>
      </c>
      <c r="G471" s="124" t="s">
        <v>227</v>
      </c>
      <c r="H471" s="125">
        <v>9.4920000000000009</v>
      </c>
      <c r="I471" s="126"/>
      <c r="J471" s="127">
        <f>ROUND(I471*H471,2)</f>
        <v>0</v>
      </c>
      <c r="K471" s="123" t="s">
        <v>183</v>
      </c>
      <c r="L471" s="28"/>
      <c r="M471" s="128" t="s">
        <v>3</v>
      </c>
      <c r="N471" s="129" t="s">
        <v>46</v>
      </c>
      <c r="P471" s="130">
        <f>O471*H471</f>
        <v>0</v>
      </c>
      <c r="Q471" s="130">
        <v>0</v>
      </c>
      <c r="R471" s="130">
        <f>Q471*H471</f>
        <v>0</v>
      </c>
      <c r="S471" s="130">
        <v>0</v>
      </c>
      <c r="T471" s="131">
        <f>S471*H471</f>
        <v>0</v>
      </c>
      <c r="AR471" s="132" t="s">
        <v>184</v>
      </c>
      <c r="AT471" s="132" t="s">
        <v>179</v>
      </c>
      <c r="AU471" s="132" t="s">
        <v>86</v>
      </c>
      <c r="AY471" s="17" t="s">
        <v>177</v>
      </c>
      <c r="BE471" s="133">
        <f>IF(N471="základní",J471,0)</f>
        <v>0</v>
      </c>
      <c r="BF471" s="133">
        <f>IF(N471="snížená",J471,0)</f>
        <v>0</v>
      </c>
      <c r="BG471" s="133">
        <f>IF(N471="zákl. přenesená",J471,0)</f>
        <v>0</v>
      </c>
      <c r="BH471" s="133">
        <f>IF(N471="sníž. přenesená",J471,0)</f>
        <v>0</v>
      </c>
      <c r="BI471" s="133">
        <f>IF(N471="nulová",J471,0)</f>
        <v>0</v>
      </c>
      <c r="BJ471" s="17" t="s">
        <v>83</v>
      </c>
      <c r="BK471" s="133">
        <f>ROUND(I471*H471,2)</f>
        <v>0</v>
      </c>
      <c r="BL471" s="17" t="s">
        <v>184</v>
      </c>
      <c r="BM471" s="132" t="s">
        <v>655</v>
      </c>
    </row>
    <row r="472" spans="2:65" s="1" customFormat="1" x14ac:dyDescent="0.2">
      <c r="B472" s="28"/>
      <c r="D472" s="134" t="s">
        <v>186</v>
      </c>
      <c r="F472" s="135" t="s">
        <v>656</v>
      </c>
      <c r="I472" s="136"/>
      <c r="L472" s="28"/>
      <c r="M472" s="137"/>
      <c r="T472" s="44"/>
      <c r="AT472" s="17" t="s">
        <v>186</v>
      </c>
      <c r="AU472" s="17" t="s">
        <v>86</v>
      </c>
    </row>
    <row r="473" spans="2:65" s="1" customFormat="1" ht="48.95" customHeight="1" x14ac:dyDescent="0.2">
      <c r="B473" s="120"/>
      <c r="C473" s="121" t="s">
        <v>657</v>
      </c>
      <c r="D473" s="121" t="s">
        <v>179</v>
      </c>
      <c r="E473" s="122" t="s">
        <v>658</v>
      </c>
      <c r="F473" s="123" t="s">
        <v>659</v>
      </c>
      <c r="G473" s="124" t="s">
        <v>227</v>
      </c>
      <c r="H473" s="125">
        <v>39.365000000000002</v>
      </c>
      <c r="I473" s="126"/>
      <c r="J473" s="127">
        <f>ROUND(I473*H473,2)</f>
        <v>0</v>
      </c>
      <c r="K473" s="123" t="s">
        <v>183</v>
      </c>
      <c r="L473" s="28"/>
      <c r="M473" s="128" t="s">
        <v>3</v>
      </c>
      <c r="N473" s="129" t="s">
        <v>46</v>
      </c>
      <c r="P473" s="130">
        <f>O473*H473</f>
        <v>0</v>
      </c>
      <c r="Q473" s="130">
        <v>0</v>
      </c>
      <c r="R473" s="130">
        <f>Q473*H473</f>
        <v>0</v>
      </c>
      <c r="S473" s="130">
        <v>0</v>
      </c>
      <c r="T473" s="131">
        <f>S473*H473</f>
        <v>0</v>
      </c>
      <c r="AR473" s="132" t="s">
        <v>184</v>
      </c>
      <c r="AT473" s="132" t="s">
        <v>179</v>
      </c>
      <c r="AU473" s="132" t="s">
        <v>86</v>
      </c>
      <c r="AY473" s="17" t="s">
        <v>177</v>
      </c>
      <c r="BE473" s="133">
        <f>IF(N473="základní",J473,0)</f>
        <v>0</v>
      </c>
      <c r="BF473" s="133">
        <f>IF(N473="snížená",J473,0)</f>
        <v>0</v>
      </c>
      <c r="BG473" s="133">
        <f>IF(N473="zákl. přenesená",J473,0)</f>
        <v>0</v>
      </c>
      <c r="BH473" s="133">
        <f>IF(N473="sníž. přenesená",J473,0)</f>
        <v>0</v>
      </c>
      <c r="BI473" s="133">
        <f>IF(N473="nulová",J473,0)</f>
        <v>0</v>
      </c>
      <c r="BJ473" s="17" t="s">
        <v>83</v>
      </c>
      <c r="BK473" s="133">
        <f>ROUND(I473*H473,2)</f>
        <v>0</v>
      </c>
      <c r="BL473" s="17" t="s">
        <v>184</v>
      </c>
      <c r="BM473" s="132" t="s">
        <v>660</v>
      </c>
    </row>
    <row r="474" spans="2:65" s="1" customFormat="1" x14ac:dyDescent="0.2">
      <c r="B474" s="28"/>
      <c r="D474" s="134" t="s">
        <v>186</v>
      </c>
      <c r="F474" s="135" t="s">
        <v>661</v>
      </c>
      <c r="I474" s="136"/>
      <c r="L474" s="28"/>
      <c r="M474" s="137"/>
      <c r="T474" s="44"/>
      <c r="AT474" s="17" t="s">
        <v>186</v>
      </c>
      <c r="AU474" s="17" t="s">
        <v>86</v>
      </c>
    </row>
    <row r="475" spans="2:65" s="13" customFormat="1" x14ac:dyDescent="0.2">
      <c r="B475" s="145"/>
      <c r="D475" s="139" t="s">
        <v>188</v>
      </c>
      <c r="E475" s="146" t="s">
        <v>3</v>
      </c>
      <c r="F475" s="147" t="s">
        <v>662</v>
      </c>
      <c r="H475" s="148">
        <v>39.365000000000002</v>
      </c>
      <c r="I475" s="149"/>
      <c r="L475" s="145"/>
      <c r="M475" s="150"/>
      <c r="T475" s="151"/>
      <c r="AT475" s="146" t="s">
        <v>188</v>
      </c>
      <c r="AU475" s="146" t="s">
        <v>86</v>
      </c>
      <c r="AV475" s="13" t="s">
        <v>86</v>
      </c>
      <c r="AW475" s="13" t="s">
        <v>36</v>
      </c>
      <c r="AX475" s="13" t="s">
        <v>83</v>
      </c>
      <c r="AY475" s="146" t="s">
        <v>177</v>
      </c>
    </row>
    <row r="476" spans="2:65" s="11" customFormat="1" ht="22.7" customHeight="1" x14ac:dyDescent="0.2">
      <c r="B476" s="108"/>
      <c r="D476" s="109" t="s">
        <v>74</v>
      </c>
      <c r="E476" s="118" t="s">
        <v>663</v>
      </c>
      <c r="F476" s="118" t="s">
        <v>664</v>
      </c>
      <c r="I476" s="111"/>
      <c r="J476" s="119">
        <f>BK476</f>
        <v>0</v>
      </c>
      <c r="L476" s="108"/>
      <c r="M476" s="113"/>
      <c r="P476" s="114">
        <f>SUM(P477:P478)</f>
        <v>0</v>
      </c>
      <c r="R476" s="114">
        <f>SUM(R477:R478)</f>
        <v>0</v>
      </c>
      <c r="T476" s="115">
        <f>SUM(T477:T478)</f>
        <v>0</v>
      </c>
      <c r="AR476" s="109" t="s">
        <v>83</v>
      </c>
      <c r="AT476" s="116" t="s">
        <v>74</v>
      </c>
      <c r="AU476" s="116" t="s">
        <v>83</v>
      </c>
      <c r="AY476" s="109" t="s">
        <v>177</v>
      </c>
      <c r="BK476" s="117">
        <f>SUM(BK477:BK478)</f>
        <v>0</v>
      </c>
    </row>
    <row r="477" spans="2:65" s="1" customFormat="1" ht="66.75" customHeight="1" x14ac:dyDescent="0.2">
      <c r="B477" s="120"/>
      <c r="C477" s="121" t="s">
        <v>665</v>
      </c>
      <c r="D477" s="121" t="s">
        <v>179</v>
      </c>
      <c r="E477" s="122" t="s">
        <v>666</v>
      </c>
      <c r="F477" s="123" t="s">
        <v>667</v>
      </c>
      <c r="G477" s="124" t="s">
        <v>227</v>
      </c>
      <c r="H477" s="125">
        <v>103.282</v>
      </c>
      <c r="I477" s="126"/>
      <c r="J477" s="127">
        <f>ROUND(I477*H477,2)</f>
        <v>0</v>
      </c>
      <c r="K477" s="123" t="s">
        <v>183</v>
      </c>
      <c r="L477" s="28"/>
      <c r="M477" s="128" t="s">
        <v>3</v>
      </c>
      <c r="N477" s="129" t="s">
        <v>46</v>
      </c>
      <c r="P477" s="130">
        <f>O477*H477</f>
        <v>0</v>
      </c>
      <c r="Q477" s="130">
        <v>0</v>
      </c>
      <c r="R477" s="130">
        <f>Q477*H477</f>
        <v>0</v>
      </c>
      <c r="S477" s="130">
        <v>0</v>
      </c>
      <c r="T477" s="131">
        <f>S477*H477</f>
        <v>0</v>
      </c>
      <c r="AR477" s="132" t="s">
        <v>184</v>
      </c>
      <c r="AT477" s="132" t="s">
        <v>179</v>
      </c>
      <c r="AU477" s="132" t="s">
        <v>86</v>
      </c>
      <c r="AY477" s="17" t="s">
        <v>177</v>
      </c>
      <c r="BE477" s="133">
        <f>IF(N477="základní",J477,0)</f>
        <v>0</v>
      </c>
      <c r="BF477" s="133">
        <f>IF(N477="snížená",J477,0)</f>
        <v>0</v>
      </c>
      <c r="BG477" s="133">
        <f>IF(N477="zákl. přenesená",J477,0)</f>
        <v>0</v>
      </c>
      <c r="BH477" s="133">
        <f>IF(N477="sníž. přenesená",J477,0)</f>
        <v>0</v>
      </c>
      <c r="BI477" s="133">
        <f>IF(N477="nulová",J477,0)</f>
        <v>0</v>
      </c>
      <c r="BJ477" s="17" t="s">
        <v>83</v>
      </c>
      <c r="BK477" s="133">
        <f>ROUND(I477*H477,2)</f>
        <v>0</v>
      </c>
      <c r="BL477" s="17" t="s">
        <v>184</v>
      </c>
      <c r="BM477" s="132" t="s">
        <v>668</v>
      </c>
    </row>
    <row r="478" spans="2:65" s="1" customFormat="1" x14ac:dyDescent="0.2">
      <c r="B478" s="28"/>
      <c r="D478" s="134" t="s">
        <v>186</v>
      </c>
      <c r="F478" s="135" t="s">
        <v>669</v>
      </c>
      <c r="I478" s="136"/>
      <c r="L478" s="28"/>
      <c r="M478" s="137"/>
      <c r="T478" s="44"/>
      <c r="AT478" s="17" t="s">
        <v>186</v>
      </c>
      <c r="AU478" s="17" t="s">
        <v>86</v>
      </c>
    </row>
    <row r="479" spans="2:65" s="11" customFormat="1" ht="26.1" customHeight="1" x14ac:dyDescent="0.2">
      <c r="B479" s="108"/>
      <c r="D479" s="109" t="s">
        <v>74</v>
      </c>
      <c r="E479" s="110" t="s">
        <v>670</v>
      </c>
      <c r="F479" s="110" t="s">
        <v>671</v>
      </c>
      <c r="I479" s="111"/>
      <c r="J479" s="112">
        <f>BK479</f>
        <v>0</v>
      </c>
      <c r="L479" s="108"/>
      <c r="M479" s="113"/>
      <c r="P479" s="114">
        <f>P480+P506+P514+P530+P544+P632+P666+P688+P754+P771+P792+P832+P840</f>
        <v>0</v>
      </c>
      <c r="R479" s="114">
        <f>R480+R506+R514+R530+R544+R632+R666+R688+R754+R771+R792+R832+R840</f>
        <v>33.887298039999997</v>
      </c>
      <c r="T479" s="115">
        <f>T480+T506+T514+T530+T544+T632+T666+T688+T754+T771+T792+T832+T840</f>
        <v>31.688479300000004</v>
      </c>
      <c r="AR479" s="109" t="s">
        <v>86</v>
      </c>
      <c r="AT479" s="116" t="s">
        <v>74</v>
      </c>
      <c r="AU479" s="116" t="s">
        <v>75</v>
      </c>
      <c r="AY479" s="109" t="s">
        <v>177</v>
      </c>
      <c r="BK479" s="117">
        <f>BK480+BK506+BK514+BK530+BK544+BK632+BK666+BK688+BK754+BK771+BK792+BK832+BK840</f>
        <v>0</v>
      </c>
    </row>
    <row r="480" spans="2:65" s="11" customFormat="1" ht="22.7" customHeight="1" x14ac:dyDescent="0.2">
      <c r="B480" s="108"/>
      <c r="D480" s="109" t="s">
        <v>74</v>
      </c>
      <c r="E480" s="118" t="s">
        <v>672</v>
      </c>
      <c r="F480" s="118" t="s">
        <v>673</v>
      </c>
      <c r="I480" s="111"/>
      <c r="J480" s="119">
        <f>BK480</f>
        <v>0</v>
      </c>
      <c r="L480" s="108"/>
      <c r="M480" s="113"/>
      <c r="P480" s="114">
        <f>SUM(P481:P505)</f>
        <v>0</v>
      </c>
      <c r="R480" s="114">
        <f>SUM(R481:R505)</f>
        <v>7.2356480000000001E-2</v>
      </c>
      <c r="T480" s="115">
        <f>SUM(T481:T505)</f>
        <v>0.13736000000000001</v>
      </c>
      <c r="AR480" s="109" t="s">
        <v>86</v>
      </c>
      <c r="AT480" s="116" t="s">
        <v>74</v>
      </c>
      <c r="AU480" s="116" t="s">
        <v>83</v>
      </c>
      <c r="AY480" s="109" t="s">
        <v>177</v>
      </c>
      <c r="BK480" s="117">
        <f>SUM(BK481:BK505)</f>
        <v>0</v>
      </c>
    </row>
    <row r="481" spans="2:65" s="1" customFormat="1" ht="24.2" customHeight="1" x14ac:dyDescent="0.2">
      <c r="B481" s="120"/>
      <c r="C481" s="121" t="s">
        <v>674</v>
      </c>
      <c r="D481" s="121" t="s">
        <v>179</v>
      </c>
      <c r="E481" s="122" t="s">
        <v>675</v>
      </c>
      <c r="F481" s="123" t="s">
        <v>676</v>
      </c>
      <c r="G481" s="124" t="s">
        <v>279</v>
      </c>
      <c r="H481" s="125">
        <v>41.68</v>
      </c>
      <c r="I481" s="126"/>
      <c r="J481" s="127">
        <f>ROUND(I481*H481,2)</f>
        <v>0</v>
      </c>
      <c r="K481" s="123" t="s">
        <v>183</v>
      </c>
      <c r="L481" s="28"/>
      <c r="M481" s="128" t="s">
        <v>3</v>
      </c>
      <c r="N481" s="129" t="s">
        <v>46</v>
      </c>
      <c r="P481" s="130">
        <f>O481*H481</f>
        <v>0</v>
      </c>
      <c r="Q481" s="130">
        <v>0</v>
      </c>
      <c r="R481" s="130">
        <f>Q481*H481</f>
        <v>0</v>
      </c>
      <c r="S481" s="130">
        <v>0</v>
      </c>
      <c r="T481" s="131">
        <f>S481*H481</f>
        <v>0</v>
      </c>
      <c r="AR481" s="132" t="s">
        <v>284</v>
      </c>
      <c r="AT481" s="132" t="s">
        <v>179</v>
      </c>
      <c r="AU481" s="132" t="s">
        <v>86</v>
      </c>
      <c r="AY481" s="17" t="s">
        <v>177</v>
      </c>
      <c r="BE481" s="133">
        <f>IF(N481="základní",J481,0)</f>
        <v>0</v>
      </c>
      <c r="BF481" s="133">
        <f>IF(N481="snížená",J481,0)</f>
        <v>0</v>
      </c>
      <c r="BG481" s="133">
        <f>IF(N481="zákl. přenesená",J481,0)</f>
        <v>0</v>
      </c>
      <c r="BH481" s="133">
        <f>IF(N481="sníž. přenesená",J481,0)</f>
        <v>0</v>
      </c>
      <c r="BI481" s="133">
        <f>IF(N481="nulová",J481,0)</f>
        <v>0</v>
      </c>
      <c r="BJ481" s="17" t="s">
        <v>83</v>
      </c>
      <c r="BK481" s="133">
        <f>ROUND(I481*H481,2)</f>
        <v>0</v>
      </c>
      <c r="BL481" s="17" t="s">
        <v>284</v>
      </c>
      <c r="BM481" s="132" t="s">
        <v>677</v>
      </c>
    </row>
    <row r="482" spans="2:65" s="1" customFormat="1" x14ac:dyDescent="0.2">
      <c r="B482" s="28"/>
      <c r="D482" s="134" t="s">
        <v>186</v>
      </c>
      <c r="F482" s="135" t="s">
        <v>678</v>
      </c>
      <c r="I482" s="136"/>
      <c r="L482" s="28"/>
      <c r="M482" s="137"/>
      <c r="T482" s="44"/>
      <c r="AT482" s="17" t="s">
        <v>186</v>
      </c>
      <c r="AU482" s="17" t="s">
        <v>86</v>
      </c>
    </row>
    <row r="483" spans="2:65" s="12" customFormat="1" x14ac:dyDescent="0.2">
      <c r="B483" s="138"/>
      <c r="D483" s="139" t="s">
        <v>188</v>
      </c>
      <c r="E483" s="140" t="s">
        <v>3</v>
      </c>
      <c r="F483" s="141" t="s">
        <v>296</v>
      </c>
      <c r="H483" s="140" t="s">
        <v>3</v>
      </c>
      <c r="I483" s="142"/>
      <c r="L483" s="138"/>
      <c r="M483" s="143"/>
      <c r="T483" s="144"/>
      <c r="AT483" s="140" t="s">
        <v>188</v>
      </c>
      <c r="AU483" s="140" t="s">
        <v>86</v>
      </c>
      <c r="AV483" s="12" t="s">
        <v>83</v>
      </c>
      <c r="AW483" s="12" t="s">
        <v>36</v>
      </c>
      <c r="AX483" s="12" t="s">
        <v>75</v>
      </c>
      <c r="AY483" s="140" t="s">
        <v>177</v>
      </c>
    </row>
    <row r="484" spans="2:65" s="12" customFormat="1" x14ac:dyDescent="0.2">
      <c r="B484" s="138"/>
      <c r="D484" s="139" t="s">
        <v>188</v>
      </c>
      <c r="E484" s="140" t="s">
        <v>3</v>
      </c>
      <c r="F484" s="141" t="s">
        <v>195</v>
      </c>
      <c r="H484" s="140" t="s">
        <v>3</v>
      </c>
      <c r="I484" s="142"/>
      <c r="L484" s="138"/>
      <c r="M484" s="143"/>
      <c r="T484" s="144"/>
      <c r="AT484" s="140" t="s">
        <v>188</v>
      </c>
      <c r="AU484" s="140" t="s">
        <v>86</v>
      </c>
      <c r="AV484" s="12" t="s">
        <v>83</v>
      </c>
      <c r="AW484" s="12" t="s">
        <v>36</v>
      </c>
      <c r="AX484" s="12" t="s">
        <v>75</v>
      </c>
      <c r="AY484" s="140" t="s">
        <v>177</v>
      </c>
    </row>
    <row r="485" spans="2:65" s="13" customFormat="1" x14ac:dyDescent="0.2">
      <c r="B485" s="145"/>
      <c r="D485" s="139" t="s">
        <v>188</v>
      </c>
      <c r="E485" s="146" t="s">
        <v>3</v>
      </c>
      <c r="F485" s="147" t="s">
        <v>679</v>
      </c>
      <c r="H485" s="148">
        <v>41.68</v>
      </c>
      <c r="I485" s="149"/>
      <c r="L485" s="145"/>
      <c r="M485" s="150"/>
      <c r="T485" s="151"/>
      <c r="AT485" s="146" t="s">
        <v>188</v>
      </c>
      <c r="AU485" s="146" t="s">
        <v>86</v>
      </c>
      <c r="AV485" s="13" t="s">
        <v>86</v>
      </c>
      <c r="AW485" s="13" t="s">
        <v>36</v>
      </c>
      <c r="AX485" s="13" t="s">
        <v>75</v>
      </c>
      <c r="AY485" s="146" t="s">
        <v>177</v>
      </c>
    </row>
    <row r="486" spans="2:65" s="14" customFormat="1" x14ac:dyDescent="0.2">
      <c r="B486" s="152"/>
      <c r="D486" s="139" t="s">
        <v>188</v>
      </c>
      <c r="E486" s="153" t="s">
        <v>3</v>
      </c>
      <c r="F486" s="154" t="s">
        <v>199</v>
      </c>
      <c r="H486" s="155">
        <v>41.68</v>
      </c>
      <c r="I486" s="156"/>
      <c r="L486" s="152"/>
      <c r="M486" s="157"/>
      <c r="T486" s="158"/>
      <c r="AT486" s="153" t="s">
        <v>188</v>
      </c>
      <c r="AU486" s="153" t="s">
        <v>86</v>
      </c>
      <c r="AV486" s="14" t="s">
        <v>184</v>
      </c>
      <c r="AW486" s="14" t="s">
        <v>36</v>
      </c>
      <c r="AX486" s="14" t="s">
        <v>83</v>
      </c>
      <c r="AY486" s="153" t="s">
        <v>177</v>
      </c>
    </row>
    <row r="487" spans="2:65" s="1" customFormat="1" ht="24.2" customHeight="1" x14ac:dyDescent="0.2">
      <c r="B487" s="120"/>
      <c r="C487" s="159" t="s">
        <v>680</v>
      </c>
      <c r="D487" s="159" t="s">
        <v>246</v>
      </c>
      <c r="E487" s="160" t="s">
        <v>681</v>
      </c>
      <c r="F487" s="161" t="s">
        <v>682</v>
      </c>
      <c r="G487" s="162" t="s">
        <v>279</v>
      </c>
      <c r="H487" s="163">
        <v>47.932000000000002</v>
      </c>
      <c r="I487" s="164"/>
      <c r="J487" s="165">
        <f>ROUND(I487*H487,2)</f>
        <v>0</v>
      </c>
      <c r="K487" s="161" t="s">
        <v>183</v>
      </c>
      <c r="L487" s="166"/>
      <c r="M487" s="167" t="s">
        <v>3</v>
      </c>
      <c r="N487" s="168" t="s">
        <v>46</v>
      </c>
      <c r="P487" s="130">
        <f>O487*H487</f>
        <v>0</v>
      </c>
      <c r="Q487" s="130">
        <v>6.4000000000000005E-4</v>
      </c>
      <c r="R487" s="130">
        <f>Q487*H487</f>
        <v>3.0676480000000002E-2</v>
      </c>
      <c r="S487" s="130">
        <v>0</v>
      </c>
      <c r="T487" s="131">
        <f>S487*H487</f>
        <v>0</v>
      </c>
      <c r="AR487" s="132" t="s">
        <v>406</v>
      </c>
      <c r="AT487" s="132" t="s">
        <v>246</v>
      </c>
      <c r="AU487" s="132" t="s">
        <v>86</v>
      </c>
      <c r="AY487" s="17" t="s">
        <v>177</v>
      </c>
      <c r="BE487" s="133">
        <f>IF(N487="základní",J487,0)</f>
        <v>0</v>
      </c>
      <c r="BF487" s="133">
        <f>IF(N487="snížená",J487,0)</f>
        <v>0</v>
      </c>
      <c r="BG487" s="133">
        <f>IF(N487="zákl. přenesená",J487,0)</f>
        <v>0</v>
      </c>
      <c r="BH487" s="133">
        <f>IF(N487="sníž. přenesená",J487,0)</f>
        <v>0</v>
      </c>
      <c r="BI487" s="133">
        <f>IF(N487="nulová",J487,0)</f>
        <v>0</v>
      </c>
      <c r="BJ487" s="17" t="s">
        <v>83</v>
      </c>
      <c r="BK487" s="133">
        <f>ROUND(I487*H487,2)</f>
        <v>0</v>
      </c>
      <c r="BL487" s="17" t="s">
        <v>284</v>
      </c>
      <c r="BM487" s="132" t="s">
        <v>683</v>
      </c>
    </row>
    <row r="488" spans="2:65" s="13" customFormat="1" x14ac:dyDescent="0.2">
      <c r="B488" s="145"/>
      <c r="D488" s="139" t="s">
        <v>188</v>
      </c>
      <c r="F488" s="147" t="s">
        <v>684</v>
      </c>
      <c r="H488" s="148">
        <v>47.932000000000002</v>
      </c>
      <c r="I488" s="149"/>
      <c r="L488" s="145"/>
      <c r="M488" s="150"/>
      <c r="T488" s="151"/>
      <c r="AT488" s="146" t="s">
        <v>188</v>
      </c>
      <c r="AU488" s="146" t="s">
        <v>86</v>
      </c>
      <c r="AV488" s="13" t="s">
        <v>86</v>
      </c>
      <c r="AW488" s="13" t="s">
        <v>4</v>
      </c>
      <c r="AX488" s="13" t="s">
        <v>83</v>
      </c>
      <c r="AY488" s="146" t="s">
        <v>177</v>
      </c>
    </row>
    <row r="489" spans="2:65" s="1" customFormat="1" ht="24.2" customHeight="1" x14ac:dyDescent="0.2">
      <c r="B489" s="120"/>
      <c r="C489" s="121" t="s">
        <v>685</v>
      </c>
      <c r="D489" s="121" t="s">
        <v>179</v>
      </c>
      <c r="E489" s="122" t="s">
        <v>686</v>
      </c>
      <c r="F489" s="123" t="s">
        <v>687</v>
      </c>
      <c r="G489" s="124" t="s">
        <v>279</v>
      </c>
      <c r="H489" s="125">
        <v>34.340000000000003</v>
      </c>
      <c r="I489" s="126"/>
      <c r="J489" s="127">
        <f>ROUND(I489*H489,2)</f>
        <v>0</v>
      </c>
      <c r="K489" s="123" t="s">
        <v>183</v>
      </c>
      <c r="L489" s="28"/>
      <c r="M489" s="128" t="s">
        <v>3</v>
      </c>
      <c r="N489" s="129" t="s">
        <v>46</v>
      </c>
      <c r="P489" s="130">
        <f>O489*H489</f>
        <v>0</v>
      </c>
      <c r="Q489" s="130">
        <v>0</v>
      </c>
      <c r="R489" s="130">
        <f>Q489*H489</f>
        <v>0</v>
      </c>
      <c r="S489" s="130">
        <v>4.0000000000000001E-3</v>
      </c>
      <c r="T489" s="131">
        <f>S489*H489</f>
        <v>0.13736000000000001</v>
      </c>
      <c r="AR489" s="132" t="s">
        <v>284</v>
      </c>
      <c r="AT489" s="132" t="s">
        <v>179</v>
      </c>
      <c r="AU489" s="132" t="s">
        <v>86</v>
      </c>
      <c r="AY489" s="17" t="s">
        <v>177</v>
      </c>
      <c r="BE489" s="133">
        <f>IF(N489="základní",J489,0)</f>
        <v>0</v>
      </c>
      <c r="BF489" s="133">
        <f>IF(N489="snížená",J489,0)</f>
        <v>0</v>
      </c>
      <c r="BG489" s="133">
        <f>IF(N489="zákl. přenesená",J489,0)</f>
        <v>0</v>
      </c>
      <c r="BH489" s="133">
        <f>IF(N489="sníž. přenesená",J489,0)</f>
        <v>0</v>
      </c>
      <c r="BI489" s="133">
        <f>IF(N489="nulová",J489,0)</f>
        <v>0</v>
      </c>
      <c r="BJ489" s="17" t="s">
        <v>83</v>
      </c>
      <c r="BK489" s="133">
        <f>ROUND(I489*H489,2)</f>
        <v>0</v>
      </c>
      <c r="BL489" s="17" t="s">
        <v>284</v>
      </c>
      <c r="BM489" s="132" t="s">
        <v>688</v>
      </c>
    </row>
    <row r="490" spans="2:65" s="1" customFormat="1" x14ac:dyDescent="0.2">
      <c r="B490" s="28"/>
      <c r="D490" s="134" t="s">
        <v>186</v>
      </c>
      <c r="F490" s="135" t="s">
        <v>689</v>
      </c>
      <c r="I490" s="136"/>
      <c r="L490" s="28"/>
      <c r="M490" s="137"/>
      <c r="T490" s="44"/>
      <c r="AT490" s="17" t="s">
        <v>186</v>
      </c>
      <c r="AU490" s="17" t="s">
        <v>86</v>
      </c>
    </row>
    <row r="491" spans="2:65" s="13" customFormat="1" x14ac:dyDescent="0.2">
      <c r="B491" s="145"/>
      <c r="D491" s="139" t="s">
        <v>188</v>
      </c>
      <c r="E491" s="146" t="s">
        <v>3</v>
      </c>
      <c r="F491" s="147" t="s">
        <v>690</v>
      </c>
      <c r="H491" s="148">
        <v>34.340000000000003</v>
      </c>
      <c r="I491" s="149"/>
      <c r="L491" s="145"/>
      <c r="M491" s="150"/>
      <c r="T491" s="151"/>
      <c r="AT491" s="146" t="s">
        <v>188</v>
      </c>
      <c r="AU491" s="146" t="s">
        <v>86</v>
      </c>
      <c r="AV491" s="13" t="s">
        <v>86</v>
      </c>
      <c r="AW491" s="13" t="s">
        <v>36</v>
      </c>
      <c r="AX491" s="13" t="s">
        <v>83</v>
      </c>
      <c r="AY491" s="146" t="s">
        <v>177</v>
      </c>
    </row>
    <row r="492" spans="2:65" s="1" customFormat="1" ht="33" customHeight="1" x14ac:dyDescent="0.2">
      <c r="B492" s="120"/>
      <c r="C492" s="121" t="s">
        <v>691</v>
      </c>
      <c r="D492" s="121" t="s">
        <v>179</v>
      </c>
      <c r="E492" s="122" t="s">
        <v>692</v>
      </c>
      <c r="F492" s="123" t="s">
        <v>693</v>
      </c>
      <c r="G492" s="124" t="s">
        <v>279</v>
      </c>
      <c r="H492" s="125">
        <v>20.84</v>
      </c>
      <c r="I492" s="126"/>
      <c r="J492" s="127">
        <f>ROUND(I492*H492,2)</f>
        <v>0</v>
      </c>
      <c r="K492" s="123" t="s">
        <v>183</v>
      </c>
      <c r="L492" s="28"/>
      <c r="M492" s="128" t="s">
        <v>3</v>
      </c>
      <c r="N492" s="129" t="s">
        <v>46</v>
      </c>
      <c r="P492" s="130">
        <f>O492*H492</f>
        <v>0</v>
      </c>
      <c r="Q492" s="130">
        <v>0</v>
      </c>
      <c r="R492" s="130">
        <f>Q492*H492</f>
        <v>0</v>
      </c>
      <c r="S492" s="130">
        <v>0</v>
      </c>
      <c r="T492" s="131">
        <f>S492*H492</f>
        <v>0</v>
      </c>
      <c r="AR492" s="132" t="s">
        <v>284</v>
      </c>
      <c r="AT492" s="132" t="s">
        <v>179</v>
      </c>
      <c r="AU492" s="132" t="s">
        <v>86</v>
      </c>
      <c r="AY492" s="17" t="s">
        <v>177</v>
      </c>
      <c r="BE492" s="133">
        <f>IF(N492="základní",J492,0)</f>
        <v>0</v>
      </c>
      <c r="BF492" s="133">
        <f>IF(N492="snížená",J492,0)</f>
        <v>0</v>
      </c>
      <c r="BG492" s="133">
        <f>IF(N492="zákl. přenesená",J492,0)</f>
        <v>0</v>
      </c>
      <c r="BH492" s="133">
        <f>IF(N492="sníž. přenesená",J492,0)</f>
        <v>0</v>
      </c>
      <c r="BI492" s="133">
        <f>IF(N492="nulová",J492,0)</f>
        <v>0</v>
      </c>
      <c r="BJ492" s="17" t="s">
        <v>83</v>
      </c>
      <c r="BK492" s="133">
        <f>ROUND(I492*H492,2)</f>
        <v>0</v>
      </c>
      <c r="BL492" s="17" t="s">
        <v>284</v>
      </c>
      <c r="BM492" s="132" t="s">
        <v>694</v>
      </c>
    </row>
    <row r="493" spans="2:65" s="1" customFormat="1" x14ac:dyDescent="0.2">
      <c r="B493" s="28"/>
      <c r="D493" s="134" t="s">
        <v>186</v>
      </c>
      <c r="F493" s="135" t="s">
        <v>695</v>
      </c>
      <c r="I493" s="136"/>
      <c r="L493" s="28"/>
      <c r="M493" s="137"/>
      <c r="T493" s="44"/>
      <c r="AT493" s="17" t="s">
        <v>186</v>
      </c>
      <c r="AU493" s="17" t="s">
        <v>86</v>
      </c>
    </row>
    <row r="494" spans="2:65" s="12" customFormat="1" x14ac:dyDescent="0.2">
      <c r="B494" s="138"/>
      <c r="D494" s="139" t="s">
        <v>188</v>
      </c>
      <c r="E494" s="140" t="s">
        <v>3</v>
      </c>
      <c r="F494" s="141" t="s">
        <v>296</v>
      </c>
      <c r="H494" s="140" t="s">
        <v>3</v>
      </c>
      <c r="I494" s="142"/>
      <c r="L494" s="138"/>
      <c r="M494" s="143"/>
      <c r="T494" s="144"/>
      <c r="AT494" s="140" t="s">
        <v>188</v>
      </c>
      <c r="AU494" s="140" t="s">
        <v>86</v>
      </c>
      <c r="AV494" s="12" t="s">
        <v>83</v>
      </c>
      <c r="AW494" s="12" t="s">
        <v>36</v>
      </c>
      <c r="AX494" s="12" t="s">
        <v>75</v>
      </c>
      <c r="AY494" s="140" t="s">
        <v>177</v>
      </c>
    </row>
    <row r="495" spans="2:65" s="12" customFormat="1" x14ac:dyDescent="0.2">
      <c r="B495" s="138"/>
      <c r="D495" s="139" t="s">
        <v>188</v>
      </c>
      <c r="E495" s="140" t="s">
        <v>3</v>
      </c>
      <c r="F495" s="141" t="s">
        <v>195</v>
      </c>
      <c r="H495" s="140" t="s">
        <v>3</v>
      </c>
      <c r="I495" s="142"/>
      <c r="L495" s="138"/>
      <c r="M495" s="143"/>
      <c r="T495" s="144"/>
      <c r="AT495" s="140" t="s">
        <v>188</v>
      </c>
      <c r="AU495" s="140" t="s">
        <v>86</v>
      </c>
      <c r="AV495" s="12" t="s">
        <v>83</v>
      </c>
      <c r="AW495" s="12" t="s">
        <v>36</v>
      </c>
      <c r="AX495" s="12" t="s">
        <v>75</v>
      </c>
      <c r="AY495" s="140" t="s">
        <v>177</v>
      </c>
    </row>
    <row r="496" spans="2:65" s="13" customFormat="1" x14ac:dyDescent="0.2">
      <c r="B496" s="145"/>
      <c r="D496" s="139" t="s">
        <v>188</v>
      </c>
      <c r="E496" s="146" t="s">
        <v>3</v>
      </c>
      <c r="F496" s="147" t="s">
        <v>696</v>
      </c>
      <c r="H496" s="148">
        <v>20.84</v>
      </c>
      <c r="I496" s="149"/>
      <c r="L496" s="145"/>
      <c r="M496" s="150"/>
      <c r="T496" s="151"/>
      <c r="AT496" s="146" t="s">
        <v>188</v>
      </c>
      <c r="AU496" s="146" t="s">
        <v>86</v>
      </c>
      <c r="AV496" s="13" t="s">
        <v>86</v>
      </c>
      <c r="AW496" s="13" t="s">
        <v>36</v>
      </c>
      <c r="AX496" s="13" t="s">
        <v>75</v>
      </c>
      <c r="AY496" s="146" t="s">
        <v>177</v>
      </c>
    </row>
    <row r="497" spans="2:65" s="14" customFormat="1" x14ac:dyDescent="0.2">
      <c r="B497" s="152"/>
      <c r="D497" s="139" t="s">
        <v>188</v>
      </c>
      <c r="E497" s="153" t="s">
        <v>3</v>
      </c>
      <c r="F497" s="154" t="s">
        <v>199</v>
      </c>
      <c r="H497" s="155">
        <v>20.84</v>
      </c>
      <c r="I497" s="156"/>
      <c r="L497" s="152"/>
      <c r="M497" s="157"/>
      <c r="T497" s="158"/>
      <c r="AT497" s="153" t="s">
        <v>188</v>
      </c>
      <c r="AU497" s="153" t="s">
        <v>86</v>
      </c>
      <c r="AV497" s="14" t="s">
        <v>184</v>
      </c>
      <c r="AW497" s="14" t="s">
        <v>36</v>
      </c>
      <c r="AX497" s="14" t="s">
        <v>83</v>
      </c>
      <c r="AY497" s="153" t="s">
        <v>177</v>
      </c>
    </row>
    <row r="498" spans="2:65" s="1" customFormat="1" ht="24.2" customHeight="1" x14ac:dyDescent="0.2">
      <c r="B498" s="120"/>
      <c r="C498" s="159" t="s">
        <v>697</v>
      </c>
      <c r="D498" s="159" t="s">
        <v>246</v>
      </c>
      <c r="E498" s="160" t="s">
        <v>698</v>
      </c>
      <c r="F498" s="161" t="s">
        <v>699</v>
      </c>
      <c r="G498" s="162" t="s">
        <v>700</v>
      </c>
      <c r="H498" s="163">
        <v>41.68</v>
      </c>
      <c r="I498" s="164"/>
      <c r="J498" s="165">
        <f>ROUND(I498*H498,2)</f>
        <v>0</v>
      </c>
      <c r="K498" s="161" t="s">
        <v>183</v>
      </c>
      <c r="L498" s="166"/>
      <c r="M498" s="167" t="s">
        <v>3</v>
      </c>
      <c r="N498" s="168" t="s">
        <v>46</v>
      </c>
      <c r="P498" s="130">
        <f>O498*H498</f>
        <v>0</v>
      </c>
      <c r="Q498" s="130">
        <v>1E-3</v>
      </c>
      <c r="R498" s="130">
        <f>Q498*H498</f>
        <v>4.1680000000000002E-2</v>
      </c>
      <c r="S498" s="130">
        <v>0</v>
      </c>
      <c r="T498" s="131">
        <f>S498*H498</f>
        <v>0</v>
      </c>
      <c r="AR498" s="132" t="s">
        <v>406</v>
      </c>
      <c r="AT498" s="132" t="s">
        <v>246</v>
      </c>
      <c r="AU498" s="132" t="s">
        <v>86</v>
      </c>
      <c r="AY498" s="17" t="s">
        <v>177</v>
      </c>
      <c r="BE498" s="133">
        <f>IF(N498="základní",J498,0)</f>
        <v>0</v>
      </c>
      <c r="BF498" s="133">
        <f>IF(N498="snížená",J498,0)</f>
        <v>0</v>
      </c>
      <c r="BG498" s="133">
        <f>IF(N498="zákl. přenesená",J498,0)</f>
        <v>0</v>
      </c>
      <c r="BH498" s="133">
        <f>IF(N498="sníž. přenesená",J498,0)</f>
        <v>0</v>
      </c>
      <c r="BI498" s="133">
        <f>IF(N498="nulová",J498,0)</f>
        <v>0</v>
      </c>
      <c r="BJ498" s="17" t="s">
        <v>83</v>
      </c>
      <c r="BK498" s="133">
        <f>ROUND(I498*H498,2)</f>
        <v>0</v>
      </c>
      <c r="BL498" s="17" t="s">
        <v>284</v>
      </c>
      <c r="BM498" s="132" t="s">
        <v>701</v>
      </c>
    </row>
    <row r="499" spans="2:65" s="1" customFormat="1" ht="33" customHeight="1" x14ac:dyDescent="0.2">
      <c r="B499" s="120"/>
      <c r="C499" s="121" t="s">
        <v>702</v>
      </c>
      <c r="D499" s="121" t="s">
        <v>179</v>
      </c>
      <c r="E499" s="122" t="s">
        <v>703</v>
      </c>
      <c r="F499" s="123" t="s">
        <v>704</v>
      </c>
      <c r="G499" s="124" t="s">
        <v>279</v>
      </c>
      <c r="H499" s="125">
        <v>20.34</v>
      </c>
      <c r="I499" s="126"/>
      <c r="J499" s="127">
        <f>ROUND(I499*H499,2)</f>
        <v>0</v>
      </c>
      <c r="K499" s="123" t="s">
        <v>338</v>
      </c>
      <c r="L499" s="28"/>
      <c r="M499" s="128" t="s">
        <v>3</v>
      </c>
      <c r="N499" s="129" t="s">
        <v>46</v>
      </c>
      <c r="P499" s="130">
        <f>O499*H499</f>
        <v>0</v>
      </c>
      <c r="Q499" s="130">
        <v>0</v>
      </c>
      <c r="R499" s="130">
        <f>Q499*H499</f>
        <v>0</v>
      </c>
      <c r="S499" s="130">
        <v>0</v>
      </c>
      <c r="T499" s="131">
        <f>S499*H499</f>
        <v>0</v>
      </c>
      <c r="AR499" s="132" t="s">
        <v>284</v>
      </c>
      <c r="AT499" s="132" t="s">
        <v>179</v>
      </c>
      <c r="AU499" s="132" t="s">
        <v>86</v>
      </c>
      <c r="AY499" s="17" t="s">
        <v>177</v>
      </c>
      <c r="BE499" s="133">
        <f>IF(N499="základní",J499,0)</f>
        <v>0</v>
      </c>
      <c r="BF499" s="133">
        <f>IF(N499="snížená",J499,0)</f>
        <v>0</v>
      </c>
      <c r="BG499" s="133">
        <f>IF(N499="zákl. přenesená",J499,0)</f>
        <v>0</v>
      </c>
      <c r="BH499" s="133">
        <f>IF(N499="sníž. přenesená",J499,0)</f>
        <v>0</v>
      </c>
      <c r="BI499" s="133">
        <f>IF(N499="nulová",J499,0)</f>
        <v>0</v>
      </c>
      <c r="BJ499" s="17" t="s">
        <v>83</v>
      </c>
      <c r="BK499" s="133">
        <f>ROUND(I499*H499,2)</f>
        <v>0</v>
      </c>
      <c r="BL499" s="17" t="s">
        <v>284</v>
      </c>
      <c r="BM499" s="132" t="s">
        <v>705</v>
      </c>
    </row>
    <row r="500" spans="2:65" s="12" customFormat="1" x14ac:dyDescent="0.2">
      <c r="B500" s="138"/>
      <c r="D500" s="139" t="s">
        <v>188</v>
      </c>
      <c r="E500" s="140" t="s">
        <v>3</v>
      </c>
      <c r="F500" s="141" t="s">
        <v>706</v>
      </c>
      <c r="H500" s="140" t="s">
        <v>3</v>
      </c>
      <c r="I500" s="142"/>
      <c r="L500" s="138"/>
      <c r="M500" s="143"/>
      <c r="T500" s="144"/>
      <c r="AT500" s="140" t="s">
        <v>188</v>
      </c>
      <c r="AU500" s="140" t="s">
        <v>86</v>
      </c>
      <c r="AV500" s="12" t="s">
        <v>83</v>
      </c>
      <c r="AW500" s="12" t="s">
        <v>36</v>
      </c>
      <c r="AX500" s="12" t="s">
        <v>75</v>
      </c>
      <c r="AY500" s="140" t="s">
        <v>177</v>
      </c>
    </row>
    <row r="501" spans="2:65" s="13" customFormat="1" x14ac:dyDescent="0.2">
      <c r="B501" s="145"/>
      <c r="D501" s="139" t="s">
        <v>188</v>
      </c>
      <c r="E501" s="146" t="s">
        <v>3</v>
      </c>
      <c r="F501" s="147" t="s">
        <v>707</v>
      </c>
      <c r="H501" s="148">
        <v>9.4499999999999993</v>
      </c>
      <c r="I501" s="149"/>
      <c r="L501" s="145"/>
      <c r="M501" s="150"/>
      <c r="T501" s="151"/>
      <c r="AT501" s="146" t="s">
        <v>188</v>
      </c>
      <c r="AU501" s="146" t="s">
        <v>86</v>
      </c>
      <c r="AV501" s="13" t="s">
        <v>86</v>
      </c>
      <c r="AW501" s="13" t="s">
        <v>36</v>
      </c>
      <c r="AX501" s="13" t="s">
        <v>75</v>
      </c>
      <c r="AY501" s="146" t="s">
        <v>177</v>
      </c>
    </row>
    <row r="502" spans="2:65" s="13" customFormat="1" x14ac:dyDescent="0.2">
      <c r="B502" s="145"/>
      <c r="D502" s="139" t="s">
        <v>188</v>
      </c>
      <c r="E502" s="146" t="s">
        <v>3</v>
      </c>
      <c r="F502" s="147" t="s">
        <v>708</v>
      </c>
      <c r="H502" s="148">
        <v>10.89</v>
      </c>
      <c r="I502" s="149"/>
      <c r="L502" s="145"/>
      <c r="M502" s="150"/>
      <c r="T502" s="151"/>
      <c r="AT502" s="146" t="s">
        <v>188</v>
      </c>
      <c r="AU502" s="146" t="s">
        <v>86</v>
      </c>
      <c r="AV502" s="13" t="s">
        <v>86</v>
      </c>
      <c r="AW502" s="13" t="s">
        <v>36</v>
      </c>
      <c r="AX502" s="13" t="s">
        <v>75</v>
      </c>
      <c r="AY502" s="146" t="s">
        <v>177</v>
      </c>
    </row>
    <row r="503" spans="2:65" s="14" customFormat="1" x14ac:dyDescent="0.2">
      <c r="B503" s="152"/>
      <c r="D503" s="139" t="s">
        <v>188</v>
      </c>
      <c r="E503" s="153" t="s">
        <v>3</v>
      </c>
      <c r="F503" s="154" t="s">
        <v>199</v>
      </c>
      <c r="H503" s="155">
        <v>20.34</v>
      </c>
      <c r="I503" s="156"/>
      <c r="L503" s="152"/>
      <c r="M503" s="157"/>
      <c r="T503" s="158"/>
      <c r="AT503" s="153" t="s">
        <v>188</v>
      </c>
      <c r="AU503" s="153" t="s">
        <v>86</v>
      </c>
      <c r="AV503" s="14" t="s">
        <v>184</v>
      </c>
      <c r="AW503" s="14" t="s">
        <v>36</v>
      </c>
      <c r="AX503" s="14" t="s">
        <v>83</v>
      </c>
      <c r="AY503" s="153" t="s">
        <v>177</v>
      </c>
    </row>
    <row r="504" spans="2:65" s="1" customFormat="1" ht="48.95" customHeight="1" x14ac:dyDescent="0.2">
      <c r="B504" s="120"/>
      <c r="C504" s="121" t="s">
        <v>709</v>
      </c>
      <c r="D504" s="121" t="s">
        <v>179</v>
      </c>
      <c r="E504" s="122" t="s">
        <v>710</v>
      </c>
      <c r="F504" s="123" t="s">
        <v>711</v>
      </c>
      <c r="G504" s="124" t="s">
        <v>227</v>
      </c>
      <c r="H504" s="125">
        <v>7.1999999999999995E-2</v>
      </c>
      <c r="I504" s="126"/>
      <c r="J504" s="127">
        <f>ROUND(I504*H504,2)</f>
        <v>0</v>
      </c>
      <c r="K504" s="123" t="s">
        <v>183</v>
      </c>
      <c r="L504" s="28"/>
      <c r="M504" s="128" t="s">
        <v>3</v>
      </c>
      <c r="N504" s="129" t="s">
        <v>46</v>
      </c>
      <c r="P504" s="130">
        <f>O504*H504</f>
        <v>0</v>
      </c>
      <c r="Q504" s="130">
        <v>0</v>
      </c>
      <c r="R504" s="130">
        <f>Q504*H504</f>
        <v>0</v>
      </c>
      <c r="S504" s="130">
        <v>0</v>
      </c>
      <c r="T504" s="131">
        <f>S504*H504</f>
        <v>0</v>
      </c>
      <c r="AR504" s="132" t="s">
        <v>284</v>
      </c>
      <c r="AT504" s="132" t="s">
        <v>179</v>
      </c>
      <c r="AU504" s="132" t="s">
        <v>86</v>
      </c>
      <c r="AY504" s="17" t="s">
        <v>177</v>
      </c>
      <c r="BE504" s="133">
        <f>IF(N504="základní",J504,0)</f>
        <v>0</v>
      </c>
      <c r="BF504" s="133">
        <f>IF(N504="snížená",J504,0)</f>
        <v>0</v>
      </c>
      <c r="BG504" s="133">
        <f>IF(N504="zákl. přenesená",J504,0)</f>
        <v>0</v>
      </c>
      <c r="BH504" s="133">
        <f>IF(N504="sníž. přenesená",J504,0)</f>
        <v>0</v>
      </c>
      <c r="BI504" s="133">
        <f>IF(N504="nulová",J504,0)</f>
        <v>0</v>
      </c>
      <c r="BJ504" s="17" t="s">
        <v>83</v>
      </c>
      <c r="BK504" s="133">
        <f>ROUND(I504*H504,2)</f>
        <v>0</v>
      </c>
      <c r="BL504" s="17" t="s">
        <v>284</v>
      </c>
      <c r="BM504" s="132" t="s">
        <v>712</v>
      </c>
    </row>
    <row r="505" spans="2:65" s="1" customFormat="1" x14ac:dyDescent="0.2">
      <c r="B505" s="28"/>
      <c r="D505" s="134" t="s">
        <v>186</v>
      </c>
      <c r="F505" s="135" t="s">
        <v>713</v>
      </c>
      <c r="I505" s="136"/>
      <c r="L505" s="28"/>
      <c r="M505" s="137"/>
      <c r="T505" s="44"/>
      <c r="AT505" s="17" t="s">
        <v>186</v>
      </c>
      <c r="AU505" s="17" t="s">
        <v>86</v>
      </c>
    </row>
    <row r="506" spans="2:65" s="11" customFormat="1" ht="22.7" customHeight="1" x14ac:dyDescent="0.2">
      <c r="B506" s="108"/>
      <c r="D506" s="109" t="s">
        <v>74</v>
      </c>
      <c r="E506" s="118" t="s">
        <v>714</v>
      </c>
      <c r="F506" s="118" t="s">
        <v>715</v>
      </c>
      <c r="I506" s="111"/>
      <c r="J506" s="119">
        <f>BK506</f>
        <v>0</v>
      </c>
      <c r="L506" s="108"/>
      <c r="M506" s="113"/>
      <c r="P506" s="114">
        <f>SUM(P507:P513)</f>
        <v>0</v>
      </c>
      <c r="R506" s="114">
        <f>SUM(R507:R513)</f>
        <v>0.12646000000000002</v>
      </c>
      <c r="T506" s="115">
        <f>SUM(T507:T513)</f>
        <v>0</v>
      </c>
      <c r="AR506" s="109" t="s">
        <v>86</v>
      </c>
      <c r="AT506" s="116" t="s">
        <v>74</v>
      </c>
      <c r="AU506" s="116" t="s">
        <v>83</v>
      </c>
      <c r="AY506" s="109" t="s">
        <v>177</v>
      </c>
      <c r="BK506" s="117">
        <f>SUM(BK507:BK513)</f>
        <v>0</v>
      </c>
    </row>
    <row r="507" spans="2:65" s="1" customFormat="1" ht="55.5" customHeight="1" x14ac:dyDescent="0.2">
      <c r="B507" s="120"/>
      <c r="C507" s="121" t="s">
        <v>716</v>
      </c>
      <c r="D507" s="121" t="s">
        <v>179</v>
      </c>
      <c r="E507" s="122" t="s">
        <v>717</v>
      </c>
      <c r="F507" s="123" t="s">
        <v>718</v>
      </c>
      <c r="G507" s="124" t="s">
        <v>387</v>
      </c>
      <c r="H507" s="125">
        <v>16</v>
      </c>
      <c r="I507" s="126"/>
      <c r="J507" s="127">
        <f>ROUND(I507*H507,2)</f>
        <v>0</v>
      </c>
      <c r="K507" s="123" t="s">
        <v>183</v>
      </c>
      <c r="L507" s="28"/>
      <c r="M507" s="128" t="s">
        <v>3</v>
      </c>
      <c r="N507" s="129" t="s">
        <v>46</v>
      </c>
      <c r="P507" s="130">
        <f>O507*H507</f>
        <v>0</v>
      </c>
      <c r="Q507" s="130">
        <v>7.4999999999999997E-3</v>
      </c>
      <c r="R507" s="130">
        <f>Q507*H507</f>
        <v>0.12</v>
      </c>
      <c r="S507" s="130">
        <v>0</v>
      </c>
      <c r="T507" s="131">
        <f>S507*H507</f>
        <v>0</v>
      </c>
      <c r="AR507" s="132" t="s">
        <v>284</v>
      </c>
      <c r="AT507" s="132" t="s">
        <v>179</v>
      </c>
      <c r="AU507" s="132" t="s">
        <v>86</v>
      </c>
      <c r="AY507" s="17" t="s">
        <v>177</v>
      </c>
      <c r="BE507" s="133">
        <f>IF(N507="základní",J507,0)</f>
        <v>0</v>
      </c>
      <c r="BF507" s="133">
        <f>IF(N507="snížená",J507,0)</f>
        <v>0</v>
      </c>
      <c r="BG507" s="133">
        <f>IF(N507="zákl. přenesená",J507,0)</f>
        <v>0</v>
      </c>
      <c r="BH507" s="133">
        <f>IF(N507="sníž. přenesená",J507,0)</f>
        <v>0</v>
      </c>
      <c r="BI507" s="133">
        <f>IF(N507="nulová",J507,0)</f>
        <v>0</v>
      </c>
      <c r="BJ507" s="17" t="s">
        <v>83</v>
      </c>
      <c r="BK507" s="133">
        <f>ROUND(I507*H507,2)</f>
        <v>0</v>
      </c>
      <c r="BL507" s="17" t="s">
        <v>284</v>
      </c>
      <c r="BM507" s="132" t="s">
        <v>719</v>
      </c>
    </row>
    <row r="508" spans="2:65" s="1" customFormat="1" x14ac:dyDescent="0.2">
      <c r="B508" s="28"/>
      <c r="D508" s="134" t="s">
        <v>186</v>
      </c>
      <c r="F508" s="135" t="s">
        <v>720</v>
      </c>
      <c r="I508" s="136"/>
      <c r="L508" s="28"/>
      <c r="M508" s="137"/>
      <c r="T508" s="44"/>
      <c r="AT508" s="17" t="s">
        <v>186</v>
      </c>
      <c r="AU508" s="17" t="s">
        <v>86</v>
      </c>
    </row>
    <row r="509" spans="2:65" s="1" customFormat="1" ht="24.2" customHeight="1" x14ac:dyDescent="0.2">
      <c r="B509" s="120"/>
      <c r="C509" s="159" t="s">
        <v>721</v>
      </c>
      <c r="D509" s="159" t="s">
        <v>246</v>
      </c>
      <c r="E509" s="160" t="s">
        <v>722</v>
      </c>
      <c r="F509" s="161" t="s">
        <v>723</v>
      </c>
      <c r="G509" s="162" t="s">
        <v>387</v>
      </c>
      <c r="H509" s="163">
        <v>16</v>
      </c>
      <c r="I509" s="164"/>
      <c r="J509" s="165">
        <f>ROUND(I509*H509,2)</f>
        <v>0</v>
      </c>
      <c r="K509" s="161" t="s">
        <v>183</v>
      </c>
      <c r="L509" s="166"/>
      <c r="M509" s="167" t="s">
        <v>3</v>
      </c>
      <c r="N509" s="168" t="s">
        <v>46</v>
      </c>
      <c r="P509" s="130">
        <f>O509*H509</f>
        <v>0</v>
      </c>
      <c r="Q509" s="130">
        <v>1E-4</v>
      </c>
      <c r="R509" s="130">
        <f>Q509*H509</f>
        <v>1.6000000000000001E-3</v>
      </c>
      <c r="S509" s="130">
        <v>0</v>
      </c>
      <c r="T509" s="131">
        <f>S509*H509</f>
        <v>0</v>
      </c>
      <c r="AR509" s="132" t="s">
        <v>406</v>
      </c>
      <c r="AT509" s="132" t="s">
        <v>246</v>
      </c>
      <c r="AU509" s="132" t="s">
        <v>86</v>
      </c>
      <c r="AY509" s="17" t="s">
        <v>177</v>
      </c>
      <c r="BE509" s="133">
        <f>IF(N509="základní",J509,0)</f>
        <v>0</v>
      </c>
      <c r="BF509" s="133">
        <f>IF(N509="snížená",J509,0)</f>
        <v>0</v>
      </c>
      <c r="BG509" s="133">
        <f>IF(N509="zákl. přenesená",J509,0)</f>
        <v>0</v>
      </c>
      <c r="BH509" s="133">
        <f>IF(N509="sníž. přenesená",J509,0)</f>
        <v>0</v>
      </c>
      <c r="BI509" s="133">
        <f>IF(N509="nulová",J509,0)</f>
        <v>0</v>
      </c>
      <c r="BJ509" s="17" t="s">
        <v>83</v>
      </c>
      <c r="BK509" s="133">
        <f>ROUND(I509*H509,2)</f>
        <v>0</v>
      </c>
      <c r="BL509" s="17" t="s">
        <v>284</v>
      </c>
      <c r="BM509" s="132" t="s">
        <v>724</v>
      </c>
    </row>
    <row r="510" spans="2:65" s="1" customFormat="1" ht="24.2" customHeight="1" x14ac:dyDescent="0.2">
      <c r="B510" s="120"/>
      <c r="C510" s="159" t="s">
        <v>725</v>
      </c>
      <c r="D510" s="159" t="s">
        <v>246</v>
      </c>
      <c r="E510" s="160" t="s">
        <v>726</v>
      </c>
      <c r="F510" s="161" t="s">
        <v>727</v>
      </c>
      <c r="G510" s="162" t="s">
        <v>387</v>
      </c>
      <c r="H510" s="163">
        <v>7</v>
      </c>
      <c r="I510" s="164"/>
      <c r="J510" s="165">
        <f>ROUND(I510*H510,2)</f>
        <v>0</v>
      </c>
      <c r="K510" s="161" t="s">
        <v>183</v>
      </c>
      <c r="L510" s="166"/>
      <c r="M510" s="167" t="s">
        <v>3</v>
      </c>
      <c r="N510" s="168" t="s">
        <v>46</v>
      </c>
      <c r="P510" s="130">
        <f>O510*H510</f>
        <v>0</v>
      </c>
      <c r="Q510" s="130">
        <v>1E-4</v>
      </c>
      <c r="R510" s="130">
        <f>Q510*H510</f>
        <v>6.9999999999999999E-4</v>
      </c>
      <c r="S510" s="130">
        <v>0</v>
      </c>
      <c r="T510" s="131">
        <f>S510*H510</f>
        <v>0</v>
      </c>
      <c r="AR510" s="132" t="s">
        <v>406</v>
      </c>
      <c r="AT510" s="132" t="s">
        <v>246</v>
      </c>
      <c r="AU510" s="132" t="s">
        <v>86</v>
      </c>
      <c r="AY510" s="17" t="s">
        <v>177</v>
      </c>
      <c r="BE510" s="133">
        <f>IF(N510="základní",J510,0)</f>
        <v>0</v>
      </c>
      <c r="BF510" s="133">
        <f>IF(N510="snížená",J510,0)</f>
        <v>0</v>
      </c>
      <c r="BG510" s="133">
        <f>IF(N510="zákl. přenesená",J510,0)</f>
        <v>0</v>
      </c>
      <c r="BH510" s="133">
        <f>IF(N510="sníž. přenesená",J510,0)</f>
        <v>0</v>
      </c>
      <c r="BI510" s="133">
        <f>IF(N510="nulová",J510,0)</f>
        <v>0</v>
      </c>
      <c r="BJ510" s="17" t="s">
        <v>83</v>
      </c>
      <c r="BK510" s="133">
        <f>ROUND(I510*H510,2)</f>
        <v>0</v>
      </c>
      <c r="BL510" s="17" t="s">
        <v>284</v>
      </c>
      <c r="BM510" s="132" t="s">
        <v>728</v>
      </c>
    </row>
    <row r="511" spans="2:65" s="1" customFormat="1" ht="24.2" customHeight="1" x14ac:dyDescent="0.2">
      <c r="B511" s="120"/>
      <c r="C511" s="159" t="s">
        <v>729</v>
      </c>
      <c r="D511" s="159" t="s">
        <v>246</v>
      </c>
      <c r="E511" s="160" t="s">
        <v>730</v>
      </c>
      <c r="F511" s="161" t="s">
        <v>731</v>
      </c>
      <c r="G511" s="162" t="s">
        <v>387</v>
      </c>
      <c r="H511" s="163">
        <v>16</v>
      </c>
      <c r="I511" s="164"/>
      <c r="J511" s="165">
        <f>ROUND(I511*H511,2)</f>
        <v>0</v>
      </c>
      <c r="K511" s="161" t="s">
        <v>183</v>
      </c>
      <c r="L511" s="166"/>
      <c r="M511" s="167" t="s">
        <v>3</v>
      </c>
      <c r="N511" s="168" t="s">
        <v>46</v>
      </c>
      <c r="P511" s="130">
        <f>O511*H511</f>
        <v>0</v>
      </c>
      <c r="Q511" s="130">
        <v>2.5999999999999998E-4</v>
      </c>
      <c r="R511" s="130">
        <f>Q511*H511</f>
        <v>4.1599999999999996E-3</v>
      </c>
      <c r="S511" s="130">
        <v>0</v>
      </c>
      <c r="T511" s="131">
        <f>S511*H511</f>
        <v>0</v>
      </c>
      <c r="AR511" s="132" t="s">
        <v>406</v>
      </c>
      <c r="AT511" s="132" t="s">
        <v>246</v>
      </c>
      <c r="AU511" s="132" t="s">
        <v>86</v>
      </c>
      <c r="AY511" s="17" t="s">
        <v>177</v>
      </c>
      <c r="BE511" s="133">
        <f>IF(N511="základní",J511,0)</f>
        <v>0</v>
      </c>
      <c r="BF511" s="133">
        <f>IF(N511="snížená",J511,0)</f>
        <v>0</v>
      </c>
      <c r="BG511" s="133">
        <f>IF(N511="zákl. přenesená",J511,0)</f>
        <v>0</v>
      </c>
      <c r="BH511" s="133">
        <f>IF(N511="sníž. přenesená",J511,0)</f>
        <v>0</v>
      </c>
      <c r="BI511" s="133">
        <f>IF(N511="nulová",J511,0)</f>
        <v>0</v>
      </c>
      <c r="BJ511" s="17" t="s">
        <v>83</v>
      </c>
      <c r="BK511" s="133">
        <f>ROUND(I511*H511,2)</f>
        <v>0</v>
      </c>
      <c r="BL511" s="17" t="s">
        <v>284</v>
      </c>
      <c r="BM511" s="132" t="s">
        <v>732</v>
      </c>
    </row>
    <row r="512" spans="2:65" s="1" customFormat="1" ht="48.95" customHeight="1" x14ac:dyDescent="0.2">
      <c r="B512" s="120"/>
      <c r="C512" s="121" t="s">
        <v>733</v>
      </c>
      <c r="D512" s="121" t="s">
        <v>179</v>
      </c>
      <c r="E512" s="122" t="s">
        <v>734</v>
      </c>
      <c r="F512" s="123" t="s">
        <v>735</v>
      </c>
      <c r="G512" s="124" t="s">
        <v>227</v>
      </c>
      <c r="H512" s="125">
        <v>0.126</v>
      </c>
      <c r="I512" s="126"/>
      <c r="J512" s="127">
        <f>ROUND(I512*H512,2)</f>
        <v>0</v>
      </c>
      <c r="K512" s="123" t="s">
        <v>183</v>
      </c>
      <c r="L512" s="28"/>
      <c r="M512" s="128" t="s">
        <v>3</v>
      </c>
      <c r="N512" s="129" t="s">
        <v>46</v>
      </c>
      <c r="P512" s="130">
        <f>O512*H512</f>
        <v>0</v>
      </c>
      <c r="Q512" s="130">
        <v>0</v>
      </c>
      <c r="R512" s="130">
        <f>Q512*H512</f>
        <v>0</v>
      </c>
      <c r="S512" s="130">
        <v>0</v>
      </c>
      <c r="T512" s="131">
        <f>S512*H512</f>
        <v>0</v>
      </c>
      <c r="AR512" s="132" t="s">
        <v>284</v>
      </c>
      <c r="AT512" s="132" t="s">
        <v>179</v>
      </c>
      <c r="AU512" s="132" t="s">
        <v>86</v>
      </c>
      <c r="AY512" s="17" t="s">
        <v>177</v>
      </c>
      <c r="BE512" s="133">
        <f>IF(N512="základní",J512,0)</f>
        <v>0</v>
      </c>
      <c r="BF512" s="133">
        <f>IF(N512="snížená",J512,0)</f>
        <v>0</v>
      </c>
      <c r="BG512" s="133">
        <f>IF(N512="zákl. přenesená",J512,0)</f>
        <v>0</v>
      </c>
      <c r="BH512" s="133">
        <f>IF(N512="sníž. přenesená",J512,0)</f>
        <v>0</v>
      </c>
      <c r="BI512" s="133">
        <f>IF(N512="nulová",J512,0)</f>
        <v>0</v>
      </c>
      <c r="BJ512" s="17" t="s">
        <v>83</v>
      </c>
      <c r="BK512" s="133">
        <f>ROUND(I512*H512,2)</f>
        <v>0</v>
      </c>
      <c r="BL512" s="17" t="s">
        <v>284</v>
      </c>
      <c r="BM512" s="132" t="s">
        <v>736</v>
      </c>
    </row>
    <row r="513" spans="2:65" s="1" customFormat="1" x14ac:dyDescent="0.2">
      <c r="B513" s="28"/>
      <c r="D513" s="134" t="s">
        <v>186</v>
      </c>
      <c r="F513" s="135" t="s">
        <v>737</v>
      </c>
      <c r="I513" s="136"/>
      <c r="L513" s="28"/>
      <c r="M513" s="137"/>
      <c r="T513" s="44"/>
      <c r="AT513" s="17" t="s">
        <v>186</v>
      </c>
      <c r="AU513" s="17" t="s">
        <v>86</v>
      </c>
    </row>
    <row r="514" spans="2:65" s="11" customFormat="1" ht="22.7" customHeight="1" x14ac:dyDescent="0.2">
      <c r="B514" s="108"/>
      <c r="D514" s="109" t="s">
        <v>74</v>
      </c>
      <c r="E514" s="118" t="s">
        <v>738</v>
      </c>
      <c r="F514" s="118" t="s">
        <v>739</v>
      </c>
      <c r="I514" s="111"/>
      <c r="J514" s="119">
        <f>BK514</f>
        <v>0</v>
      </c>
      <c r="L514" s="108"/>
      <c r="M514" s="113"/>
      <c r="P514" s="114">
        <f>SUM(P515:P529)</f>
        <v>0</v>
      </c>
      <c r="R514" s="114">
        <f>SUM(R515:R529)</f>
        <v>5.2017599999999997E-2</v>
      </c>
      <c r="T514" s="115">
        <f>SUM(T515:T529)</f>
        <v>1.32552E-2</v>
      </c>
      <c r="AR514" s="109" t="s">
        <v>86</v>
      </c>
      <c r="AT514" s="116" t="s">
        <v>74</v>
      </c>
      <c r="AU514" s="116" t="s">
        <v>83</v>
      </c>
      <c r="AY514" s="109" t="s">
        <v>177</v>
      </c>
      <c r="BK514" s="117">
        <f>SUM(BK515:BK529)</f>
        <v>0</v>
      </c>
    </row>
    <row r="515" spans="2:65" s="1" customFormat="1" ht="37.700000000000003" customHeight="1" x14ac:dyDescent="0.2">
      <c r="B515" s="120"/>
      <c r="C515" s="121" t="s">
        <v>740</v>
      </c>
      <c r="D515" s="121" t="s">
        <v>179</v>
      </c>
      <c r="E515" s="122" t="s">
        <v>741</v>
      </c>
      <c r="F515" s="123" t="s">
        <v>742</v>
      </c>
      <c r="G515" s="124" t="s">
        <v>279</v>
      </c>
      <c r="H515" s="125">
        <v>20.84</v>
      </c>
      <c r="I515" s="126"/>
      <c r="J515" s="127">
        <f>ROUND(I515*H515,2)</f>
        <v>0</v>
      </c>
      <c r="K515" s="123" t="s">
        <v>183</v>
      </c>
      <c r="L515" s="28"/>
      <c r="M515" s="128" t="s">
        <v>3</v>
      </c>
      <c r="N515" s="129" t="s">
        <v>46</v>
      </c>
      <c r="P515" s="130">
        <f>O515*H515</f>
        <v>0</v>
      </c>
      <c r="Q515" s="130">
        <v>0</v>
      </c>
      <c r="R515" s="130">
        <f>Q515*H515</f>
        <v>0</v>
      </c>
      <c r="S515" s="130">
        <v>0</v>
      </c>
      <c r="T515" s="131">
        <f>S515*H515</f>
        <v>0</v>
      </c>
      <c r="AR515" s="132" t="s">
        <v>284</v>
      </c>
      <c r="AT515" s="132" t="s">
        <v>179</v>
      </c>
      <c r="AU515" s="132" t="s">
        <v>86</v>
      </c>
      <c r="AY515" s="17" t="s">
        <v>177</v>
      </c>
      <c r="BE515" s="133">
        <f>IF(N515="základní",J515,0)</f>
        <v>0</v>
      </c>
      <c r="BF515" s="133">
        <f>IF(N515="snížená",J515,0)</f>
        <v>0</v>
      </c>
      <c r="BG515" s="133">
        <f>IF(N515="zákl. přenesená",J515,0)</f>
        <v>0</v>
      </c>
      <c r="BH515" s="133">
        <f>IF(N515="sníž. přenesená",J515,0)</f>
        <v>0</v>
      </c>
      <c r="BI515" s="133">
        <f>IF(N515="nulová",J515,0)</f>
        <v>0</v>
      </c>
      <c r="BJ515" s="17" t="s">
        <v>83</v>
      </c>
      <c r="BK515" s="133">
        <f>ROUND(I515*H515,2)</f>
        <v>0</v>
      </c>
      <c r="BL515" s="17" t="s">
        <v>284</v>
      </c>
      <c r="BM515" s="132" t="s">
        <v>743</v>
      </c>
    </row>
    <row r="516" spans="2:65" s="1" customFormat="1" x14ac:dyDescent="0.2">
      <c r="B516" s="28"/>
      <c r="D516" s="134" t="s">
        <v>186</v>
      </c>
      <c r="F516" s="135" t="s">
        <v>744</v>
      </c>
      <c r="I516" s="136"/>
      <c r="L516" s="28"/>
      <c r="M516" s="137"/>
      <c r="T516" s="44"/>
      <c r="AT516" s="17" t="s">
        <v>186</v>
      </c>
      <c r="AU516" s="17" t="s">
        <v>86</v>
      </c>
    </row>
    <row r="517" spans="2:65" s="12" customFormat="1" x14ac:dyDescent="0.2">
      <c r="B517" s="138"/>
      <c r="D517" s="139" t="s">
        <v>188</v>
      </c>
      <c r="E517" s="140" t="s">
        <v>3</v>
      </c>
      <c r="F517" s="141" t="s">
        <v>745</v>
      </c>
      <c r="H517" s="140" t="s">
        <v>3</v>
      </c>
      <c r="I517" s="142"/>
      <c r="L517" s="138"/>
      <c r="M517" s="143"/>
      <c r="T517" s="144"/>
      <c r="AT517" s="140" t="s">
        <v>188</v>
      </c>
      <c r="AU517" s="140" t="s">
        <v>86</v>
      </c>
      <c r="AV517" s="12" t="s">
        <v>83</v>
      </c>
      <c r="AW517" s="12" t="s">
        <v>36</v>
      </c>
      <c r="AX517" s="12" t="s">
        <v>75</v>
      </c>
      <c r="AY517" s="140" t="s">
        <v>177</v>
      </c>
    </row>
    <row r="518" spans="2:65" s="13" customFormat="1" x14ac:dyDescent="0.2">
      <c r="B518" s="145"/>
      <c r="D518" s="139" t="s">
        <v>188</v>
      </c>
      <c r="E518" s="146" t="s">
        <v>3</v>
      </c>
      <c r="F518" s="147" t="s">
        <v>696</v>
      </c>
      <c r="H518" s="148">
        <v>20.84</v>
      </c>
      <c r="I518" s="149"/>
      <c r="L518" s="145"/>
      <c r="M518" s="150"/>
      <c r="T518" s="151"/>
      <c r="AT518" s="146" t="s">
        <v>188</v>
      </c>
      <c r="AU518" s="146" t="s">
        <v>86</v>
      </c>
      <c r="AV518" s="13" t="s">
        <v>86</v>
      </c>
      <c r="AW518" s="13" t="s">
        <v>36</v>
      </c>
      <c r="AX518" s="13" t="s">
        <v>83</v>
      </c>
      <c r="AY518" s="146" t="s">
        <v>177</v>
      </c>
    </row>
    <row r="519" spans="2:65" s="1" customFormat="1" ht="24.2" customHeight="1" x14ac:dyDescent="0.2">
      <c r="B519" s="120"/>
      <c r="C519" s="159" t="s">
        <v>746</v>
      </c>
      <c r="D519" s="159" t="s">
        <v>246</v>
      </c>
      <c r="E519" s="160" t="s">
        <v>747</v>
      </c>
      <c r="F519" s="161" t="s">
        <v>748</v>
      </c>
      <c r="G519" s="162" t="s">
        <v>279</v>
      </c>
      <c r="H519" s="163">
        <v>21.673999999999999</v>
      </c>
      <c r="I519" s="164"/>
      <c r="J519" s="165">
        <f>ROUND(I519*H519,2)</f>
        <v>0</v>
      </c>
      <c r="K519" s="161" t="s">
        <v>183</v>
      </c>
      <c r="L519" s="166"/>
      <c r="M519" s="167" t="s">
        <v>3</v>
      </c>
      <c r="N519" s="168" t="s">
        <v>46</v>
      </c>
      <c r="P519" s="130">
        <f>O519*H519</f>
        <v>0</v>
      </c>
      <c r="Q519" s="130">
        <v>2.3999999999999998E-3</v>
      </c>
      <c r="R519" s="130">
        <f>Q519*H519</f>
        <v>5.2017599999999997E-2</v>
      </c>
      <c r="S519" s="130">
        <v>0</v>
      </c>
      <c r="T519" s="131">
        <f>S519*H519</f>
        <v>0</v>
      </c>
      <c r="AR519" s="132" t="s">
        <v>406</v>
      </c>
      <c r="AT519" s="132" t="s">
        <v>246</v>
      </c>
      <c r="AU519" s="132" t="s">
        <v>86</v>
      </c>
      <c r="AY519" s="17" t="s">
        <v>177</v>
      </c>
      <c r="BE519" s="133">
        <f>IF(N519="základní",J519,0)</f>
        <v>0</v>
      </c>
      <c r="BF519" s="133">
        <f>IF(N519="snížená",J519,0)</f>
        <v>0</v>
      </c>
      <c r="BG519" s="133">
        <f>IF(N519="zákl. přenesená",J519,0)</f>
        <v>0</v>
      </c>
      <c r="BH519" s="133">
        <f>IF(N519="sníž. přenesená",J519,0)</f>
        <v>0</v>
      </c>
      <c r="BI519" s="133">
        <f>IF(N519="nulová",J519,0)</f>
        <v>0</v>
      </c>
      <c r="BJ519" s="17" t="s">
        <v>83</v>
      </c>
      <c r="BK519" s="133">
        <f>ROUND(I519*H519,2)</f>
        <v>0</v>
      </c>
      <c r="BL519" s="17" t="s">
        <v>284</v>
      </c>
      <c r="BM519" s="132" t="s">
        <v>749</v>
      </c>
    </row>
    <row r="520" spans="2:65" s="13" customFormat="1" x14ac:dyDescent="0.2">
      <c r="B520" s="145"/>
      <c r="D520" s="139" t="s">
        <v>188</v>
      </c>
      <c r="F520" s="147" t="s">
        <v>750</v>
      </c>
      <c r="H520" s="148">
        <v>21.673999999999999</v>
      </c>
      <c r="I520" s="149"/>
      <c r="L520" s="145"/>
      <c r="M520" s="150"/>
      <c r="T520" s="151"/>
      <c r="AT520" s="146" t="s">
        <v>188</v>
      </c>
      <c r="AU520" s="146" t="s">
        <v>86</v>
      </c>
      <c r="AV520" s="13" t="s">
        <v>86</v>
      </c>
      <c r="AW520" s="13" t="s">
        <v>4</v>
      </c>
      <c r="AX520" s="13" t="s">
        <v>83</v>
      </c>
      <c r="AY520" s="146" t="s">
        <v>177</v>
      </c>
    </row>
    <row r="521" spans="2:65" s="1" customFormat="1" ht="55.5" customHeight="1" x14ac:dyDescent="0.2">
      <c r="B521" s="120"/>
      <c r="C521" s="121" t="s">
        <v>751</v>
      </c>
      <c r="D521" s="121" t="s">
        <v>179</v>
      </c>
      <c r="E521" s="122" t="s">
        <v>752</v>
      </c>
      <c r="F521" s="123" t="s">
        <v>753</v>
      </c>
      <c r="G521" s="124" t="s">
        <v>279</v>
      </c>
      <c r="H521" s="125">
        <v>31.56</v>
      </c>
      <c r="I521" s="126"/>
      <c r="J521" s="127">
        <f>ROUND(I521*H521,2)</f>
        <v>0</v>
      </c>
      <c r="K521" s="123" t="s">
        <v>183</v>
      </c>
      <c r="L521" s="28"/>
      <c r="M521" s="128" t="s">
        <v>3</v>
      </c>
      <c r="N521" s="129" t="s">
        <v>46</v>
      </c>
      <c r="P521" s="130">
        <f>O521*H521</f>
        <v>0</v>
      </c>
      <c r="Q521" s="130">
        <v>0</v>
      </c>
      <c r="R521" s="130">
        <f>Q521*H521</f>
        <v>0</v>
      </c>
      <c r="S521" s="130">
        <v>4.2000000000000002E-4</v>
      </c>
      <c r="T521" s="131">
        <f>S521*H521</f>
        <v>1.32552E-2</v>
      </c>
      <c r="AR521" s="132" t="s">
        <v>284</v>
      </c>
      <c r="AT521" s="132" t="s">
        <v>179</v>
      </c>
      <c r="AU521" s="132" t="s">
        <v>86</v>
      </c>
      <c r="AY521" s="17" t="s">
        <v>177</v>
      </c>
      <c r="BE521" s="133">
        <f>IF(N521="základní",J521,0)</f>
        <v>0</v>
      </c>
      <c r="BF521" s="133">
        <f>IF(N521="snížená",J521,0)</f>
        <v>0</v>
      </c>
      <c r="BG521" s="133">
        <f>IF(N521="zákl. přenesená",J521,0)</f>
        <v>0</v>
      </c>
      <c r="BH521" s="133">
        <f>IF(N521="sníž. přenesená",J521,0)</f>
        <v>0</v>
      </c>
      <c r="BI521" s="133">
        <f>IF(N521="nulová",J521,0)</f>
        <v>0</v>
      </c>
      <c r="BJ521" s="17" t="s">
        <v>83</v>
      </c>
      <c r="BK521" s="133">
        <f>ROUND(I521*H521,2)</f>
        <v>0</v>
      </c>
      <c r="BL521" s="17" t="s">
        <v>284</v>
      </c>
      <c r="BM521" s="132" t="s">
        <v>754</v>
      </c>
    </row>
    <row r="522" spans="2:65" s="1" customFormat="1" x14ac:dyDescent="0.2">
      <c r="B522" s="28"/>
      <c r="D522" s="134" t="s">
        <v>186</v>
      </c>
      <c r="F522" s="135" t="s">
        <v>755</v>
      </c>
      <c r="I522" s="136"/>
      <c r="L522" s="28"/>
      <c r="M522" s="137"/>
      <c r="T522" s="44"/>
      <c r="AT522" s="17" t="s">
        <v>186</v>
      </c>
      <c r="AU522" s="17" t="s">
        <v>86</v>
      </c>
    </row>
    <row r="523" spans="2:65" s="12" customFormat="1" x14ac:dyDescent="0.2">
      <c r="B523" s="138"/>
      <c r="D523" s="139" t="s">
        <v>188</v>
      </c>
      <c r="E523" s="140" t="s">
        <v>3</v>
      </c>
      <c r="F523" s="141" t="s">
        <v>242</v>
      </c>
      <c r="H523" s="140" t="s">
        <v>3</v>
      </c>
      <c r="I523" s="142"/>
      <c r="L523" s="138"/>
      <c r="M523" s="143"/>
      <c r="T523" s="144"/>
      <c r="AT523" s="140" t="s">
        <v>188</v>
      </c>
      <c r="AU523" s="140" t="s">
        <v>86</v>
      </c>
      <c r="AV523" s="12" t="s">
        <v>83</v>
      </c>
      <c r="AW523" s="12" t="s">
        <v>36</v>
      </c>
      <c r="AX523" s="12" t="s">
        <v>75</v>
      </c>
      <c r="AY523" s="140" t="s">
        <v>177</v>
      </c>
    </row>
    <row r="524" spans="2:65" s="13" customFormat="1" x14ac:dyDescent="0.2">
      <c r="B524" s="145"/>
      <c r="D524" s="139" t="s">
        <v>188</v>
      </c>
      <c r="E524" s="146" t="s">
        <v>3</v>
      </c>
      <c r="F524" s="147" t="s">
        <v>696</v>
      </c>
      <c r="H524" s="148">
        <v>20.84</v>
      </c>
      <c r="I524" s="149"/>
      <c r="L524" s="145"/>
      <c r="M524" s="150"/>
      <c r="T524" s="151"/>
      <c r="AT524" s="146" t="s">
        <v>188</v>
      </c>
      <c r="AU524" s="146" t="s">
        <v>86</v>
      </c>
      <c r="AV524" s="13" t="s">
        <v>86</v>
      </c>
      <c r="AW524" s="13" t="s">
        <v>36</v>
      </c>
      <c r="AX524" s="13" t="s">
        <v>75</v>
      </c>
      <c r="AY524" s="146" t="s">
        <v>177</v>
      </c>
    </row>
    <row r="525" spans="2:65" s="12" customFormat="1" x14ac:dyDescent="0.2">
      <c r="B525" s="138"/>
      <c r="D525" s="139" t="s">
        <v>188</v>
      </c>
      <c r="E525" s="140" t="s">
        <v>3</v>
      </c>
      <c r="F525" s="141" t="s">
        <v>756</v>
      </c>
      <c r="H525" s="140" t="s">
        <v>3</v>
      </c>
      <c r="I525" s="142"/>
      <c r="L525" s="138"/>
      <c r="M525" s="143"/>
      <c r="T525" s="144"/>
      <c r="AT525" s="140" t="s">
        <v>188</v>
      </c>
      <c r="AU525" s="140" t="s">
        <v>86</v>
      </c>
      <c r="AV525" s="12" t="s">
        <v>83</v>
      </c>
      <c r="AW525" s="12" t="s">
        <v>36</v>
      </c>
      <c r="AX525" s="12" t="s">
        <v>75</v>
      </c>
      <c r="AY525" s="140" t="s">
        <v>177</v>
      </c>
    </row>
    <row r="526" spans="2:65" s="13" customFormat="1" x14ac:dyDescent="0.2">
      <c r="B526" s="145"/>
      <c r="D526" s="139" t="s">
        <v>188</v>
      </c>
      <c r="E526" s="146" t="s">
        <v>3</v>
      </c>
      <c r="F526" s="147" t="s">
        <v>757</v>
      </c>
      <c r="H526" s="148">
        <v>10.72</v>
      </c>
      <c r="I526" s="149"/>
      <c r="L526" s="145"/>
      <c r="M526" s="150"/>
      <c r="T526" s="151"/>
      <c r="AT526" s="146" t="s">
        <v>188</v>
      </c>
      <c r="AU526" s="146" t="s">
        <v>86</v>
      </c>
      <c r="AV526" s="13" t="s">
        <v>86</v>
      </c>
      <c r="AW526" s="13" t="s">
        <v>36</v>
      </c>
      <c r="AX526" s="13" t="s">
        <v>75</v>
      </c>
      <c r="AY526" s="146" t="s">
        <v>177</v>
      </c>
    </row>
    <row r="527" spans="2:65" s="14" customFormat="1" x14ac:dyDescent="0.2">
      <c r="B527" s="152"/>
      <c r="D527" s="139" t="s">
        <v>188</v>
      </c>
      <c r="E527" s="153" t="s">
        <v>3</v>
      </c>
      <c r="F527" s="154" t="s">
        <v>199</v>
      </c>
      <c r="H527" s="155">
        <v>31.560000000000002</v>
      </c>
      <c r="I527" s="156"/>
      <c r="L527" s="152"/>
      <c r="M527" s="157"/>
      <c r="T527" s="158"/>
      <c r="AT527" s="153" t="s">
        <v>188</v>
      </c>
      <c r="AU527" s="153" t="s">
        <v>86</v>
      </c>
      <c r="AV527" s="14" t="s">
        <v>184</v>
      </c>
      <c r="AW527" s="14" t="s">
        <v>36</v>
      </c>
      <c r="AX527" s="14" t="s">
        <v>83</v>
      </c>
      <c r="AY527" s="153" t="s">
        <v>177</v>
      </c>
    </row>
    <row r="528" spans="2:65" s="1" customFormat="1" ht="55.5" customHeight="1" x14ac:dyDescent="0.2">
      <c r="B528" s="120"/>
      <c r="C528" s="121" t="s">
        <v>758</v>
      </c>
      <c r="D528" s="121" t="s">
        <v>179</v>
      </c>
      <c r="E528" s="122" t="s">
        <v>759</v>
      </c>
      <c r="F528" s="123" t="s">
        <v>760</v>
      </c>
      <c r="G528" s="124" t="s">
        <v>227</v>
      </c>
      <c r="H528" s="125">
        <v>5.1999999999999998E-2</v>
      </c>
      <c r="I528" s="126"/>
      <c r="J528" s="127">
        <f>ROUND(I528*H528,2)</f>
        <v>0</v>
      </c>
      <c r="K528" s="123" t="s">
        <v>183</v>
      </c>
      <c r="L528" s="28"/>
      <c r="M528" s="128" t="s">
        <v>3</v>
      </c>
      <c r="N528" s="129" t="s">
        <v>46</v>
      </c>
      <c r="P528" s="130">
        <f>O528*H528</f>
        <v>0</v>
      </c>
      <c r="Q528" s="130">
        <v>0</v>
      </c>
      <c r="R528" s="130">
        <f>Q528*H528</f>
        <v>0</v>
      </c>
      <c r="S528" s="130">
        <v>0</v>
      </c>
      <c r="T528" s="131">
        <f>S528*H528</f>
        <v>0</v>
      </c>
      <c r="AR528" s="132" t="s">
        <v>284</v>
      </c>
      <c r="AT528" s="132" t="s">
        <v>179</v>
      </c>
      <c r="AU528" s="132" t="s">
        <v>86</v>
      </c>
      <c r="AY528" s="17" t="s">
        <v>177</v>
      </c>
      <c r="BE528" s="133">
        <f>IF(N528="základní",J528,0)</f>
        <v>0</v>
      </c>
      <c r="BF528" s="133">
        <f>IF(N528="snížená",J528,0)</f>
        <v>0</v>
      </c>
      <c r="BG528" s="133">
        <f>IF(N528="zákl. přenesená",J528,0)</f>
        <v>0</v>
      </c>
      <c r="BH528" s="133">
        <f>IF(N528="sníž. přenesená",J528,0)</f>
        <v>0</v>
      </c>
      <c r="BI528" s="133">
        <f>IF(N528="nulová",J528,0)</f>
        <v>0</v>
      </c>
      <c r="BJ528" s="17" t="s">
        <v>83</v>
      </c>
      <c r="BK528" s="133">
        <f>ROUND(I528*H528,2)</f>
        <v>0</v>
      </c>
      <c r="BL528" s="17" t="s">
        <v>284</v>
      </c>
      <c r="BM528" s="132" t="s">
        <v>761</v>
      </c>
    </row>
    <row r="529" spans="2:65" s="1" customFormat="1" x14ac:dyDescent="0.2">
      <c r="B529" s="28"/>
      <c r="D529" s="134" t="s">
        <v>186</v>
      </c>
      <c r="F529" s="135" t="s">
        <v>762</v>
      </c>
      <c r="I529" s="136"/>
      <c r="L529" s="28"/>
      <c r="M529" s="137"/>
      <c r="T529" s="44"/>
      <c r="AT529" s="17" t="s">
        <v>186</v>
      </c>
      <c r="AU529" s="17" t="s">
        <v>86</v>
      </c>
    </row>
    <row r="530" spans="2:65" s="11" customFormat="1" ht="22.7" customHeight="1" x14ac:dyDescent="0.2">
      <c r="B530" s="108"/>
      <c r="D530" s="109" t="s">
        <v>74</v>
      </c>
      <c r="E530" s="118" t="s">
        <v>763</v>
      </c>
      <c r="F530" s="118" t="s">
        <v>764</v>
      </c>
      <c r="I530" s="111"/>
      <c r="J530" s="119">
        <f>BK530</f>
        <v>0</v>
      </c>
      <c r="L530" s="108"/>
      <c r="M530" s="113"/>
      <c r="P530" s="114">
        <f>SUM(P531:P543)</f>
        <v>0</v>
      </c>
      <c r="R530" s="114">
        <f>SUM(R531:R543)</f>
        <v>0.39075959999999998</v>
      </c>
      <c r="T530" s="115">
        <f>SUM(T531:T543)</f>
        <v>0</v>
      </c>
      <c r="AR530" s="109" t="s">
        <v>86</v>
      </c>
      <c r="AT530" s="116" t="s">
        <v>74</v>
      </c>
      <c r="AU530" s="116" t="s">
        <v>83</v>
      </c>
      <c r="AY530" s="109" t="s">
        <v>177</v>
      </c>
      <c r="BK530" s="117">
        <f>SUM(BK531:BK543)</f>
        <v>0</v>
      </c>
    </row>
    <row r="531" spans="2:65" s="1" customFormat="1" ht="37.700000000000003" customHeight="1" x14ac:dyDescent="0.2">
      <c r="B531" s="120"/>
      <c r="C531" s="121" t="s">
        <v>765</v>
      </c>
      <c r="D531" s="121" t="s">
        <v>179</v>
      </c>
      <c r="E531" s="122" t="s">
        <v>766</v>
      </c>
      <c r="F531" s="123" t="s">
        <v>767</v>
      </c>
      <c r="G531" s="124" t="s">
        <v>279</v>
      </c>
      <c r="H531" s="125">
        <v>7.15</v>
      </c>
      <c r="I531" s="126"/>
      <c r="J531" s="127">
        <f>ROUND(I531*H531,2)</f>
        <v>0</v>
      </c>
      <c r="K531" s="123" t="s">
        <v>183</v>
      </c>
      <c r="L531" s="28"/>
      <c r="M531" s="128" t="s">
        <v>3</v>
      </c>
      <c r="N531" s="129" t="s">
        <v>46</v>
      </c>
      <c r="P531" s="130">
        <f>O531*H531</f>
        <v>0</v>
      </c>
      <c r="Q531" s="130">
        <v>1.0200000000000001E-3</v>
      </c>
      <c r="R531" s="130">
        <f>Q531*H531</f>
        <v>7.2930000000000009E-3</v>
      </c>
      <c r="S531" s="130">
        <v>0</v>
      </c>
      <c r="T531" s="131">
        <f>S531*H531</f>
        <v>0</v>
      </c>
      <c r="AR531" s="132" t="s">
        <v>284</v>
      </c>
      <c r="AT531" s="132" t="s">
        <v>179</v>
      </c>
      <c r="AU531" s="132" t="s">
        <v>86</v>
      </c>
      <c r="AY531" s="17" t="s">
        <v>177</v>
      </c>
      <c r="BE531" s="133">
        <f>IF(N531="základní",J531,0)</f>
        <v>0</v>
      </c>
      <c r="BF531" s="133">
        <f>IF(N531="snížená",J531,0)</f>
        <v>0</v>
      </c>
      <c r="BG531" s="133">
        <f>IF(N531="zákl. přenesená",J531,0)</f>
        <v>0</v>
      </c>
      <c r="BH531" s="133">
        <f>IF(N531="sníž. přenesená",J531,0)</f>
        <v>0</v>
      </c>
      <c r="BI531" s="133">
        <f>IF(N531="nulová",J531,0)</f>
        <v>0</v>
      </c>
      <c r="BJ531" s="17" t="s">
        <v>83</v>
      </c>
      <c r="BK531" s="133">
        <f>ROUND(I531*H531,2)</f>
        <v>0</v>
      </c>
      <c r="BL531" s="17" t="s">
        <v>284</v>
      </c>
      <c r="BM531" s="132" t="s">
        <v>768</v>
      </c>
    </row>
    <row r="532" spans="2:65" s="1" customFormat="1" x14ac:dyDescent="0.2">
      <c r="B532" s="28"/>
      <c r="D532" s="134" t="s">
        <v>186</v>
      </c>
      <c r="F532" s="135" t="s">
        <v>769</v>
      </c>
      <c r="I532" s="136"/>
      <c r="L532" s="28"/>
      <c r="M532" s="137"/>
      <c r="T532" s="44"/>
      <c r="AT532" s="17" t="s">
        <v>186</v>
      </c>
      <c r="AU532" s="17" t="s">
        <v>86</v>
      </c>
    </row>
    <row r="533" spans="2:65" s="12" customFormat="1" x14ac:dyDescent="0.2">
      <c r="B533" s="138"/>
      <c r="D533" s="139" t="s">
        <v>188</v>
      </c>
      <c r="E533" s="140" t="s">
        <v>3</v>
      </c>
      <c r="F533" s="141" t="s">
        <v>274</v>
      </c>
      <c r="H533" s="140" t="s">
        <v>3</v>
      </c>
      <c r="I533" s="142"/>
      <c r="L533" s="138"/>
      <c r="M533" s="143"/>
      <c r="T533" s="144"/>
      <c r="AT533" s="140" t="s">
        <v>188</v>
      </c>
      <c r="AU533" s="140" t="s">
        <v>86</v>
      </c>
      <c r="AV533" s="12" t="s">
        <v>83</v>
      </c>
      <c r="AW533" s="12" t="s">
        <v>36</v>
      </c>
      <c r="AX533" s="12" t="s">
        <v>75</v>
      </c>
      <c r="AY533" s="140" t="s">
        <v>177</v>
      </c>
    </row>
    <row r="534" spans="2:65" s="13" customFormat="1" x14ac:dyDescent="0.2">
      <c r="B534" s="145"/>
      <c r="D534" s="139" t="s">
        <v>188</v>
      </c>
      <c r="E534" s="146" t="s">
        <v>3</v>
      </c>
      <c r="F534" s="147" t="s">
        <v>770</v>
      </c>
      <c r="H534" s="148">
        <v>7.15</v>
      </c>
      <c r="I534" s="149"/>
      <c r="L534" s="145"/>
      <c r="M534" s="150"/>
      <c r="T534" s="151"/>
      <c r="AT534" s="146" t="s">
        <v>188</v>
      </c>
      <c r="AU534" s="146" t="s">
        <v>86</v>
      </c>
      <c r="AV534" s="13" t="s">
        <v>86</v>
      </c>
      <c r="AW534" s="13" t="s">
        <v>36</v>
      </c>
      <c r="AX534" s="13" t="s">
        <v>83</v>
      </c>
      <c r="AY534" s="146" t="s">
        <v>177</v>
      </c>
    </row>
    <row r="535" spans="2:65" s="1" customFormat="1" ht="21.75" customHeight="1" x14ac:dyDescent="0.2">
      <c r="B535" s="120"/>
      <c r="C535" s="159" t="s">
        <v>771</v>
      </c>
      <c r="D535" s="159" t="s">
        <v>246</v>
      </c>
      <c r="E535" s="160" t="s">
        <v>772</v>
      </c>
      <c r="F535" s="161" t="s">
        <v>773</v>
      </c>
      <c r="G535" s="162" t="s">
        <v>387</v>
      </c>
      <c r="H535" s="163">
        <v>42.503999999999998</v>
      </c>
      <c r="I535" s="164"/>
      <c r="J535" s="165">
        <f>ROUND(I535*H535,2)</f>
        <v>0</v>
      </c>
      <c r="K535" s="161" t="s">
        <v>183</v>
      </c>
      <c r="L535" s="166"/>
      <c r="M535" s="167" t="s">
        <v>3</v>
      </c>
      <c r="N535" s="168" t="s">
        <v>46</v>
      </c>
      <c r="P535" s="130">
        <f>O535*H535</f>
        <v>0</v>
      </c>
      <c r="Q535" s="130">
        <v>8.7500000000000008E-3</v>
      </c>
      <c r="R535" s="130">
        <f>Q535*H535</f>
        <v>0.37191000000000002</v>
      </c>
      <c r="S535" s="130">
        <v>0</v>
      </c>
      <c r="T535" s="131">
        <f>S535*H535</f>
        <v>0</v>
      </c>
      <c r="AR535" s="132" t="s">
        <v>406</v>
      </c>
      <c r="AT535" s="132" t="s">
        <v>246</v>
      </c>
      <c r="AU535" s="132" t="s">
        <v>86</v>
      </c>
      <c r="AY535" s="17" t="s">
        <v>177</v>
      </c>
      <c r="BE535" s="133">
        <f>IF(N535="základní",J535,0)</f>
        <v>0</v>
      </c>
      <c r="BF535" s="133">
        <f>IF(N535="snížená",J535,0)</f>
        <v>0</v>
      </c>
      <c r="BG535" s="133">
        <f>IF(N535="zákl. přenesená",J535,0)</f>
        <v>0</v>
      </c>
      <c r="BH535" s="133">
        <f>IF(N535="sníž. přenesená",J535,0)</f>
        <v>0</v>
      </c>
      <c r="BI535" s="133">
        <f>IF(N535="nulová",J535,0)</f>
        <v>0</v>
      </c>
      <c r="BJ535" s="17" t="s">
        <v>83</v>
      </c>
      <c r="BK535" s="133">
        <f>ROUND(I535*H535,2)</f>
        <v>0</v>
      </c>
      <c r="BL535" s="17" t="s">
        <v>284</v>
      </c>
      <c r="BM535" s="132" t="s">
        <v>774</v>
      </c>
    </row>
    <row r="536" spans="2:65" s="13" customFormat="1" x14ac:dyDescent="0.2">
      <c r="B536" s="145"/>
      <c r="D536" s="139" t="s">
        <v>188</v>
      </c>
      <c r="E536" s="146" t="s">
        <v>3</v>
      </c>
      <c r="F536" s="147" t="s">
        <v>775</v>
      </c>
      <c r="H536" s="148">
        <v>36.96</v>
      </c>
      <c r="I536" s="149"/>
      <c r="L536" s="145"/>
      <c r="M536" s="150"/>
      <c r="T536" s="151"/>
      <c r="AT536" s="146" t="s">
        <v>188</v>
      </c>
      <c r="AU536" s="146" t="s">
        <v>86</v>
      </c>
      <c r="AV536" s="13" t="s">
        <v>86</v>
      </c>
      <c r="AW536" s="13" t="s">
        <v>36</v>
      </c>
      <c r="AX536" s="13" t="s">
        <v>83</v>
      </c>
      <c r="AY536" s="146" t="s">
        <v>177</v>
      </c>
    </row>
    <row r="537" spans="2:65" s="13" customFormat="1" x14ac:dyDescent="0.2">
      <c r="B537" s="145"/>
      <c r="D537" s="139" t="s">
        <v>188</v>
      </c>
      <c r="F537" s="147" t="s">
        <v>776</v>
      </c>
      <c r="H537" s="148">
        <v>42.503999999999998</v>
      </c>
      <c r="I537" s="149"/>
      <c r="L537" s="145"/>
      <c r="M537" s="150"/>
      <c r="T537" s="151"/>
      <c r="AT537" s="146" t="s">
        <v>188</v>
      </c>
      <c r="AU537" s="146" t="s">
        <v>86</v>
      </c>
      <c r="AV537" s="13" t="s">
        <v>86</v>
      </c>
      <c r="AW537" s="13" t="s">
        <v>4</v>
      </c>
      <c r="AX537" s="13" t="s">
        <v>83</v>
      </c>
      <c r="AY537" s="146" t="s">
        <v>177</v>
      </c>
    </row>
    <row r="538" spans="2:65" s="1" customFormat="1" ht="37.700000000000003" customHeight="1" x14ac:dyDescent="0.2">
      <c r="B538" s="120"/>
      <c r="C538" s="121" t="s">
        <v>777</v>
      </c>
      <c r="D538" s="121" t="s">
        <v>179</v>
      </c>
      <c r="E538" s="122" t="s">
        <v>778</v>
      </c>
      <c r="F538" s="123" t="s">
        <v>779</v>
      </c>
      <c r="G538" s="124" t="s">
        <v>279</v>
      </c>
      <c r="H538" s="125">
        <v>11.33</v>
      </c>
      <c r="I538" s="126"/>
      <c r="J538" s="127">
        <f>ROUND(I538*H538,2)</f>
        <v>0</v>
      </c>
      <c r="K538" s="123" t="s">
        <v>183</v>
      </c>
      <c r="L538" s="28"/>
      <c r="M538" s="128" t="s">
        <v>3</v>
      </c>
      <c r="N538" s="129" t="s">
        <v>46</v>
      </c>
      <c r="P538" s="130">
        <f>O538*H538</f>
        <v>0</v>
      </c>
      <c r="Q538" s="130">
        <v>1.0200000000000001E-3</v>
      </c>
      <c r="R538" s="130">
        <f>Q538*H538</f>
        <v>1.15566E-2</v>
      </c>
      <c r="S538" s="130">
        <v>0</v>
      </c>
      <c r="T538" s="131">
        <f>S538*H538</f>
        <v>0</v>
      </c>
      <c r="AR538" s="132" t="s">
        <v>284</v>
      </c>
      <c r="AT538" s="132" t="s">
        <v>179</v>
      </c>
      <c r="AU538" s="132" t="s">
        <v>86</v>
      </c>
      <c r="AY538" s="17" t="s">
        <v>177</v>
      </c>
      <c r="BE538" s="133">
        <f>IF(N538="základní",J538,0)</f>
        <v>0</v>
      </c>
      <c r="BF538" s="133">
        <f>IF(N538="snížená",J538,0)</f>
        <v>0</v>
      </c>
      <c r="BG538" s="133">
        <f>IF(N538="zákl. přenesená",J538,0)</f>
        <v>0</v>
      </c>
      <c r="BH538" s="133">
        <f>IF(N538="sníž. přenesená",J538,0)</f>
        <v>0</v>
      </c>
      <c r="BI538" s="133">
        <f>IF(N538="nulová",J538,0)</f>
        <v>0</v>
      </c>
      <c r="BJ538" s="17" t="s">
        <v>83</v>
      </c>
      <c r="BK538" s="133">
        <f>ROUND(I538*H538,2)</f>
        <v>0</v>
      </c>
      <c r="BL538" s="17" t="s">
        <v>284</v>
      </c>
      <c r="BM538" s="132" t="s">
        <v>780</v>
      </c>
    </row>
    <row r="539" spans="2:65" s="1" customFormat="1" x14ac:dyDescent="0.2">
      <c r="B539" s="28"/>
      <c r="D539" s="134" t="s">
        <v>186</v>
      </c>
      <c r="F539" s="135" t="s">
        <v>781</v>
      </c>
      <c r="I539" s="136"/>
      <c r="L539" s="28"/>
      <c r="M539" s="137"/>
      <c r="T539" s="44"/>
      <c r="AT539" s="17" t="s">
        <v>186</v>
      </c>
      <c r="AU539" s="17" t="s">
        <v>86</v>
      </c>
    </row>
    <row r="540" spans="2:65" s="12" customFormat="1" x14ac:dyDescent="0.2">
      <c r="B540" s="138"/>
      <c r="D540" s="139" t="s">
        <v>188</v>
      </c>
      <c r="E540" s="140" t="s">
        <v>3</v>
      </c>
      <c r="F540" s="141" t="s">
        <v>274</v>
      </c>
      <c r="H540" s="140" t="s">
        <v>3</v>
      </c>
      <c r="I540" s="142"/>
      <c r="L540" s="138"/>
      <c r="M540" s="143"/>
      <c r="T540" s="144"/>
      <c r="AT540" s="140" t="s">
        <v>188</v>
      </c>
      <c r="AU540" s="140" t="s">
        <v>86</v>
      </c>
      <c r="AV540" s="12" t="s">
        <v>83</v>
      </c>
      <c r="AW540" s="12" t="s">
        <v>36</v>
      </c>
      <c r="AX540" s="12" t="s">
        <v>75</v>
      </c>
      <c r="AY540" s="140" t="s">
        <v>177</v>
      </c>
    </row>
    <row r="541" spans="2:65" s="13" customFormat="1" x14ac:dyDescent="0.2">
      <c r="B541" s="145"/>
      <c r="D541" s="139" t="s">
        <v>188</v>
      </c>
      <c r="E541" s="146" t="s">
        <v>3</v>
      </c>
      <c r="F541" s="147" t="s">
        <v>782</v>
      </c>
      <c r="H541" s="148">
        <v>11.33</v>
      </c>
      <c r="I541" s="149"/>
      <c r="L541" s="145"/>
      <c r="M541" s="150"/>
      <c r="T541" s="151"/>
      <c r="AT541" s="146" t="s">
        <v>188</v>
      </c>
      <c r="AU541" s="146" t="s">
        <v>86</v>
      </c>
      <c r="AV541" s="13" t="s">
        <v>86</v>
      </c>
      <c r="AW541" s="13" t="s">
        <v>36</v>
      </c>
      <c r="AX541" s="13" t="s">
        <v>83</v>
      </c>
      <c r="AY541" s="146" t="s">
        <v>177</v>
      </c>
    </row>
    <row r="542" spans="2:65" s="1" customFormat="1" ht="48.95" customHeight="1" x14ac:dyDescent="0.2">
      <c r="B542" s="120"/>
      <c r="C542" s="121" t="s">
        <v>783</v>
      </c>
      <c r="D542" s="121" t="s">
        <v>179</v>
      </c>
      <c r="E542" s="122" t="s">
        <v>784</v>
      </c>
      <c r="F542" s="123" t="s">
        <v>785</v>
      </c>
      <c r="G542" s="124" t="s">
        <v>227</v>
      </c>
      <c r="H542" s="125">
        <v>0.39100000000000001</v>
      </c>
      <c r="I542" s="126"/>
      <c r="J542" s="127">
        <f>ROUND(I542*H542,2)</f>
        <v>0</v>
      </c>
      <c r="K542" s="123" t="s">
        <v>183</v>
      </c>
      <c r="L542" s="28"/>
      <c r="M542" s="128" t="s">
        <v>3</v>
      </c>
      <c r="N542" s="129" t="s">
        <v>46</v>
      </c>
      <c r="P542" s="130">
        <f>O542*H542</f>
        <v>0</v>
      </c>
      <c r="Q542" s="130">
        <v>0</v>
      </c>
      <c r="R542" s="130">
        <f>Q542*H542</f>
        <v>0</v>
      </c>
      <c r="S542" s="130">
        <v>0</v>
      </c>
      <c r="T542" s="131">
        <f>S542*H542</f>
        <v>0</v>
      </c>
      <c r="AR542" s="132" t="s">
        <v>284</v>
      </c>
      <c r="AT542" s="132" t="s">
        <v>179</v>
      </c>
      <c r="AU542" s="132" t="s">
        <v>86</v>
      </c>
      <c r="AY542" s="17" t="s">
        <v>177</v>
      </c>
      <c r="BE542" s="133">
        <f>IF(N542="základní",J542,0)</f>
        <v>0</v>
      </c>
      <c r="BF542" s="133">
        <f>IF(N542="snížená",J542,0)</f>
        <v>0</v>
      </c>
      <c r="BG542" s="133">
        <f>IF(N542="zákl. přenesená",J542,0)</f>
        <v>0</v>
      </c>
      <c r="BH542" s="133">
        <f>IF(N542="sníž. přenesená",J542,0)</f>
        <v>0</v>
      </c>
      <c r="BI542" s="133">
        <f>IF(N542="nulová",J542,0)</f>
        <v>0</v>
      </c>
      <c r="BJ542" s="17" t="s">
        <v>83</v>
      </c>
      <c r="BK542" s="133">
        <f>ROUND(I542*H542,2)</f>
        <v>0</v>
      </c>
      <c r="BL542" s="17" t="s">
        <v>284</v>
      </c>
      <c r="BM542" s="132" t="s">
        <v>786</v>
      </c>
    </row>
    <row r="543" spans="2:65" s="1" customFormat="1" x14ac:dyDescent="0.2">
      <c r="B543" s="28"/>
      <c r="D543" s="134" t="s">
        <v>186</v>
      </c>
      <c r="F543" s="135" t="s">
        <v>787</v>
      </c>
      <c r="I543" s="136"/>
      <c r="L543" s="28"/>
      <c r="M543" s="137"/>
      <c r="T543" s="44"/>
      <c r="AT543" s="17" t="s">
        <v>186</v>
      </c>
      <c r="AU543" s="17" t="s">
        <v>86</v>
      </c>
    </row>
    <row r="544" spans="2:65" s="11" customFormat="1" ht="22.7" customHeight="1" x14ac:dyDescent="0.2">
      <c r="B544" s="108"/>
      <c r="D544" s="109" t="s">
        <v>74</v>
      </c>
      <c r="E544" s="118" t="s">
        <v>788</v>
      </c>
      <c r="F544" s="118" t="s">
        <v>789</v>
      </c>
      <c r="I544" s="111"/>
      <c r="J544" s="119">
        <f>BK544</f>
        <v>0</v>
      </c>
      <c r="L544" s="108"/>
      <c r="M544" s="113"/>
      <c r="P544" s="114">
        <f>SUM(P545:P631)</f>
        <v>0</v>
      </c>
      <c r="R544" s="114">
        <f>SUM(R545:R631)</f>
        <v>23.554111130000003</v>
      </c>
      <c r="T544" s="115">
        <f>SUM(T545:T631)</f>
        <v>27.894705000000002</v>
      </c>
      <c r="AR544" s="109" t="s">
        <v>86</v>
      </c>
      <c r="AT544" s="116" t="s">
        <v>74</v>
      </c>
      <c r="AU544" s="116" t="s">
        <v>83</v>
      </c>
      <c r="AY544" s="109" t="s">
        <v>177</v>
      </c>
      <c r="BK544" s="117">
        <f>SUM(BK545:BK631)</f>
        <v>0</v>
      </c>
    </row>
    <row r="545" spans="2:65" s="1" customFormat="1" ht="55.5" customHeight="1" x14ac:dyDescent="0.2">
      <c r="B545" s="120"/>
      <c r="C545" s="121" t="s">
        <v>790</v>
      </c>
      <c r="D545" s="121" t="s">
        <v>179</v>
      </c>
      <c r="E545" s="122" t="s">
        <v>791</v>
      </c>
      <c r="F545" s="123" t="s">
        <v>792</v>
      </c>
      <c r="G545" s="124" t="s">
        <v>279</v>
      </c>
      <c r="H545" s="125">
        <v>81.927000000000007</v>
      </c>
      <c r="I545" s="126"/>
      <c r="J545" s="127">
        <f>ROUND(I545*H545,2)</f>
        <v>0</v>
      </c>
      <c r="K545" s="123" t="s">
        <v>183</v>
      </c>
      <c r="L545" s="28"/>
      <c r="M545" s="128" t="s">
        <v>3</v>
      </c>
      <c r="N545" s="129" t="s">
        <v>46</v>
      </c>
      <c r="P545" s="130">
        <f>O545*H545</f>
        <v>0</v>
      </c>
      <c r="Q545" s="130">
        <v>2.5510000000000001E-2</v>
      </c>
      <c r="R545" s="130">
        <f>Q545*H545</f>
        <v>2.0899577700000003</v>
      </c>
      <c r="S545" s="130">
        <v>0</v>
      </c>
      <c r="T545" s="131">
        <f>S545*H545</f>
        <v>0</v>
      </c>
      <c r="AR545" s="132" t="s">
        <v>284</v>
      </c>
      <c r="AT545" s="132" t="s">
        <v>179</v>
      </c>
      <c r="AU545" s="132" t="s">
        <v>86</v>
      </c>
      <c r="AY545" s="17" t="s">
        <v>177</v>
      </c>
      <c r="BE545" s="133">
        <f>IF(N545="základní",J545,0)</f>
        <v>0</v>
      </c>
      <c r="BF545" s="133">
        <f>IF(N545="snížená",J545,0)</f>
        <v>0</v>
      </c>
      <c r="BG545" s="133">
        <f>IF(N545="zákl. přenesená",J545,0)</f>
        <v>0</v>
      </c>
      <c r="BH545" s="133">
        <f>IF(N545="sníž. přenesená",J545,0)</f>
        <v>0</v>
      </c>
      <c r="BI545" s="133">
        <f>IF(N545="nulová",J545,0)</f>
        <v>0</v>
      </c>
      <c r="BJ545" s="17" t="s">
        <v>83</v>
      </c>
      <c r="BK545" s="133">
        <f>ROUND(I545*H545,2)</f>
        <v>0</v>
      </c>
      <c r="BL545" s="17" t="s">
        <v>284</v>
      </c>
      <c r="BM545" s="132" t="s">
        <v>793</v>
      </c>
    </row>
    <row r="546" spans="2:65" s="1" customFormat="1" x14ac:dyDescent="0.2">
      <c r="B546" s="28"/>
      <c r="D546" s="134" t="s">
        <v>186</v>
      </c>
      <c r="F546" s="135" t="s">
        <v>794</v>
      </c>
      <c r="I546" s="136"/>
      <c r="L546" s="28"/>
      <c r="M546" s="137"/>
      <c r="T546" s="44"/>
      <c r="AT546" s="17" t="s">
        <v>186</v>
      </c>
      <c r="AU546" s="17" t="s">
        <v>86</v>
      </c>
    </row>
    <row r="547" spans="2:65" s="12" customFormat="1" x14ac:dyDescent="0.2">
      <c r="B547" s="138"/>
      <c r="D547" s="139" t="s">
        <v>188</v>
      </c>
      <c r="E547" s="140" t="s">
        <v>3</v>
      </c>
      <c r="F547" s="141" t="s">
        <v>296</v>
      </c>
      <c r="H547" s="140" t="s">
        <v>3</v>
      </c>
      <c r="I547" s="142"/>
      <c r="L547" s="138"/>
      <c r="M547" s="143"/>
      <c r="T547" s="144"/>
      <c r="AT547" s="140" t="s">
        <v>188</v>
      </c>
      <c r="AU547" s="140" t="s">
        <v>86</v>
      </c>
      <c r="AV547" s="12" t="s">
        <v>83</v>
      </c>
      <c r="AW547" s="12" t="s">
        <v>36</v>
      </c>
      <c r="AX547" s="12" t="s">
        <v>75</v>
      </c>
      <c r="AY547" s="140" t="s">
        <v>177</v>
      </c>
    </row>
    <row r="548" spans="2:65" s="13" customFormat="1" x14ac:dyDescent="0.2">
      <c r="B548" s="145"/>
      <c r="D548" s="139" t="s">
        <v>188</v>
      </c>
      <c r="E548" s="146" t="s">
        <v>3</v>
      </c>
      <c r="F548" s="147" t="s">
        <v>795</v>
      </c>
      <c r="H548" s="148">
        <v>37.625</v>
      </c>
      <c r="I548" s="149"/>
      <c r="L548" s="145"/>
      <c r="M548" s="150"/>
      <c r="T548" s="151"/>
      <c r="AT548" s="146" t="s">
        <v>188</v>
      </c>
      <c r="AU548" s="146" t="s">
        <v>86</v>
      </c>
      <c r="AV548" s="13" t="s">
        <v>86</v>
      </c>
      <c r="AW548" s="13" t="s">
        <v>36</v>
      </c>
      <c r="AX548" s="13" t="s">
        <v>75</v>
      </c>
      <c r="AY548" s="146" t="s">
        <v>177</v>
      </c>
    </row>
    <row r="549" spans="2:65" s="13" customFormat="1" x14ac:dyDescent="0.2">
      <c r="B549" s="145"/>
      <c r="D549" s="139" t="s">
        <v>188</v>
      </c>
      <c r="E549" s="146" t="s">
        <v>3</v>
      </c>
      <c r="F549" s="147" t="s">
        <v>796</v>
      </c>
      <c r="H549" s="148">
        <v>-3.2</v>
      </c>
      <c r="I549" s="149"/>
      <c r="L549" s="145"/>
      <c r="M549" s="150"/>
      <c r="T549" s="151"/>
      <c r="AT549" s="146" t="s">
        <v>188</v>
      </c>
      <c r="AU549" s="146" t="s">
        <v>86</v>
      </c>
      <c r="AV549" s="13" t="s">
        <v>86</v>
      </c>
      <c r="AW549" s="13" t="s">
        <v>36</v>
      </c>
      <c r="AX549" s="13" t="s">
        <v>75</v>
      </c>
      <c r="AY549" s="146" t="s">
        <v>177</v>
      </c>
    </row>
    <row r="550" spans="2:65" s="12" customFormat="1" x14ac:dyDescent="0.2">
      <c r="B550" s="138"/>
      <c r="D550" s="139" t="s">
        <v>188</v>
      </c>
      <c r="E550" s="140" t="s">
        <v>3</v>
      </c>
      <c r="F550" s="141" t="s">
        <v>300</v>
      </c>
      <c r="H550" s="140" t="s">
        <v>3</v>
      </c>
      <c r="I550" s="142"/>
      <c r="L550" s="138"/>
      <c r="M550" s="143"/>
      <c r="T550" s="144"/>
      <c r="AT550" s="140" t="s">
        <v>188</v>
      </c>
      <c r="AU550" s="140" t="s">
        <v>86</v>
      </c>
      <c r="AV550" s="12" t="s">
        <v>83</v>
      </c>
      <c r="AW550" s="12" t="s">
        <v>36</v>
      </c>
      <c r="AX550" s="12" t="s">
        <v>75</v>
      </c>
      <c r="AY550" s="140" t="s">
        <v>177</v>
      </c>
    </row>
    <row r="551" spans="2:65" s="13" customFormat="1" x14ac:dyDescent="0.2">
      <c r="B551" s="145"/>
      <c r="D551" s="139" t="s">
        <v>188</v>
      </c>
      <c r="E551" s="146" t="s">
        <v>3</v>
      </c>
      <c r="F551" s="147" t="s">
        <v>797</v>
      </c>
      <c r="H551" s="148">
        <v>47.502000000000002</v>
      </c>
      <c r="I551" s="149"/>
      <c r="L551" s="145"/>
      <c r="M551" s="150"/>
      <c r="T551" s="151"/>
      <c r="AT551" s="146" t="s">
        <v>188</v>
      </c>
      <c r="AU551" s="146" t="s">
        <v>86</v>
      </c>
      <c r="AV551" s="13" t="s">
        <v>86</v>
      </c>
      <c r="AW551" s="13" t="s">
        <v>36</v>
      </c>
      <c r="AX551" s="13" t="s">
        <v>75</v>
      </c>
      <c r="AY551" s="146" t="s">
        <v>177</v>
      </c>
    </row>
    <row r="552" spans="2:65" s="14" customFormat="1" x14ac:dyDescent="0.2">
      <c r="B552" s="152"/>
      <c r="D552" s="139" t="s">
        <v>188</v>
      </c>
      <c r="E552" s="153" t="s">
        <v>3</v>
      </c>
      <c r="F552" s="154" t="s">
        <v>199</v>
      </c>
      <c r="H552" s="155">
        <v>81.927000000000007</v>
      </c>
      <c r="I552" s="156"/>
      <c r="L552" s="152"/>
      <c r="M552" s="157"/>
      <c r="T552" s="158"/>
      <c r="AT552" s="153" t="s">
        <v>188</v>
      </c>
      <c r="AU552" s="153" t="s">
        <v>86</v>
      </c>
      <c r="AV552" s="14" t="s">
        <v>184</v>
      </c>
      <c r="AW552" s="14" t="s">
        <v>36</v>
      </c>
      <c r="AX552" s="14" t="s">
        <v>83</v>
      </c>
      <c r="AY552" s="153" t="s">
        <v>177</v>
      </c>
    </row>
    <row r="553" spans="2:65" s="1" customFormat="1" ht="62.85" customHeight="1" x14ac:dyDescent="0.2">
      <c r="B553" s="120"/>
      <c r="C553" s="121" t="s">
        <v>798</v>
      </c>
      <c r="D553" s="121" t="s">
        <v>179</v>
      </c>
      <c r="E553" s="122" t="s">
        <v>799</v>
      </c>
      <c r="F553" s="123" t="s">
        <v>800</v>
      </c>
      <c r="G553" s="124" t="s">
        <v>279</v>
      </c>
      <c r="H553" s="125">
        <v>425.79399999999998</v>
      </c>
      <c r="I553" s="126"/>
      <c r="J553" s="127">
        <f>ROUND(I553*H553,2)</f>
        <v>0</v>
      </c>
      <c r="K553" s="123" t="s">
        <v>183</v>
      </c>
      <c r="L553" s="28"/>
      <c r="M553" s="128" t="s">
        <v>3</v>
      </c>
      <c r="N553" s="129" t="s">
        <v>46</v>
      </c>
      <c r="P553" s="130">
        <f>O553*H553</f>
        <v>0</v>
      </c>
      <c r="Q553" s="130">
        <v>4.5699999999999998E-2</v>
      </c>
      <c r="R553" s="130">
        <f>Q553*H553</f>
        <v>19.458785799999998</v>
      </c>
      <c r="S553" s="130">
        <v>0</v>
      </c>
      <c r="T553" s="131">
        <f>S553*H553</f>
        <v>0</v>
      </c>
      <c r="AR553" s="132" t="s">
        <v>284</v>
      </c>
      <c r="AT553" s="132" t="s">
        <v>179</v>
      </c>
      <c r="AU553" s="132" t="s">
        <v>86</v>
      </c>
      <c r="AY553" s="17" t="s">
        <v>177</v>
      </c>
      <c r="BE553" s="133">
        <f>IF(N553="základní",J553,0)</f>
        <v>0</v>
      </c>
      <c r="BF553" s="133">
        <f>IF(N553="snížená",J553,0)</f>
        <v>0</v>
      </c>
      <c r="BG553" s="133">
        <f>IF(N553="zákl. přenesená",J553,0)</f>
        <v>0</v>
      </c>
      <c r="BH553" s="133">
        <f>IF(N553="sníž. přenesená",J553,0)</f>
        <v>0</v>
      </c>
      <c r="BI553" s="133">
        <f>IF(N553="nulová",J553,0)</f>
        <v>0</v>
      </c>
      <c r="BJ553" s="17" t="s">
        <v>83</v>
      </c>
      <c r="BK553" s="133">
        <f>ROUND(I553*H553,2)</f>
        <v>0</v>
      </c>
      <c r="BL553" s="17" t="s">
        <v>284</v>
      </c>
      <c r="BM553" s="132" t="s">
        <v>801</v>
      </c>
    </row>
    <row r="554" spans="2:65" s="1" customFormat="1" x14ac:dyDescent="0.2">
      <c r="B554" s="28"/>
      <c r="D554" s="134" t="s">
        <v>186</v>
      </c>
      <c r="F554" s="135" t="s">
        <v>802</v>
      </c>
      <c r="I554" s="136"/>
      <c r="L554" s="28"/>
      <c r="M554" s="137"/>
      <c r="T554" s="44"/>
      <c r="AT554" s="17" t="s">
        <v>186</v>
      </c>
      <c r="AU554" s="17" t="s">
        <v>86</v>
      </c>
    </row>
    <row r="555" spans="2:65" s="12" customFormat="1" x14ac:dyDescent="0.2">
      <c r="B555" s="138"/>
      <c r="D555" s="139" t="s">
        <v>188</v>
      </c>
      <c r="E555" s="140" t="s">
        <v>3</v>
      </c>
      <c r="F555" s="141" t="s">
        <v>296</v>
      </c>
      <c r="H555" s="140" t="s">
        <v>3</v>
      </c>
      <c r="I555" s="142"/>
      <c r="L555" s="138"/>
      <c r="M555" s="143"/>
      <c r="T555" s="144"/>
      <c r="AT555" s="140" t="s">
        <v>188</v>
      </c>
      <c r="AU555" s="140" t="s">
        <v>86</v>
      </c>
      <c r="AV555" s="12" t="s">
        <v>83</v>
      </c>
      <c r="AW555" s="12" t="s">
        <v>36</v>
      </c>
      <c r="AX555" s="12" t="s">
        <v>75</v>
      </c>
      <c r="AY555" s="140" t="s">
        <v>177</v>
      </c>
    </row>
    <row r="556" spans="2:65" s="13" customFormat="1" x14ac:dyDescent="0.2">
      <c r="B556" s="145"/>
      <c r="D556" s="139" t="s">
        <v>188</v>
      </c>
      <c r="E556" s="146" t="s">
        <v>3</v>
      </c>
      <c r="F556" s="147" t="s">
        <v>803</v>
      </c>
      <c r="H556" s="148">
        <v>121.86</v>
      </c>
      <c r="I556" s="149"/>
      <c r="L556" s="145"/>
      <c r="M556" s="150"/>
      <c r="T556" s="151"/>
      <c r="AT556" s="146" t="s">
        <v>188</v>
      </c>
      <c r="AU556" s="146" t="s">
        <v>86</v>
      </c>
      <c r="AV556" s="13" t="s">
        <v>86</v>
      </c>
      <c r="AW556" s="13" t="s">
        <v>36</v>
      </c>
      <c r="AX556" s="13" t="s">
        <v>75</v>
      </c>
      <c r="AY556" s="146" t="s">
        <v>177</v>
      </c>
    </row>
    <row r="557" spans="2:65" s="12" customFormat="1" x14ac:dyDescent="0.2">
      <c r="B557" s="138"/>
      <c r="D557" s="139" t="s">
        <v>188</v>
      </c>
      <c r="E557" s="140" t="s">
        <v>3</v>
      </c>
      <c r="F557" s="141" t="s">
        <v>298</v>
      </c>
      <c r="H557" s="140" t="s">
        <v>3</v>
      </c>
      <c r="I557" s="142"/>
      <c r="L557" s="138"/>
      <c r="M557" s="143"/>
      <c r="T557" s="144"/>
      <c r="AT557" s="140" t="s">
        <v>188</v>
      </c>
      <c r="AU557" s="140" t="s">
        <v>86</v>
      </c>
      <c r="AV557" s="12" t="s">
        <v>83</v>
      </c>
      <c r="AW557" s="12" t="s">
        <v>36</v>
      </c>
      <c r="AX557" s="12" t="s">
        <v>75</v>
      </c>
      <c r="AY557" s="140" t="s">
        <v>177</v>
      </c>
    </row>
    <row r="558" spans="2:65" s="13" customFormat="1" x14ac:dyDescent="0.2">
      <c r="B558" s="145"/>
      <c r="D558" s="139" t="s">
        <v>188</v>
      </c>
      <c r="E558" s="146" t="s">
        <v>3</v>
      </c>
      <c r="F558" s="147" t="s">
        <v>804</v>
      </c>
      <c r="H558" s="148">
        <v>173.25399999999999</v>
      </c>
      <c r="I558" s="149"/>
      <c r="L558" s="145"/>
      <c r="M558" s="150"/>
      <c r="T558" s="151"/>
      <c r="AT558" s="146" t="s">
        <v>188</v>
      </c>
      <c r="AU558" s="146" t="s">
        <v>86</v>
      </c>
      <c r="AV558" s="13" t="s">
        <v>86</v>
      </c>
      <c r="AW558" s="13" t="s">
        <v>36</v>
      </c>
      <c r="AX558" s="13" t="s">
        <v>75</v>
      </c>
      <c r="AY558" s="146" t="s">
        <v>177</v>
      </c>
    </row>
    <row r="559" spans="2:65" s="12" customFormat="1" x14ac:dyDescent="0.2">
      <c r="B559" s="138"/>
      <c r="D559" s="139" t="s">
        <v>188</v>
      </c>
      <c r="E559" s="140" t="s">
        <v>3</v>
      </c>
      <c r="F559" s="141" t="s">
        <v>300</v>
      </c>
      <c r="H559" s="140" t="s">
        <v>3</v>
      </c>
      <c r="I559" s="142"/>
      <c r="L559" s="138"/>
      <c r="M559" s="143"/>
      <c r="T559" s="144"/>
      <c r="AT559" s="140" t="s">
        <v>188</v>
      </c>
      <c r="AU559" s="140" t="s">
        <v>86</v>
      </c>
      <c r="AV559" s="12" t="s">
        <v>83</v>
      </c>
      <c r="AW559" s="12" t="s">
        <v>36</v>
      </c>
      <c r="AX559" s="12" t="s">
        <v>75</v>
      </c>
      <c r="AY559" s="140" t="s">
        <v>177</v>
      </c>
    </row>
    <row r="560" spans="2:65" s="13" customFormat="1" x14ac:dyDescent="0.2">
      <c r="B560" s="145"/>
      <c r="D560" s="139" t="s">
        <v>188</v>
      </c>
      <c r="E560" s="146" t="s">
        <v>3</v>
      </c>
      <c r="F560" s="147" t="s">
        <v>805</v>
      </c>
      <c r="H560" s="148">
        <v>130.68</v>
      </c>
      <c r="I560" s="149"/>
      <c r="L560" s="145"/>
      <c r="M560" s="150"/>
      <c r="T560" s="151"/>
      <c r="AT560" s="146" t="s">
        <v>188</v>
      </c>
      <c r="AU560" s="146" t="s">
        <v>86</v>
      </c>
      <c r="AV560" s="13" t="s">
        <v>86</v>
      </c>
      <c r="AW560" s="13" t="s">
        <v>36</v>
      </c>
      <c r="AX560" s="13" t="s">
        <v>75</v>
      </c>
      <c r="AY560" s="146" t="s">
        <v>177</v>
      </c>
    </row>
    <row r="561" spans="2:65" s="14" customFormat="1" x14ac:dyDescent="0.2">
      <c r="B561" s="152"/>
      <c r="D561" s="139" t="s">
        <v>188</v>
      </c>
      <c r="E561" s="153" t="s">
        <v>3</v>
      </c>
      <c r="F561" s="154" t="s">
        <v>199</v>
      </c>
      <c r="H561" s="155">
        <v>425.79399999999998</v>
      </c>
      <c r="I561" s="156"/>
      <c r="L561" s="152"/>
      <c r="M561" s="157"/>
      <c r="T561" s="158"/>
      <c r="AT561" s="153" t="s">
        <v>188</v>
      </c>
      <c r="AU561" s="153" t="s">
        <v>86</v>
      </c>
      <c r="AV561" s="14" t="s">
        <v>184</v>
      </c>
      <c r="AW561" s="14" t="s">
        <v>36</v>
      </c>
      <c r="AX561" s="14" t="s">
        <v>83</v>
      </c>
      <c r="AY561" s="153" t="s">
        <v>177</v>
      </c>
    </row>
    <row r="562" spans="2:65" s="1" customFormat="1" ht="37.700000000000003" customHeight="1" x14ac:dyDescent="0.2">
      <c r="B562" s="120"/>
      <c r="C562" s="121" t="s">
        <v>806</v>
      </c>
      <c r="D562" s="121" t="s">
        <v>179</v>
      </c>
      <c r="E562" s="122" t="s">
        <v>807</v>
      </c>
      <c r="F562" s="123" t="s">
        <v>808</v>
      </c>
      <c r="G562" s="124" t="s">
        <v>279</v>
      </c>
      <c r="H562" s="125">
        <v>469.5</v>
      </c>
      <c r="I562" s="126"/>
      <c r="J562" s="127">
        <f>ROUND(I562*H562,2)</f>
        <v>0</v>
      </c>
      <c r="K562" s="123" t="s">
        <v>183</v>
      </c>
      <c r="L562" s="28"/>
      <c r="M562" s="128" t="s">
        <v>3</v>
      </c>
      <c r="N562" s="129" t="s">
        <v>46</v>
      </c>
      <c r="P562" s="130">
        <f>O562*H562</f>
        <v>0</v>
      </c>
      <c r="Q562" s="130">
        <v>0</v>
      </c>
      <c r="R562" s="130">
        <f>Q562*H562</f>
        <v>0</v>
      </c>
      <c r="S562" s="130">
        <v>3.175E-2</v>
      </c>
      <c r="T562" s="131">
        <f>S562*H562</f>
        <v>14.906625</v>
      </c>
      <c r="AR562" s="132" t="s">
        <v>284</v>
      </c>
      <c r="AT562" s="132" t="s">
        <v>179</v>
      </c>
      <c r="AU562" s="132" t="s">
        <v>86</v>
      </c>
      <c r="AY562" s="17" t="s">
        <v>177</v>
      </c>
      <c r="BE562" s="133">
        <f>IF(N562="základní",J562,0)</f>
        <v>0</v>
      </c>
      <c r="BF562" s="133">
        <f>IF(N562="snížená",J562,0)</f>
        <v>0</v>
      </c>
      <c r="BG562" s="133">
        <f>IF(N562="zákl. přenesená",J562,0)</f>
        <v>0</v>
      </c>
      <c r="BH562" s="133">
        <f>IF(N562="sníž. přenesená",J562,0)</f>
        <v>0</v>
      </c>
      <c r="BI562" s="133">
        <f>IF(N562="nulová",J562,0)</f>
        <v>0</v>
      </c>
      <c r="BJ562" s="17" t="s">
        <v>83</v>
      </c>
      <c r="BK562" s="133">
        <f>ROUND(I562*H562,2)</f>
        <v>0</v>
      </c>
      <c r="BL562" s="17" t="s">
        <v>284</v>
      </c>
      <c r="BM562" s="132" t="s">
        <v>809</v>
      </c>
    </row>
    <row r="563" spans="2:65" s="1" customFormat="1" x14ac:dyDescent="0.2">
      <c r="B563" s="28"/>
      <c r="D563" s="134" t="s">
        <v>186</v>
      </c>
      <c r="F563" s="135" t="s">
        <v>810</v>
      </c>
      <c r="I563" s="136"/>
      <c r="L563" s="28"/>
      <c r="M563" s="137"/>
      <c r="T563" s="44"/>
      <c r="AT563" s="17" t="s">
        <v>186</v>
      </c>
      <c r="AU563" s="17" t="s">
        <v>86</v>
      </c>
    </row>
    <row r="564" spans="2:65" s="12" customFormat="1" x14ac:dyDescent="0.2">
      <c r="B564" s="138"/>
      <c r="D564" s="139" t="s">
        <v>188</v>
      </c>
      <c r="E564" s="140" t="s">
        <v>3</v>
      </c>
      <c r="F564" s="141" t="s">
        <v>296</v>
      </c>
      <c r="H564" s="140" t="s">
        <v>3</v>
      </c>
      <c r="I564" s="142"/>
      <c r="L564" s="138"/>
      <c r="M564" s="143"/>
      <c r="T564" s="144"/>
      <c r="AT564" s="140" t="s">
        <v>188</v>
      </c>
      <c r="AU564" s="140" t="s">
        <v>86</v>
      </c>
      <c r="AV564" s="12" t="s">
        <v>83</v>
      </c>
      <c r="AW564" s="12" t="s">
        <v>36</v>
      </c>
      <c r="AX564" s="12" t="s">
        <v>75</v>
      </c>
      <c r="AY564" s="140" t="s">
        <v>177</v>
      </c>
    </row>
    <row r="565" spans="2:65" s="13" customFormat="1" x14ac:dyDescent="0.2">
      <c r="B565" s="145"/>
      <c r="D565" s="139" t="s">
        <v>188</v>
      </c>
      <c r="E565" s="146" t="s">
        <v>3</v>
      </c>
      <c r="F565" s="147" t="s">
        <v>811</v>
      </c>
      <c r="H565" s="148">
        <v>108.9</v>
      </c>
      <c r="I565" s="149"/>
      <c r="L565" s="145"/>
      <c r="M565" s="150"/>
      <c r="T565" s="151"/>
      <c r="AT565" s="146" t="s">
        <v>188</v>
      </c>
      <c r="AU565" s="146" t="s">
        <v>86</v>
      </c>
      <c r="AV565" s="13" t="s">
        <v>86</v>
      </c>
      <c r="AW565" s="13" t="s">
        <v>36</v>
      </c>
      <c r="AX565" s="13" t="s">
        <v>75</v>
      </c>
      <c r="AY565" s="146" t="s">
        <v>177</v>
      </c>
    </row>
    <row r="566" spans="2:65" s="12" customFormat="1" x14ac:dyDescent="0.2">
      <c r="B566" s="138"/>
      <c r="D566" s="139" t="s">
        <v>188</v>
      </c>
      <c r="E566" s="140" t="s">
        <v>3</v>
      </c>
      <c r="F566" s="141" t="s">
        <v>298</v>
      </c>
      <c r="H566" s="140" t="s">
        <v>3</v>
      </c>
      <c r="I566" s="142"/>
      <c r="L566" s="138"/>
      <c r="M566" s="143"/>
      <c r="T566" s="144"/>
      <c r="AT566" s="140" t="s">
        <v>188</v>
      </c>
      <c r="AU566" s="140" t="s">
        <v>86</v>
      </c>
      <c r="AV566" s="12" t="s">
        <v>83</v>
      </c>
      <c r="AW566" s="12" t="s">
        <v>36</v>
      </c>
      <c r="AX566" s="12" t="s">
        <v>75</v>
      </c>
      <c r="AY566" s="140" t="s">
        <v>177</v>
      </c>
    </row>
    <row r="567" spans="2:65" s="13" customFormat="1" x14ac:dyDescent="0.2">
      <c r="B567" s="145"/>
      <c r="D567" s="139" t="s">
        <v>188</v>
      </c>
      <c r="E567" s="146" t="s">
        <v>3</v>
      </c>
      <c r="F567" s="147" t="s">
        <v>812</v>
      </c>
      <c r="H567" s="148">
        <v>179.1</v>
      </c>
      <c r="I567" s="149"/>
      <c r="L567" s="145"/>
      <c r="M567" s="150"/>
      <c r="T567" s="151"/>
      <c r="AT567" s="146" t="s">
        <v>188</v>
      </c>
      <c r="AU567" s="146" t="s">
        <v>86</v>
      </c>
      <c r="AV567" s="13" t="s">
        <v>86</v>
      </c>
      <c r="AW567" s="13" t="s">
        <v>36</v>
      </c>
      <c r="AX567" s="13" t="s">
        <v>75</v>
      </c>
      <c r="AY567" s="146" t="s">
        <v>177</v>
      </c>
    </row>
    <row r="568" spans="2:65" s="12" customFormat="1" x14ac:dyDescent="0.2">
      <c r="B568" s="138"/>
      <c r="D568" s="139" t="s">
        <v>188</v>
      </c>
      <c r="E568" s="140" t="s">
        <v>3</v>
      </c>
      <c r="F568" s="141" t="s">
        <v>300</v>
      </c>
      <c r="H568" s="140" t="s">
        <v>3</v>
      </c>
      <c r="I568" s="142"/>
      <c r="L568" s="138"/>
      <c r="M568" s="143"/>
      <c r="T568" s="144"/>
      <c r="AT568" s="140" t="s">
        <v>188</v>
      </c>
      <c r="AU568" s="140" t="s">
        <v>86</v>
      </c>
      <c r="AV568" s="12" t="s">
        <v>83</v>
      </c>
      <c r="AW568" s="12" t="s">
        <v>36</v>
      </c>
      <c r="AX568" s="12" t="s">
        <v>75</v>
      </c>
      <c r="AY568" s="140" t="s">
        <v>177</v>
      </c>
    </row>
    <row r="569" spans="2:65" s="13" customFormat="1" x14ac:dyDescent="0.2">
      <c r="B569" s="145"/>
      <c r="D569" s="139" t="s">
        <v>188</v>
      </c>
      <c r="E569" s="146" t="s">
        <v>3</v>
      </c>
      <c r="F569" s="147" t="s">
        <v>813</v>
      </c>
      <c r="H569" s="148">
        <v>181.5</v>
      </c>
      <c r="I569" s="149"/>
      <c r="L569" s="145"/>
      <c r="M569" s="150"/>
      <c r="T569" s="151"/>
      <c r="AT569" s="146" t="s">
        <v>188</v>
      </c>
      <c r="AU569" s="146" t="s">
        <v>86</v>
      </c>
      <c r="AV569" s="13" t="s">
        <v>86</v>
      </c>
      <c r="AW569" s="13" t="s">
        <v>36</v>
      </c>
      <c r="AX569" s="13" t="s">
        <v>75</v>
      </c>
      <c r="AY569" s="146" t="s">
        <v>177</v>
      </c>
    </row>
    <row r="570" spans="2:65" s="14" customFormat="1" x14ac:dyDescent="0.2">
      <c r="B570" s="152"/>
      <c r="D570" s="139" t="s">
        <v>188</v>
      </c>
      <c r="E570" s="153" t="s">
        <v>3</v>
      </c>
      <c r="F570" s="154" t="s">
        <v>199</v>
      </c>
      <c r="H570" s="155">
        <v>469.5</v>
      </c>
      <c r="I570" s="156"/>
      <c r="L570" s="152"/>
      <c r="M570" s="157"/>
      <c r="T570" s="158"/>
      <c r="AT570" s="153" t="s">
        <v>188</v>
      </c>
      <c r="AU570" s="153" t="s">
        <v>86</v>
      </c>
      <c r="AV570" s="14" t="s">
        <v>184</v>
      </c>
      <c r="AW570" s="14" t="s">
        <v>36</v>
      </c>
      <c r="AX570" s="14" t="s">
        <v>83</v>
      </c>
      <c r="AY570" s="153" t="s">
        <v>177</v>
      </c>
    </row>
    <row r="571" spans="2:65" s="1" customFormat="1" ht="55.5" customHeight="1" x14ac:dyDescent="0.2">
      <c r="B571" s="120"/>
      <c r="C571" s="121" t="s">
        <v>814</v>
      </c>
      <c r="D571" s="121" t="s">
        <v>179</v>
      </c>
      <c r="E571" s="122" t="s">
        <v>815</v>
      </c>
      <c r="F571" s="123" t="s">
        <v>816</v>
      </c>
      <c r="G571" s="124" t="s">
        <v>279</v>
      </c>
      <c r="H571" s="125">
        <v>40.857999999999997</v>
      </c>
      <c r="I571" s="126"/>
      <c r="J571" s="127">
        <f>ROUND(I571*H571,2)</f>
        <v>0</v>
      </c>
      <c r="K571" s="123" t="s">
        <v>183</v>
      </c>
      <c r="L571" s="28"/>
      <c r="M571" s="128" t="s">
        <v>3</v>
      </c>
      <c r="N571" s="129" t="s">
        <v>46</v>
      </c>
      <c r="P571" s="130">
        <f>O571*H571</f>
        <v>0</v>
      </c>
      <c r="Q571" s="130">
        <v>1.1820000000000001E-2</v>
      </c>
      <c r="R571" s="130">
        <f>Q571*H571</f>
        <v>0.48294155999999999</v>
      </c>
      <c r="S571" s="130">
        <v>0</v>
      </c>
      <c r="T571" s="131">
        <f>S571*H571</f>
        <v>0</v>
      </c>
      <c r="AR571" s="132" t="s">
        <v>284</v>
      </c>
      <c r="AT571" s="132" t="s">
        <v>179</v>
      </c>
      <c r="AU571" s="132" t="s">
        <v>86</v>
      </c>
      <c r="AY571" s="17" t="s">
        <v>177</v>
      </c>
      <c r="BE571" s="133">
        <f>IF(N571="základní",J571,0)</f>
        <v>0</v>
      </c>
      <c r="BF571" s="133">
        <f>IF(N571="snížená",J571,0)</f>
        <v>0</v>
      </c>
      <c r="BG571" s="133">
        <f>IF(N571="zákl. přenesená",J571,0)</f>
        <v>0</v>
      </c>
      <c r="BH571" s="133">
        <f>IF(N571="sníž. přenesená",J571,0)</f>
        <v>0</v>
      </c>
      <c r="BI571" s="133">
        <f>IF(N571="nulová",J571,0)</f>
        <v>0</v>
      </c>
      <c r="BJ571" s="17" t="s">
        <v>83</v>
      </c>
      <c r="BK571" s="133">
        <f>ROUND(I571*H571,2)</f>
        <v>0</v>
      </c>
      <c r="BL571" s="17" t="s">
        <v>284</v>
      </c>
      <c r="BM571" s="132" t="s">
        <v>817</v>
      </c>
    </row>
    <row r="572" spans="2:65" s="1" customFormat="1" x14ac:dyDescent="0.2">
      <c r="B572" s="28"/>
      <c r="D572" s="134" t="s">
        <v>186</v>
      </c>
      <c r="F572" s="135" t="s">
        <v>818</v>
      </c>
      <c r="I572" s="136"/>
      <c r="L572" s="28"/>
      <c r="M572" s="137"/>
      <c r="T572" s="44"/>
      <c r="AT572" s="17" t="s">
        <v>186</v>
      </c>
      <c r="AU572" s="17" t="s">
        <v>86</v>
      </c>
    </row>
    <row r="573" spans="2:65" s="12" customFormat="1" x14ac:dyDescent="0.2">
      <c r="B573" s="138"/>
      <c r="D573" s="139" t="s">
        <v>188</v>
      </c>
      <c r="E573" s="140" t="s">
        <v>3</v>
      </c>
      <c r="F573" s="141" t="s">
        <v>296</v>
      </c>
      <c r="H573" s="140" t="s">
        <v>3</v>
      </c>
      <c r="I573" s="142"/>
      <c r="L573" s="138"/>
      <c r="M573" s="143"/>
      <c r="T573" s="144"/>
      <c r="AT573" s="140" t="s">
        <v>188</v>
      </c>
      <c r="AU573" s="140" t="s">
        <v>86</v>
      </c>
      <c r="AV573" s="12" t="s">
        <v>83</v>
      </c>
      <c r="AW573" s="12" t="s">
        <v>36</v>
      </c>
      <c r="AX573" s="12" t="s">
        <v>75</v>
      </c>
      <c r="AY573" s="140" t="s">
        <v>177</v>
      </c>
    </row>
    <row r="574" spans="2:65" s="13" customFormat="1" x14ac:dyDescent="0.2">
      <c r="B574" s="145"/>
      <c r="D574" s="139" t="s">
        <v>188</v>
      </c>
      <c r="E574" s="146" t="s">
        <v>3</v>
      </c>
      <c r="F574" s="147" t="s">
        <v>819</v>
      </c>
      <c r="H574" s="148">
        <v>19.617999999999999</v>
      </c>
      <c r="I574" s="149"/>
      <c r="L574" s="145"/>
      <c r="M574" s="150"/>
      <c r="T574" s="151"/>
      <c r="AT574" s="146" t="s">
        <v>188</v>
      </c>
      <c r="AU574" s="146" t="s">
        <v>86</v>
      </c>
      <c r="AV574" s="13" t="s">
        <v>86</v>
      </c>
      <c r="AW574" s="13" t="s">
        <v>36</v>
      </c>
      <c r="AX574" s="13" t="s">
        <v>75</v>
      </c>
      <c r="AY574" s="146" t="s">
        <v>177</v>
      </c>
    </row>
    <row r="575" spans="2:65" s="12" customFormat="1" x14ac:dyDescent="0.2">
      <c r="B575" s="138"/>
      <c r="D575" s="139" t="s">
        <v>188</v>
      </c>
      <c r="E575" s="140" t="s">
        <v>3</v>
      </c>
      <c r="F575" s="141" t="s">
        <v>298</v>
      </c>
      <c r="H575" s="140" t="s">
        <v>3</v>
      </c>
      <c r="I575" s="142"/>
      <c r="L575" s="138"/>
      <c r="M575" s="143"/>
      <c r="T575" s="144"/>
      <c r="AT575" s="140" t="s">
        <v>188</v>
      </c>
      <c r="AU575" s="140" t="s">
        <v>86</v>
      </c>
      <c r="AV575" s="12" t="s">
        <v>83</v>
      </c>
      <c r="AW575" s="12" t="s">
        <v>36</v>
      </c>
      <c r="AX575" s="12" t="s">
        <v>75</v>
      </c>
      <c r="AY575" s="140" t="s">
        <v>177</v>
      </c>
    </row>
    <row r="576" spans="2:65" s="13" customFormat="1" x14ac:dyDescent="0.2">
      <c r="B576" s="145"/>
      <c r="D576" s="139" t="s">
        <v>188</v>
      </c>
      <c r="E576" s="146" t="s">
        <v>3</v>
      </c>
      <c r="F576" s="147" t="s">
        <v>820</v>
      </c>
      <c r="H576" s="148">
        <v>10.62</v>
      </c>
      <c r="I576" s="149"/>
      <c r="L576" s="145"/>
      <c r="M576" s="150"/>
      <c r="T576" s="151"/>
      <c r="AT576" s="146" t="s">
        <v>188</v>
      </c>
      <c r="AU576" s="146" t="s">
        <v>86</v>
      </c>
      <c r="AV576" s="13" t="s">
        <v>86</v>
      </c>
      <c r="AW576" s="13" t="s">
        <v>36</v>
      </c>
      <c r="AX576" s="13" t="s">
        <v>75</v>
      </c>
      <c r="AY576" s="146" t="s">
        <v>177</v>
      </c>
    </row>
    <row r="577" spans="2:65" s="12" customFormat="1" x14ac:dyDescent="0.2">
      <c r="B577" s="138"/>
      <c r="D577" s="139" t="s">
        <v>188</v>
      </c>
      <c r="E577" s="140" t="s">
        <v>3</v>
      </c>
      <c r="F577" s="141" t="s">
        <v>300</v>
      </c>
      <c r="H577" s="140" t="s">
        <v>3</v>
      </c>
      <c r="I577" s="142"/>
      <c r="L577" s="138"/>
      <c r="M577" s="143"/>
      <c r="T577" s="144"/>
      <c r="AT577" s="140" t="s">
        <v>188</v>
      </c>
      <c r="AU577" s="140" t="s">
        <v>86</v>
      </c>
      <c r="AV577" s="12" t="s">
        <v>83</v>
      </c>
      <c r="AW577" s="12" t="s">
        <v>36</v>
      </c>
      <c r="AX577" s="12" t="s">
        <v>75</v>
      </c>
      <c r="AY577" s="140" t="s">
        <v>177</v>
      </c>
    </row>
    <row r="578" spans="2:65" s="13" customFormat="1" x14ac:dyDescent="0.2">
      <c r="B578" s="145"/>
      <c r="D578" s="139" t="s">
        <v>188</v>
      </c>
      <c r="E578" s="146" t="s">
        <v>3</v>
      </c>
      <c r="F578" s="147" t="s">
        <v>821</v>
      </c>
      <c r="H578" s="148">
        <v>10.62</v>
      </c>
      <c r="I578" s="149"/>
      <c r="L578" s="145"/>
      <c r="M578" s="150"/>
      <c r="T578" s="151"/>
      <c r="AT578" s="146" t="s">
        <v>188</v>
      </c>
      <c r="AU578" s="146" t="s">
        <v>86</v>
      </c>
      <c r="AV578" s="13" t="s">
        <v>86</v>
      </c>
      <c r="AW578" s="13" t="s">
        <v>36</v>
      </c>
      <c r="AX578" s="13" t="s">
        <v>75</v>
      </c>
      <c r="AY578" s="146" t="s">
        <v>177</v>
      </c>
    </row>
    <row r="579" spans="2:65" s="14" customFormat="1" x14ac:dyDescent="0.2">
      <c r="B579" s="152"/>
      <c r="D579" s="139" t="s">
        <v>188</v>
      </c>
      <c r="E579" s="153" t="s">
        <v>3</v>
      </c>
      <c r="F579" s="154" t="s">
        <v>199</v>
      </c>
      <c r="H579" s="155">
        <v>40.857999999999997</v>
      </c>
      <c r="I579" s="156"/>
      <c r="L579" s="152"/>
      <c r="M579" s="157"/>
      <c r="T579" s="158"/>
      <c r="AT579" s="153" t="s">
        <v>188</v>
      </c>
      <c r="AU579" s="153" t="s">
        <v>86</v>
      </c>
      <c r="AV579" s="14" t="s">
        <v>184</v>
      </c>
      <c r="AW579" s="14" t="s">
        <v>36</v>
      </c>
      <c r="AX579" s="14" t="s">
        <v>83</v>
      </c>
      <c r="AY579" s="153" t="s">
        <v>177</v>
      </c>
    </row>
    <row r="580" spans="2:65" s="1" customFormat="1" ht="48.95" customHeight="1" x14ac:dyDescent="0.2">
      <c r="B580" s="120"/>
      <c r="C580" s="121" t="s">
        <v>822</v>
      </c>
      <c r="D580" s="121" t="s">
        <v>179</v>
      </c>
      <c r="E580" s="122" t="s">
        <v>823</v>
      </c>
      <c r="F580" s="123" t="s">
        <v>824</v>
      </c>
      <c r="G580" s="124" t="s">
        <v>328</v>
      </c>
      <c r="H580" s="125">
        <v>285.27999999999997</v>
      </c>
      <c r="I580" s="126"/>
      <c r="J580" s="127">
        <f>ROUND(I580*H580,2)</f>
        <v>0</v>
      </c>
      <c r="K580" s="123" t="s">
        <v>183</v>
      </c>
      <c r="L580" s="28"/>
      <c r="M580" s="128" t="s">
        <v>3</v>
      </c>
      <c r="N580" s="129" t="s">
        <v>46</v>
      </c>
      <c r="P580" s="130">
        <f>O580*H580</f>
        <v>0</v>
      </c>
      <c r="Q580" s="130">
        <v>1E-4</v>
      </c>
      <c r="R580" s="130">
        <f>Q580*H580</f>
        <v>2.8527999999999998E-2</v>
      </c>
      <c r="S580" s="130">
        <v>0</v>
      </c>
      <c r="T580" s="131">
        <f>S580*H580</f>
        <v>0</v>
      </c>
      <c r="AR580" s="132" t="s">
        <v>284</v>
      </c>
      <c r="AT580" s="132" t="s">
        <v>179</v>
      </c>
      <c r="AU580" s="132" t="s">
        <v>86</v>
      </c>
      <c r="AY580" s="17" t="s">
        <v>177</v>
      </c>
      <c r="BE580" s="133">
        <f>IF(N580="základní",J580,0)</f>
        <v>0</v>
      </c>
      <c r="BF580" s="133">
        <f>IF(N580="snížená",J580,0)</f>
        <v>0</v>
      </c>
      <c r="BG580" s="133">
        <f>IF(N580="zákl. přenesená",J580,0)</f>
        <v>0</v>
      </c>
      <c r="BH580" s="133">
        <f>IF(N580="sníž. přenesená",J580,0)</f>
        <v>0</v>
      </c>
      <c r="BI580" s="133">
        <f>IF(N580="nulová",J580,0)</f>
        <v>0</v>
      </c>
      <c r="BJ580" s="17" t="s">
        <v>83</v>
      </c>
      <c r="BK580" s="133">
        <f>ROUND(I580*H580,2)</f>
        <v>0</v>
      </c>
      <c r="BL580" s="17" t="s">
        <v>284</v>
      </c>
      <c r="BM580" s="132" t="s">
        <v>825</v>
      </c>
    </row>
    <row r="581" spans="2:65" s="1" customFormat="1" x14ac:dyDescent="0.2">
      <c r="B581" s="28"/>
      <c r="D581" s="134" t="s">
        <v>186</v>
      </c>
      <c r="F581" s="135" t="s">
        <v>826</v>
      </c>
      <c r="I581" s="136"/>
      <c r="L581" s="28"/>
      <c r="M581" s="137"/>
      <c r="T581" s="44"/>
      <c r="AT581" s="17" t="s">
        <v>186</v>
      </c>
      <c r="AU581" s="17" t="s">
        <v>86</v>
      </c>
    </row>
    <row r="582" spans="2:65" s="12" customFormat="1" x14ac:dyDescent="0.2">
      <c r="B582" s="138"/>
      <c r="D582" s="139" t="s">
        <v>188</v>
      </c>
      <c r="E582" s="140" t="s">
        <v>3</v>
      </c>
      <c r="F582" s="141" t="s">
        <v>296</v>
      </c>
      <c r="H582" s="140" t="s">
        <v>3</v>
      </c>
      <c r="I582" s="142"/>
      <c r="L582" s="138"/>
      <c r="M582" s="143"/>
      <c r="T582" s="144"/>
      <c r="AT582" s="140" t="s">
        <v>188</v>
      </c>
      <c r="AU582" s="140" t="s">
        <v>86</v>
      </c>
      <c r="AV582" s="12" t="s">
        <v>83</v>
      </c>
      <c r="AW582" s="12" t="s">
        <v>36</v>
      </c>
      <c r="AX582" s="12" t="s">
        <v>75</v>
      </c>
      <c r="AY582" s="140" t="s">
        <v>177</v>
      </c>
    </row>
    <row r="583" spans="2:65" s="13" customFormat="1" x14ac:dyDescent="0.2">
      <c r="B583" s="145"/>
      <c r="D583" s="139" t="s">
        <v>188</v>
      </c>
      <c r="E583" s="146" t="s">
        <v>3</v>
      </c>
      <c r="F583" s="147" t="s">
        <v>827</v>
      </c>
      <c r="H583" s="148">
        <v>20.56</v>
      </c>
      <c r="I583" s="149"/>
      <c r="L583" s="145"/>
      <c r="M583" s="150"/>
      <c r="T583" s="151"/>
      <c r="AT583" s="146" t="s">
        <v>188</v>
      </c>
      <c r="AU583" s="146" t="s">
        <v>86</v>
      </c>
      <c r="AV583" s="13" t="s">
        <v>86</v>
      </c>
      <c r="AW583" s="13" t="s">
        <v>36</v>
      </c>
      <c r="AX583" s="13" t="s">
        <v>75</v>
      </c>
      <c r="AY583" s="146" t="s">
        <v>177</v>
      </c>
    </row>
    <row r="584" spans="2:65" s="12" customFormat="1" x14ac:dyDescent="0.2">
      <c r="B584" s="138"/>
      <c r="D584" s="139" t="s">
        <v>188</v>
      </c>
      <c r="E584" s="140" t="s">
        <v>3</v>
      </c>
      <c r="F584" s="141" t="s">
        <v>300</v>
      </c>
      <c r="H584" s="140" t="s">
        <v>3</v>
      </c>
      <c r="I584" s="142"/>
      <c r="L584" s="138"/>
      <c r="M584" s="143"/>
      <c r="T584" s="144"/>
      <c r="AT584" s="140" t="s">
        <v>188</v>
      </c>
      <c r="AU584" s="140" t="s">
        <v>86</v>
      </c>
      <c r="AV584" s="12" t="s">
        <v>83</v>
      </c>
      <c r="AW584" s="12" t="s">
        <v>36</v>
      </c>
      <c r="AX584" s="12" t="s">
        <v>75</v>
      </c>
      <c r="AY584" s="140" t="s">
        <v>177</v>
      </c>
    </row>
    <row r="585" spans="2:65" s="13" customFormat="1" x14ac:dyDescent="0.2">
      <c r="B585" s="145"/>
      <c r="D585" s="139" t="s">
        <v>188</v>
      </c>
      <c r="E585" s="146" t="s">
        <v>3</v>
      </c>
      <c r="F585" s="147" t="s">
        <v>828</v>
      </c>
      <c r="H585" s="148">
        <v>26.39</v>
      </c>
      <c r="I585" s="149"/>
      <c r="L585" s="145"/>
      <c r="M585" s="150"/>
      <c r="T585" s="151"/>
      <c r="AT585" s="146" t="s">
        <v>188</v>
      </c>
      <c r="AU585" s="146" t="s">
        <v>86</v>
      </c>
      <c r="AV585" s="13" t="s">
        <v>86</v>
      </c>
      <c r="AW585" s="13" t="s">
        <v>36</v>
      </c>
      <c r="AX585" s="13" t="s">
        <v>75</v>
      </c>
      <c r="AY585" s="146" t="s">
        <v>177</v>
      </c>
    </row>
    <row r="586" spans="2:65" s="12" customFormat="1" x14ac:dyDescent="0.2">
      <c r="B586" s="138"/>
      <c r="D586" s="139" t="s">
        <v>188</v>
      </c>
      <c r="E586" s="140" t="s">
        <v>3</v>
      </c>
      <c r="F586" s="141" t="s">
        <v>296</v>
      </c>
      <c r="H586" s="140" t="s">
        <v>3</v>
      </c>
      <c r="I586" s="142"/>
      <c r="L586" s="138"/>
      <c r="M586" s="143"/>
      <c r="T586" s="144"/>
      <c r="AT586" s="140" t="s">
        <v>188</v>
      </c>
      <c r="AU586" s="140" t="s">
        <v>86</v>
      </c>
      <c r="AV586" s="12" t="s">
        <v>83</v>
      </c>
      <c r="AW586" s="12" t="s">
        <v>36</v>
      </c>
      <c r="AX586" s="12" t="s">
        <v>75</v>
      </c>
      <c r="AY586" s="140" t="s">
        <v>177</v>
      </c>
    </row>
    <row r="587" spans="2:65" s="13" customFormat="1" x14ac:dyDescent="0.2">
      <c r="B587" s="145"/>
      <c r="D587" s="139" t="s">
        <v>188</v>
      </c>
      <c r="E587" s="146" t="s">
        <v>3</v>
      </c>
      <c r="F587" s="147" t="s">
        <v>829</v>
      </c>
      <c r="H587" s="148">
        <v>67.7</v>
      </c>
      <c r="I587" s="149"/>
      <c r="L587" s="145"/>
      <c r="M587" s="150"/>
      <c r="T587" s="151"/>
      <c r="AT587" s="146" t="s">
        <v>188</v>
      </c>
      <c r="AU587" s="146" t="s">
        <v>86</v>
      </c>
      <c r="AV587" s="13" t="s">
        <v>86</v>
      </c>
      <c r="AW587" s="13" t="s">
        <v>36</v>
      </c>
      <c r="AX587" s="13" t="s">
        <v>75</v>
      </c>
      <c r="AY587" s="146" t="s">
        <v>177</v>
      </c>
    </row>
    <row r="588" spans="2:65" s="12" customFormat="1" x14ac:dyDescent="0.2">
      <c r="B588" s="138"/>
      <c r="D588" s="139" t="s">
        <v>188</v>
      </c>
      <c r="E588" s="140" t="s">
        <v>3</v>
      </c>
      <c r="F588" s="141" t="s">
        <v>298</v>
      </c>
      <c r="H588" s="140" t="s">
        <v>3</v>
      </c>
      <c r="I588" s="142"/>
      <c r="L588" s="138"/>
      <c r="M588" s="143"/>
      <c r="T588" s="144"/>
      <c r="AT588" s="140" t="s">
        <v>188</v>
      </c>
      <c r="AU588" s="140" t="s">
        <v>86</v>
      </c>
      <c r="AV588" s="12" t="s">
        <v>83</v>
      </c>
      <c r="AW588" s="12" t="s">
        <v>36</v>
      </c>
      <c r="AX588" s="12" t="s">
        <v>75</v>
      </c>
      <c r="AY588" s="140" t="s">
        <v>177</v>
      </c>
    </row>
    <row r="589" spans="2:65" s="13" customFormat="1" x14ac:dyDescent="0.2">
      <c r="B589" s="145"/>
      <c r="D589" s="139" t="s">
        <v>188</v>
      </c>
      <c r="E589" s="146" t="s">
        <v>3</v>
      </c>
      <c r="F589" s="147" t="s">
        <v>830</v>
      </c>
      <c r="H589" s="148">
        <v>98.03</v>
      </c>
      <c r="I589" s="149"/>
      <c r="L589" s="145"/>
      <c r="M589" s="150"/>
      <c r="T589" s="151"/>
      <c r="AT589" s="146" t="s">
        <v>188</v>
      </c>
      <c r="AU589" s="146" t="s">
        <v>86</v>
      </c>
      <c r="AV589" s="13" t="s">
        <v>86</v>
      </c>
      <c r="AW589" s="13" t="s">
        <v>36</v>
      </c>
      <c r="AX589" s="13" t="s">
        <v>75</v>
      </c>
      <c r="AY589" s="146" t="s">
        <v>177</v>
      </c>
    </row>
    <row r="590" spans="2:65" s="12" customFormat="1" x14ac:dyDescent="0.2">
      <c r="B590" s="138"/>
      <c r="D590" s="139" t="s">
        <v>188</v>
      </c>
      <c r="E590" s="140" t="s">
        <v>3</v>
      </c>
      <c r="F590" s="141" t="s">
        <v>300</v>
      </c>
      <c r="H590" s="140" t="s">
        <v>3</v>
      </c>
      <c r="I590" s="142"/>
      <c r="L590" s="138"/>
      <c r="M590" s="143"/>
      <c r="T590" s="144"/>
      <c r="AT590" s="140" t="s">
        <v>188</v>
      </c>
      <c r="AU590" s="140" t="s">
        <v>86</v>
      </c>
      <c r="AV590" s="12" t="s">
        <v>83</v>
      </c>
      <c r="AW590" s="12" t="s">
        <v>36</v>
      </c>
      <c r="AX590" s="12" t="s">
        <v>75</v>
      </c>
      <c r="AY590" s="140" t="s">
        <v>177</v>
      </c>
    </row>
    <row r="591" spans="2:65" s="13" customFormat="1" x14ac:dyDescent="0.2">
      <c r="B591" s="145"/>
      <c r="D591" s="139" t="s">
        <v>188</v>
      </c>
      <c r="E591" s="146" t="s">
        <v>3</v>
      </c>
      <c r="F591" s="147" t="s">
        <v>831</v>
      </c>
      <c r="H591" s="148">
        <v>72.599999999999994</v>
      </c>
      <c r="I591" s="149"/>
      <c r="L591" s="145"/>
      <c r="M591" s="150"/>
      <c r="T591" s="151"/>
      <c r="AT591" s="146" t="s">
        <v>188</v>
      </c>
      <c r="AU591" s="146" t="s">
        <v>86</v>
      </c>
      <c r="AV591" s="13" t="s">
        <v>86</v>
      </c>
      <c r="AW591" s="13" t="s">
        <v>36</v>
      </c>
      <c r="AX591" s="13" t="s">
        <v>75</v>
      </c>
      <c r="AY591" s="146" t="s">
        <v>177</v>
      </c>
    </row>
    <row r="592" spans="2:65" s="14" customFormat="1" x14ac:dyDescent="0.2">
      <c r="B592" s="152"/>
      <c r="D592" s="139" t="s">
        <v>188</v>
      </c>
      <c r="E592" s="153" t="s">
        <v>3</v>
      </c>
      <c r="F592" s="154" t="s">
        <v>199</v>
      </c>
      <c r="H592" s="155">
        <v>285.27999999999997</v>
      </c>
      <c r="I592" s="156"/>
      <c r="L592" s="152"/>
      <c r="M592" s="157"/>
      <c r="T592" s="158"/>
      <c r="AT592" s="153" t="s">
        <v>188</v>
      </c>
      <c r="AU592" s="153" t="s">
        <v>86</v>
      </c>
      <c r="AV592" s="14" t="s">
        <v>184</v>
      </c>
      <c r="AW592" s="14" t="s">
        <v>36</v>
      </c>
      <c r="AX592" s="14" t="s">
        <v>83</v>
      </c>
      <c r="AY592" s="153" t="s">
        <v>177</v>
      </c>
    </row>
    <row r="593" spans="2:65" s="1" customFormat="1" ht="48.95" customHeight="1" x14ac:dyDescent="0.2">
      <c r="B593" s="120"/>
      <c r="C593" s="121" t="s">
        <v>832</v>
      </c>
      <c r="D593" s="121" t="s">
        <v>179</v>
      </c>
      <c r="E593" s="122" t="s">
        <v>833</v>
      </c>
      <c r="F593" s="123" t="s">
        <v>834</v>
      </c>
      <c r="G593" s="124" t="s">
        <v>279</v>
      </c>
      <c r="H593" s="125">
        <v>66.290000000000006</v>
      </c>
      <c r="I593" s="126"/>
      <c r="J593" s="127">
        <f>ROUND(I593*H593,2)</f>
        <v>0</v>
      </c>
      <c r="K593" s="123" t="s">
        <v>183</v>
      </c>
      <c r="L593" s="28"/>
      <c r="M593" s="128" t="s">
        <v>3</v>
      </c>
      <c r="N593" s="129" t="s">
        <v>46</v>
      </c>
      <c r="P593" s="130">
        <f>O593*H593</f>
        <v>0</v>
      </c>
      <c r="Q593" s="130">
        <v>1.2200000000000001E-2</v>
      </c>
      <c r="R593" s="130">
        <f>Q593*H593</f>
        <v>0.80873800000000018</v>
      </c>
      <c r="S593" s="130">
        <v>0</v>
      </c>
      <c r="T593" s="131">
        <f>S593*H593</f>
        <v>0</v>
      </c>
      <c r="AR593" s="132" t="s">
        <v>284</v>
      </c>
      <c r="AT593" s="132" t="s">
        <v>179</v>
      </c>
      <c r="AU593" s="132" t="s">
        <v>86</v>
      </c>
      <c r="AY593" s="17" t="s">
        <v>177</v>
      </c>
      <c r="BE593" s="133">
        <f>IF(N593="základní",J593,0)</f>
        <v>0</v>
      </c>
      <c r="BF593" s="133">
        <f>IF(N593="snížená",J593,0)</f>
        <v>0</v>
      </c>
      <c r="BG593" s="133">
        <f>IF(N593="zákl. přenesená",J593,0)</f>
        <v>0</v>
      </c>
      <c r="BH593" s="133">
        <f>IF(N593="sníž. přenesená",J593,0)</f>
        <v>0</v>
      </c>
      <c r="BI593" s="133">
        <f>IF(N593="nulová",J593,0)</f>
        <v>0</v>
      </c>
      <c r="BJ593" s="17" t="s">
        <v>83</v>
      </c>
      <c r="BK593" s="133">
        <f>ROUND(I593*H593,2)</f>
        <v>0</v>
      </c>
      <c r="BL593" s="17" t="s">
        <v>284</v>
      </c>
      <c r="BM593" s="132" t="s">
        <v>835</v>
      </c>
    </row>
    <row r="594" spans="2:65" s="1" customFormat="1" x14ac:dyDescent="0.2">
      <c r="B594" s="28"/>
      <c r="D594" s="134" t="s">
        <v>186</v>
      </c>
      <c r="F594" s="135" t="s">
        <v>836</v>
      </c>
      <c r="I594" s="136"/>
      <c r="L594" s="28"/>
      <c r="M594" s="137"/>
      <c r="T594" s="44"/>
      <c r="AT594" s="17" t="s">
        <v>186</v>
      </c>
      <c r="AU594" s="17" t="s">
        <v>86</v>
      </c>
    </row>
    <row r="595" spans="2:65" s="12" customFormat="1" x14ac:dyDescent="0.2">
      <c r="B595" s="138"/>
      <c r="D595" s="139" t="s">
        <v>188</v>
      </c>
      <c r="E595" s="140" t="s">
        <v>3</v>
      </c>
      <c r="F595" s="141" t="s">
        <v>300</v>
      </c>
      <c r="H595" s="140" t="s">
        <v>3</v>
      </c>
      <c r="I595" s="142"/>
      <c r="L595" s="138"/>
      <c r="M595" s="143"/>
      <c r="T595" s="144"/>
      <c r="AT595" s="140" t="s">
        <v>188</v>
      </c>
      <c r="AU595" s="140" t="s">
        <v>86</v>
      </c>
      <c r="AV595" s="12" t="s">
        <v>83</v>
      </c>
      <c r="AW595" s="12" t="s">
        <v>36</v>
      </c>
      <c r="AX595" s="12" t="s">
        <v>75</v>
      </c>
      <c r="AY595" s="140" t="s">
        <v>177</v>
      </c>
    </row>
    <row r="596" spans="2:65" s="13" customFormat="1" x14ac:dyDescent="0.2">
      <c r="B596" s="145"/>
      <c r="D596" s="139" t="s">
        <v>188</v>
      </c>
      <c r="E596" s="146" t="s">
        <v>3</v>
      </c>
      <c r="F596" s="147" t="s">
        <v>460</v>
      </c>
      <c r="H596" s="148">
        <v>21.89</v>
      </c>
      <c r="I596" s="149"/>
      <c r="L596" s="145"/>
      <c r="M596" s="150"/>
      <c r="T596" s="151"/>
      <c r="AT596" s="146" t="s">
        <v>188</v>
      </c>
      <c r="AU596" s="146" t="s">
        <v>86</v>
      </c>
      <c r="AV596" s="13" t="s">
        <v>86</v>
      </c>
      <c r="AW596" s="13" t="s">
        <v>36</v>
      </c>
      <c r="AX596" s="13" t="s">
        <v>75</v>
      </c>
      <c r="AY596" s="146" t="s">
        <v>177</v>
      </c>
    </row>
    <row r="597" spans="2:65" s="12" customFormat="1" x14ac:dyDescent="0.2">
      <c r="B597" s="138"/>
      <c r="D597" s="139" t="s">
        <v>188</v>
      </c>
      <c r="E597" s="140" t="s">
        <v>3</v>
      </c>
      <c r="F597" s="141" t="s">
        <v>837</v>
      </c>
      <c r="H597" s="140" t="s">
        <v>3</v>
      </c>
      <c r="I597" s="142"/>
      <c r="L597" s="138"/>
      <c r="M597" s="143"/>
      <c r="T597" s="144"/>
      <c r="AT597" s="140" t="s">
        <v>188</v>
      </c>
      <c r="AU597" s="140" t="s">
        <v>86</v>
      </c>
      <c r="AV597" s="12" t="s">
        <v>83</v>
      </c>
      <c r="AW597" s="12" t="s">
        <v>36</v>
      </c>
      <c r="AX597" s="12" t="s">
        <v>75</v>
      </c>
      <c r="AY597" s="140" t="s">
        <v>177</v>
      </c>
    </row>
    <row r="598" spans="2:65" s="13" customFormat="1" x14ac:dyDescent="0.2">
      <c r="B598" s="145"/>
      <c r="D598" s="139" t="s">
        <v>188</v>
      </c>
      <c r="E598" s="146" t="s">
        <v>3</v>
      </c>
      <c r="F598" s="147" t="s">
        <v>838</v>
      </c>
      <c r="H598" s="148">
        <v>44.4</v>
      </c>
      <c r="I598" s="149"/>
      <c r="L598" s="145"/>
      <c r="M598" s="150"/>
      <c r="T598" s="151"/>
      <c r="AT598" s="146" t="s">
        <v>188</v>
      </c>
      <c r="AU598" s="146" t="s">
        <v>86</v>
      </c>
      <c r="AV598" s="13" t="s">
        <v>86</v>
      </c>
      <c r="AW598" s="13" t="s">
        <v>36</v>
      </c>
      <c r="AX598" s="13" t="s">
        <v>75</v>
      </c>
      <c r="AY598" s="146" t="s">
        <v>177</v>
      </c>
    </row>
    <row r="599" spans="2:65" s="14" customFormat="1" x14ac:dyDescent="0.2">
      <c r="B599" s="152"/>
      <c r="D599" s="139" t="s">
        <v>188</v>
      </c>
      <c r="E599" s="153" t="s">
        <v>3</v>
      </c>
      <c r="F599" s="154" t="s">
        <v>199</v>
      </c>
      <c r="H599" s="155">
        <v>66.289999999999992</v>
      </c>
      <c r="I599" s="156"/>
      <c r="L599" s="152"/>
      <c r="M599" s="157"/>
      <c r="T599" s="158"/>
      <c r="AT599" s="153" t="s">
        <v>188</v>
      </c>
      <c r="AU599" s="153" t="s">
        <v>86</v>
      </c>
      <c r="AV599" s="14" t="s">
        <v>184</v>
      </c>
      <c r="AW599" s="14" t="s">
        <v>36</v>
      </c>
      <c r="AX599" s="14" t="s">
        <v>83</v>
      </c>
      <c r="AY599" s="153" t="s">
        <v>177</v>
      </c>
    </row>
    <row r="600" spans="2:65" s="1" customFormat="1" ht="24.2" customHeight="1" x14ac:dyDescent="0.2">
      <c r="B600" s="120"/>
      <c r="C600" s="121" t="s">
        <v>839</v>
      </c>
      <c r="D600" s="121" t="s">
        <v>179</v>
      </c>
      <c r="E600" s="122" t="s">
        <v>840</v>
      </c>
      <c r="F600" s="123" t="s">
        <v>841</v>
      </c>
      <c r="G600" s="124" t="s">
        <v>279</v>
      </c>
      <c r="H600" s="125">
        <v>927.72</v>
      </c>
      <c r="I600" s="126"/>
      <c r="J600" s="127">
        <f>ROUND(I600*H600,2)</f>
        <v>0</v>
      </c>
      <c r="K600" s="123" t="s">
        <v>183</v>
      </c>
      <c r="L600" s="28"/>
      <c r="M600" s="128" t="s">
        <v>3</v>
      </c>
      <c r="N600" s="129" t="s">
        <v>46</v>
      </c>
      <c r="P600" s="130">
        <f>O600*H600</f>
        <v>0</v>
      </c>
      <c r="Q600" s="130">
        <v>0</v>
      </c>
      <c r="R600" s="130">
        <f>Q600*H600</f>
        <v>0</v>
      </c>
      <c r="S600" s="130">
        <v>1.4E-2</v>
      </c>
      <c r="T600" s="131">
        <f>S600*H600</f>
        <v>12.98808</v>
      </c>
      <c r="AR600" s="132" t="s">
        <v>284</v>
      </c>
      <c r="AT600" s="132" t="s">
        <v>179</v>
      </c>
      <c r="AU600" s="132" t="s">
        <v>86</v>
      </c>
      <c r="AY600" s="17" t="s">
        <v>177</v>
      </c>
      <c r="BE600" s="133">
        <f>IF(N600="základní",J600,0)</f>
        <v>0</v>
      </c>
      <c r="BF600" s="133">
        <f>IF(N600="snížená",J600,0)</f>
        <v>0</v>
      </c>
      <c r="BG600" s="133">
        <f>IF(N600="zákl. přenesená",J600,0)</f>
        <v>0</v>
      </c>
      <c r="BH600" s="133">
        <f>IF(N600="sníž. přenesená",J600,0)</f>
        <v>0</v>
      </c>
      <c r="BI600" s="133">
        <f>IF(N600="nulová",J600,0)</f>
        <v>0</v>
      </c>
      <c r="BJ600" s="17" t="s">
        <v>83</v>
      </c>
      <c r="BK600" s="133">
        <f>ROUND(I600*H600,2)</f>
        <v>0</v>
      </c>
      <c r="BL600" s="17" t="s">
        <v>284</v>
      </c>
      <c r="BM600" s="132" t="s">
        <v>842</v>
      </c>
    </row>
    <row r="601" spans="2:65" s="1" customFormat="1" x14ac:dyDescent="0.2">
      <c r="B601" s="28"/>
      <c r="D601" s="134" t="s">
        <v>186</v>
      </c>
      <c r="F601" s="135" t="s">
        <v>843</v>
      </c>
      <c r="I601" s="136"/>
      <c r="L601" s="28"/>
      <c r="M601" s="137"/>
      <c r="T601" s="44"/>
      <c r="AT601" s="17" t="s">
        <v>186</v>
      </c>
      <c r="AU601" s="17" t="s">
        <v>86</v>
      </c>
    </row>
    <row r="602" spans="2:65" s="12" customFormat="1" x14ac:dyDescent="0.2">
      <c r="B602" s="138"/>
      <c r="D602" s="139" t="s">
        <v>188</v>
      </c>
      <c r="E602" s="140" t="s">
        <v>3</v>
      </c>
      <c r="F602" s="141" t="s">
        <v>296</v>
      </c>
      <c r="H602" s="140" t="s">
        <v>3</v>
      </c>
      <c r="I602" s="142"/>
      <c r="L602" s="138"/>
      <c r="M602" s="143"/>
      <c r="T602" s="144"/>
      <c r="AT602" s="140" t="s">
        <v>188</v>
      </c>
      <c r="AU602" s="140" t="s">
        <v>86</v>
      </c>
      <c r="AV602" s="12" t="s">
        <v>83</v>
      </c>
      <c r="AW602" s="12" t="s">
        <v>36</v>
      </c>
      <c r="AX602" s="12" t="s">
        <v>75</v>
      </c>
      <c r="AY602" s="140" t="s">
        <v>177</v>
      </c>
    </row>
    <row r="603" spans="2:65" s="13" customFormat="1" x14ac:dyDescent="0.2">
      <c r="B603" s="145"/>
      <c r="D603" s="139" t="s">
        <v>188</v>
      </c>
      <c r="E603" s="146" t="s">
        <v>3</v>
      </c>
      <c r="F603" s="147" t="s">
        <v>457</v>
      </c>
      <c r="H603" s="148">
        <v>167.36</v>
      </c>
      <c r="I603" s="149"/>
      <c r="L603" s="145"/>
      <c r="M603" s="150"/>
      <c r="T603" s="151"/>
      <c r="AT603" s="146" t="s">
        <v>188</v>
      </c>
      <c r="AU603" s="146" t="s">
        <v>86</v>
      </c>
      <c r="AV603" s="13" t="s">
        <v>86</v>
      </c>
      <c r="AW603" s="13" t="s">
        <v>36</v>
      </c>
      <c r="AX603" s="13" t="s">
        <v>75</v>
      </c>
      <c r="AY603" s="146" t="s">
        <v>177</v>
      </c>
    </row>
    <row r="604" spans="2:65" s="12" customFormat="1" x14ac:dyDescent="0.2">
      <c r="B604" s="138"/>
      <c r="D604" s="139" t="s">
        <v>188</v>
      </c>
      <c r="E604" s="140" t="s">
        <v>3</v>
      </c>
      <c r="F604" s="141" t="s">
        <v>298</v>
      </c>
      <c r="H604" s="140" t="s">
        <v>3</v>
      </c>
      <c r="I604" s="142"/>
      <c r="L604" s="138"/>
      <c r="M604" s="143"/>
      <c r="T604" s="144"/>
      <c r="AT604" s="140" t="s">
        <v>188</v>
      </c>
      <c r="AU604" s="140" t="s">
        <v>86</v>
      </c>
      <c r="AV604" s="12" t="s">
        <v>83</v>
      </c>
      <c r="AW604" s="12" t="s">
        <v>36</v>
      </c>
      <c r="AX604" s="12" t="s">
        <v>75</v>
      </c>
      <c r="AY604" s="140" t="s">
        <v>177</v>
      </c>
    </row>
    <row r="605" spans="2:65" s="13" customFormat="1" x14ac:dyDescent="0.2">
      <c r="B605" s="145"/>
      <c r="D605" s="139" t="s">
        <v>188</v>
      </c>
      <c r="E605" s="146" t="s">
        <v>3</v>
      </c>
      <c r="F605" s="147" t="s">
        <v>458</v>
      </c>
      <c r="H605" s="148">
        <v>339.11</v>
      </c>
      <c r="I605" s="149"/>
      <c r="L605" s="145"/>
      <c r="M605" s="150"/>
      <c r="T605" s="151"/>
      <c r="AT605" s="146" t="s">
        <v>188</v>
      </c>
      <c r="AU605" s="146" t="s">
        <v>86</v>
      </c>
      <c r="AV605" s="13" t="s">
        <v>86</v>
      </c>
      <c r="AW605" s="13" t="s">
        <v>36</v>
      </c>
      <c r="AX605" s="13" t="s">
        <v>75</v>
      </c>
      <c r="AY605" s="146" t="s">
        <v>177</v>
      </c>
    </row>
    <row r="606" spans="2:65" s="12" customFormat="1" x14ac:dyDescent="0.2">
      <c r="B606" s="138"/>
      <c r="D606" s="139" t="s">
        <v>188</v>
      </c>
      <c r="E606" s="140" t="s">
        <v>3</v>
      </c>
      <c r="F606" s="141" t="s">
        <v>300</v>
      </c>
      <c r="H606" s="140" t="s">
        <v>3</v>
      </c>
      <c r="I606" s="142"/>
      <c r="L606" s="138"/>
      <c r="M606" s="143"/>
      <c r="T606" s="144"/>
      <c r="AT606" s="140" t="s">
        <v>188</v>
      </c>
      <c r="AU606" s="140" t="s">
        <v>86</v>
      </c>
      <c r="AV606" s="12" t="s">
        <v>83</v>
      </c>
      <c r="AW606" s="12" t="s">
        <v>36</v>
      </c>
      <c r="AX606" s="12" t="s">
        <v>75</v>
      </c>
      <c r="AY606" s="140" t="s">
        <v>177</v>
      </c>
    </row>
    <row r="607" spans="2:65" s="13" customFormat="1" x14ac:dyDescent="0.2">
      <c r="B607" s="145"/>
      <c r="D607" s="139" t="s">
        <v>188</v>
      </c>
      <c r="E607" s="146" t="s">
        <v>3</v>
      </c>
      <c r="F607" s="147" t="s">
        <v>459</v>
      </c>
      <c r="H607" s="148">
        <v>354.96</v>
      </c>
      <c r="I607" s="149"/>
      <c r="L607" s="145"/>
      <c r="M607" s="150"/>
      <c r="T607" s="151"/>
      <c r="AT607" s="146" t="s">
        <v>188</v>
      </c>
      <c r="AU607" s="146" t="s">
        <v>86</v>
      </c>
      <c r="AV607" s="13" t="s">
        <v>86</v>
      </c>
      <c r="AW607" s="13" t="s">
        <v>36</v>
      </c>
      <c r="AX607" s="13" t="s">
        <v>75</v>
      </c>
      <c r="AY607" s="146" t="s">
        <v>177</v>
      </c>
    </row>
    <row r="608" spans="2:65" s="13" customFormat="1" x14ac:dyDescent="0.2">
      <c r="B608" s="145"/>
      <c r="D608" s="139" t="s">
        <v>188</v>
      </c>
      <c r="E608" s="146" t="s">
        <v>3</v>
      </c>
      <c r="F608" s="147" t="s">
        <v>460</v>
      </c>
      <c r="H608" s="148">
        <v>21.89</v>
      </c>
      <c r="I608" s="149"/>
      <c r="L608" s="145"/>
      <c r="M608" s="150"/>
      <c r="T608" s="151"/>
      <c r="AT608" s="146" t="s">
        <v>188</v>
      </c>
      <c r="AU608" s="146" t="s">
        <v>86</v>
      </c>
      <c r="AV608" s="13" t="s">
        <v>86</v>
      </c>
      <c r="AW608" s="13" t="s">
        <v>36</v>
      </c>
      <c r="AX608" s="13" t="s">
        <v>75</v>
      </c>
      <c r="AY608" s="146" t="s">
        <v>177</v>
      </c>
    </row>
    <row r="609" spans="2:65" s="12" customFormat="1" x14ac:dyDescent="0.2">
      <c r="B609" s="138"/>
      <c r="D609" s="139" t="s">
        <v>188</v>
      </c>
      <c r="E609" s="140" t="s">
        <v>3</v>
      </c>
      <c r="F609" s="141" t="s">
        <v>837</v>
      </c>
      <c r="H609" s="140" t="s">
        <v>3</v>
      </c>
      <c r="I609" s="142"/>
      <c r="L609" s="138"/>
      <c r="M609" s="143"/>
      <c r="T609" s="144"/>
      <c r="AT609" s="140" t="s">
        <v>188</v>
      </c>
      <c r="AU609" s="140" t="s">
        <v>86</v>
      </c>
      <c r="AV609" s="12" t="s">
        <v>83</v>
      </c>
      <c r="AW609" s="12" t="s">
        <v>36</v>
      </c>
      <c r="AX609" s="12" t="s">
        <v>75</v>
      </c>
      <c r="AY609" s="140" t="s">
        <v>177</v>
      </c>
    </row>
    <row r="610" spans="2:65" s="13" customFormat="1" x14ac:dyDescent="0.2">
      <c r="B610" s="145"/>
      <c r="D610" s="139" t="s">
        <v>188</v>
      </c>
      <c r="E610" s="146" t="s">
        <v>3</v>
      </c>
      <c r="F610" s="147" t="s">
        <v>838</v>
      </c>
      <c r="H610" s="148">
        <v>44.4</v>
      </c>
      <c r="I610" s="149"/>
      <c r="L610" s="145"/>
      <c r="M610" s="150"/>
      <c r="T610" s="151"/>
      <c r="AT610" s="146" t="s">
        <v>188</v>
      </c>
      <c r="AU610" s="146" t="s">
        <v>86</v>
      </c>
      <c r="AV610" s="13" t="s">
        <v>86</v>
      </c>
      <c r="AW610" s="13" t="s">
        <v>36</v>
      </c>
      <c r="AX610" s="13" t="s">
        <v>75</v>
      </c>
      <c r="AY610" s="146" t="s">
        <v>177</v>
      </c>
    </row>
    <row r="611" spans="2:65" s="14" customFormat="1" x14ac:dyDescent="0.2">
      <c r="B611" s="152"/>
      <c r="D611" s="139" t="s">
        <v>188</v>
      </c>
      <c r="E611" s="153" t="s">
        <v>3</v>
      </c>
      <c r="F611" s="154" t="s">
        <v>199</v>
      </c>
      <c r="H611" s="155">
        <v>927.72</v>
      </c>
      <c r="I611" s="156"/>
      <c r="L611" s="152"/>
      <c r="M611" s="157"/>
      <c r="T611" s="158"/>
      <c r="AT611" s="153" t="s">
        <v>188</v>
      </c>
      <c r="AU611" s="153" t="s">
        <v>86</v>
      </c>
      <c r="AV611" s="14" t="s">
        <v>184</v>
      </c>
      <c r="AW611" s="14" t="s">
        <v>36</v>
      </c>
      <c r="AX611" s="14" t="s">
        <v>83</v>
      </c>
      <c r="AY611" s="153" t="s">
        <v>177</v>
      </c>
    </row>
    <row r="612" spans="2:65" s="1" customFormat="1" ht="44.25" customHeight="1" x14ac:dyDescent="0.2">
      <c r="B612" s="120"/>
      <c r="C612" s="121" t="s">
        <v>844</v>
      </c>
      <c r="D612" s="121" t="s">
        <v>179</v>
      </c>
      <c r="E612" s="122" t="s">
        <v>845</v>
      </c>
      <c r="F612" s="123" t="s">
        <v>846</v>
      </c>
      <c r="G612" s="124" t="s">
        <v>279</v>
      </c>
      <c r="H612" s="125">
        <v>45</v>
      </c>
      <c r="I612" s="126"/>
      <c r="J612" s="127">
        <f>ROUND(I612*H612,2)</f>
        <v>0</v>
      </c>
      <c r="K612" s="123" t="s">
        <v>183</v>
      </c>
      <c r="L612" s="28"/>
      <c r="M612" s="128" t="s">
        <v>3</v>
      </c>
      <c r="N612" s="129" t="s">
        <v>46</v>
      </c>
      <c r="P612" s="130">
        <f>O612*H612</f>
        <v>0</v>
      </c>
      <c r="Q612" s="130">
        <v>1.384E-2</v>
      </c>
      <c r="R612" s="130">
        <f>Q612*H612</f>
        <v>0.62280000000000002</v>
      </c>
      <c r="S612" s="130">
        <v>0</v>
      </c>
      <c r="T612" s="131">
        <f>S612*H612</f>
        <v>0</v>
      </c>
      <c r="AR612" s="132" t="s">
        <v>284</v>
      </c>
      <c r="AT612" s="132" t="s">
        <v>179</v>
      </c>
      <c r="AU612" s="132" t="s">
        <v>86</v>
      </c>
      <c r="AY612" s="17" t="s">
        <v>177</v>
      </c>
      <c r="BE612" s="133">
        <f>IF(N612="základní",J612,0)</f>
        <v>0</v>
      </c>
      <c r="BF612" s="133">
        <f>IF(N612="snížená",J612,0)</f>
        <v>0</v>
      </c>
      <c r="BG612" s="133">
        <f>IF(N612="zákl. přenesená",J612,0)</f>
        <v>0</v>
      </c>
      <c r="BH612" s="133">
        <f>IF(N612="sníž. přenesená",J612,0)</f>
        <v>0</v>
      </c>
      <c r="BI612" s="133">
        <f>IF(N612="nulová",J612,0)</f>
        <v>0</v>
      </c>
      <c r="BJ612" s="17" t="s">
        <v>83</v>
      </c>
      <c r="BK612" s="133">
        <f>ROUND(I612*H612,2)</f>
        <v>0</v>
      </c>
      <c r="BL612" s="17" t="s">
        <v>284</v>
      </c>
      <c r="BM612" s="132" t="s">
        <v>847</v>
      </c>
    </row>
    <row r="613" spans="2:65" s="1" customFormat="1" x14ac:dyDescent="0.2">
      <c r="B613" s="28"/>
      <c r="D613" s="134" t="s">
        <v>186</v>
      </c>
      <c r="F613" s="135" t="s">
        <v>848</v>
      </c>
      <c r="I613" s="136"/>
      <c r="L613" s="28"/>
      <c r="M613" s="137"/>
      <c r="T613" s="44"/>
      <c r="AT613" s="17" t="s">
        <v>186</v>
      </c>
      <c r="AU613" s="17" t="s">
        <v>86</v>
      </c>
    </row>
    <row r="614" spans="2:65" s="12" customFormat="1" x14ac:dyDescent="0.2">
      <c r="B614" s="138"/>
      <c r="D614" s="139" t="s">
        <v>188</v>
      </c>
      <c r="E614" s="140" t="s">
        <v>3</v>
      </c>
      <c r="F614" s="141" t="s">
        <v>300</v>
      </c>
      <c r="H614" s="140" t="s">
        <v>3</v>
      </c>
      <c r="I614" s="142"/>
      <c r="L614" s="138"/>
      <c r="M614" s="143"/>
      <c r="T614" s="144"/>
      <c r="AT614" s="140" t="s">
        <v>188</v>
      </c>
      <c r="AU614" s="140" t="s">
        <v>86</v>
      </c>
      <c r="AV614" s="12" t="s">
        <v>83</v>
      </c>
      <c r="AW614" s="12" t="s">
        <v>36</v>
      </c>
      <c r="AX614" s="12" t="s">
        <v>75</v>
      </c>
      <c r="AY614" s="140" t="s">
        <v>177</v>
      </c>
    </row>
    <row r="615" spans="2:65" s="13" customFormat="1" x14ac:dyDescent="0.2">
      <c r="B615" s="145"/>
      <c r="D615" s="139" t="s">
        <v>188</v>
      </c>
      <c r="E615" s="146" t="s">
        <v>3</v>
      </c>
      <c r="F615" s="147" t="s">
        <v>849</v>
      </c>
      <c r="H615" s="148">
        <v>45</v>
      </c>
      <c r="I615" s="149"/>
      <c r="L615" s="145"/>
      <c r="M615" s="150"/>
      <c r="T615" s="151"/>
      <c r="AT615" s="146" t="s">
        <v>188</v>
      </c>
      <c r="AU615" s="146" t="s">
        <v>86</v>
      </c>
      <c r="AV615" s="13" t="s">
        <v>86</v>
      </c>
      <c r="AW615" s="13" t="s">
        <v>36</v>
      </c>
      <c r="AX615" s="13" t="s">
        <v>83</v>
      </c>
      <c r="AY615" s="146" t="s">
        <v>177</v>
      </c>
    </row>
    <row r="616" spans="2:65" s="1" customFormat="1" ht="33" customHeight="1" x14ac:dyDescent="0.2">
      <c r="B616" s="120"/>
      <c r="C616" s="121" t="s">
        <v>850</v>
      </c>
      <c r="D616" s="121" t="s">
        <v>179</v>
      </c>
      <c r="E616" s="122" t="s">
        <v>851</v>
      </c>
      <c r="F616" s="123" t="s">
        <v>852</v>
      </c>
      <c r="G616" s="124" t="s">
        <v>387</v>
      </c>
      <c r="H616" s="125">
        <v>4</v>
      </c>
      <c r="I616" s="126"/>
      <c r="J616" s="127">
        <f>ROUND(I616*H616,2)</f>
        <v>0</v>
      </c>
      <c r="K616" s="123" t="s">
        <v>183</v>
      </c>
      <c r="L616" s="28"/>
      <c r="M616" s="128" t="s">
        <v>3</v>
      </c>
      <c r="N616" s="129" t="s">
        <v>46</v>
      </c>
      <c r="P616" s="130">
        <f>O616*H616</f>
        <v>0</v>
      </c>
      <c r="Q616" s="130">
        <v>2.2000000000000001E-4</v>
      </c>
      <c r="R616" s="130">
        <f>Q616*H616</f>
        <v>8.8000000000000003E-4</v>
      </c>
      <c r="S616" s="130">
        <v>0</v>
      </c>
      <c r="T616" s="131">
        <f>S616*H616</f>
        <v>0</v>
      </c>
      <c r="AR616" s="132" t="s">
        <v>284</v>
      </c>
      <c r="AT616" s="132" t="s">
        <v>179</v>
      </c>
      <c r="AU616" s="132" t="s">
        <v>86</v>
      </c>
      <c r="AY616" s="17" t="s">
        <v>177</v>
      </c>
      <c r="BE616" s="133">
        <f>IF(N616="základní",J616,0)</f>
        <v>0</v>
      </c>
      <c r="BF616" s="133">
        <f>IF(N616="snížená",J616,0)</f>
        <v>0</v>
      </c>
      <c r="BG616" s="133">
        <f>IF(N616="zákl. přenesená",J616,0)</f>
        <v>0</v>
      </c>
      <c r="BH616" s="133">
        <f>IF(N616="sníž. přenesená",J616,0)</f>
        <v>0</v>
      </c>
      <c r="BI616" s="133">
        <f>IF(N616="nulová",J616,0)</f>
        <v>0</v>
      </c>
      <c r="BJ616" s="17" t="s">
        <v>83</v>
      </c>
      <c r="BK616" s="133">
        <f>ROUND(I616*H616,2)</f>
        <v>0</v>
      </c>
      <c r="BL616" s="17" t="s">
        <v>284</v>
      </c>
      <c r="BM616" s="132" t="s">
        <v>853</v>
      </c>
    </row>
    <row r="617" spans="2:65" s="1" customFormat="1" x14ac:dyDescent="0.2">
      <c r="B617" s="28"/>
      <c r="D617" s="134" t="s">
        <v>186</v>
      </c>
      <c r="F617" s="135" t="s">
        <v>854</v>
      </c>
      <c r="I617" s="136"/>
      <c r="L617" s="28"/>
      <c r="M617" s="137"/>
      <c r="T617" s="44"/>
      <c r="AT617" s="17" t="s">
        <v>186</v>
      </c>
      <c r="AU617" s="17" t="s">
        <v>86</v>
      </c>
    </row>
    <row r="618" spans="2:65" s="12" customFormat="1" x14ac:dyDescent="0.2">
      <c r="B618" s="138"/>
      <c r="D618" s="139" t="s">
        <v>188</v>
      </c>
      <c r="E618" s="140" t="s">
        <v>3</v>
      </c>
      <c r="F618" s="141" t="s">
        <v>855</v>
      </c>
      <c r="H618" s="140" t="s">
        <v>3</v>
      </c>
      <c r="I618" s="142"/>
      <c r="L618" s="138"/>
      <c r="M618" s="143"/>
      <c r="T618" s="144"/>
      <c r="AT618" s="140" t="s">
        <v>188</v>
      </c>
      <c r="AU618" s="140" t="s">
        <v>86</v>
      </c>
      <c r="AV618" s="12" t="s">
        <v>83</v>
      </c>
      <c r="AW618" s="12" t="s">
        <v>36</v>
      </c>
      <c r="AX618" s="12" t="s">
        <v>75</v>
      </c>
      <c r="AY618" s="140" t="s">
        <v>177</v>
      </c>
    </row>
    <row r="619" spans="2:65" s="13" customFormat="1" x14ac:dyDescent="0.2">
      <c r="B619" s="145"/>
      <c r="D619" s="139" t="s">
        <v>188</v>
      </c>
      <c r="E619" s="146" t="s">
        <v>3</v>
      </c>
      <c r="F619" s="147" t="s">
        <v>856</v>
      </c>
      <c r="H619" s="148">
        <v>4</v>
      </c>
      <c r="I619" s="149"/>
      <c r="L619" s="145"/>
      <c r="M619" s="150"/>
      <c r="T619" s="151"/>
      <c r="AT619" s="146" t="s">
        <v>188</v>
      </c>
      <c r="AU619" s="146" t="s">
        <v>86</v>
      </c>
      <c r="AV619" s="13" t="s">
        <v>86</v>
      </c>
      <c r="AW619" s="13" t="s">
        <v>36</v>
      </c>
      <c r="AX619" s="13" t="s">
        <v>83</v>
      </c>
      <c r="AY619" s="146" t="s">
        <v>177</v>
      </c>
    </row>
    <row r="620" spans="2:65" s="1" customFormat="1" ht="33" customHeight="1" x14ac:dyDescent="0.2">
      <c r="B620" s="120"/>
      <c r="C620" s="159" t="s">
        <v>857</v>
      </c>
      <c r="D620" s="159" t="s">
        <v>246</v>
      </c>
      <c r="E620" s="160" t="s">
        <v>858</v>
      </c>
      <c r="F620" s="161" t="s">
        <v>859</v>
      </c>
      <c r="G620" s="162" t="s">
        <v>387</v>
      </c>
      <c r="H620" s="163">
        <v>2</v>
      </c>
      <c r="I620" s="164"/>
      <c r="J620" s="165">
        <f>ROUND(I620*H620,2)</f>
        <v>0</v>
      </c>
      <c r="K620" s="161" t="s">
        <v>183</v>
      </c>
      <c r="L620" s="166"/>
      <c r="M620" s="167" t="s">
        <v>3</v>
      </c>
      <c r="N620" s="168" t="s">
        <v>46</v>
      </c>
      <c r="P620" s="130">
        <f>O620*H620</f>
        <v>0</v>
      </c>
      <c r="Q620" s="130">
        <v>1.521E-2</v>
      </c>
      <c r="R620" s="130">
        <f>Q620*H620</f>
        <v>3.0419999999999999E-2</v>
      </c>
      <c r="S620" s="130">
        <v>0</v>
      </c>
      <c r="T620" s="131">
        <f>S620*H620</f>
        <v>0</v>
      </c>
      <c r="AR620" s="132" t="s">
        <v>406</v>
      </c>
      <c r="AT620" s="132" t="s">
        <v>246</v>
      </c>
      <c r="AU620" s="132" t="s">
        <v>86</v>
      </c>
      <c r="AY620" s="17" t="s">
        <v>177</v>
      </c>
      <c r="BE620" s="133">
        <f>IF(N620="základní",J620,0)</f>
        <v>0</v>
      </c>
      <c r="BF620" s="133">
        <f>IF(N620="snížená",J620,0)</f>
        <v>0</v>
      </c>
      <c r="BG620" s="133">
        <f>IF(N620="zákl. přenesená",J620,0)</f>
        <v>0</v>
      </c>
      <c r="BH620" s="133">
        <f>IF(N620="sníž. přenesená",J620,0)</f>
        <v>0</v>
      </c>
      <c r="BI620" s="133">
        <f>IF(N620="nulová",J620,0)</f>
        <v>0</v>
      </c>
      <c r="BJ620" s="17" t="s">
        <v>83</v>
      </c>
      <c r="BK620" s="133">
        <f>ROUND(I620*H620,2)</f>
        <v>0</v>
      </c>
      <c r="BL620" s="17" t="s">
        <v>284</v>
      </c>
      <c r="BM620" s="132" t="s">
        <v>860</v>
      </c>
    </row>
    <row r="621" spans="2:65" s="1" customFormat="1" ht="33" customHeight="1" x14ac:dyDescent="0.2">
      <c r="B621" s="120"/>
      <c r="C621" s="159" t="s">
        <v>861</v>
      </c>
      <c r="D621" s="159" t="s">
        <v>246</v>
      </c>
      <c r="E621" s="160" t="s">
        <v>862</v>
      </c>
      <c r="F621" s="161" t="s">
        <v>863</v>
      </c>
      <c r="G621" s="162" t="s">
        <v>387</v>
      </c>
      <c r="H621" s="163">
        <v>2</v>
      </c>
      <c r="I621" s="164"/>
      <c r="J621" s="165">
        <f>ROUND(I621*H621,2)</f>
        <v>0</v>
      </c>
      <c r="K621" s="161" t="s">
        <v>183</v>
      </c>
      <c r="L621" s="166"/>
      <c r="M621" s="167" t="s">
        <v>3</v>
      </c>
      <c r="N621" s="168" t="s">
        <v>46</v>
      </c>
      <c r="P621" s="130">
        <f>O621*H621</f>
        <v>0</v>
      </c>
      <c r="Q621" s="130">
        <v>1.553E-2</v>
      </c>
      <c r="R621" s="130">
        <f>Q621*H621</f>
        <v>3.1060000000000001E-2</v>
      </c>
      <c r="S621" s="130">
        <v>0</v>
      </c>
      <c r="T621" s="131">
        <f>S621*H621</f>
        <v>0</v>
      </c>
      <c r="AR621" s="132" t="s">
        <v>406</v>
      </c>
      <c r="AT621" s="132" t="s">
        <v>246</v>
      </c>
      <c r="AU621" s="132" t="s">
        <v>86</v>
      </c>
      <c r="AY621" s="17" t="s">
        <v>177</v>
      </c>
      <c r="BE621" s="133">
        <f>IF(N621="základní",J621,0)</f>
        <v>0</v>
      </c>
      <c r="BF621" s="133">
        <f>IF(N621="snížená",J621,0)</f>
        <v>0</v>
      </c>
      <c r="BG621" s="133">
        <f>IF(N621="zákl. přenesená",J621,0)</f>
        <v>0</v>
      </c>
      <c r="BH621" s="133">
        <f>IF(N621="sníž. přenesená",J621,0)</f>
        <v>0</v>
      </c>
      <c r="BI621" s="133">
        <f>IF(N621="nulová",J621,0)</f>
        <v>0</v>
      </c>
      <c r="BJ621" s="17" t="s">
        <v>83</v>
      </c>
      <c r="BK621" s="133">
        <f>ROUND(I621*H621,2)</f>
        <v>0</v>
      </c>
      <c r="BL621" s="17" t="s">
        <v>284</v>
      </c>
      <c r="BM621" s="132" t="s">
        <v>864</v>
      </c>
    </row>
    <row r="622" spans="2:65" s="1" customFormat="1" ht="33" customHeight="1" x14ac:dyDescent="0.2">
      <c r="B622" s="120"/>
      <c r="C622" s="121" t="s">
        <v>865</v>
      </c>
      <c r="D622" s="121" t="s">
        <v>866</v>
      </c>
      <c r="E622" s="122" t="s">
        <v>867</v>
      </c>
      <c r="F622" s="123" t="s">
        <v>868</v>
      </c>
      <c r="G622" s="124" t="s">
        <v>279</v>
      </c>
      <c r="H622" s="125">
        <v>570.96</v>
      </c>
      <c r="I622" s="126"/>
      <c r="J622" s="127">
        <f>ROUND(I622*H622,2)</f>
        <v>0</v>
      </c>
      <c r="K622" s="123" t="s">
        <v>338</v>
      </c>
      <c r="L622" s="28"/>
      <c r="M622" s="128" t="s">
        <v>3</v>
      </c>
      <c r="N622" s="129" t="s">
        <v>46</v>
      </c>
      <c r="P622" s="130">
        <f>O622*H622</f>
        <v>0</v>
      </c>
      <c r="Q622" s="130">
        <v>0</v>
      </c>
      <c r="R622" s="130">
        <f>Q622*H622</f>
        <v>0</v>
      </c>
      <c r="S622" s="130">
        <v>0</v>
      </c>
      <c r="T622" s="131">
        <f>S622*H622</f>
        <v>0</v>
      </c>
      <c r="AR622" s="132" t="s">
        <v>284</v>
      </c>
      <c r="AT622" s="132" t="s">
        <v>179</v>
      </c>
      <c r="AU622" s="132" t="s">
        <v>86</v>
      </c>
      <c r="AY622" s="17" t="s">
        <v>177</v>
      </c>
      <c r="BE622" s="133">
        <f>IF(N622="základní",J622,0)</f>
        <v>0</v>
      </c>
      <c r="BF622" s="133">
        <f>IF(N622="snížená",J622,0)</f>
        <v>0</v>
      </c>
      <c r="BG622" s="133">
        <f>IF(N622="zákl. přenesená",J622,0)</f>
        <v>0</v>
      </c>
      <c r="BH622" s="133">
        <f>IF(N622="sníž. přenesená",J622,0)</f>
        <v>0</v>
      </c>
      <c r="BI622" s="133">
        <f>IF(N622="nulová",J622,0)</f>
        <v>0</v>
      </c>
      <c r="BJ622" s="17" t="s">
        <v>83</v>
      </c>
      <c r="BK622" s="133">
        <f>ROUND(I622*H622,2)</f>
        <v>0</v>
      </c>
      <c r="BL622" s="17" t="s">
        <v>284</v>
      </c>
      <c r="BM622" s="132" t="s">
        <v>869</v>
      </c>
    </row>
    <row r="623" spans="2:65" s="12" customFormat="1" x14ac:dyDescent="0.2">
      <c r="B623" s="138"/>
      <c r="D623" s="139" t="s">
        <v>188</v>
      </c>
      <c r="E623" s="140" t="s">
        <v>3</v>
      </c>
      <c r="F623" s="141" t="s">
        <v>296</v>
      </c>
      <c r="H623" s="140" t="s">
        <v>3</v>
      </c>
      <c r="I623" s="142"/>
      <c r="L623" s="138"/>
      <c r="M623" s="143"/>
      <c r="T623" s="144"/>
      <c r="AT623" s="140" t="s">
        <v>188</v>
      </c>
      <c r="AU623" s="140" t="s">
        <v>86</v>
      </c>
      <c r="AV623" s="12" t="s">
        <v>83</v>
      </c>
      <c r="AW623" s="12" t="s">
        <v>36</v>
      </c>
      <c r="AX623" s="12" t="s">
        <v>75</v>
      </c>
      <c r="AY623" s="140" t="s">
        <v>177</v>
      </c>
    </row>
    <row r="624" spans="2:65" s="13" customFormat="1" x14ac:dyDescent="0.2">
      <c r="B624" s="145"/>
      <c r="D624" s="139" t="s">
        <v>188</v>
      </c>
      <c r="E624" s="146" t="s">
        <v>3</v>
      </c>
      <c r="F624" s="147" t="s">
        <v>379</v>
      </c>
      <c r="H624" s="148">
        <v>145.44</v>
      </c>
      <c r="I624" s="149"/>
      <c r="L624" s="145"/>
      <c r="M624" s="150"/>
      <c r="T624" s="151"/>
      <c r="AT624" s="146" t="s">
        <v>188</v>
      </c>
      <c r="AU624" s="146" t="s">
        <v>86</v>
      </c>
      <c r="AV624" s="13" t="s">
        <v>86</v>
      </c>
      <c r="AW624" s="13" t="s">
        <v>36</v>
      </c>
      <c r="AX624" s="13" t="s">
        <v>75</v>
      </c>
      <c r="AY624" s="146" t="s">
        <v>177</v>
      </c>
    </row>
    <row r="625" spans="2:65" s="12" customFormat="1" x14ac:dyDescent="0.2">
      <c r="B625" s="138"/>
      <c r="D625" s="139" t="s">
        <v>188</v>
      </c>
      <c r="E625" s="140" t="s">
        <v>3</v>
      </c>
      <c r="F625" s="141" t="s">
        <v>298</v>
      </c>
      <c r="H625" s="140" t="s">
        <v>3</v>
      </c>
      <c r="I625" s="142"/>
      <c r="L625" s="138"/>
      <c r="M625" s="143"/>
      <c r="T625" s="144"/>
      <c r="AT625" s="140" t="s">
        <v>188</v>
      </c>
      <c r="AU625" s="140" t="s">
        <v>86</v>
      </c>
      <c r="AV625" s="12" t="s">
        <v>83</v>
      </c>
      <c r="AW625" s="12" t="s">
        <v>36</v>
      </c>
      <c r="AX625" s="12" t="s">
        <v>75</v>
      </c>
      <c r="AY625" s="140" t="s">
        <v>177</v>
      </c>
    </row>
    <row r="626" spans="2:65" s="13" customFormat="1" x14ac:dyDescent="0.2">
      <c r="B626" s="145"/>
      <c r="D626" s="139" t="s">
        <v>188</v>
      </c>
      <c r="E626" s="146" t="s">
        <v>3</v>
      </c>
      <c r="F626" s="147" t="s">
        <v>382</v>
      </c>
      <c r="H626" s="148">
        <v>207</v>
      </c>
      <c r="I626" s="149"/>
      <c r="L626" s="145"/>
      <c r="M626" s="150"/>
      <c r="T626" s="151"/>
      <c r="AT626" s="146" t="s">
        <v>188</v>
      </c>
      <c r="AU626" s="146" t="s">
        <v>86</v>
      </c>
      <c r="AV626" s="13" t="s">
        <v>86</v>
      </c>
      <c r="AW626" s="13" t="s">
        <v>36</v>
      </c>
      <c r="AX626" s="13" t="s">
        <v>75</v>
      </c>
      <c r="AY626" s="146" t="s">
        <v>177</v>
      </c>
    </row>
    <row r="627" spans="2:65" s="12" customFormat="1" x14ac:dyDescent="0.2">
      <c r="B627" s="138"/>
      <c r="D627" s="139" t="s">
        <v>188</v>
      </c>
      <c r="E627" s="140" t="s">
        <v>3</v>
      </c>
      <c r="F627" s="141" t="s">
        <v>300</v>
      </c>
      <c r="H627" s="140" t="s">
        <v>3</v>
      </c>
      <c r="I627" s="142"/>
      <c r="L627" s="138"/>
      <c r="M627" s="143"/>
      <c r="T627" s="144"/>
      <c r="AT627" s="140" t="s">
        <v>188</v>
      </c>
      <c r="AU627" s="140" t="s">
        <v>86</v>
      </c>
      <c r="AV627" s="12" t="s">
        <v>83</v>
      </c>
      <c r="AW627" s="12" t="s">
        <v>36</v>
      </c>
      <c r="AX627" s="12" t="s">
        <v>75</v>
      </c>
      <c r="AY627" s="140" t="s">
        <v>177</v>
      </c>
    </row>
    <row r="628" spans="2:65" s="13" customFormat="1" x14ac:dyDescent="0.2">
      <c r="B628" s="145"/>
      <c r="D628" s="139" t="s">
        <v>188</v>
      </c>
      <c r="E628" s="146" t="s">
        <v>3</v>
      </c>
      <c r="F628" s="147" t="s">
        <v>383</v>
      </c>
      <c r="H628" s="148">
        <v>218.52</v>
      </c>
      <c r="I628" s="149"/>
      <c r="L628" s="145"/>
      <c r="M628" s="150"/>
      <c r="T628" s="151"/>
      <c r="AT628" s="146" t="s">
        <v>188</v>
      </c>
      <c r="AU628" s="146" t="s">
        <v>86</v>
      </c>
      <c r="AV628" s="13" t="s">
        <v>86</v>
      </c>
      <c r="AW628" s="13" t="s">
        <v>36</v>
      </c>
      <c r="AX628" s="13" t="s">
        <v>75</v>
      </c>
      <c r="AY628" s="146" t="s">
        <v>177</v>
      </c>
    </row>
    <row r="629" spans="2:65" s="14" customFormat="1" x14ac:dyDescent="0.2">
      <c r="B629" s="152"/>
      <c r="D629" s="139" t="s">
        <v>188</v>
      </c>
      <c r="E629" s="153" t="s">
        <v>3</v>
      </c>
      <c r="F629" s="154" t="s">
        <v>199</v>
      </c>
      <c r="H629" s="155">
        <v>570.96</v>
      </c>
      <c r="I629" s="156"/>
      <c r="L629" s="152"/>
      <c r="M629" s="157"/>
      <c r="T629" s="158"/>
      <c r="AT629" s="153" t="s">
        <v>188</v>
      </c>
      <c r="AU629" s="153" t="s">
        <v>86</v>
      </c>
      <c r="AV629" s="14" t="s">
        <v>184</v>
      </c>
      <c r="AW629" s="14" t="s">
        <v>36</v>
      </c>
      <c r="AX629" s="14" t="s">
        <v>83</v>
      </c>
      <c r="AY629" s="153" t="s">
        <v>177</v>
      </c>
    </row>
    <row r="630" spans="2:65" s="1" customFormat="1" ht="76.349999999999994" customHeight="1" x14ac:dyDescent="0.2">
      <c r="B630" s="120"/>
      <c r="C630" s="121" t="s">
        <v>870</v>
      </c>
      <c r="D630" s="121" t="s">
        <v>179</v>
      </c>
      <c r="E630" s="122" t="s">
        <v>871</v>
      </c>
      <c r="F630" s="123" t="s">
        <v>872</v>
      </c>
      <c r="G630" s="124" t="s">
        <v>227</v>
      </c>
      <c r="H630" s="125">
        <v>23.553999999999998</v>
      </c>
      <c r="I630" s="126"/>
      <c r="J630" s="127">
        <f>ROUND(I630*H630,2)</f>
        <v>0</v>
      </c>
      <c r="K630" s="123" t="s">
        <v>183</v>
      </c>
      <c r="L630" s="28"/>
      <c r="M630" s="128" t="s">
        <v>3</v>
      </c>
      <c r="N630" s="129" t="s">
        <v>46</v>
      </c>
      <c r="P630" s="130">
        <f>O630*H630</f>
        <v>0</v>
      </c>
      <c r="Q630" s="130">
        <v>0</v>
      </c>
      <c r="R630" s="130">
        <f>Q630*H630</f>
        <v>0</v>
      </c>
      <c r="S630" s="130">
        <v>0</v>
      </c>
      <c r="T630" s="131">
        <f>S630*H630</f>
        <v>0</v>
      </c>
      <c r="AR630" s="132" t="s">
        <v>284</v>
      </c>
      <c r="AT630" s="132" t="s">
        <v>179</v>
      </c>
      <c r="AU630" s="132" t="s">
        <v>86</v>
      </c>
      <c r="AY630" s="17" t="s">
        <v>177</v>
      </c>
      <c r="BE630" s="133">
        <f>IF(N630="základní",J630,0)</f>
        <v>0</v>
      </c>
      <c r="BF630" s="133">
        <f>IF(N630="snížená",J630,0)</f>
        <v>0</v>
      </c>
      <c r="BG630" s="133">
        <f>IF(N630="zákl. přenesená",J630,0)</f>
        <v>0</v>
      </c>
      <c r="BH630" s="133">
        <f>IF(N630="sníž. přenesená",J630,0)</f>
        <v>0</v>
      </c>
      <c r="BI630" s="133">
        <f>IF(N630="nulová",J630,0)</f>
        <v>0</v>
      </c>
      <c r="BJ630" s="17" t="s">
        <v>83</v>
      </c>
      <c r="BK630" s="133">
        <f>ROUND(I630*H630,2)</f>
        <v>0</v>
      </c>
      <c r="BL630" s="17" t="s">
        <v>284</v>
      </c>
      <c r="BM630" s="132" t="s">
        <v>873</v>
      </c>
    </row>
    <row r="631" spans="2:65" s="1" customFormat="1" x14ac:dyDescent="0.2">
      <c r="B631" s="28"/>
      <c r="D631" s="134" t="s">
        <v>186</v>
      </c>
      <c r="F631" s="135" t="s">
        <v>874</v>
      </c>
      <c r="I631" s="136"/>
      <c r="L631" s="28"/>
      <c r="M631" s="137"/>
      <c r="T631" s="44"/>
      <c r="AT631" s="17" t="s">
        <v>186</v>
      </c>
      <c r="AU631" s="17" t="s">
        <v>86</v>
      </c>
    </row>
    <row r="632" spans="2:65" s="11" customFormat="1" ht="22.7" customHeight="1" x14ac:dyDescent="0.2">
      <c r="B632" s="108"/>
      <c r="D632" s="109" t="s">
        <v>74</v>
      </c>
      <c r="E632" s="118" t="s">
        <v>875</v>
      </c>
      <c r="F632" s="118" t="s">
        <v>876</v>
      </c>
      <c r="I632" s="111"/>
      <c r="J632" s="119">
        <f>BK632</f>
        <v>0</v>
      </c>
      <c r="L632" s="108"/>
      <c r="M632" s="113"/>
      <c r="P632" s="114">
        <f>SUM(P633:P665)</f>
        <v>0</v>
      </c>
      <c r="R632" s="114">
        <f>SUM(R633:R665)</f>
        <v>0.69499999999999995</v>
      </c>
      <c r="T632" s="115">
        <f>SUM(T633:T665)</f>
        <v>0.61599999999999999</v>
      </c>
      <c r="AR632" s="109" t="s">
        <v>86</v>
      </c>
      <c r="AT632" s="116" t="s">
        <v>74</v>
      </c>
      <c r="AU632" s="116" t="s">
        <v>83</v>
      </c>
      <c r="AY632" s="109" t="s">
        <v>177</v>
      </c>
      <c r="BK632" s="117">
        <f>SUM(BK633:BK665)</f>
        <v>0</v>
      </c>
    </row>
    <row r="633" spans="2:65" s="1" customFormat="1" ht="37.700000000000003" customHeight="1" x14ac:dyDescent="0.2">
      <c r="B633" s="120"/>
      <c r="C633" s="121" t="s">
        <v>877</v>
      </c>
      <c r="D633" s="121" t="s">
        <v>179</v>
      </c>
      <c r="E633" s="122" t="s">
        <v>878</v>
      </c>
      <c r="F633" s="123" t="s">
        <v>879</v>
      </c>
      <c r="G633" s="124" t="s">
        <v>387</v>
      </c>
      <c r="H633" s="125">
        <v>2</v>
      </c>
      <c r="I633" s="126"/>
      <c r="J633" s="127">
        <f>ROUND(I633*H633,2)</f>
        <v>0</v>
      </c>
      <c r="K633" s="123" t="s">
        <v>183</v>
      </c>
      <c r="L633" s="28"/>
      <c r="M633" s="128" t="s">
        <v>3</v>
      </c>
      <c r="N633" s="129" t="s">
        <v>46</v>
      </c>
      <c r="P633" s="130">
        <f>O633*H633</f>
        <v>0</v>
      </c>
      <c r="Q633" s="130">
        <v>0</v>
      </c>
      <c r="R633" s="130">
        <f>Q633*H633</f>
        <v>0</v>
      </c>
      <c r="S633" s="130">
        <v>0</v>
      </c>
      <c r="T633" s="131">
        <f>S633*H633</f>
        <v>0</v>
      </c>
      <c r="AR633" s="132" t="s">
        <v>284</v>
      </c>
      <c r="AT633" s="132" t="s">
        <v>179</v>
      </c>
      <c r="AU633" s="132" t="s">
        <v>86</v>
      </c>
      <c r="AY633" s="17" t="s">
        <v>177</v>
      </c>
      <c r="BE633" s="133">
        <f>IF(N633="základní",J633,0)</f>
        <v>0</v>
      </c>
      <c r="BF633" s="133">
        <f>IF(N633="snížená",J633,0)</f>
        <v>0</v>
      </c>
      <c r="BG633" s="133">
        <f>IF(N633="zákl. přenesená",J633,0)</f>
        <v>0</v>
      </c>
      <c r="BH633" s="133">
        <f>IF(N633="sníž. přenesená",J633,0)</f>
        <v>0</v>
      </c>
      <c r="BI633" s="133">
        <f>IF(N633="nulová",J633,0)</f>
        <v>0</v>
      </c>
      <c r="BJ633" s="17" t="s">
        <v>83</v>
      </c>
      <c r="BK633" s="133">
        <f>ROUND(I633*H633,2)</f>
        <v>0</v>
      </c>
      <c r="BL633" s="17" t="s">
        <v>284</v>
      </c>
      <c r="BM633" s="132" t="s">
        <v>880</v>
      </c>
    </row>
    <row r="634" spans="2:65" s="1" customFormat="1" x14ac:dyDescent="0.2">
      <c r="B634" s="28"/>
      <c r="D634" s="134" t="s">
        <v>186</v>
      </c>
      <c r="F634" s="135" t="s">
        <v>881</v>
      </c>
      <c r="I634" s="136"/>
      <c r="L634" s="28"/>
      <c r="M634" s="137"/>
      <c r="T634" s="44"/>
      <c r="AT634" s="17" t="s">
        <v>186</v>
      </c>
      <c r="AU634" s="17" t="s">
        <v>86</v>
      </c>
    </row>
    <row r="635" spans="2:65" s="12" customFormat="1" x14ac:dyDescent="0.2">
      <c r="B635" s="138"/>
      <c r="D635" s="139" t="s">
        <v>188</v>
      </c>
      <c r="E635" s="140" t="s">
        <v>3</v>
      </c>
      <c r="F635" s="141" t="s">
        <v>882</v>
      </c>
      <c r="H635" s="140" t="s">
        <v>3</v>
      </c>
      <c r="I635" s="142"/>
      <c r="L635" s="138"/>
      <c r="M635" s="143"/>
      <c r="T635" s="144"/>
      <c r="AT635" s="140" t="s">
        <v>188</v>
      </c>
      <c r="AU635" s="140" t="s">
        <v>86</v>
      </c>
      <c r="AV635" s="12" t="s">
        <v>83</v>
      </c>
      <c r="AW635" s="12" t="s">
        <v>36</v>
      </c>
      <c r="AX635" s="12" t="s">
        <v>75</v>
      </c>
      <c r="AY635" s="140" t="s">
        <v>177</v>
      </c>
    </row>
    <row r="636" spans="2:65" s="13" customFormat="1" x14ac:dyDescent="0.2">
      <c r="B636" s="145"/>
      <c r="D636" s="139" t="s">
        <v>188</v>
      </c>
      <c r="E636" s="146" t="s">
        <v>3</v>
      </c>
      <c r="F636" s="147" t="s">
        <v>86</v>
      </c>
      <c r="H636" s="148">
        <v>2</v>
      </c>
      <c r="I636" s="149"/>
      <c r="L636" s="145"/>
      <c r="M636" s="150"/>
      <c r="T636" s="151"/>
      <c r="AT636" s="146" t="s">
        <v>188</v>
      </c>
      <c r="AU636" s="146" t="s">
        <v>86</v>
      </c>
      <c r="AV636" s="13" t="s">
        <v>86</v>
      </c>
      <c r="AW636" s="13" t="s">
        <v>36</v>
      </c>
      <c r="AX636" s="13" t="s">
        <v>75</v>
      </c>
      <c r="AY636" s="146" t="s">
        <v>177</v>
      </c>
    </row>
    <row r="637" spans="2:65" s="14" customFormat="1" x14ac:dyDescent="0.2">
      <c r="B637" s="152"/>
      <c r="D637" s="139" t="s">
        <v>188</v>
      </c>
      <c r="E637" s="153" t="s">
        <v>3</v>
      </c>
      <c r="F637" s="154" t="s">
        <v>199</v>
      </c>
      <c r="H637" s="155">
        <v>2</v>
      </c>
      <c r="I637" s="156"/>
      <c r="L637" s="152"/>
      <c r="M637" s="157"/>
      <c r="T637" s="158"/>
      <c r="AT637" s="153" t="s">
        <v>188</v>
      </c>
      <c r="AU637" s="153" t="s">
        <v>86</v>
      </c>
      <c r="AV637" s="14" t="s">
        <v>184</v>
      </c>
      <c r="AW637" s="14" t="s">
        <v>36</v>
      </c>
      <c r="AX637" s="14" t="s">
        <v>83</v>
      </c>
      <c r="AY637" s="153" t="s">
        <v>177</v>
      </c>
    </row>
    <row r="638" spans="2:65" s="1" customFormat="1" ht="62.85" customHeight="1" x14ac:dyDescent="0.2">
      <c r="B638" s="120"/>
      <c r="C638" s="159" t="s">
        <v>883</v>
      </c>
      <c r="D638" s="159" t="s">
        <v>246</v>
      </c>
      <c r="E638" s="160" t="s">
        <v>884</v>
      </c>
      <c r="F638" s="161" t="s">
        <v>2644</v>
      </c>
      <c r="G638" s="162" t="s">
        <v>387</v>
      </c>
      <c r="H638" s="163">
        <v>2</v>
      </c>
      <c r="I638" s="164"/>
      <c r="J638" s="165">
        <f>ROUND(I638*H638,2)</f>
        <v>0</v>
      </c>
      <c r="K638" s="161" t="s">
        <v>338</v>
      </c>
      <c r="L638" s="166"/>
      <c r="M638" s="167" t="s">
        <v>3</v>
      </c>
      <c r="N638" s="168" t="s">
        <v>46</v>
      </c>
      <c r="P638" s="130">
        <f>O638*H638</f>
        <v>0</v>
      </c>
      <c r="Q638" s="130">
        <v>1.6E-2</v>
      </c>
      <c r="R638" s="130">
        <f>Q638*H638</f>
        <v>3.2000000000000001E-2</v>
      </c>
      <c r="S638" s="130">
        <v>0</v>
      </c>
      <c r="T638" s="131">
        <f>S638*H638</f>
        <v>0</v>
      </c>
      <c r="AR638" s="132" t="s">
        <v>406</v>
      </c>
      <c r="AT638" s="132" t="s">
        <v>246</v>
      </c>
      <c r="AU638" s="132" t="s">
        <v>86</v>
      </c>
      <c r="AY638" s="17" t="s">
        <v>177</v>
      </c>
      <c r="BE638" s="133">
        <f>IF(N638="základní",J638,0)</f>
        <v>0</v>
      </c>
      <c r="BF638" s="133">
        <f>IF(N638="snížená",J638,0)</f>
        <v>0</v>
      </c>
      <c r="BG638" s="133">
        <f>IF(N638="zákl. přenesená",J638,0)</f>
        <v>0</v>
      </c>
      <c r="BH638" s="133">
        <f>IF(N638="sníž. přenesená",J638,0)</f>
        <v>0</v>
      </c>
      <c r="BI638" s="133">
        <f>IF(N638="nulová",J638,0)</f>
        <v>0</v>
      </c>
      <c r="BJ638" s="17" t="s">
        <v>83</v>
      </c>
      <c r="BK638" s="133">
        <f>ROUND(I638*H638,2)</f>
        <v>0</v>
      </c>
      <c r="BL638" s="17" t="s">
        <v>284</v>
      </c>
      <c r="BM638" s="132" t="s">
        <v>885</v>
      </c>
    </row>
    <row r="639" spans="2:65" s="1" customFormat="1" ht="37.700000000000003" customHeight="1" x14ac:dyDescent="0.2">
      <c r="B639" s="120"/>
      <c r="C639" s="121" t="s">
        <v>886</v>
      </c>
      <c r="D639" s="121" t="s">
        <v>179</v>
      </c>
      <c r="E639" s="122" t="s">
        <v>887</v>
      </c>
      <c r="F639" s="123" t="s">
        <v>888</v>
      </c>
      <c r="G639" s="124" t="s">
        <v>387</v>
      </c>
      <c r="H639" s="125">
        <v>2</v>
      </c>
      <c r="I639" s="126"/>
      <c r="J639" s="127">
        <f>ROUND(I639*H639,2)</f>
        <v>0</v>
      </c>
      <c r="K639" s="123" t="s">
        <v>183</v>
      </c>
      <c r="L639" s="28"/>
      <c r="M639" s="128" t="s">
        <v>3</v>
      </c>
      <c r="N639" s="129" t="s">
        <v>46</v>
      </c>
      <c r="P639" s="130">
        <f>O639*H639</f>
        <v>0</v>
      </c>
      <c r="Q639" s="130">
        <v>0</v>
      </c>
      <c r="R639" s="130">
        <f>Q639*H639</f>
        <v>0</v>
      </c>
      <c r="S639" s="130">
        <v>0</v>
      </c>
      <c r="T639" s="131">
        <f>S639*H639</f>
        <v>0</v>
      </c>
      <c r="AR639" s="132" t="s">
        <v>284</v>
      </c>
      <c r="AT639" s="132" t="s">
        <v>179</v>
      </c>
      <c r="AU639" s="132" t="s">
        <v>86</v>
      </c>
      <c r="AY639" s="17" t="s">
        <v>177</v>
      </c>
      <c r="BE639" s="133">
        <f>IF(N639="základní",J639,0)</f>
        <v>0</v>
      </c>
      <c r="BF639" s="133">
        <f>IF(N639="snížená",J639,0)</f>
        <v>0</v>
      </c>
      <c r="BG639" s="133">
        <f>IF(N639="zákl. přenesená",J639,0)</f>
        <v>0</v>
      </c>
      <c r="BH639" s="133">
        <f>IF(N639="sníž. přenesená",J639,0)</f>
        <v>0</v>
      </c>
      <c r="BI639" s="133">
        <f>IF(N639="nulová",J639,0)</f>
        <v>0</v>
      </c>
      <c r="BJ639" s="17" t="s">
        <v>83</v>
      </c>
      <c r="BK639" s="133">
        <f>ROUND(I639*H639,2)</f>
        <v>0</v>
      </c>
      <c r="BL639" s="17" t="s">
        <v>284</v>
      </c>
      <c r="BM639" s="132" t="s">
        <v>889</v>
      </c>
    </row>
    <row r="640" spans="2:65" s="1" customFormat="1" x14ac:dyDescent="0.2">
      <c r="B640" s="28"/>
      <c r="D640" s="134" t="s">
        <v>186</v>
      </c>
      <c r="F640" s="135" t="s">
        <v>890</v>
      </c>
      <c r="I640" s="136"/>
      <c r="L640" s="28"/>
      <c r="M640" s="137"/>
      <c r="T640" s="44"/>
      <c r="AT640" s="17" t="s">
        <v>186</v>
      </c>
      <c r="AU640" s="17" t="s">
        <v>86</v>
      </c>
    </row>
    <row r="641" spans="2:65" s="12" customFormat="1" x14ac:dyDescent="0.2">
      <c r="B641" s="138"/>
      <c r="D641" s="139" t="s">
        <v>188</v>
      </c>
      <c r="E641" s="140" t="s">
        <v>3</v>
      </c>
      <c r="F641" s="141" t="s">
        <v>891</v>
      </c>
      <c r="H641" s="140" t="s">
        <v>3</v>
      </c>
      <c r="I641" s="142"/>
      <c r="L641" s="138"/>
      <c r="M641" s="143"/>
      <c r="T641" s="144"/>
      <c r="AT641" s="140" t="s">
        <v>188</v>
      </c>
      <c r="AU641" s="140" t="s">
        <v>86</v>
      </c>
      <c r="AV641" s="12" t="s">
        <v>83</v>
      </c>
      <c r="AW641" s="12" t="s">
        <v>36</v>
      </c>
      <c r="AX641" s="12" t="s">
        <v>75</v>
      </c>
      <c r="AY641" s="140" t="s">
        <v>177</v>
      </c>
    </row>
    <row r="642" spans="2:65" s="13" customFormat="1" x14ac:dyDescent="0.2">
      <c r="B642" s="145"/>
      <c r="D642" s="139" t="s">
        <v>188</v>
      </c>
      <c r="E642" s="146" t="s">
        <v>3</v>
      </c>
      <c r="F642" s="147" t="s">
        <v>86</v>
      </c>
      <c r="H642" s="148">
        <v>2</v>
      </c>
      <c r="I642" s="149"/>
      <c r="L642" s="145"/>
      <c r="M642" s="150"/>
      <c r="T642" s="151"/>
      <c r="AT642" s="146" t="s">
        <v>188</v>
      </c>
      <c r="AU642" s="146" t="s">
        <v>86</v>
      </c>
      <c r="AV642" s="13" t="s">
        <v>86</v>
      </c>
      <c r="AW642" s="13" t="s">
        <v>36</v>
      </c>
      <c r="AX642" s="13" t="s">
        <v>83</v>
      </c>
      <c r="AY642" s="146" t="s">
        <v>177</v>
      </c>
    </row>
    <row r="643" spans="2:65" s="1" customFormat="1" ht="33" customHeight="1" x14ac:dyDescent="0.2">
      <c r="B643" s="120"/>
      <c r="C643" s="159" t="s">
        <v>892</v>
      </c>
      <c r="D643" s="159" t="s">
        <v>246</v>
      </c>
      <c r="E643" s="160" t="s">
        <v>893</v>
      </c>
      <c r="F643" s="161" t="s">
        <v>2645</v>
      </c>
      <c r="G643" s="162" t="s">
        <v>387</v>
      </c>
      <c r="H643" s="163">
        <v>2</v>
      </c>
      <c r="I643" s="164"/>
      <c r="J643" s="165">
        <f>ROUND(I643*H643,2)</f>
        <v>0</v>
      </c>
      <c r="K643" s="161" t="s">
        <v>338</v>
      </c>
      <c r="L643" s="166"/>
      <c r="M643" s="167" t="s">
        <v>3</v>
      </c>
      <c r="N643" s="168" t="s">
        <v>46</v>
      </c>
      <c r="P643" s="130">
        <f>O643*H643</f>
        <v>0</v>
      </c>
      <c r="Q643" s="130">
        <v>1.7000000000000001E-2</v>
      </c>
      <c r="R643" s="130">
        <f>Q643*H643</f>
        <v>3.4000000000000002E-2</v>
      </c>
      <c r="S643" s="130">
        <v>0</v>
      </c>
      <c r="T643" s="131">
        <f>S643*H643</f>
        <v>0</v>
      </c>
      <c r="AR643" s="132" t="s">
        <v>406</v>
      </c>
      <c r="AT643" s="132" t="s">
        <v>246</v>
      </c>
      <c r="AU643" s="132" t="s">
        <v>86</v>
      </c>
      <c r="AY643" s="17" t="s">
        <v>177</v>
      </c>
      <c r="BE643" s="133">
        <f>IF(N643="základní",J643,0)</f>
        <v>0</v>
      </c>
      <c r="BF643" s="133">
        <f>IF(N643="snížená",J643,0)</f>
        <v>0</v>
      </c>
      <c r="BG643" s="133">
        <f>IF(N643="zákl. přenesená",J643,0)</f>
        <v>0</v>
      </c>
      <c r="BH643" s="133">
        <f>IF(N643="sníž. přenesená",J643,0)</f>
        <v>0</v>
      </c>
      <c r="BI643" s="133">
        <f>IF(N643="nulová",J643,0)</f>
        <v>0</v>
      </c>
      <c r="BJ643" s="17" t="s">
        <v>83</v>
      </c>
      <c r="BK643" s="133">
        <f>ROUND(I643*H643,2)</f>
        <v>0</v>
      </c>
      <c r="BL643" s="17" t="s">
        <v>284</v>
      </c>
      <c r="BM643" s="132" t="s">
        <v>894</v>
      </c>
    </row>
    <row r="644" spans="2:65" s="1" customFormat="1" ht="37.700000000000003" customHeight="1" x14ac:dyDescent="0.2">
      <c r="B644" s="120"/>
      <c r="C644" s="121" t="s">
        <v>895</v>
      </c>
      <c r="D644" s="121" t="s">
        <v>179</v>
      </c>
      <c r="E644" s="122" t="s">
        <v>896</v>
      </c>
      <c r="F644" s="123" t="s">
        <v>897</v>
      </c>
      <c r="G644" s="124" t="s">
        <v>387</v>
      </c>
      <c r="H644" s="125">
        <v>2</v>
      </c>
      <c r="I644" s="126"/>
      <c r="J644" s="127">
        <f>ROUND(I644*H644,2)</f>
        <v>0</v>
      </c>
      <c r="K644" s="123" t="s">
        <v>183</v>
      </c>
      <c r="L644" s="28"/>
      <c r="M644" s="128" t="s">
        <v>3</v>
      </c>
      <c r="N644" s="129" t="s">
        <v>46</v>
      </c>
      <c r="P644" s="130">
        <f>O644*H644</f>
        <v>0</v>
      </c>
      <c r="Q644" s="130">
        <v>0</v>
      </c>
      <c r="R644" s="130">
        <f>Q644*H644</f>
        <v>0</v>
      </c>
      <c r="S644" s="130">
        <v>0</v>
      </c>
      <c r="T644" s="131">
        <f>S644*H644</f>
        <v>0</v>
      </c>
      <c r="AR644" s="132" t="s">
        <v>284</v>
      </c>
      <c r="AT644" s="132" t="s">
        <v>179</v>
      </c>
      <c r="AU644" s="132" t="s">
        <v>86</v>
      </c>
      <c r="AY644" s="17" t="s">
        <v>177</v>
      </c>
      <c r="BE644" s="133">
        <f>IF(N644="základní",J644,0)</f>
        <v>0</v>
      </c>
      <c r="BF644" s="133">
        <f>IF(N644="snížená",J644,0)</f>
        <v>0</v>
      </c>
      <c r="BG644" s="133">
        <f>IF(N644="zákl. přenesená",J644,0)</f>
        <v>0</v>
      </c>
      <c r="BH644" s="133">
        <f>IF(N644="sníž. přenesená",J644,0)</f>
        <v>0</v>
      </c>
      <c r="BI644" s="133">
        <f>IF(N644="nulová",J644,0)</f>
        <v>0</v>
      </c>
      <c r="BJ644" s="17" t="s">
        <v>83</v>
      </c>
      <c r="BK644" s="133">
        <f>ROUND(I644*H644,2)</f>
        <v>0</v>
      </c>
      <c r="BL644" s="17" t="s">
        <v>284</v>
      </c>
      <c r="BM644" s="132" t="s">
        <v>898</v>
      </c>
    </row>
    <row r="645" spans="2:65" s="1" customFormat="1" x14ac:dyDescent="0.2">
      <c r="B645" s="28"/>
      <c r="D645" s="134" t="s">
        <v>186</v>
      </c>
      <c r="F645" s="135" t="s">
        <v>899</v>
      </c>
      <c r="I645" s="136"/>
      <c r="L645" s="28"/>
      <c r="M645" s="137"/>
      <c r="T645" s="44"/>
      <c r="AT645" s="17" t="s">
        <v>186</v>
      </c>
      <c r="AU645" s="17" t="s">
        <v>86</v>
      </c>
    </row>
    <row r="646" spans="2:65" s="12" customFormat="1" x14ac:dyDescent="0.2">
      <c r="B646" s="138"/>
      <c r="D646" s="139" t="s">
        <v>188</v>
      </c>
      <c r="E646" s="140" t="s">
        <v>3</v>
      </c>
      <c r="F646" s="141" t="s">
        <v>900</v>
      </c>
      <c r="H646" s="140" t="s">
        <v>3</v>
      </c>
      <c r="I646" s="142"/>
      <c r="L646" s="138"/>
      <c r="M646" s="143"/>
      <c r="T646" s="144"/>
      <c r="AT646" s="140" t="s">
        <v>188</v>
      </c>
      <c r="AU646" s="140" t="s">
        <v>86</v>
      </c>
      <c r="AV646" s="12" t="s">
        <v>83</v>
      </c>
      <c r="AW646" s="12" t="s">
        <v>36</v>
      </c>
      <c r="AX646" s="12" t="s">
        <v>75</v>
      </c>
      <c r="AY646" s="140" t="s">
        <v>177</v>
      </c>
    </row>
    <row r="647" spans="2:65" s="13" customFormat="1" x14ac:dyDescent="0.2">
      <c r="B647" s="145"/>
      <c r="D647" s="139" t="s">
        <v>188</v>
      </c>
      <c r="E647" s="146" t="s">
        <v>3</v>
      </c>
      <c r="F647" s="147" t="s">
        <v>86</v>
      </c>
      <c r="H647" s="148">
        <v>2</v>
      </c>
      <c r="I647" s="149"/>
      <c r="L647" s="145"/>
      <c r="M647" s="150"/>
      <c r="T647" s="151"/>
      <c r="AT647" s="146" t="s">
        <v>188</v>
      </c>
      <c r="AU647" s="146" t="s">
        <v>86</v>
      </c>
      <c r="AV647" s="13" t="s">
        <v>86</v>
      </c>
      <c r="AW647" s="13" t="s">
        <v>36</v>
      </c>
      <c r="AX647" s="13" t="s">
        <v>83</v>
      </c>
      <c r="AY647" s="146" t="s">
        <v>177</v>
      </c>
    </row>
    <row r="648" spans="2:65" s="1" customFormat="1" ht="24.2" customHeight="1" x14ac:dyDescent="0.2">
      <c r="B648" s="120"/>
      <c r="C648" s="159" t="s">
        <v>901</v>
      </c>
      <c r="D648" s="159" t="s">
        <v>246</v>
      </c>
      <c r="E648" s="160" t="s">
        <v>902</v>
      </c>
      <c r="F648" s="161" t="s">
        <v>2646</v>
      </c>
      <c r="G648" s="162" t="s">
        <v>387</v>
      </c>
      <c r="H648" s="163">
        <v>2</v>
      </c>
      <c r="I648" s="164"/>
      <c r="J648" s="165">
        <f>ROUND(I648*H648,2)</f>
        <v>0</v>
      </c>
      <c r="K648" s="161" t="s">
        <v>338</v>
      </c>
      <c r="L648" s="166"/>
      <c r="M648" s="167" t="s">
        <v>3</v>
      </c>
      <c r="N648" s="168" t="s">
        <v>46</v>
      </c>
      <c r="P648" s="130">
        <f>O648*H648</f>
        <v>0</v>
      </c>
      <c r="Q648" s="130">
        <v>3.5000000000000003E-2</v>
      </c>
      <c r="R648" s="130">
        <f>Q648*H648</f>
        <v>7.0000000000000007E-2</v>
      </c>
      <c r="S648" s="130">
        <v>0</v>
      </c>
      <c r="T648" s="131">
        <f>S648*H648</f>
        <v>0</v>
      </c>
      <c r="AR648" s="132" t="s">
        <v>406</v>
      </c>
      <c r="AT648" s="132" t="s">
        <v>246</v>
      </c>
      <c r="AU648" s="132" t="s">
        <v>86</v>
      </c>
      <c r="AY648" s="17" t="s">
        <v>177</v>
      </c>
      <c r="BE648" s="133">
        <f>IF(N648="základní",J648,0)</f>
        <v>0</v>
      </c>
      <c r="BF648" s="133">
        <f>IF(N648="snížená",J648,0)</f>
        <v>0</v>
      </c>
      <c r="BG648" s="133">
        <f>IF(N648="zákl. přenesená",J648,0)</f>
        <v>0</v>
      </c>
      <c r="BH648" s="133">
        <f>IF(N648="sníž. přenesená",J648,0)</f>
        <v>0</v>
      </c>
      <c r="BI648" s="133">
        <f>IF(N648="nulová",J648,0)</f>
        <v>0</v>
      </c>
      <c r="BJ648" s="17" t="s">
        <v>83</v>
      </c>
      <c r="BK648" s="133">
        <f>ROUND(I648*H648,2)</f>
        <v>0</v>
      </c>
      <c r="BL648" s="17" t="s">
        <v>284</v>
      </c>
      <c r="BM648" s="132" t="s">
        <v>903</v>
      </c>
    </row>
    <row r="649" spans="2:65" s="1" customFormat="1" ht="37.700000000000003" customHeight="1" x14ac:dyDescent="0.2">
      <c r="B649" s="120"/>
      <c r="C649" s="121" t="s">
        <v>904</v>
      </c>
      <c r="D649" s="121" t="s">
        <v>179</v>
      </c>
      <c r="E649" s="122" t="s">
        <v>905</v>
      </c>
      <c r="F649" s="123" t="s">
        <v>906</v>
      </c>
      <c r="G649" s="124" t="s">
        <v>387</v>
      </c>
      <c r="H649" s="125">
        <v>13</v>
      </c>
      <c r="I649" s="126"/>
      <c r="J649" s="127">
        <f>ROUND(I649*H649,2)</f>
        <v>0</v>
      </c>
      <c r="K649" s="123" t="s">
        <v>183</v>
      </c>
      <c r="L649" s="28"/>
      <c r="M649" s="128" t="s">
        <v>3</v>
      </c>
      <c r="N649" s="129" t="s">
        <v>46</v>
      </c>
      <c r="P649" s="130">
        <f>O649*H649</f>
        <v>0</v>
      </c>
      <c r="Q649" s="130">
        <v>0</v>
      </c>
      <c r="R649" s="130">
        <f>Q649*H649</f>
        <v>0</v>
      </c>
      <c r="S649" s="130">
        <v>0</v>
      </c>
      <c r="T649" s="131">
        <f>S649*H649</f>
        <v>0</v>
      </c>
      <c r="AR649" s="132" t="s">
        <v>284</v>
      </c>
      <c r="AT649" s="132" t="s">
        <v>179</v>
      </c>
      <c r="AU649" s="132" t="s">
        <v>86</v>
      </c>
      <c r="AY649" s="17" t="s">
        <v>177</v>
      </c>
      <c r="BE649" s="133">
        <f>IF(N649="základní",J649,0)</f>
        <v>0</v>
      </c>
      <c r="BF649" s="133">
        <f>IF(N649="snížená",J649,0)</f>
        <v>0</v>
      </c>
      <c r="BG649" s="133">
        <f>IF(N649="zákl. přenesená",J649,0)</f>
        <v>0</v>
      </c>
      <c r="BH649" s="133">
        <f>IF(N649="sníž. přenesená",J649,0)</f>
        <v>0</v>
      </c>
      <c r="BI649" s="133">
        <f>IF(N649="nulová",J649,0)</f>
        <v>0</v>
      </c>
      <c r="BJ649" s="17" t="s">
        <v>83</v>
      </c>
      <c r="BK649" s="133">
        <f>ROUND(I649*H649,2)</f>
        <v>0</v>
      </c>
      <c r="BL649" s="17" t="s">
        <v>284</v>
      </c>
      <c r="BM649" s="132" t="s">
        <v>907</v>
      </c>
    </row>
    <row r="650" spans="2:65" s="1" customFormat="1" x14ac:dyDescent="0.2">
      <c r="B650" s="28"/>
      <c r="D650" s="134" t="s">
        <v>186</v>
      </c>
      <c r="F650" s="135" t="s">
        <v>908</v>
      </c>
      <c r="I650" s="136"/>
      <c r="L650" s="28"/>
      <c r="M650" s="137"/>
      <c r="T650" s="44"/>
      <c r="AT650" s="17" t="s">
        <v>186</v>
      </c>
      <c r="AU650" s="17" t="s">
        <v>86</v>
      </c>
    </row>
    <row r="651" spans="2:65" s="12" customFormat="1" x14ac:dyDescent="0.2">
      <c r="B651" s="138"/>
      <c r="D651" s="139" t="s">
        <v>188</v>
      </c>
      <c r="E651" s="140" t="s">
        <v>3</v>
      </c>
      <c r="F651" s="141" t="s">
        <v>909</v>
      </c>
      <c r="H651" s="140" t="s">
        <v>3</v>
      </c>
      <c r="I651" s="142"/>
      <c r="L651" s="138"/>
      <c r="M651" s="143"/>
      <c r="T651" s="144"/>
      <c r="AT651" s="140" t="s">
        <v>188</v>
      </c>
      <c r="AU651" s="140" t="s">
        <v>86</v>
      </c>
      <c r="AV651" s="12" t="s">
        <v>83</v>
      </c>
      <c r="AW651" s="12" t="s">
        <v>36</v>
      </c>
      <c r="AX651" s="12" t="s">
        <v>75</v>
      </c>
      <c r="AY651" s="140" t="s">
        <v>177</v>
      </c>
    </row>
    <row r="652" spans="2:65" s="13" customFormat="1" x14ac:dyDescent="0.2">
      <c r="B652" s="145"/>
      <c r="D652" s="139" t="s">
        <v>188</v>
      </c>
      <c r="E652" s="146" t="s">
        <v>3</v>
      </c>
      <c r="F652" s="147" t="s">
        <v>910</v>
      </c>
      <c r="H652" s="148">
        <v>13</v>
      </c>
      <c r="I652" s="149"/>
      <c r="L652" s="145"/>
      <c r="M652" s="150"/>
      <c r="T652" s="151"/>
      <c r="AT652" s="146" t="s">
        <v>188</v>
      </c>
      <c r="AU652" s="146" t="s">
        <v>86</v>
      </c>
      <c r="AV652" s="13" t="s">
        <v>86</v>
      </c>
      <c r="AW652" s="13" t="s">
        <v>36</v>
      </c>
      <c r="AX652" s="13" t="s">
        <v>83</v>
      </c>
      <c r="AY652" s="146" t="s">
        <v>177</v>
      </c>
    </row>
    <row r="653" spans="2:65" s="1" customFormat="1" ht="24.2" customHeight="1" x14ac:dyDescent="0.2">
      <c r="B653" s="120"/>
      <c r="C653" s="159" t="s">
        <v>911</v>
      </c>
      <c r="D653" s="159" t="s">
        <v>246</v>
      </c>
      <c r="E653" s="160" t="s">
        <v>912</v>
      </c>
      <c r="F653" s="161" t="s">
        <v>2647</v>
      </c>
      <c r="G653" s="162" t="s">
        <v>387</v>
      </c>
      <c r="H653" s="163">
        <v>13</v>
      </c>
      <c r="I653" s="164"/>
      <c r="J653" s="165">
        <f>ROUND(I653*H653,2)</f>
        <v>0</v>
      </c>
      <c r="K653" s="161" t="s">
        <v>338</v>
      </c>
      <c r="L653" s="166"/>
      <c r="M653" s="167" t="s">
        <v>3</v>
      </c>
      <c r="N653" s="168" t="s">
        <v>46</v>
      </c>
      <c r="P653" s="130">
        <f>O653*H653</f>
        <v>0</v>
      </c>
      <c r="Q653" s="130">
        <v>4.2999999999999997E-2</v>
      </c>
      <c r="R653" s="130">
        <f>Q653*H653</f>
        <v>0.55899999999999994</v>
      </c>
      <c r="S653" s="130">
        <v>0</v>
      </c>
      <c r="T653" s="131">
        <f>S653*H653</f>
        <v>0</v>
      </c>
      <c r="AR653" s="132" t="s">
        <v>406</v>
      </c>
      <c r="AT653" s="132" t="s">
        <v>246</v>
      </c>
      <c r="AU653" s="132" t="s">
        <v>86</v>
      </c>
      <c r="AY653" s="17" t="s">
        <v>177</v>
      </c>
      <c r="BE653" s="133">
        <f>IF(N653="základní",J653,0)</f>
        <v>0</v>
      </c>
      <c r="BF653" s="133">
        <f>IF(N653="snížená",J653,0)</f>
        <v>0</v>
      </c>
      <c r="BG653" s="133">
        <f>IF(N653="zákl. přenesená",J653,0)</f>
        <v>0</v>
      </c>
      <c r="BH653" s="133">
        <f>IF(N653="sníž. přenesená",J653,0)</f>
        <v>0</v>
      </c>
      <c r="BI653" s="133">
        <f>IF(N653="nulová",J653,0)</f>
        <v>0</v>
      </c>
      <c r="BJ653" s="17" t="s">
        <v>83</v>
      </c>
      <c r="BK653" s="133">
        <f>ROUND(I653*H653,2)</f>
        <v>0</v>
      </c>
      <c r="BL653" s="17" t="s">
        <v>284</v>
      </c>
      <c r="BM653" s="132" t="s">
        <v>913</v>
      </c>
    </row>
    <row r="654" spans="2:65" s="1" customFormat="1" ht="37.700000000000003" customHeight="1" x14ac:dyDescent="0.2">
      <c r="B654" s="120"/>
      <c r="C654" s="121" t="s">
        <v>914</v>
      </c>
      <c r="D654" s="121" t="s">
        <v>179</v>
      </c>
      <c r="E654" s="122" t="s">
        <v>915</v>
      </c>
      <c r="F654" s="123" t="s">
        <v>916</v>
      </c>
      <c r="G654" s="124" t="s">
        <v>917</v>
      </c>
      <c r="H654" s="125">
        <v>11</v>
      </c>
      <c r="I654" s="126"/>
      <c r="J654" s="127">
        <f>ROUND(I654*H654,2)</f>
        <v>0</v>
      </c>
      <c r="K654" s="123" t="s">
        <v>338</v>
      </c>
      <c r="L654" s="28"/>
      <c r="M654" s="128" t="s">
        <v>3</v>
      </c>
      <c r="N654" s="129" t="s">
        <v>46</v>
      </c>
      <c r="P654" s="130">
        <f>O654*H654</f>
        <v>0</v>
      </c>
      <c r="Q654" s="130">
        <v>0</v>
      </c>
      <c r="R654" s="130">
        <f>Q654*H654</f>
        <v>0</v>
      </c>
      <c r="S654" s="130">
        <v>0</v>
      </c>
      <c r="T654" s="131">
        <f>S654*H654</f>
        <v>0</v>
      </c>
      <c r="AR654" s="132" t="s">
        <v>284</v>
      </c>
      <c r="AT654" s="132" t="s">
        <v>179</v>
      </c>
      <c r="AU654" s="132" t="s">
        <v>86</v>
      </c>
      <c r="AY654" s="17" t="s">
        <v>177</v>
      </c>
      <c r="BE654" s="133">
        <f>IF(N654="základní",J654,0)</f>
        <v>0</v>
      </c>
      <c r="BF654" s="133">
        <f>IF(N654="snížená",J654,0)</f>
        <v>0</v>
      </c>
      <c r="BG654" s="133">
        <f>IF(N654="zákl. přenesená",J654,0)</f>
        <v>0</v>
      </c>
      <c r="BH654" s="133">
        <f>IF(N654="sníž. přenesená",J654,0)</f>
        <v>0</v>
      </c>
      <c r="BI654" s="133">
        <f>IF(N654="nulová",J654,0)</f>
        <v>0</v>
      </c>
      <c r="BJ654" s="17" t="s">
        <v>83</v>
      </c>
      <c r="BK654" s="133">
        <f>ROUND(I654*H654,2)</f>
        <v>0</v>
      </c>
      <c r="BL654" s="17" t="s">
        <v>284</v>
      </c>
      <c r="BM654" s="132" t="s">
        <v>918</v>
      </c>
    </row>
    <row r="655" spans="2:65" s="1" customFormat="1" ht="24.2" customHeight="1" x14ac:dyDescent="0.2">
      <c r="B655" s="120"/>
      <c r="C655" s="121" t="s">
        <v>919</v>
      </c>
      <c r="D655" s="121" t="s">
        <v>179</v>
      </c>
      <c r="E655" s="122" t="s">
        <v>920</v>
      </c>
      <c r="F655" s="123" t="s">
        <v>921</v>
      </c>
      <c r="G655" s="124" t="s">
        <v>387</v>
      </c>
      <c r="H655" s="125">
        <v>22</v>
      </c>
      <c r="I655" s="126"/>
      <c r="J655" s="127">
        <f>ROUND(I655*H655,2)</f>
        <v>0</v>
      </c>
      <c r="K655" s="123" t="s">
        <v>183</v>
      </c>
      <c r="L655" s="28"/>
      <c r="M655" s="128" t="s">
        <v>3</v>
      </c>
      <c r="N655" s="129" t="s">
        <v>46</v>
      </c>
      <c r="P655" s="130">
        <f>O655*H655</f>
        <v>0</v>
      </c>
      <c r="Q655" s="130">
        <v>0</v>
      </c>
      <c r="R655" s="130">
        <f>Q655*H655</f>
        <v>0</v>
      </c>
      <c r="S655" s="130">
        <v>2.8000000000000001E-2</v>
      </c>
      <c r="T655" s="131">
        <f>S655*H655</f>
        <v>0.61599999999999999</v>
      </c>
      <c r="AR655" s="132" t="s">
        <v>284</v>
      </c>
      <c r="AT655" s="132" t="s">
        <v>179</v>
      </c>
      <c r="AU655" s="132" t="s">
        <v>86</v>
      </c>
      <c r="AY655" s="17" t="s">
        <v>177</v>
      </c>
      <c r="BE655" s="133">
        <f>IF(N655="základní",J655,0)</f>
        <v>0</v>
      </c>
      <c r="BF655" s="133">
        <f>IF(N655="snížená",J655,0)</f>
        <v>0</v>
      </c>
      <c r="BG655" s="133">
        <f>IF(N655="zákl. přenesená",J655,0)</f>
        <v>0</v>
      </c>
      <c r="BH655" s="133">
        <f>IF(N655="sníž. přenesená",J655,0)</f>
        <v>0</v>
      </c>
      <c r="BI655" s="133">
        <f>IF(N655="nulová",J655,0)</f>
        <v>0</v>
      </c>
      <c r="BJ655" s="17" t="s">
        <v>83</v>
      </c>
      <c r="BK655" s="133">
        <f>ROUND(I655*H655,2)</f>
        <v>0</v>
      </c>
      <c r="BL655" s="17" t="s">
        <v>284</v>
      </c>
      <c r="BM655" s="132" t="s">
        <v>922</v>
      </c>
    </row>
    <row r="656" spans="2:65" s="1" customFormat="1" x14ac:dyDescent="0.2">
      <c r="B656" s="28"/>
      <c r="D656" s="134" t="s">
        <v>186</v>
      </c>
      <c r="F656" s="135" t="s">
        <v>923</v>
      </c>
      <c r="I656" s="136"/>
      <c r="L656" s="28"/>
      <c r="M656" s="137"/>
      <c r="T656" s="44"/>
      <c r="AT656" s="17" t="s">
        <v>186</v>
      </c>
      <c r="AU656" s="17" t="s">
        <v>86</v>
      </c>
    </row>
    <row r="657" spans="2:65" s="12" customFormat="1" x14ac:dyDescent="0.2">
      <c r="B657" s="138"/>
      <c r="D657" s="139" t="s">
        <v>188</v>
      </c>
      <c r="E657" s="140" t="s">
        <v>3</v>
      </c>
      <c r="F657" s="141" t="s">
        <v>296</v>
      </c>
      <c r="H657" s="140" t="s">
        <v>3</v>
      </c>
      <c r="I657" s="142"/>
      <c r="L657" s="138"/>
      <c r="M657" s="143"/>
      <c r="T657" s="144"/>
      <c r="AT657" s="140" t="s">
        <v>188</v>
      </c>
      <c r="AU657" s="140" t="s">
        <v>86</v>
      </c>
      <c r="AV657" s="12" t="s">
        <v>83</v>
      </c>
      <c r="AW657" s="12" t="s">
        <v>36</v>
      </c>
      <c r="AX657" s="12" t="s">
        <v>75</v>
      </c>
      <c r="AY657" s="140" t="s">
        <v>177</v>
      </c>
    </row>
    <row r="658" spans="2:65" s="13" customFormat="1" x14ac:dyDescent="0.2">
      <c r="B658" s="145"/>
      <c r="D658" s="139" t="s">
        <v>188</v>
      </c>
      <c r="E658" s="146" t="s">
        <v>3</v>
      </c>
      <c r="F658" s="147" t="s">
        <v>218</v>
      </c>
      <c r="H658" s="148">
        <v>6</v>
      </c>
      <c r="I658" s="149"/>
      <c r="L658" s="145"/>
      <c r="M658" s="150"/>
      <c r="T658" s="151"/>
      <c r="AT658" s="146" t="s">
        <v>188</v>
      </c>
      <c r="AU658" s="146" t="s">
        <v>86</v>
      </c>
      <c r="AV658" s="13" t="s">
        <v>86</v>
      </c>
      <c r="AW658" s="13" t="s">
        <v>36</v>
      </c>
      <c r="AX658" s="13" t="s">
        <v>75</v>
      </c>
      <c r="AY658" s="146" t="s">
        <v>177</v>
      </c>
    </row>
    <row r="659" spans="2:65" s="12" customFormat="1" x14ac:dyDescent="0.2">
      <c r="B659" s="138"/>
      <c r="D659" s="139" t="s">
        <v>188</v>
      </c>
      <c r="E659" s="140" t="s">
        <v>3</v>
      </c>
      <c r="F659" s="141" t="s">
        <v>298</v>
      </c>
      <c r="H659" s="140" t="s">
        <v>3</v>
      </c>
      <c r="I659" s="142"/>
      <c r="L659" s="138"/>
      <c r="M659" s="143"/>
      <c r="T659" s="144"/>
      <c r="AT659" s="140" t="s">
        <v>188</v>
      </c>
      <c r="AU659" s="140" t="s">
        <v>86</v>
      </c>
      <c r="AV659" s="12" t="s">
        <v>83</v>
      </c>
      <c r="AW659" s="12" t="s">
        <v>36</v>
      </c>
      <c r="AX659" s="12" t="s">
        <v>75</v>
      </c>
      <c r="AY659" s="140" t="s">
        <v>177</v>
      </c>
    </row>
    <row r="660" spans="2:65" s="13" customFormat="1" x14ac:dyDescent="0.2">
      <c r="B660" s="145"/>
      <c r="D660" s="139" t="s">
        <v>188</v>
      </c>
      <c r="E660" s="146" t="s">
        <v>3</v>
      </c>
      <c r="F660" s="147" t="s">
        <v>9</v>
      </c>
      <c r="H660" s="148">
        <v>12</v>
      </c>
      <c r="I660" s="149"/>
      <c r="L660" s="145"/>
      <c r="M660" s="150"/>
      <c r="T660" s="151"/>
      <c r="AT660" s="146" t="s">
        <v>188</v>
      </c>
      <c r="AU660" s="146" t="s">
        <v>86</v>
      </c>
      <c r="AV660" s="13" t="s">
        <v>86</v>
      </c>
      <c r="AW660" s="13" t="s">
        <v>36</v>
      </c>
      <c r="AX660" s="13" t="s">
        <v>75</v>
      </c>
      <c r="AY660" s="146" t="s">
        <v>177</v>
      </c>
    </row>
    <row r="661" spans="2:65" s="12" customFormat="1" x14ac:dyDescent="0.2">
      <c r="B661" s="138"/>
      <c r="D661" s="139" t="s">
        <v>188</v>
      </c>
      <c r="E661" s="140" t="s">
        <v>3</v>
      </c>
      <c r="F661" s="141" t="s">
        <v>300</v>
      </c>
      <c r="H661" s="140" t="s">
        <v>3</v>
      </c>
      <c r="I661" s="142"/>
      <c r="L661" s="138"/>
      <c r="M661" s="143"/>
      <c r="T661" s="144"/>
      <c r="AT661" s="140" t="s">
        <v>188</v>
      </c>
      <c r="AU661" s="140" t="s">
        <v>86</v>
      </c>
      <c r="AV661" s="12" t="s">
        <v>83</v>
      </c>
      <c r="AW661" s="12" t="s">
        <v>36</v>
      </c>
      <c r="AX661" s="12" t="s">
        <v>75</v>
      </c>
      <c r="AY661" s="140" t="s">
        <v>177</v>
      </c>
    </row>
    <row r="662" spans="2:65" s="13" customFormat="1" x14ac:dyDescent="0.2">
      <c r="B662" s="145"/>
      <c r="D662" s="139" t="s">
        <v>188</v>
      </c>
      <c r="E662" s="146" t="s">
        <v>3</v>
      </c>
      <c r="F662" s="147" t="s">
        <v>184</v>
      </c>
      <c r="H662" s="148">
        <v>4</v>
      </c>
      <c r="I662" s="149"/>
      <c r="L662" s="145"/>
      <c r="M662" s="150"/>
      <c r="T662" s="151"/>
      <c r="AT662" s="146" t="s">
        <v>188</v>
      </c>
      <c r="AU662" s="146" t="s">
        <v>86</v>
      </c>
      <c r="AV662" s="13" t="s">
        <v>86</v>
      </c>
      <c r="AW662" s="13" t="s">
        <v>36</v>
      </c>
      <c r="AX662" s="13" t="s">
        <v>75</v>
      </c>
      <c r="AY662" s="146" t="s">
        <v>177</v>
      </c>
    </row>
    <row r="663" spans="2:65" s="14" customFormat="1" x14ac:dyDescent="0.2">
      <c r="B663" s="152"/>
      <c r="D663" s="139" t="s">
        <v>188</v>
      </c>
      <c r="E663" s="153" t="s">
        <v>3</v>
      </c>
      <c r="F663" s="154" t="s">
        <v>199</v>
      </c>
      <c r="H663" s="155">
        <v>22</v>
      </c>
      <c r="I663" s="156"/>
      <c r="L663" s="152"/>
      <c r="M663" s="157"/>
      <c r="T663" s="158"/>
      <c r="AT663" s="153" t="s">
        <v>188</v>
      </c>
      <c r="AU663" s="153" t="s">
        <v>86</v>
      </c>
      <c r="AV663" s="14" t="s">
        <v>184</v>
      </c>
      <c r="AW663" s="14" t="s">
        <v>36</v>
      </c>
      <c r="AX663" s="14" t="s">
        <v>83</v>
      </c>
      <c r="AY663" s="153" t="s">
        <v>177</v>
      </c>
    </row>
    <row r="664" spans="2:65" s="1" customFormat="1" ht="48.95" customHeight="1" x14ac:dyDescent="0.2">
      <c r="B664" s="120"/>
      <c r="C664" s="121" t="s">
        <v>924</v>
      </c>
      <c r="D664" s="121" t="s">
        <v>179</v>
      </c>
      <c r="E664" s="122" t="s">
        <v>925</v>
      </c>
      <c r="F664" s="123" t="s">
        <v>926</v>
      </c>
      <c r="G664" s="124" t="s">
        <v>227</v>
      </c>
      <c r="H664" s="125">
        <v>0.69499999999999995</v>
      </c>
      <c r="I664" s="126"/>
      <c r="J664" s="127">
        <f>ROUND(I664*H664,2)</f>
        <v>0</v>
      </c>
      <c r="K664" s="123" t="s">
        <v>183</v>
      </c>
      <c r="L664" s="28"/>
      <c r="M664" s="128" t="s">
        <v>3</v>
      </c>
      <c r="N664" s="129" t="s">
        <v>46</v>
      </c>
      <c r="P664" s="130">
        <f>O664*H664</f>
        <v>0</v>
      </c>
      <c r="Q664" s="130">
        <v>0</v>
      </c>
      <c r="R664" s="130">
        <f>Q664*H664</f>
        <v>0</v>
      </c>
      <c r="S664" s="130">
        <v>0</v>
      </c>
      <c r="T664" s="131">
        <f>S664*H664</f>
        <v>0</v>
      </c>
      <c r="AR664" s="132" t="s">
        <v>284</v>
      </c>
      <c r="AT664" s="132" t="s">
        <v>179</v>
      </c>
      <c r="AU664" s="132" t="s">
        <v>86</v>
      </c>
      <c r="AY664" s="17" t="s">
        <v>177</v>
      </c>
      <c r="BE664" s="133">
        <f>IF(N664="základní",J664,0)</f>
        <v>0</v>
      </c>
      <c r="BF664" s="133">
        <f>IF(N664="snížená",J664,0)</f>
        <v>0</v>
      </c>
      <c r="BG664" s="133">
        <f>IF(N664="zákl. přenesená",J664,0)</f>
        <v>0</v>
      </c>
      <c r="BH664" s="133">
        <f>IF(N664="sníž. přenesená",J664,0)</f>
        <v>0</v>
      </c>
      <c r="BI664" s="133">
        <f>IF(N664="nulová",J664,0)</f>
        <v>0</v>
      </c>
      <c r="BJ664" s="17" t="s">
        <v>83</v>
      </c>
      <c r="BK664" s="133">
        <f>ROUND(I664*H664,2)</f>
        <v>0</v>
      </c>
      <c r="BL664" s="17" t="s">
        <v>284</v>
      </c>
      <c r="BM664" s="132" t="s">
        <v>927</v>
      </c>
    </row>
    <row r="665" spans="2:65" s="1" customFormat="1" x14ac:dyDescent="0.2">
      <c r="B665" s="28"/>
      <c r="D665" s="134" t="s">
        <v>186</v>
      </c>
      <c r="F665" s="135" t="s">
        <v>928</v>
      </c>
      <c r="I665" s="136"/>
      <c r="L665" s="28"/>
      <c r="M665" s="137"/>
      <c r="T665" s="44"/>
      <c r="AT665" s="17" t="s">
        <v>186</v>
      </c>
      <c r="AU665" s="17" t="s">
        <v>86</v>
      </c>
    </row>
    <row r="666" spans="2:65" s="11" customFormat="1" ht="22.7" customHeight="1" x14ac:dyDescent="0.2">
      <c r="B666" s="108"/>
      <c r="D666" s="109" t="s">
        <v>74</v>
      </c>
      <c r="E666" s="118" t="s">
        <v>929</v>
      </c>
      <c r="F666" s="118" t="s">
        <v>930</v>
      </c>
      <c r="I666" s="111"/>
      <c r="J666" s="119">
        <f>BK666</f>
        <v>0</v>
      </c>
      <c r="L666" s="108"/>
      <c r="M666" s="113"/>
      <c r="P666" s="114">
        <f>SUM(P667:P687)</f>
        <v>0</v>
      </c>
      <c r="R666" s="114">
        <f>SUM(R667:R687)</f>
        <v>2.95230024</v>
      </c>
      <c r="T666" s="115">
        <f>SUM(T667:T687)</f>
        <v>0</v>
      </c>
      <c r="AR666" s="109" t="s">
        <v>86</v>
      </c>
      <c r="AT666" s="116" t="s">
        <v>74</v>
      </c>
      <c r="AU666" s="116" t="s">
        <v>83</v>
      </c>
      <c r="AY666" s="109" t="s">
        <v>177</v>
      </c>
      <c r="BK666" s="117">
        <f>SUM(BK667:BK687)</f>
        <v>0</v>
      </c>
    </row>
    <row r="667" spans="2:65" s="1" customFormat="1" ht="24.2" customHeight="1" x14ac:dyDescent="0.2">
      <c r="B667" s="120"/>
      <c r="C667" s="121" t="s">
        <v>931</v>
      </c>
      <c r="D667" s="121" t="s">
        <v>179</v>
      </c>
      <c r="E667" s="122" t="s">
        <v>932</v>
      </c>
      <c r="F667" s="123" t="s">
        <v>933</v>
      </c>
      <c r="G667" s="124" t="s">
        <v>700</v>
      </c>
      <c r="H667" s="125">
        <v>190.94399999999999</v>
      </c>
      <c r="I667" s="126"/>
      <c r="J667" s="127">
        <f>ROUND(I667*H667,2)</f>
        <v>0</v>
      </c>
      <c r="K667" s="123" t="s">
        <v>183</v>
      </c>
      <c r="L667" s="28"/>
      <c r="M667" s="128" t="s">
        <v>3</v>
      </c>
      <c r="N667" s="129" t="s">
        <v>46</v>
      </c>
      <c r="P667" s="130">
        <f>O667*H667</f>
        <v>0</v>
      </c>
      <c r="Q667" s="130">
        <v>6.0000000000000002E-5</v>
      </c>
      <c r="R667" s="130">
        <f>Q667*H667</f>
        <v>1.1456639999999999E-2</v>
      </c>
      <c r="S667" s="130">
        <v>0</v>
      </c>
      <c r="T667" s="131">
        <f>S667*H667</f>
        <v>0</v>
      </c>
      <c r="AR667" s="132" t="s">
        <v>284</v>
      </c>
      <c r="AT667" s="132" t="s">
        <v>179</v>
      </c>
      <c r="AU667" s="132" t="s">
        <v>86</v>
      </c>
      <c r="AY667" s="17" t="s">
        <v>177</v>
      </c>
      <c r="BE667" s="133">
        <f>IF(N667="základní",J667,0)</f>
        <v>0</v>
      </c>
      <c r="BF667" s="133">
        <f>IF(N667="snížená",J667,0)</f>
        <v>0</v>
      </c>
      <c r="BG667" s="133">
        <f>IF(N667="zákl. přenesená",J667,0)</f>
        <v>0</v>
      </c>
      <c r="BH667" s="133">
        <f>IF(N667="sníž. přenesená",J667,0)</f>
        <v>0</v>
      </c>
      <c r="BI667" s="133">
        <f>IF(N667="nulová",J667,0)</f>
        <v>0</v>
      </c>
      <c r="BJ667" s="17" t="s">
        <v>83</v>
      </c>
      <c r="BK667" s="133">
        <f>ROUND(I667*H667,2)</f>
        <v>0</v>
      </c>
      <c r="BL667" s="17" t="s">
        <v>284</v>
      </c>
      <c r="BM667" s="132" t="s">
        <v>934</v>
      </c>
    </row>
    <row r="668" spans="2:65" s="1" customFormat="1" x14ac:dyDescent="0.2">
      <c r="B668" s="28"/>
      <c r="D668" s="134" t="s">
        <v>186</v>
      </c>
      <c r="F668" s="135" t="s">
        <v>935</v>
      </c>
      <c r="I668" s="136"/>
      <c r="L668" s="28"/>
      <c r="M668" s="137"/>
      <c r="T668" s="44"/>
      <c r="AT668" s="17" t="s">
        <v>186</v>
      </c>
      <c r="AU668" s="17" t="s">
        <v>86</v>
      </c>
    </row>
    <row r="669" spans="2:65" s="12" customFormat="1" x14ac:dyDescent="0.2">
      <c r="B669" s="138"/>
      <c r="D669" s="139" t="s">
        <v>188</v>
      </c>
      <c r="E669" s="140" t="s">
        <v>3</v>
      </c>
      <c r="F669" s="141" t="s">
        <v>936</v>
      </c>
      <c r="H669" s="140" t="s">
        <v>3</v>
      </c>
      <c r="I669" s="142"/>
      <c r="L669" s="138"/>
      <c r="M669" s="143"/>
      <c r="T669" s="144"/>
      <c r="AT669" s="140" t="s">
        <v>188</v>
      </c>
      <c r="AU669" s="140" t="s">
        <v>86</v>
      </c>
      <c r="AV669" s="12" t="s">
        <v>83</v>
      </c>
      <c r="AW669" s="12" t="s">
        <v>36</v>
      </c>
      <c r="AX669" s="12" t="s">
        <v>75</v>
      </c>
      <c r="AY669" s="140" t="s">
        <v>177</v>
      </c>
    </row>
    <row r="670" spans="2:65" s="13" customFormat="1" x14ac:dyDescent="0.2">
      <c r="B670" s="145"/>
      <c r="D670" s="139" t="s">
        <v>188</v>
      </c>
      <c r="E670" s="146" t="s">
        <v>3</v>
      </c>
      <c r="F670" s="147" t="s">
        <v>937</v>
      </c>
      <c r="H670" s="148">
        <v>46.8</v>
      </c>
      <c r="I670" s="149"/>
      <c r="L670" s="145"/>
      <c r="M670" s="150"/>
      <c r="T670" s="151"/>
      <c r="AT670" s="146" t="s">
        <v>188</v>
      </c>
      <c r="AU670" s="146" t="s">
        <v>86</v>
      </c>
      <c r="AV670" s="13" t="s">
        <v>86</v>
      </c>
      <c r="AW670" s="13" t="s">
        <v>36</v>
      </c>
      <c r="AX670" s="13" t="s">
        <v>75</v>
      </c>
      <c r="AY670" s="146" t="s">
        <v>177</v>
      </c>
    </row>
    <row r="671" spans="2:65" s="12" customFormat="1" x14ac:dyDescent="0.2">
      <c r="B671" s="138"/>
      <c r="D671" s="139" t="s">
        <v>188</v>
      </c>
      <c r="E671" s="140" t="s">
        <v>3</v>
      </c>
      <c r="F671" s="141" t="s">
        <v>938</v>
      </c>
      <c r="H671" s="140" t="s">
        <v>3</v>
      </c>
      <c r="I671" s="142"/>
      <c r="L671" s="138"/>
      <c r="M671" s="143"/>
      <c r="T671" s="144"/>
      <c r="AT671" s="140" t="s">
        <v>188</v>
      </c>
      <c r="AU671" s="140" t="s">
        <v>86</v>
      </c>
      <c r="AV671" s="12" t="s">
        <v>83</v>
      </c>
      <c r="AW671" s="12" t="s">
        <v>36</v>
      </c>
      <c r="AX671" s="12" t="s">
        <v>75</v>
      </c>
      <c r="AY671" s="140" t="s">
        <v>177</v>
      </c>
    </row>
    <row r="672" spans="2:65" s="13" customFormat="1" x14ac:dyDescent="0.2">
      <c r="B672" s="145"/>
      <c r="D672" s="139" t="s">
        <v>188</v>
      </c>
      <c r="E672" s="146" t="s">
        <v>3</v>
      </c>
      <c r="F672" s="147" t="s">
        <v>939</v>
      </c>
      <c r="H672" s="148">
        <v>144.14400000000001</v>
      </c>
      <c r="I672" s="149"/>
      <c r="L672" s="145"/>
      <c r="M672" s="150"/>
      <c r="T672" s="151"/>
      <c r="AT672" s="146" t="s">
        <v>188</v>
      </c>
      <c r="AU672" s="146" t="s">
        <v>86</v>
      </c>
      <c r="AV672" s="13" t="s">
        <v>86</v>
      </c>
      <c r="AW672" s="13" t="s">
        <v>36</v>
      </c>
      <c r="AX672" s="13" t="s">
        <v>75</v>
      </c>
      <c r="AY672" s="146" t="s">
        <v>177</v>
      </c>
    </row>
    <row r="673" spans="2:65" s="14" customFormat="1" x14ac:dyDescent="0.2">
      <c r="B673" s="152"/>
      <c r="D673" s="139" t="s">
        <v>188</v>
      </c>
      <c r="E673" s="153" t="s">
        <v>3</v>
      </c>
      <c r="F673" s="154" t="s">
        <v>199</v>
      </c>
      <c r="H673" s="155">
        <v>190.94400000000002</v>
      </c>
      <c r="I673" s="156"/>
      <c r="L673" s="152"/>
      <c r="M673" s="157"/>
      <c r="T673" s="158"/>
      <c r="AT673" s="153" t="s">
        <v>188</v>
      </c>
      <c r="AU673" s="153" t="s">
        <v>86</v>
      </c>
      <c r="AV673" s="14" t="s">
        <v>184</v>
      </c>
      <c r="AW673" s="14" t="s">
        <v>36</v>
      </c>
      <c r="AX673" s="14" t="s">
        <v>83</v>
      </c>
      <c r="AY673" s="153" t="s">
        <v>177</v>
      </c>
    </row>
    <row r="674" spans="2:65" s="1" customFormat="1" ht="24.2" customHeight="1" x14ac:dyDescent="0.2">
      <c r="B674" s="120"/>
      <c r="C674" s="159" t="s">
        <v>940</v>
      </c>
      <c r="D674" s="159" t="s">
        <v>246</v>
      </c>
      <c r="E674" s="160" t="s">
        <v>941</v>
      </c>
      <c r="F674" s="161" t="s">
        <v>942</v>
      </c>
      <c r="G674" s="162" t="s">
        <v>700</v>
      </c>
      <c r="H674" s="163">
        <v>190.94399999999999</v>
      </c>
      <c r="I674" s="164"/>
      <c r="J674" s="165">
        <f>ROUND(I674*H674,2)</f>
        <v>0</v>
      </c>
      <c r="K674" s="161" t="s">
        <v>338</v>
      </c>
      <c r="L674" s="166"/>
      <c r="M674" s="167" t="s">
        <v>3</v>
      </c>
      <c r="N674" s="168" t="s">
        <v>46</v>
      </c>
      <c r="P674" s="130">
        <f>O674*H674</f>
        <v>0</v>
      </c>
      <c r="Q674" s="130">
        <v>1E-3</v>
      </c>
      <c r="R674" s="130">
        <f>Q674*H674</f>
        <v>0.190944</v>
      </c>
      <c r="S674" s="130">
        <v>0</v>
      </c>
      <c r="T674" s="131">
        <f>S674*H674</f>
        <v>0</v>
      </c>
      <c r="AR674" s="132" t="s">
        <v>406</v>
      </c>
      <c r="AT674" s="132" t="s">
        <v>246</v>
      </c>
      <c r="AU674" s="132" t="s">
        <v>86</v>
      </c>
      <c r="AY674" s="17" t="s">
        <v>177</v>
      </c>
      <c r="BE674" s="133">
        <f>IF(N674="základní",J674,0)</f>
        <v>0</v>
      </c>
      <c r="BF674" s="133">
        <f>IF(N674="snížená",J674,0)</f>
        <v>0</v>
      </c>
      <c r="BG674" s="133">
        <f>IF(N674="zákl. přenesená",J674,0)</f>
        <v>0</v>
      </c>
      <c r="BH674" s="133">
        <f>IF(N674="sníž. přenesená",J674,0)</f>
        <v>0</v>
      </c>
      <c r="BI674" s="133">
        <f>IF(N674="nulová",J674,0)</f>
        <v>0</v>
      </c>
      <c r="BJ674" s="17" t="s">
        <v>83</v>
      </c>
      <c r="BK674" s="133">
        <f>ROUND(I674*H674,2)</f>
        <v>0</v>
      </c>
      <c r="BL674" s="17" t="s">
        <v>284</v>
      </c>
      <c r="BM674" s="132" t="s">
        <v>943</v>
      </c>
    </row>
    <row r="675" spans="2:65" s="1" customFormat="1" ht="45" customHeight="1" x14ac:dyDescent="0.2">
      <c r="B675" s="120"/>
      <c r="C675" s="121" t="s">
        <v>944</v>
      </c>
      <c r="D675" s="121" t="s">
        <v>179</v>
      </c>
      <c r="E675" s="122" t="s">
        <v>945</v>
      </c>
      <c r="F675" s="123" t="s">
        <v>946</v>
      </c>
      <c r="G675" s="124" t="s">
        <v>700</v>
      </c>
      <c r="H675" s="125">
        <v>2618.9520000000002</v>
      </c>
      <c r="I675" s="126"/>
      <c r="J675" s="127">
        <f>ROUND(I675*H675,2)</f>
        <v>0</v>
      </c>
      <c r="K675" s="123" t="s">
        <v>338</v>
      </c>
      <c r="L675" s="28"/>
      <c r="M675" s="128" t="s">
        <v>3</v>
      </c>
      <c r="N675" s="129" t="s">
        <v>46</v>
      </c>
      <c r="P675" s="130">
        <f>O675*H675</f>
        <v>0</v>
      </c>
      <c r="Q675" s="130">
        <v>5.0000000000000002E-5</v>
      </c>
      <c r="R675" s="130">
        <f>Q675*H675</f>
        <v>0.13094760000000003</v>
      </c>
      <c r="S675" s="130">
        <v>0</v>
      </c>
      <c r="T675" s="131">
        <f>S675*H675</f>
        <v>0</v>
      </c>
      <c r="AR675" s="132" t="s">
        <v>284</v>
      </c>
      <c r="AT675" s="132" t="s">
        <v>179</v>
      </c>
      <c r="AU675" s="132" t="s">
        <v>86</v>
      </c>
      <c r="AY675" s="17" t="s">
        <v>177</v>
      </c>
      <c r="BE675" s="133">
        <f>IF(N675="základní",J675,0)</f>
        <v>0</v>
      </c>
      <c r="BF675" s="133">
        <f>IF(N675="snížená",J675,0)</f>
        <v>0</v>
      </c>
      <c r="BG675" s="133">
        <f>IF(N675="zákl. přenesená",J675,0)</f>
        <v>0</v>
      </c>
      <c r="BH675" s="133">
        <f>IF(N675="sníž. přenesená",J675,0)</f>
        <v>0</v>
      </c>
      <c r="BI675" s="133">
        <f>IF(N675="nulová",J675,0)</f>
        <v>0</v>
      </c>
      <c r="BJ675" s="17" t="s">
        <v>83</v>
      </c>
      <c r="BK675" s="133">
        <f>ROUND(I675*H675,2)</f>
        <v>0</v>
      </c>
      <c r="BL675" s="17" t="s">
        <v>284</v>
      </c>
      <c r="BM675" s="132" t="s">
        <v>947</v>
      </c>
    </row>
    <row r="676" spans="2:65" s="1" customFormat="1" x14ac:dyDescent="0.2">
      <c r="B676" s="28"/>
      <c r="D676" s="134" t="s">
        <v>186</v>
      </c>
      <c r="F676" s="135" t="s">
        <v>948</v>
      </c>
      <c r="I676" s="136"/>
      <c r="L676" s="28"/>
      <c r="M676" s="137"/>
      <c r="T676" s="44"/>
      <c r="AT676" s="17" t="s">
        <v>186</v>
      </c>
      <c r="AU676" s="17" t="s">
        <v>86</v>
      </c>
    </row>
    <row r="677" spans="2:65" s="12" customFormat="1" x14ac:dyDescent="0.2">
      <c r="B677" s="138"/>
      <c r="D677" s="139" t="s">
        <v>188</v>
      </c>
      <c r="E677" s="140" t="s">
        <v>3</v>
      </c>
      <c r="F677" s="141" t="s">
        <v>949</v>
      </c>
      <c r="H677" s="140" t="s">
        <v>3</v>
      </c>
      <c r="I677" s="142"/>
      <c r="L677" s="138"/>
      <c r="M677" s="143"/>
      <c r="T677" s="144"/>
      <c r="AT677" s="140" t="s">
        <v>188</v>
      </c>
      <c r="AU677" s="140" t="s">
        <v>86</v>
      </c>
      <c r="AV677" s="12" t="s">
        <v>83</v>
      </c>
      <c r="AW677" s="12" t="s">
        <v>36</v>
      </c>
      <c r="AX677" s="12" t="s">
        <v>75</v>
      </c>
      <c r="AY677" s="140" t="s">
        <v>177</v>
      </c>
    </row>
    <row r="678" spans="2:65" s="13" customFormat="1" x14ac:dyDescent="0.2">
      <c r="B678" s="145"/>
      <c r="D678" s="139" t="s">
        <v>188</v>
      </c>
      <c r="E678" s="146" t="s">
        <v>3</v>
      </c>
      <c r="F678" s="147" t="s">
        <v>950</v>
      </c>
      <c r="H678" s="148">
        <v>374.13600000000002</v>
      </c>
      <c r="I678" s="149"/>
      <c r="L678" s="145"/>
      <c r="M678" s="150"/>
      <c r="T678" s="151"/>
      <c r="AT678" s="146" t="s">
        <v>188</v>
      </c>
      <c r="AU678" s="146" t="s">
        <v>86</v>
      </c>
      <c r="AV678" s="13" t="s">
        <v>86</v>
      </c>
      <c r="AW678" s="13" t="s">
        <v>36</v>
      </c>
      <c r="AX678" s="13" t="s">
        <v>75</v>
      </c>
      <c r="AY678" s="146" t="s">
        <v>177</v>
      </c>
    </row>
    <row r="679" spans="2:65" s="12" customFormat="1" x14ac:dyDescent="0.2">
      <c r="B679" s="138"/>
      <c r="D679" s="139" t="s">
        <v>188</v>
      </c>
      <c r="E679" s="140" t="s">
        <v>3</v>
      </c>
      <c r="F679" s="141" t="s">
        <v>951</v>
      </c>
      <c r="H679" s="140" t="s">
        <v>3</v>
      </c>
      <c r="I679" s="142"/>
      <c r="L679" s="138"/>
      <c r="M679" s="143"/>
      <c r="T679" s="144"/>
      <c r="AT679" s="140" t="s">
        <v>188</v>
      </c>
      <c r="AU679" s="140" t="s">
        <v>86</v>
      </c>
      <c r="AV679" s="12" t="s">
        <v>83</v>
      </c>
      <c r="AW679" s="12" t="s">
        <v>36</v>
      </c>
      <c r="AX679" s="12" t="s">
        <v>75</v>
      </c>
      <c r="AY679" s="140" t="s">
        <v>177</v>
      </c>
    </row>
    <row r="680" spans="2:65" s="13" customFormat="1" x14ac:dyDescent="0.2">
      <c r="B680" s="145"/>
      <c r="D680" s="139" t="s">
        <v>188</v>
      </c>
      <c r="E680" s="146" t="s">
        <v>3</v>
      </c>
      <c r="F680" s="147" t="s">
        <v>952</v>
      </c>
      <c r="H680" s="148">
        <v>2244.8159999999998</v>
      </c>
      <c r="I680" s="149"/>
      <c r="L680" s="145"/>
      <c r="M680" s="150"/>
      <c r="T680" s="151"/>
      <c r="AT680" s="146" t="s">
        <v>188</v>
      </c>
      <c r="AU680" s="146" t="s">
        <v>86</v>
      </c>
      <c r="AV680" s="13" t="s">
        <v>86</v>
      </c>
      <c r="AW680" s="13" t="s">
        <v>36</v>
      </c>
      <c r="AX680" s="13" t="s">
        <v>75</v>
      </c>
      <c r="AY680" s="146" t="s">
        <v>177</v>
      </c>
    </row>
    <row r="681" spans="2:65" s="14" customFormat="1" x14ac:dyDescent="0.2">
      <c r="B681" s="152"/>
      <c r="D681" s="139" t="s">
        <v>188</v>
      </c>
      <c r="E681" s="153" t="s">
        <v>3</v>
      </c>
      <c r="F681" s="154" t="s">
        <v>199</v>
      </c>
      <c r="H681" s="155">
        <v>2618.9519999999998</v>
      </c>
      <c r="I681" s="156"/>
      <c r="L681" s="152"/>
      <c r="M681" s="157"/>
      <c r="T681" s="158"/>
      <c r="AT681" s="153" t="s">
        <v>188</v>
      </c>
      <c r="AU681" s="153" t="s">
        <v>86</v>
      </c>
      <c r="AV681" s="14" t="s">
        <v>184</v>
      </c>
      <c r="AW681" s="14" t="s">
        <v>36</v>
      </c>
      <c r="AX681" s="14" t="s">
        <v>83</v>
      </c>
      <c r="AY681" s="153" t="s">
        <v>177</v>
      </c>
    </row>
    <row r="682" spans="2:65" s="1" customFormat="1" ht="24.2" customHeight="1" x14ac:dyDescent="0.2">
      <c r="B682" s="120"/>
      <c r="C682" s="159" t="s">
        <v>953</v>
      </c>
      <c r="D682" s="159" t="s">
        <v>246</v>
      </c>
      <c r="E682" s="160" t="s">
        <v>941</v>
      </c>
      <c r="F682" s="161" t="s">
        <v>942</v>
      </c>
      <c r="G682" s="162" t="s">
        <v>700</v>
      </c>
      <c r="H682" s="163">
        <v>2618.9520000000002</v>
      </c>
      <c r="I682" s="164"/>
      <c r="J682" s="165">
        <f>ROUND(I682*H682,2)</f>
        <v>0</v>
      </c>
      <c r="K682" s="161" t="s">
        <v>338</v>
      </c>
      <c r="L682" s="166"/>
      <c r="M682" s="167" t="s">
        <v>3</v>
      </c>
      <c r="N682" s="168" t="s">
        <v>46</v>
      </c>
      <c r="P682" s="130">
        <f>O682*H682</f>
        <v>0</v>
      </c>
      <c r="Q682" s="130">
        <v>1E-3</v>
      </c>
      <c r="R682" s="130">
        <f>Q682*H682</f>
        <v>2.6189520000000002</v>
      </c>
      <c r="S682" s="130">
        <v>0</v>
      </c>
      <c r="T682" s="131">
        <f>S682*H682</f>
        <v>0</v>
      </c>
      <c r="AR682" s="132" t="s">
        <v>406</v>
      </c>
      <c r="AT682" s="132" t="s">
        <v>246</v>
      </c>
      <c r="AU682" s="132" t="s">
        <v>86</v>
      </c>
      <c r="AY682" s="17" t="s">
        <v>177</v>
      </c>
      <c r="BE682" s="133">
        <f>IF(N682="základní",J682,0)</f>
        <v>0</v>
      </c>
      <c r="BF682" s="133">
        <f>IF(N682="snížená",J682,0)</f>
        <v>0</v>
      </c>
      <c r="BG682" s="133">
        <f>IF(N682="zákl. přenesená",J682,0)</f>
        <v>0</v>
      </c>
      <c r="BH682" s="133">
        <f>IF(N682="sníž. přenesená",J682,0)</f>
        <v>0</v>
      </c>
      <c r="BI682" s="133">
        <f>IF(N682="nulová",J682,0)</f>
        <v>0</v>
      </c>
      <c r="BJ682" s="17" t="s">
        <v>83</v>
      </c>
      <c r="BK682" s="133">
        <f>ROUND(I682*H682,2)</f>
        <v>0</v>
      </c>
      <c r="BL682" s="17" t="s">
        <v>284</v>
      </c>
      <c r="BM682" s="132" t="s">
        <v>954</v>
      </c>
    </row>
    <row r="683" spans="2:65" s="1" customFormat="1" ht="21.75" customHeight="1" x14ac:dyDescent="0.2">
      <c r="B683" s="120"/>
      <c r="C683" s="121" t="s">
        <v>955</v>
      </c>
      <c r="D683" s="121" t="s">
        <v>179</v>
      </c>
      <c r="E683" s="122" t="s">
        <v>956</v>
      </c>
      <c r="F683" s="123" t="s">
        <v>957</v>
      </c>
      <c r="G683" s="124" t="s">
        <v>387</v>
      </c>
      <c r="H683" s="125">
        <v>5</v>
      </c>
      <c r="I683" s="126"/>
      <c r="J683" s="127">
        <f>ROUND(I683*H683,2)</f>
        <v>0</v>
      </c>
      <c r="K683" s="123" t="s">
        <v>338</v>
      </c>
      <c r="L683" s="28"/>
      <c r="M683" s="128" t="s">
        <v>3</v>
      </c>
      <c r="N683" s="129" t="s">
        <v>46</v>
      </c>
      <c r="P683" s="130">
        <f>O683*H683</f>
        <v>0</v>
      </c>
      <c r="Q683" s="130">
        <v>0</v>
      </c>
      <c r="R683" s="130">
        <f>Q683*H683</f>
        <v>0</v>
      </c>
      <c r="S683" s="130">
        <v>0</v>
      </c>
      <c r="T683" s="131">
        <f>S683*H683</f>
        <v>0</v>
      </c>
      <c r="AR683" s="132" t="s">
        <v>284</v>
      </c>
      <c r="AT683" s="132" t="s">
        <v>179</v>
      </c>
      <c r="AU683" s="132" t="s">
        <v>86</v>
      </c>
      <c r="AY683" s="17" t="s">
        <v>177</v>
      </c>
      <c r="BE683" s="133">
        <f>IF(N683="základní",J683,0)</f>
        <v>0</v>
      </c>
      <c r="BF683" s="133">
        <f>IF(N683="snížená",J683,0)</f>
        <v>0</v>
      </c>
      <c r="BG683" s="133">
        <f>IF(N683="zákl. přenesená",J683,0)</f>
        <v>0</v>
      </c>
      <c r="BH683" s="133">
        <f>IF(N683="sníž. přenesená",J683,0)</f>
        <v>0</v>
      </c>
      <c r="BI683" s="133">
        <f>IF(N683="nulová",J683,0)</f>
        <v>0</v>
      </c>
      <c r="BJ683" s="17" t="s">
        <v>83</v>
      </c>
      <c r="BK683" s="133">
        <f>ROUND(I683*H683,2)</f>
        <v>0</v>
      </c>
      <c r="BL683" s="17" t="s">
        <v>284</v>
      </c>
      <c r="BM683" s="132" t="s">
        <v>958</v>
      </c>
    </row>
    <row r="684" spans="2:65" s="12" customFormat="1" x14ac:dyDescent="0.2">
      <c r="B684" s="138"/>
      <c r="D684" s="139" t="s">
        <v>188</v>
      </c>
      <c r="E684" s="140" t="s">
        <v>3</v>
      </c>
      <c r="F684" s="141" t="s">
        <v>959</v>
      </c>
      <c r="H684" s="140" t="s">
        <v>3</v>
      </c>
      <c r="I684" s="142"/>
      <c r="L684" s="138"/>
      <c r="M684" s="143"/>
      <c r="T684" s="144"/>
      <c r="AT684" s="140" t="s">
        <v>188</v>
      </c>
      <c r="AU684" s="140" t="s">
        <v>86</v>
      </c>
      <c r="AV684" s="12" t="s">
        <v>83</v>
      </c>
      <c r="AW684" s="12" t="s">
        <v>36</v>
      </c>
      <c r="AX684" s="12" t="s">
        <v>75</v>
      </c>
      <c r="AY684" s="140" t="s">
        <v>177</v>
      </c>
    </row>
    <row r="685" spans="2:65" s="13" customFormat="1" x14ac:dyDescent="0.2">
      <c r="B685" s="145"/>
      <c r="D685" s="139" t="s">
        <v>188</v>
      </c>
      <c r="E685" s="146" t="s">
        <v>3</v>
      </c>
      <c r="F685" s="147" t="s">
        <v>211</v>
      </c>
      <c r="H685" s="148">
        <v>5</v>
      </c>
      <c r="I685" s="149"/>
      <c r="L685" s="145"/>
      <c r="M685" s="150"/>
      <c r="T685" s="151"/>
      <c r="AT685" s="146" t="s">
        <v>188</v>
      </c>
      <c r="AU685" s="146" t="s">
        <v>86</v>
      </c>
      <c r="AV685" s="13" t="s">
        <v>86</v>
      </c>
      <c r="AW685" s="13" t="s">
        <v>36</v>
      </c>
      <c r="AX685" s="13" t="s">
        <v>83</v>
      </c>
      <c r="AY685" s="146" t="s">
        <v>177</v>
      </c>
    </row>
    <row r="686" spans="2:65" s="1" customFormat="1" ht="48.95" customHeight="1" x14ac:dyDescent="0.2">
      <c r="B686" s="120"/>
      <c r="C686" s="121" t="s">
        <v>960</v>
      </c>
      <c r="D686" s="121" t="s">
        <v>179</v>
      </c>
      <c r="E686" s="122" t="s">
        <v>961</v>
      </c>
      <c r="F686" s="123" t="s">
        <v>962</v>
      </c>
      <c r="G686" s="124" t="s">
        <v>227</v>
      </c>
      <c r="H686" s="125">
        <v>1.83</v>
      </c>
      <c r="I686" s="126"/>
      <c r="J686" s="127">
        <f>ROUND(I686*H686,2)</f>
        <v>0</v>
      </c>
      <c r="K686" s="123" t="s">
        <v>183</v>
      </c>
      <c r="L686" s="28"/>
      <c r="M686" s="128" t="s">
        <v>3</v>
      </c>
      <c r="N686" s="129" t="s">
        <v>46</v>
      </c>
      <c r="P686" s="130">
        <f>O686*H686</f>
        <v>0</v>
      </c>
      <c r="Q686" s="130">
        <v>0</v>
      </c>
      <c r="R686" s="130">
        <f>Q686*H686</f>
        <v>0</v>
      </c>
      <c r="S686" s="130">
        <v>0</v>
      </c>
      <c r="T686" s="131">
        <f>S686*H686</f>
        <v>0</v>
      </c>
      <c r="AR686" s="132" t="s">
        <v>284</v>
      </c>
      <c r="AT686" s="132" t="s">
        <v>179</v>
      </c>
      <c r="AU686" s="132" t="s">
        <v>86</v>
      </c>
      <c r="AY686" s="17" t="s">
        <v>177</v>
      </c>
      <c r="BE686" s="133">
        <f>IF(N686="základní",J686,0)</f>
        <v>0</v>
      </c>
      <c r="BF686" s="133">
        <f>IF(N686="snížená",J686,0)</f>
        <v>0</v>
      </c>
      <c r="BG686" s="133">
        <f>IF(N686="zákl. přenesená",J686,0)</f>
        <v>0</v>
      </c>
      <c r="BH686" s="133">
        <f>IF(N686="sníž. přenesená",J686,0)</f>
        <v>0</v>
      </c>
      <c r="BI686" s="133">
        <f>IF(N686="nulová",J686,0)</f>
        <v>0</v>
      </c>
      <c r="BJ686" s="17" t="s">
        <v>83</v>
      </c>
      <c r="BK686" s="133">
        <f>ROUND(I686*H686,2)</f>
        <v>0</v>
      </c>
      <c r="BL686" s="17" t="s">
        <v>284</v>
      </c>
      <c r="BM686" s="132" t="s">
        <v>963</v>
      </c>
    </row>
    <row r="687" spans="2:65" s="1" customFormat="1" x14ac:dyDescent="0.2">
      <c r="B687" s="28"/>
      <c r="D687" s="134" t="s">
        <v>186</v>
      </c>
      <c r="F687" s="135" t="s">
        <v>964</v>
      </c>
      <c r="I687" s="136"/>
      <c r="L687" s="28"/>
      <c r="M687" s="137"/>
      <c r="T687" s="44"/>
      <c r="AT687" s="17" t="s">
        <v>186</v>
      </c>
      <c r="AU687" s="17" t="s">
        <v>86</v>
      </c>
    </row>
    <row r="688" spans="2:65" s="11" customFormat="1" ht="22.7" customHeight="1" x14ac:dyDescent="0.2">
      <c r="B688" s="108"/>
      <c r="D688" s="109" t="s">
        <v>74</v>
      </c>
      <c r="E688" s="118" t="s">
        <v>965</v>
      </c>
      <c r="F688" s="118" t="s">
        <v>966</v>
      </c>
      <c r="I688" s="111"/>
      <c r="J688" s="119">
        <f>BK688</f>
        <v>0</v>
      </c>
      <c r="L688" s="108"/>
      <c r="M688" s="113"/>
      <c r="P688" s="114">
        <f>SUM(P689:P753)</f>
        <v>0</v>
      </c>
      <c r="R688" s="114">
        <f>SUM(R689:R753)</f>
        <v>3.5910484600000001</v>
      </c>
      <c r="T688" s="115">
        <f>SUM(T689:T753)</f>
        <v>2.9770517999999999</v>
      </c>
      <c r="AR688" s="109" t="s">
        <v>86</v>
      </c>
      <c r="AT688" s="116" t="s">
        <v>74</v>
      </c>
      <c r="AU688" s="116" t="s">
        <v>83</v>
      </c>
      <c r="AY688" s="109" t="s">
        <v>177</v>
      </c>
      <c r="BK688" s="117">
        <f>SUM(BK689:BK753)</f>
        <v>0</v>
      </c>
    </row>
    <row r="689" spans="2:65" s="1" customFormat="1" ht="37.700000000000003" customHeight="1" x14ac:dyDescent="0.2">
      <c r="B689" s="120"/>
      <c r="C689" s="121" t="s">
        <v>967</v>
      </c>
      <c r="D689" s="121" t="s">
        <v>179</v>
      </c>
      <c r="E689" s="122" t="s">
        <v>968</v>
      </c>
      <c r="F689" s="123" t="s">
        <v>969</v>
      </c>
      <c r="G689" s="124" t="s">
        <v>279</v>
      </c>
      <c r="H689" s="125">
        <v>912.16200000000003</v>
      </c>
      <c r="I689" s="126"/>
      <c r="J689" s="127">
        <f>ROUND(I689*H689,2)</f>
        <v>0</v>
      </c>
      <c r="K689" s="123" t="s">
        <v>183</v>
      </c>
      <c r="L689" s="28"/>
      <c r="M689" s="128" t="s">
        <v>3</v>
      </c>
      <c r="N689" s="129" t="s">
        <v>46</v>
      </c>
      <c r="P689" s="130">
        <f>O689*H689</f>
        <v>0</v>
      </c>
      <c r="Q689" s="130">
        <v>0</v>
      </c>
      <c r="R689" s="130">
        <f>Q689*H689</f>
        <v>0</v>
      </c>
      <c r="S689" s="130">
        <v>0</v>
      </c>
      <c r="T689" s="131">
        <f>S689*H689</f>
        <v>0</v>
      </c>
      <c r="AR689" s="132" t="s">
        <v>284</v>
      </c>
      <c r="AT689" s="132" t="s">
        <v>179</v>
      </c>
      <c r="AU689" s="132" t="s">
        <v>86</v>
      </c>
      <c r="AY689" s="17" t="s">
        <v>177</v>
      </c>
      <c r="BE689" s="133">
        <f>IF(N689="základní",J689,0)</f>
        <v>0</v>
      </c>
      <c r="BF689" s="133">
        <f>IF(N689="snížená",J689,0)</f>
        <v>0</v>
      </c>
      <c r="BG689" s="133">
        <f>IF(N689="zákl. přenesená",J689,0)</f>
        <v>0</v>
      </c>
      <c r="BH689" s="133">
        <f>IF(N689="sníž. přenesená",J689,0)</f>
        <v>0</v>
      </c>
      <c r="BI689" s="133">
        <f>IF(N689="nulová",J689,0)</f>
        <v>0</v>
      </c>
      <c r="BJ689" s="17" t="s">
        <v>83</v>
      </c>
      <c r="BK689" s="133">
        <f>ROUND(I689*H689,2)</f>
        <v>0</v>
      </c>
      <c r="BL689" s="17" t="s">
        <v>284</v>
      </c>
      <c r="BM689" s="132" t="s">
        <v>970</v>
      </c>
    </row>
    <row r="690" spans="2:65" s="1" customFormat="1" x14ac:dyDescent="0.2">
      <c r="B690" s="28"/>
      <c r="D690" s="134" t="s">
        <v>186</v>
      </c>
      <c r="F690" s="135" t="s">
        <v>971</v>
      </c>
      <c r="I690" s="136"/>
      <c r="L690" s="28"/>
      <c r="M690" s="137"/>
      <c r="T690" s="44"/>
      <c r="AT690" s="17" t="s">
        <v>186</v>
      </c>
      <c r="AU690" s="17" t="s">
        <v>86</v>
      </c>
    </row>
    <row r="691" spans="2:65" s="1" customFormat="1" ht="16.5" customHeight="1" x14ac:dyDescent="0.2">
      <c r="B691" s="120"/>
      <c r="C691" s="121" t="s">
        <v>972</v>
      </c>
      <c r="D691" s="121" t="s">
        <v>179</v>
      </c>
      <c r="E691" s="122" t="s">
        <v>973</v>
      </c>
      <c r="F691" s="123" t="s">
        <v>974</v>
      </c>
      <c r="G691" s="124" t="s">
        <v>279</v>
      </c>
      <c r="H691" s="125">
        <v>912.16200000000003</v>
      </c>
      <c r="I691" s="126"/>
      <c r="J691" s="127">
        <f>ROUND(I691*H691,2)</f>
        <v>0</v>
      </c>
      <c r="K691" s="123" t="s">
        <v>183</v>
      </c>
      <c r="L691" s="28"/>
      <c r="M691" s="128" t="s">
        <v>3</v>
      </c>
      <c r="N691" s="129" t="s">
        <v>46</v>
      </c>
      <c r="P691" s="130">
        <f>O691*H691</f>
        <v>0</v>
      </c>
      <c r="Q691" s="130">
        <v>0</v>
      </c>
      <c r="R691" s="130">
        <f>Q691*H691</f>
        <v>0</v>
      </c>
      <c r="S691" s="130">
        <v>0</v>
      </c>
      <c r="T691" s="131">
        <f>S691*H691</f>
        <v>0</v>
      </c>
      <c r="AR691" s="132" t="s">
        <v>284</v>
      </c>
      <c r="AT691" s="132" t="s">
        <v>179</v>
      </c>
      <c r="AU691" s="132" t="s">
        <v>86</v>
      </c>
      <c r="AY691" s="17" t="s">
        <v>177</v>
      </c>
      <c r="BE691" s="133">
        <f>IF(N691="základní",J691,0)</f>
        <v>0</v>
      </c>
      <c r="BF691" s="133">
        <f>IF(N691="snížená",J691,0)</f>
        <v>0</v>
      </c>
      <c r="BG691" s="133">
        <f>IF(N691="zákl. přenesená",J691,0)</f>
        <v>0</v>
      </c>
      <c r="BH691" s="133">
        <f>IF(N691="sníž. přenesená",J691,0)</f>
        <v>0</v>
      </c>
      <c r="BI691" s="133">
        <f>IF(N691="nulová",J691,0)</f>
        <v>0</v>
      </c>
      <c r="BJ691" s="17" t="s">
        <v>83</v>
      </c>
      <c r="BK691" s="133">
        <f>ROUND(I691*H691,2)</f>
        <v>0</v>
      </c>
      <c r="BL691" s="17" t="s">
        <v>284</v>
      </c>
      <c r="BM691" s="132" t="s">
        <v>975</v>
      </c>
    </row>
    <row r="692" spans="2:65" s="1" customFormat="1" x14ac:dyDescent="0.2">
      <c r="B692" s="28"/>
      <c r="D692" s="134" t="s">
        <v>186</v>
      </c>
      <c r="F692" s="135" t="s">
        <v>976</v>
      </c>
      <c r="I692" s="136"/>
      <c r="L692" s="28"/>
      <c r="M692" s="137"/>
      <c r="T692" s="44"/>
      <c r="AT692" s="17" t="s">
        <v>186</v>
      </c>
      <c r="AU692" s="17" t="s">
        <v>86</v>
      </c>
    </row>
    <row r="693" spans="2:65" s="1" customFormat="1" ht="21.75" customHeight="1" x14ac:dyDescent="0.2">
      <c r="B693" s="120"/>
      <c r="C693" s="121" t="s">
        <v>977</v>
      </c>
      <c r="D693" s="121" t="s">
        <v>179</v>
      </c>
      <c r="E693" s="122" t="s">
        <v>978</v>
      </c>
      <c r="F693" s="123" t="s">
        <v>979</v>
      </c>
      <c r="G693" s="124" t="s">
        <v>279</v>
      </c>
      <c r="H693" s="125">
        <v>912.16200000000003</v>
      </c>
      <c r="I693" s="126"/>
      <c r="J693" s="127">
        <f>ROUND(I693*H693,2)</f>
        <v>0</v>
      </c>
      <c r="K693" s="123" t="s">
        <v>183</v>
      </c>
      <c r="L693" s="28"/>
      <c r="M693" s="128" t="s">
        <v>3</v>
      </c>
      <c r="N693" s="129" t="s">
        <v>46</v>
      </c>
      <c r="P693" s="130">
        <f>O693*H693</f>
        <v>0</v>
      </c>
      <c r="Q693" s="130">
        <v>3.0000000000000001E-5</v>
      </c>
      <c r="R693" s="130">
        <f>Q693*H693</f>
        <v>2.7364860000000001E-2</v>
      </c>
      <c r="S693" s="130">
        <v>0</v>
      </c>
      <c r="T693" s="131">
        <f>S693*H693</f>
        <v>0</v>
      </c>
      <c r="AR693" s="132" t="s">
        <v>284</v>
      </c>
      <c r="AT693" s="132" t="s">
        <v>179</v>
      </c>
      <c r="AU693" s="132" t="s">
        <v>86</v>
      </c>
      <c r="AY693" s="17" t="s">
        <v>177</v>
      </c>
      <c r="BE693" s="133">
        <f>IF(N693="základní",J693,0)</f>
        <v>0</v>
      </c>
      <c r="BF693" s="133">
        <f>IF(N693="snížená",J693,0)</f>
        <v>0</v>
      </c>
      <c r="BG693" s="133">
        <f>IF(N693="zákl. přenesená",J693,0)</f>
        <v>0</v>
      </c>
      <c r="BH693" s="133">
        <f>IF(N693="sníž. přenesená",J693,0)</f>
        <v>0</v>
      </c>
      <c r="BI693" s="133">
        <f>IF(N693="nulová",J693,0)</f>
        <v>0</v>
      </c>
      <c r="BJ693" s="17" t="s">
        <v>83</v>
      </c>
      <c r="BK693" s="133">
        <f>ROUND(I693*H693,2)</f>
        <v>0</v>
      </c>
      <c r="BL693" s="17" t="s">
        <v>284</v>
      </c>
      <c r="BM693" s="132" t="s">
        <v>980</v>
      </c>
    </row>
    <row r="694" spans="2:65" s="1" customFormat="1" x14ac:dyDescent="0.2">
      <c r="B694" s="28"/>
      <c r="D694" s="134" t="s">
        <v>186</v>
      </c>
      <c r="F694" s="135" t="s">
        <v>981</v>
      </c>
      <c r="I694" s="136"/>
      <c r="L694" s="28"/>
      <c r="M694" s="137"/>
      <c r="T694" s="44"/>
      <c r="AT694" s="17" t="s">
        <v>186</v>
      </c>
      <c r="AU694" s="17" t="s">
        <v>86</v>
      </c>
    </row>
    <row r="695" spans="2:65" s="1" customFormat="1" ht="24.2" customHeight="1" x14ac:dyDescent="0.2">
      <c r="B695" s="120"/>
      <c r="C695" s="121" t="s">
        <v>982</v>
      </c>
      <c r="D695" s="121" t="s">
        <v>179</v>
      </c>
      <c r="E695" s="122" t="s">
        <v>983</v>
      </c>
      <c r="F695" s="123" t="s">
        <v>984</v>
      </c>
      <c r="G695" s="124" t="s">
        <v>279</v>
      </c>
      <c r="H695" s="125">
        <v>926.202</v>
      </c>
      <c r="I695" s="126"/>
      <c r="J695" s="127">
        <f>ROUND(I695*H695,2)</f>
        <v>0</v>
      </c>
      <c r="K695" s="123" t="s">
        <v>183</v>
      </c>
      <c r="L695" s="28"/>
      <c r="M695" s="128" t="s">
        <v>3</v>
      </c>
      <c r="N695" s="129" t="s">
        <v>46</v>
      </c>
      <c r="P695" s="130">
        <f>O695*H695</f>
        <v>0</v>
      </c>
      <c r="Q695" s="130">
        <v>0</v>
      </c>
      <c r="R695" s="130">
        <f>Q695*H695</f>
        <v>0</v>
      </c>
      <c r="S695" s="130">
        <v>3.0000000000000001E-3</v>
      </c>
      <c r="T695" s="131">
        <f>S695*H695</f>
        <v>2.7786059999999999</v>
      </c>
      <c r="AR695" s="132" t="s">
        <v>284</v>
      </c>
      <c r="AT695" s="132" t="s">
        <v>179</v>
      </c>
      <c r="AU695" s="132" t="s">
        <v>86</v>
      </c>
      <c r="AY695" s="17" t="s">
        <v>177</v>
      </c>
      <c r="BE695" s="133">
        <f>IF(N695="základní",J695,0)</f>
        <v>0</v>
      </c>
      <c r="BF695" s="133">
        <f>IF(N695="snížená",J695,0)</f>
        <v>0</v>
      </c>
      <c r="BG695" s="133">
        <f>IF(N695="zákl. přenesená",J695,0)</f>
        <v>0</v>
      </c>
      <c r="BH695" s="133">
        <f>IF(N695="sníž. přenesená",J695,0)</f>
        <v>0</v>
      </c>
      <c r="BI695" s="133">
        <f>IF(N695="nulová",J695,0)</f>
        <v>0</v>
      </c>
      <c r="BJ695" s="17" t="s">
        <v>83</v>
      </c>
      <c r="BK695" s="133">
        <f>ROUND(I695*H695,2)</f>
        <v>0</v>
      </c>
      <c r="BL695" s="17" t="s">
        <v>284</v>
      </c>
      <c r="BM695" s="132" t="s">
        <v>985</v>
      </c>
    </row>
    <row r="696" spans="2:65" s="1" customFormat="1" x14ac:dyDescent="0.2">
      <c r="B696" s="28"/>
      <c r="D696" s="134" t="s">
        <v>186</v>
      </c>
      <c r="F696" s="135" t="s">
        <v>986</v>
      </c>
      <c r="I696" s="136"/>
      <c r="L696" s="28"/>
      <c r="M696" s="137"/>
      <c r="T696" s="44"/>
      <c r="AT696" s="17" t="s">
        <v>186</v>
      </c>
      <c r="AU696" s="17" t="s">
        <v>86</v>
      </c>
    </row>
    <row r="697" spans="2:65" s="12" customFormat="1" x14ac:dyDescent="0.2">
      <c r="B697" s="138"/>
      <c r="D697" s="139" t="s">
        <v>188</v>
      </c>
      <c r="E697" s="140" t="s">
        <v>3</v>
      </c>
      <c r="F697" s="141" t="s">
        <v>296</v>
      </c>
      <c r="H697" s="140" t="s">
        <v>3</v>
      </c>
      <c r="I697" s="142"/>
      <c r="L697" s="138"/>
      <c r="M697" s="143"/>
      <c r="T697" s="144"/>
      <c r="AT697" s="140" t="s">
        <v>188</v>
      </c>
      <c r="AU697" s="140" t="s">
        <v>86</v>
      </c>
      <c r="AV697" s="12" t="s">
        <v>83</v>
      </c>
      <c r="AW697" s="12" t="s">
        <v>36</v>
      </c>
      <c r="AX697" s="12" t="s">
        <v>75</v>
      </c>
      <c r="AY697" s="140" t="s">
        <v>177</v>
      </c>
    </row>
    <row r="698" spans="2:65" s="13" customFormat="1" x14ac:dyDescent="0.2">
      <c r="B698" s="145"/>
      <c r="D698" s="139" t="s">
        <v>188</v>
      </c>
      <c r="E698" s="146" t="s">
        <v>3</v>
      </c>
      <c r="F698" s="147" t="s">
        <v>987</v>
      </c>
      <c r="H698" s="148">
        <v>165.28</v>
      </c>
      <c r="I698" s="149"/>
      <c r="L698" s="145"/>
      <c r="M698" s="150"/>
      <c r="T698" s="151"/>
      <c r="AT698" s="146" t="s">
        <v>188</v>
      </c>
      <c r="AU698" s="146" t="s">
        <v>86</v>
      </c>
      <c r="AV698" s="13" t="s">
        <v>86</v>
      </c>
      <c r="AW698" s="13" t="s">
        <v>36</v>
      </c>
      <c r="AX698" s="13" t="s">
        <v>75</v>
      </c>
      <c r="AY698" s="146" t="s">
        <v>177</v>
      </c>
    </row>
    <row r="699" spans="2:65" s="13" customFormat="1" x14ac:dyDescent="0.2">
      <c r="B699" s="145"/>
      <c r="D699" s="139" t="s">
        <v>188</v>
      </c>
      <c r="E699" s="146" t="s">
        <v>3</v>
      </c>
      <c r="F699" s="147" t="s">
        <v>988</v>
      </c>
      <c r="H699" s="148">
        <v>106.932</v>
      </c>
      <c r="I699" s="149"/>
      <c r="L699" s="145"/>
      <c r="M699" s="150"/>
      <c r="T699" s="151"/>
      <c r="AT699" s="146" t="s">
        <v>188</v>
      </c>
      <c r="AU699" s="146" t="s">
        <v>86</v>
      </c>
      <c r="AV699" s="13" t="s">
        <v>86</v>
      </c>
      <c r="AW699" s="13" t="s">
        <v>36</v>
      </c>
      <c r="AX699" s="13" t="s">
        <v>75</v>
      </c>
      <c r="AY699" s="146" t="s">
        <v>177</v>
      </c>
    </row>
    <row r="700" spans="2:65" s="12" customFormat="1" x14ac:dyDescent="0.2">
      <c r="B700" s="138"/>
      <c r="D700" s="139" t="s">
        <v>188</v>
      </c>
      <c r="E700" s="140" t="s">
        <v>3</v>
      </c>
      <c r="F700" s="141" t="s">
        <v>298</v>
      </c>
      <c r="H700" s="140" t="s">
        <v>3</v>
      </c>
      <c r="I700" s="142"/>
      <c r="L700" s="138"/>
      <c r="M700" s="143"/>
      <c r="T700" s="144"/>
      <c r="AT700" s="140" t="s">
        <v>188</v>
      </c>
      <c r="AU700" s="140" t="s">
        <v>86</v>
      </c>
      <c r="AV700" s="12" t="s">
        <v>83</v>
      </c>
      <c r="AW700" s="12" t="s">
        <v>36</v>
      </c>
      <c r="AX700" s="12" t="s">
        <v>75</v>
      </c>
      <c r="AY700" s="140" t="s">
        <v>177</v>
      </c>
    </row>
    <row r="701" spans="2:65" s="13" customFormat="1" x14ac:dyDescent="0.2">
      <c r="B701" s="145"/>
      <c r="D701" s="139" t="s">
        <v>188</v>
      </c>
      <c r="E701" s="146" t="s">
        <v>3</v>
      </c>
      <c r="F701" s="147" t="s">
        <v>458</v>
      </c>
      <c r="H701" s="148">
        <v>339.11</v>
      </c>
      <c r="I701" s="149"/>
      <c r="L701" s="145"/>
      <c r="M701" s="150"/>
      <c r="T701" s="151"/>
      <c r="AT701" s="146" t="s">
        <v>188</v>
      </c>
      <c r="AU701" s="146" t="s">
        <v>86</v>
      </c>
      <c r="AV701" s="13" t="s">
        <v>86</v>
      </c>
      <c r="AW701" s="13" t="s">
        <v>36</v>
      </c>
      <c r="AX701" s="13" t="s">
        <v>75</v>
      </c>
      <c r="AY701" s="146" t="s">
        <v>177</v>
      </c>
    </row>
    <row r="702" spans="2:65" s="12" customFormat="1" x14ac:dyDescent="0.2">
      <c r="B702" s="138"/>
      <c r="D702" s="139" t="s">
        <v>188</v>
      </c>
      <c r="E702" s="140" t="s">
        <v>3</v>
      </c>
      <c r="F702" s="141" t="s">
        <v>300</v>
      </c>
      <c r="H702" s="140" t="s">
        <v>3</v>
      </c>
      <c r="I702" s="142"/>
      <c r="L702" s="138"/>
      <c r="M702" s="143"/>
      <c r="T702" s="144"/>
      <c r="AT702" s="140" t="s">
        <v>188</v>
      </c>
      <c r="AU702" s="140" t="s">
        <v>86</v>
      </c>
      <c r="AV702" s="12" t="s">
        <v>83</v>
      </c>
      <c r="AW702" s="12" t="s">
        <v>36</v>
      </c>
      <c r="AX702" s="12" t="s">
        <v>75</v>
      </c>
      <c r="AY702" s="140" t="s">
        <v>177</v>
      </c>
    </row>
    <row r="703" spans="2:65" s="13" customFormat="1" x14ac:dyDescent="0.2">
      <c r="B703" s="145"/>
      <c r="D703" s="139" t="s">
        <v>188</v>
      </c>
      <c r="E703" s="146" t="s">
        <v>3</v>
      </c>
      <c r="F703" s="147" t="s">
        <v>989</v>
      </c>
      <c r="H703" s="148">
        <v>314.88</v>
      </c>
      <c r="I703" s="149"/>
      <c r="L703" s="145"/>
      <c r="M703" s="150"/>
      <c r="T703" s="151"/>
      <c r="AT703" s="146" t="s">
        <v>188</v>
      </c>
      <c r="AU703" s="146" t="s">
        <v>86</v>
      </c>
      <c r="AV703" s="13" t="s">
        <v>86</v>
      </c>
      <c r="AW703" s="13" t="s">
        <v>36</v>
      </c>
      <c r="AX703" s="13" t="s">
        <v>75</v>
      </c>
      <c r="AY703" s="146" t="s">
        <v>177</v>
      </c>
    </row>
    <row r="704" spans="2:65" s="14" customFormat="1" x14ac:dyDescent="0.2">
      <c r="B704" s="152"/>
      <c r="D704" s="139" t="s">
        <v>188</v>
      </c>
      <c r="E704" s="153" t="s">
        <v>3</v>
      </c>
      <c r="F704" s="154" t="s">
        <v>199</v>
      </c>
      <c r="H704" s="155">
        <v>926.202</v>
      </c>
      <c r="I704" s="156"/>
      <c r="L704" s="152"/>
      <c r="M704" s="157"/>
      <c r="T704" s="158"/>
      <c r="AT704" s="153" t="s">
        <v>188</v>
      </c>
      <c r="AU704" s="153" t="s">
        <v>86</v>
      </c>
      <c r="AV704" s="14" t="s">
        <v>184</v>
      </c>
      <c r="AW704" s="14" t="s">
        <v>36</v>
      </c>
      <c r="AX704" s="14" t="s">
        <v>83</v>
      </c>
      <c r="AY704" s="153" t="s">
        <v>177</v>
      </c>
    </row>
    <row r="705" spans="2:65" s="1" customFormat="1" ht="24.2" customHeight="1" x14ac:dyDescent="0.2">
      <c r="B705" s="120"/>
      <c r="C705" s="121" t="s">
        <v>990</v>
      </c>
      <c r="D705" s="121" t="s">
        <v>179</v>
      </c>
      <c r="E705" s="122" t="s">
        <v>991</v>
      </c>
      <c r="F705" s="123" t="s">
        <v>992</v>
      </c>
      <c r="G705" s="124" t="s">
        <v>279</v>
      </c>
      <c r="H705" s="125">
        <v>17.5</v>
      </c>
      <c r="I705" s="126"/>
      <c r="J705" s="127">
        <f>ROUND(I705*H705,2)</f>
        <v>0</v>
      </c>
      <c r="K705" s="123" t="s">
        <v>183</v>
      </c>
      <c r="L705" s="28"/>
      <c r="M705" s="128" t="s">
        <v>3</v>
      </c>
      <c r="N705" s="129" t="s">
        <v>46</v>
      </c>
      <c r="P705" s="130">
        <f>O705*H705</f>
        <v>0</v>
      </c>
      <c r="Q705" s="130">
        <v>4.0000000000000002E-4</v>
      </c>
      <c r="R705" s="130">
        <f>Q705*H705</f>
        <v>7.0000000000000001E-3</v>
      </c>
      <c r="S705" s="130">
        <v>0</v>
      </c>
      <c r="T705" s="131">
        <f>S705*H705</f>
        <v>0</v>
      </c>
      <c r="AR705" s="132" t="s">
        <v>284</v>
      </c>
      <c r="AT705" s="132" t="s">
        <v>179</v>
      </c>
      <c r="AU705" s="132" t="s">
        <v>86</v>
      </c>
      <c r="AY705" s="17" t="s">
        <v>177</v>
      </c>
      <c r="BE705" s="133">
        <f>IF(N705="základní",J705,0)</f>
        <v>0</v>
      </c>
      <c r="BF705" s="133">
        <f>IF(N705="snížená",J705,0)</f>
        <v>0</v>
      </c>
      <c r="BG705" s="133">
        <f>IF(N705="zákl. přenesená",J705,0)</f>
        <v>0</v>
      </c>
      <c r="BH705" s="133">
        <f>IF(N705="sníž. přenesená",J705,0)</f>
        <v>0</v>
      </c>
      <c r="BI705" s="133">
        <f>IF(N705="nulová",J705,0)</f>
        <v>0</v>
      </c>
      <c r="BJ705" s="17" t="s">
        <v>83</v>
      </c>
      <c r="BK705" s="133">
        <f>ROUND(I705*H705,2)</f>
        <v>0</v>
      </c>
      <c r="BL705" s="17" t="s">
        <v>284</v>
      </c>
      <c r="BM705" s="132" t="s">
        <v>993</v>
      </c>
    </row>
    <row r="706" spans="2:65" s="1" customFormat="1" x14ac:dyDescent="0.2">
      <c r="B706" s="28"/>
      <c r="D706" s="134" t="s">
        <v>186</v>
      </c>
      <c r="F706" s="135" t="s">
        <v>994</v>
      </c>
      <c r="I706" s="136"/>
      <c r="L706" s="28"/>
      <c r="M706" s="137"/>
      <c r="T706" s="44"/>
      <c r="AT706" s="17" t="s">
        <v>186</v>
      </c>
      <c r="AU706" s="17" t="s">
        <v>86</v>
      </c>
    </row>
    <row r="707" spans="2:65" s="12" customFormat="1" x14ac:dyDescent="0.2">
      <c r="B707" s="138"/>
      <c r="D707" s="139" t="s">
        <v>188</v>
      </c>
      <c r="E707" s="140" t="s">
        <v>3</v>
      </c>
      <c r="F707" s="141" t="s">
        <v>995</v>
      </c>
      <c r="H707" s="140" t="s">
        <v>3</v>
      </c>
      <c r="I707" s="142"/>
      <c r="L707" s="138"/>
      <c r="M707" s="143"/>
      <c r="T707" s="144"/>
      <c r="AT707" s="140" t="s">
        <v>188</v>
      </c>
      <c r="AU707" s="140" t="s">
        <v>86</v>
      </c>
      <c r="AV707" s="12" t="s">
        <v>83</v>
      </c>
      <c r="AW707" s="12" t="s">
        <v>36</v>
      </c>
      <c r="AX707" s="12" t="s">
        <v>75</v>
      </c>
      <c r="AY707" s="140" t="s">
        <v>177</v>
      </c>
    </row>
    <row r="708" spans="2:65" s="13" customFormat="1" x14ac:dyDescent="0.2">
      <c r="B708" s="145"/>
      <c r="D708" s="139" t="s">
        <v>188</v>
      </c>
      <c r="E708" s="146" t="s">
        <v>3</v>
      </c>
      <c r="F708" s="147" t="s">
        <v>996</v>
      </c>
      <c r="H708" s="148">
        <v>17.5</v>
      </c>
      <c r="I708" s="149"/>
      <c r="L708" s="145"/>
      <c r="M708" s="150"/>
      <c r="T708" s="151"/>
      <c r="AT708" s="146" t="s">
        <v>188</v>
      </c>
      <c r="AU708" s="146" t="s">
        <v>86</v>
      </c>
      <c r="AV708" s="13" t="s">
        <v>86</v>
      </c>
      <c r="AW708" s="13" t="s">
        <v>36</v>
      </c>
      <c r="AX708" s="13" t="s">
        <v>83</v>
      </c>
      <c r="AY708" s="146" t="s">
        <v>177</v>
      </c>
    </row>
    <row r="709" spans="2:65" s="1" customFormat="1" ht="37.700000000000003" customHeight="1" x14ac:dyDescent="0.2">
      <c r="B709" s="120"/>
      <c r="C709" s="159" t="s">
        <v>997</v>
      </c>
      <c r="D709" s="159" t="s">
        <v>246</v>
      </c>
      <c r="E709" s="160" t="s">
        <v>998</v>
      </c>
      <c r="F709" s="161" t="s">
        <v>999</v>
      </c>
      <c r="G709" s="162" t="s">
        <v>279</v>
      </c>
      <c r="H709" s="163">
        <v>20.405999999999999</v>
      </c>
      <c r="I709" s="164"/>
      <c r="J709" s="165">
        <f>ROUND(I709*H709,2)</f>
        <v>0</v>
      </c>
      <c r="K709" s="161" t="s">
        <v>183</v>
      </c>
      <c r="L709" s="166"/>
      <c r="M709" s="167" t="s">
        <v>3</v>
      </c>
      <c r="N709" s="168" t="s">
        <v>46</v>
      </c>
      <c r="P709" s="130">
        <f>O709*H709</f>
        <v>0</v>
      </c>
      <c r="Q709" s="130">
        <v>3.0000000000000001E-3</v>
      </c>
      <c r="R709" s="130">
        <f>Q709*H709</f>
        <v>6.1217999999999995E-2</v>
      </c>
      <c r="S709" s="130">
        <v>0</v>
      </c>
      <c r="T709" s="131">
        <f>S709*H709</f>
        <v>0</v>
      </c>
      <c r="AR709" s="132" t="s">
        <v>406</v>
      </c>
      <c r="AT709" s="132" t="s">
        <v>246</v>
      </c>
      <c r="AU709" s="132" t="s">
        <v>86</v>
      </c>
      <c r="AY709" s="17" t="s">
        <v>177</v>
      </c>
      <c r="BE709" s="133">
        <f>IF(N709="základní",J709,0)</f>
        <v>0</v>
      </c>
      <c r="BF709" s="133">
        <f>IF(N709="snížená",J709,0)</f>
        <v>0</v>
      </c>
      <c r="BG709" s="133">
        <f>IF(N709="zákl. přenesená",J709,0)</f>
        <v>0</v>
      </c>
      <c r="BH709" s="133">
        <f>IF(N709="sníž. přenesená",J709,0)</f>
        <v>0</v>
      </c>
      <c r="BI709" s="133">
        <f>IF(N709="nulová",J709,0)</f>
        <v>0</v>
      </c>
      <c r="BJ709" s="17" t="s">
        <v>83</v>
      </c>
      <c r="BK709" s="133">
        <f>ROUND(I709*H709,2)</f>
        <v>0</v>
      </c>
      <c r="BL709" s="17" t="s">
        <v>284</v>
      </c>
      <c r="BM709" s="132" t="s">
        <v>1000</v>
      </c>
    </row>
    <row r="710" spans="2:65" s="13" customFormat="1" x14ac:dyDescent="0.2">
      <c r="B710" s="145"/>
      <c r="D710" s="139" t="s">
        <v>188</v>
      </c>
      <c r="F710" s="147" t="s">
        <v>1001</v>
      </c>
      <c r="H710" s="148">
        <v>20.405999999999999</v>
      </c>
      <c r="I710" s="149"/>
      <c r="L710" s="145"/>
      <c r="M710" s="150"/>
      <c r="T710" s="151"/>
      <c r="AT710" s="146" t="s">
        <v>188</v>
      </c>
      <c r="AU710" s="146" t="s">
        <v>86</v>
      </c>
      <c r="AV710" s="13" t="s">
        <v>86</v>
      </c>
      <c r="AW710" s="13" t="s">
        <v>4</v>
      </c>
      <c r="AX710" s="13" t="s">
        <v>83</v>
      </c>
      <c r="AY710" s="146" t="s">
        <v>177</v>
      </c>
    </row>
    <row r="711" spans="2:65" s="1" customFormat="1" ht="24.2" customHeight="1" x14ac:dyDescent="0.2">
      <c r="B711" s="120"/>
      <c r="C711" s="121" t="s">
        <v>1002</v>
      </c>
      <c r="D711" s="121" t="s">
        <v>179</v>
      </c>
      <c r="E711" s="122" t="s">
        <v>1003</v>
      </c>
      <c r="F711" s="123" t="s">
        <v>1004</v>
      </c>
      <c r="G711" s="124" t="s">
        <v>279</v>
      </c>
      <c r="H711" s="125">
        <v>894.66200000000003</v>
      </c>
      <c r="I711" s="126"/>
      <c r="J711" s="127">
        <f>ROUND(I711*H711,2)</f>
        <v>0</v>
      </c>
      <c r="K711" s="123" t="s">
        <v>183</v>
      </c>
      <c r="L711" s="28"/>
      <c r="M711" s="128" t="s">
        <v>3</v>
      </c>
      <c r="N711" s="129" t="s">
        <v>46</v>
      </c>
      <c r="P711" s="130">
        <f>O711*H711</f>
        <v>0</v>
      </c>
      <c r="Q711" s="130">
        <v>6.9999999999999999E-4</v>
      </c>
      <c r="R711" s="130">
        <f>Q711*H711</f>
        <v>0.62626340000000003</v>
      </c>
      <c r="S711" s="130">
        <v>0</v>
      </c>
      <c r="T711" s="131">
        <f>S711*H711</f>
        <v>0</v>
      </c>
      <c r="AR711" s="132" t="s">
        <v>284</v>
      </c>
      <c r="AT711" s="132" t="s">
        <v>179</v>
      </c>
      <c r="AU711" s="132" t="s">
        <v>86</v>
      </c>
      <c r="AY711" s="17" t="s">
        <v>177</v>
      </c>
      <c r="BE711" s="133">
        <f>IF(N711="základní",J711,0)</f>
        <v>0</v>
      </c>
      <c r="BF711" s="133">
        <f>IF(N711="snížená",J711,0)</f>
        <v>0</v>
      </c>
      <c r="BG711" s="133">
        <f>IF(N711="zákl. přenesená",J711,0)</f>
        <v>0</v>
      </c>
      <c r="BH711" s="133">
        <f>IF(N711="sníž. přenesená",J711,0)</f>
        <v>0</v>
      </c>
      <c r="BI711" s="133">
        <f>IF(N711="nulová",J711,0)</f>
        <v>0</v>
      </c>
      <c r="BJ711" s="17" t="s">
        <v>83</v>
      </c>
      <c r="BK711" s="133">
        <f>ROUND(I711*H711,2)</f>
        <v>0</v>
      </c>
      <c r="BL711" s="17" t="s">
        <v>284</v>
      </c>
      <c r="BM711" s="132" t="s">
        <v>1005</v>
      </c>
    </row>
    <row r="712" spans="2:65" s="1" customFormat="1" x14ac:dyDescent="0.2">
      <c r="B712" s="28"/>
      <c r="D712" s="134" t="s">
        <v>186</v>
      </c>
      <c r="F712" s="135" t="s">
        <v>1006</v>
      </c>
      <c r="I712" s="136"/>
      <c r="L712" s="28"/>
      <c r="M712" s="137"/>
      <c r="T712" s="44"/>
      <c r="AT712" s="17" t="s">
        <v>186</v>
      </c>
      <c r="AU712" s="17" t="s">
        <v>86</v>
      </c>
    </row>
    <row r="713" spans="2:65" s="12" customFormat="1" x14ac:dyDescent="0.2">
      <c r="B713" s="138"/>
      <c r="D713" s="139" t="s">
        <v>188</v>
      </c>
      <c r="E713" s="140" t="s">
        <v>3</v>
      </c>
      <c r="F713" s="141" t="s">
        <v>296</v>
      </c>
      <c r="H713" s="140" t="s">
        <v>3</v>
      </c>
      <c r="I713" s="142"/>
      <c r="L713" s="138"/>
      <c r="M713" s="143"/>
      <c r="T713" s="144"/>
      <c r="AT713" s="140" t="s">
        <v>188</v>
      </c>
      <c r="AU713" s="140" t="s">
        <v>86</v>
      </c>
      <c r="AV713" s="12" t="s">
        <v>83</v>
      </c>
      <c r="AW713" s="12" t="s">
        <v>36</v>
      </c>
      <c r="AX713" s="12" t="s">
        <v>75</v>
      </c>
      <c r="AY713" s="140" t="s">
        <v>177</v>
      </c>
    </row>
    <row r="714" spans="2:65" s="13" customFormat="1" x14ac:dyDescent="0.2">
      <c r="B714" s="145"/>
      <c r="D714" s="139" t="s">
        <v>188</v>
      </c>
      <c r="E714" s="146" t="s">
        <v>3</v>
      </c>
      <c r="F714" s="147" t="s">
        <v>1007</v>
      </c>
      <c r="H714" s="148">
        <v>147.78</v>
      </c>
      <c r="I714" s="149"/>
      <c r="L714" s="145"/>
      <c r="M714" s="150"/>
      <c r="T714" s="151"/>
      <c r="AT714" s="146" t="s">
        <v>188</v>
      </c>
      <c r="AU714" s="146" t="s">
        <v>86</v>
      </c>
      <c r="AV714" s="13" t="s">
        <v>86</v>
      </c>
      <c r="AW714" s="13" t="s">
        <v>36</v>
      </c>
      <c r="AX714" s="13" t="s">
        <v>75</v>
      </c>
      <c r="AY714" s="146" t="s">
        <v>177</v>
      </c>
    </row>
    <row r="715" spans="2:65" s="13" customFormat="1" x14ac:dyDescent="0.2">
      <c r="B715" s="145"/>
      <c r="D715" s="139" t="s">
        <v>188</v>
      </c>
      <c r="E715" s="146" t="s">
        <v>3</v>
      </c>
      <c r="F715" s="147" t="s">
        <v>988</v>
      </c>
      <c r="H715" s="148">
        <v>106.932</v>
      </c>
      <c r="I715" s="149"/>
      <c r="L715" s="145"/>
      <c r="M715" s="150"/>
      <c r="T715" s="151"/>
      <c r="AT715" s="146" t="s">
        <v>188</v>
      </c>
      <c r="AU715" s="146" t="s">
        <v>86</v>
      </c>
      <c r="AV715" s="13" t="s">
        <v>86</v>
      </c>
      <c r="AW715" s="13" t="s">
        <v>36</v>
      </c>
      <c r="AX715" s="13" t="s">
        <v>75</v>
      </c>
      <c r="AY715" s="146" t="s">
        <v>177</v>
      </c>
    </row>
    <row r="716" spans="2:65" s="12" customFormat="1" x14ac:dyDescent="0.2">
      <c r="B716" s="138"/>
      <c r="D716" s="139" t="s">
        <v>188</v>
      </c>
      <c r="E716" s="140" t="s">
        <v>3</v>
      </c>
      <c r="F716" s="141" t="s">
        <v>298</v>
      </c>
      <c r="H716" s="140" t="s">
        <v>3</v>
      </c>
      <c r="I716" s="142"/>
      <c r="L716" s="138"/>
      <c r="M716" s="143"/>
      <c r="T716" s="144"/>
      <c r="AT716" s="140" t="s">
        <v>188</v>
      </c>
      <c r="AU716" s="140" t="s">
        <v>86</v>
      </c>
      <c r="AV716" s="12" t="s">
        <v>83</v>
      </c>
      <c r="AW716" s="12" t="s">
        <v>36</v>
      </c>
      <c r="AX716" s="12" t="s">
        <v>75</v>
      </c>
      <c r="AY716" s="140" t="s">
        <v>177</v>
      </c>
    </row>
    <row r="717" spans="2:65" s="13" customFormat="1" x14ac:dyDescent="0.2">
      <c r="B717" s="145"/>
      <c r="D717" s="139" t="s">
        <v>188</v>
      </c>
      <c r="E717" s="146" t="s">
        <v>3</v>
      </c>
      <c r="F717" s="147" t="s">
        <v>1008</v>
      </c>
      <c r="H717" s="148">
        <v>325.07</v>
      </c>
      <c r="I717" s="149"/>
      <c r="L717" s="145"/>
      <c r="M717" s="150"/>
      <c r="T717" s="151"/>
      <c r="AT717" s="146" t="s">
        <v>188</v>
      </c>
      <c r="AU717" s="146" t="s">
        <v>86</v>
      </c>
      <c r="AV717" s="13" t="s">
        <v>86</v>
      </c>
      <c r="AW717" s="13" t="s">
        <v>36</v>
      </c>
      <c r="AX717" s="13" t="s">
        <v>75</v>
      </c>
      <c r="AY717" s="146" t="s">
        <v>177</v>
      </c>
    </row>
    <row r="718" spans="2:65" s="12" customFormat="1" x14ac:dyDescent="0.2">
      <c r="B718" s="138"/>
      <c r="D718" s="139" t="s">
        <v>188</v>
      </c>
      <c r="E718" s="140" t="s">
        <v>3</v>
      </c>
      <c r="F718" s="141" t="s">
        <v>300</v>
      </c>
      <c r="H718" s="140" t="s">
        <v>3</v>
      </c>
      <c r="I718" s="142"/>
      <c r="L718" s="138"/>
      <c r="M718" s="143"/>
      <c r="T718" s="144"/>
      <c r="AT718" s="140" t="s">
        <v>188</v>
      </c>
      <c r="AU718" s="140" t="s">
        <v>86</v>
      </c>
      <c r="AV718" s="12" t="s">
        <v>83</v>
      </c>
      <c r="AW718" s="12" t="s">
        <v>36</v>
      </c>
      <c r="AX718" s="12" t="s">
        <v>75</v>
      </c>
      <c r="AY718" s="140" t="s">
        <v>177</v>
      </c>
    </row>
    <row r="719" spans="2:65" s="13" customFormat="1" x14ac:dyDescent="0.2">
      <c r="B719" s="145"/>
      <c r="D719" s="139" t="s">
        <v>188</v>
      </c>
      <c r="E719" s="146" t="s">
        <v>3</v>
      </c>
      <c r="F719" s="147" t="s">
        <v>989</v>
      </c>
      <c r="H719" s="148">
        <v>314.88</v>
      </c>
      <c r="I719" s="149"/>
      <c r="L719" s="145"/>
      <c r="M719" s="150"/>
      <c r="T719" s="151"/>
      <c r="AT719" s="146" t="s">
        <v>188</v>
      </c>
      <c r="AU719" s="146" t="s">
        <v>86</v>
      </c>
      <c r="AV719" s="13" t="s">
        <v>86</v>
      </c>
      <c r="AW719" s="13" t="s">
        <v>36</v>
      </c>
      <c r="AX719" s="13" t="s">
        <v>75</v>
      </c>
      <c r="AY719" s="146" t="s">
        <v>177</v>
      </c>
    </row>
    <row r="720" spans="2:65" s="14" customFormat="1" x14ac:dyDescent="0.2">
      <c r="B720" s="152"/>
      <c r="D720" s="139" t="s">
        <v>188</v>
      </c>
      <c r="E720" s="153" t="s">
        <v>3</v>
      </c>
      <c r="F720" s="154" t="s">
        <v>199</v>
      </c>
      <c r="H720" s="155">
        <v>894.66199999999992</v>
      </c>
      <c r="I720" s="156"/>
      <c r="L720" s="152"/>
      <c r="M720" s="157"/>
      <c r="T720" s="158"/>
      <c r="AT720" s="153" t="s">
        <v>188</v>
      </c>
      <c r="AU720" s="153" t="s">
        <v>86</v>
      </c>
      <c r="AV720" s="14" t="s">
        <v>184</v>
      </c>
      <c r="AW720" s="14" t="s">
        <v>36</v>
      </c>
      <c r="AX720" s="14" t="s">
        <v>83</v>
      </c>
      <c r="AY720" s="153" t="s">
        <v>177</v>
      </c>
    </row>
    <row r="721" spans="2:65" s="1" customFormat="1" ht="16.5" customHeight="1" x14ac:dyDescent="0.2">
      <c r="B721" s="120"/>
      <c r="C721" s="159" t="s">
        <v>1009</v>
      </c>
      <c r="D721" s="159" t="s">
        <v>246</v>
      </c>
      <c r="E721" s="160" t="s">
        <v>1010</v>
      </c>
      <c r="F721" s="161" t="s">
        <v>1011</v>
      </c>
      <c r="G721" s="162" t="s">
        <v>279</v>
      </c>
      <c r="H721" s="163">
        <v>984.12800000000004</v>
      </c>
      <c r="I721" s="164"/>
      <c r="J721" s="165">
        <f>ROUND(I721*H721,2)</f>
        <v>0</v>
      </c>
      <c r="K721" s="161" t="s">
        <v>338</v>
      </c>
      <c r="L721" s="166"/>
      <c r="M721" s="167" t="s">
        <v>3</v>
      </c>
      <c r="N721" s="168" t="s">
        <v>46</v>
      </c>
      <c r="P721" s="130">
        <f>O721*H721</f>
        <v>0</v>
      </c>
      <c r="Q721" s="130">
        <v>2.64E-3</v>
      </c>
      <c r="R721" s="130">
        <f>Q721*H721</f>
        <v>2.5980979200000003</v>
      </c>
      <c r="S721" s="130">
        <v>0</v>
      </c>
      <c r="T721" s="131">
        <f>S721*H721</f>
        <v>0</v>
      </c>
      <c r="AR721" s="132" t="s">
        <v>406</v>
      </c>
      <c r="AT721" s="132" t="s">
        <v>246</v>
      </c>
      <c r="AU721" s="132" t="s">
        <v>86</v>
      </c>
      <c r="AY721" s="17" t="s">
        <v>177</v>
      </c>
      <c r="BE721" s="133">
        <f>IF(N721="základní",J721,0)</f>
        <v>0</v>
      </c>
      <c r="BF721" s="133">
        <f>IF(N721="snížená",J721,0)</f>
        <v>0</v>
      </c>
      <c r="BG721" s="133">
        <f>IF(N721="zákl. přenesená",J721,0)</f>
        <v>0</v>
      </c>
      <c r="BH721" s="133">
        <f>IF(N721="sníž. přenesená",J721,0)</f>
        <v>0</v>
      </c>
      <c r="BI721" s="133">
        <f>IF(N721="nulová",J721,0)</f>
        <v>0</v>
      </c>
      <c r="BJ721" s="17" t="s">
        <v>83</v>
      </c>
      <c r="BK721" s="133">
        <f>ROUND(I721*H721,2)</f>
        <v>0</v>
      </c>
      <c r="BL721" s="17" t="s">
        <v>284</v>
      </c>
      <c r="BM721" s="132" t="s">
        <v>1012</v>
      </c>
    </row>
    <row r="722" spans="2:65" s="13" customFormat="1" x14ac:dyDescent="0.2">
      <c r="B722" s="145"/>
      <c r="D722" s="139" t="s">
        <v>188</v>
      </c>
      <c r="E722" s="146" t="s">
        <v>3</v>
      </c>
      <c r="F722" s="147" t="s">
        <v>1013</v>
      </c>
      <c r="H722" s="148">
        <v>894.66200000000003</v>
      </c>
      <c r="I722" s="149"/>
      <c r="L722" s="145"/>
      <c r="M722" s="150"/>
      <c r="T722" s="151"/>
      <c r="AT722" s="146" t="s">
        <v>188</v>
      </c>
      <c r="AU722" s="146" t="s">
        <v>86</v>
      </c>
      <c r="AV722" s="13" t="s">
        <v>86</v>
      </c>
      <c r="AW722" s="13" t="s">
        <v>36</v>
      </c>
      <c r="AX722" s="13" t="s">
        <v>83</v>
      </c>
      <c r="AY722" s="146" t="s">
        <v>177</v>
      </c>
    </row>
    <row r="723" spans="2:65" s="13" customFormat="1" x14ac:dyDescent="0.2">
      <c r="B723" s="145"/>
      <c r="D723" s="139" t="s">
        <v>188</v>
      </c>
      <c r="F723" s="147" t="s">
        <v>1014</v>
      </c>
      <c r="H723" s="148">
        <v>984.12800000000004</v>
      </c>
      <c r="I723" s="149"/>
      <c r="L723" s="145"/>
      <c r="M723" s="150"/>
      <c r="T723" s="151"/>
      <c r="AT723" s="146" t="s">
        <v>188</v>
      </c>
      <c r="AU723" s="146" t="s">
        <v>86</v>
      </c>
      <c r="AV723" s="13" t="s">
        <v>86</v>
      </c>
      <c r="AW723" s="13" t="s">
        <v>4</v>
      </c>
      <c r="AX723" s="13" t="s">
        <v>83</v>
      </c>
      <c r="AY723" s="146" t="s">
        <v>177</v>
      </c>
    </row>
    <row r="724" spans="2:65" s="1" customFormat="1" ht="24.2" customHeight="1" x14ac:dyDescent="0.2">
      <c r="B724" s="120"/>
      <c r="C724" s="121" t="s">
        <v>1015</v>
      </c>
      <c r="D724" s="121" t="s">
        <v>179</v>
      </c>
      <c r="E724" s="122" t="s">
        <v>1016</v>
      </c>
      <c r="F724" s="123" t="s">
        <v>1017</v>
      </c>
      <c r="G724" s="124" t="s">
        <v>328</v>
      </c>
      <c r="H724" s="125">
        <v>608.10799999999995</v>
      </c>
      <c r="I724" s="126"/>
      <c r="J724" s="127">
        <f>ROUND(I724*H724,2)</f>
        <v>0</v>
      </c>
      <c r="K724" s="123" t="s">
        <v>183</v>
      </c>
      <c r="L724" s="28"/>
      <c r="M724" s="128" t="s">
        <v>3</v>
      </c>
      <c r="N724" s="129" t="s">
        <v>46</v>
      </c>
      <c r="P724" s="130">
        <f>O724*H724</f>
        <v>0</v>
      </c>
      <c r="Q724" s="130">
        <v>0</v>
      </c>
      <c r="R724" s="130">
        <f>Q724*H724</f>
        <v>0</v>
      </c>
      <c r="S724" s="130">
        <v>0</v>
      </c>
      <c r="T724" s="131">
        <f>S724*H724</f>
        <v>0</v>
      </c>
      <c r="AR724" s="132" t="s">
        <v>284</v>
      </c>
      <c r="AT724" s="132" t="s">
        <v>179</v>
      </c>
      <c r="AU724" s="132" t="s">
        <v>86</v>
      </c>
      <c r="AY724" s="17" t="s">
        <v>177</v>
      </c>
      <c r="BE724" s="133">
        <f>IF(N724="základní",J724,0)</f>
        <v>0</v>
      </c>
      <c r="BF724" s="133">
        <f>IF(N724="snížená",J724,0)</f>
        <v>0</v>
      </c>
      <c r="BG724" s="133">
        <f>IF(N724="zákl. přenesená",J724,0)</f>
        <v>0</v>
      </c>
      <c r="BH724" s="133">
        <f>IF(N724="sníž. přenesená",J724,0)</f>
        <v>0</v>
      </c>
      <c r="BI724" s="133">
        <f>IF(N724="nulová",J724,0)</f>
        <v>0</v>
      </c>
      <c r="BJ724" s="17" t="s">
        <v>83</v>
      </c>
      <c r="BK724" s="133">
        <f>ROUND(I724*H724,2)</f>
        <v>0</v>
      </c>
      <c r="BL724" s="17" t="s">
        <v>284</v>
      </c>
      <c r="BM724" s="132" t="s">
        <v>1018</v>
      </c>
    </row>
    <row r="725" spans="2:65" s="1" customFormat="1" x14ac:dyDescent="0.2">
      <c r="B725" s="28"/>
      <c r="D725" s="134" t="s">
        <v>186</v>
      </c>
      <c r="F725" s="135" t="s">
        <v>1019</v>
      </c>
      <c r="I725" s="136"/>
      <c r="L725" s="28"/>
      <c r="M725" s="137"/>
      <c r="T725" s="44"/>
      <c r="AT725" s="17" t="s">
        <v>186</v>
      </c>
      <c r="AU725" s="17" t="s">
        <v>86</v>
      </c>
    </row>
    <row r="726" spans="2:65" s="13" customFormat="1" x14ac:dyDescent="0.2">
      <c r="B726" s="145"/>
      <c r="D726" s="139" t="s">
        <v>188</v>
      </c>
      <c r="E726" s="146" t="s">
        <v>3</v>
      </c>
      <c r="F726" s="147" t="s">
        <v>1020</v>
      </c>
      <c r="H726" s="148">
        <v>608.10799999999995</v>
      </c>
      <c r="I726" s="149"/>
      <c r="L726" s="145"/>
      <c r="M726" s="150"/>
      <c r="T726" s="151"/>
      <c r="AT726" s="146" t="s">
        <v>188</v>
      </c>
      <c r="AU726" s="146" t="s">
        <v>86</v>
      </c>
      <c r="AV726" s="13" t="s">
        <v>86</v>
      </c>
      <c r="AW726" s="13" t="s">
        <v>36</v>
      </c>
      <c r="AX726" s="13" t="s">
        <v>83</v>
      </c>
      <c r="AY726" s="146" t="s">
        <v>177</v>
      </c>
    </row>
    <row r="727" spans="2:65" s="1" customFormat="1" ht="21.75" customHeight="1" x14ac:dyDescent="0.2">
      <c r="B727" s="120"/>
      <c r="C727" s="121" t="s">
        <v>1021</v>
      </c>
      <c r="D727" s="121" t="s">
        <v>179</v>
      </c>
      <c r="E727" s="122" t="s">
        <v>1022</v>
      </c>
      <c r="F727" s="123" t="s">
        <v>1023</v>
      </c>
      <c r="G727" s="124" t="s">
        <v>328</v>
      </c>
      <c r="H727" s="125">
        <v>661.48599999999999</v>
      </c>
      <c r="I727" s="126"/>
      <c r="J727" s="127">
        <f>ROUND(I727*H727,2)</f>
        <v>0</v>
      </c>
      <c r="K727" s="123" t="s">
        <v>183</v>
      </c>
      <c r="L727" s="28"/>
      <c r="M727" s="128" t="s">
        <v>3</v>
      </c>
      <c r="N727" s="129" t="s">
        <v>46</v>
      </c>
      <c r="P727" s="130">
        <f>O727*H727</f>
        <v>0</v>
      </c>
      <c r="Q727" s="130">
        <v>0</v>
      </c>
      <c r="R727" s="130">
        <f>Q727*H727</f>
        <v>0</v>
      </c>
      <c r="S727" s="130">
        <v>2.9999999999999997E-4</v>
      </c>
      <c r="T727" s="131">
        <f>S727*H727</f>
        <v>0.19844579999999998</v>
      </c>
      <c r="AR727" s="132" t="s">
        <v>284</v>
      </c>
      <c r="AT727" s="132" t="s">
        <v>179</v>
      </c>
      <c r="AU727" s="132" t="s">
        <v>86</v>
      </c>
      <c r="AY727" s="17" t="s">
        <v>177</v>
      </c>
      <c r="BE727" s="133">
        <f>IF(N727="základní",J727,0)</f>
        <v>0</v>
      </c>
      <c r="BF727" s="133">
        <f>IF(N727="snížená",J727,0)</f>
        <v>0</v>
      </c>
      <c r="BG727" s="133">
        <f>IF(N727="zákl. přenesená",J727,0)</f>
        <v>0</v>
      </c>
      <c r="BH727" s="133">
        <f>IF(N727="sníž. přenesená",J727,0)</f>
        <v>0</v>
      </c>
      <c r="BI727" s="133">
        <f>IF(N727="nulová",J727,0)</f>
        <v>0</v>
      </c>
      <c r="BJ727" s="17" t="s">
        <v>83</v>
      </c>
      <c r="BK727" s="133">
        <f>ROUND(I727*H727,2)</f>
        <v>0</v>
      </c>
      <c r="BL727" s="17" t="s">
        <v>284</v>
      </c>
      <c r="BM727" s="132" t="s">
        <v>1024</v>
      </c>
    </row>
    <row r="728" spans="2:65" s="1" customFormat="1" x14ac:dyDescent="0.2">
      <c r="B728" s="28"/>
      <c r="D728" s="134" t="s">
        <v>186</v>
      </c>
      <c r="F728" s="135" t="s">
        <v>1025</v>
      </c>
      <c r="I728" s="136"/>
      <c r="L728" s="28"/>
      <c r="M728" s="137"/>
      <c r="T728" s="44"/>
      <c r="AT728" s="17" t="s">
        <v>186</v>
      </c>
      <c r="AU728" s="17" t="s">
        <v>86</v>
      </c>
    </row>
    <row r="729" spans="2:65" s="12" customFormat="1" x14ac:dyDescent="0.2">
      <c r="B729" s="138"/>
      <c r="D729" s="139" t="s">
        <v>188</v>
      </c>
      <c r="E729" s="140" t="s">
        <v>3</v>
      </c>
      <c r="F729" s="141" t="s">
        <v>296</v>
      </c>
      <c r="H729" s="140" t="s">
        <v>3</v>
      </c>
      <c r="I729" s="142"/>
      <c r="L729" s="138"/>
      <c r="M729" s="143"/>
      <c r="T729" s="144"/>
      <c r="AT729" s="140" t="s">
        <v>188</v>
      </c>
      <c r="AU729" s="140" t="s">
        <v>86</v>
      </c>
      <c r="AV729" s="12" t="s">
        <v>83</v>
      </c>
      <c r="AW729" s="12" t="s">
        <v>36</v>
      </c>
      <c r="AX729" s="12" t="s">
        <v>75</v>
      </c>
      <c r="AY729" s="140" t="s">
        <v>177</v>
      </c>
    </row>
    <row r="730" spans="2:65" s="13" customFormat="1" ht="22.5" x14ac:dyDescent="0.2">
      <c r="B730" s="145"/>
      <c r="D730" s="139" t="s">
        <v>188</v>
      </c>
      <c r="E730" s="146" t="s">
        <v>3</v>
      </c>
      <c r="F730" s="147" t="s">
        <v>1026</v>
      </c>
      <c r="H730" s="148">
        <v>138.66999999999999</v>
      </c>
      <c r="I730" s="149"/>
      <c r="L730" s="145"/>
      <c r="M730" s="150"/>
      <c r="T730" s="151"/>
      <c r="AT730" s="146" t="s">
        <v>188</v>
      </c>
      <c r="AU730" s="146" t="s">
        <v>86</v>
      </c>
      <c r="AV730" s="13" t="s">
        <v>86</v>
      </c>
      <c r="AW730" s="13" t="s">
        <v>36</v>
      </c>
      <c r="AX730" s="13" t="s">
        <v>75</v>
      </c>
      <c r="AY730" s="146" t="s">
        <v>177</v>
      </c>
    </row>
    <row r="731" spans="2:65" s="13" customFormat="1" x14ac:dyDescent="0.2">
      <c r="B731" s="145"/>
      <c r="D731" s="139" t="s">
        <v>188</v>
      </c>
      <c r="E731" s="146" t="s">
        <v>3</v>
      </c>
      <c r="F731" s="147" t="s">
        <v>1027</v>
      </c>
      <c r="H731" s="148">
        <v>30.29</v>
      </c>
      <c r="I731" s="149"/>
      <c r="L731" s="145"/>
      <c r="M731" s="150"/>
      <c r="T731" s="151"/>
      <c r="AT731" s="146" t="s">
        <v>188</v>
      </c>
      <c r="AU731" s="146" t="s">
        <v>86</v>
      </c>
      <c r="AV731" s="13" t="s">
        <v>86</v>
      </c>
      <c r="AW731" s="13" t="s">
        <v>36</v>
      </c>
      <c r="AX731" s="13" t="s">
        <v>75</v>
      </c>
      <c r="AY731" s="146" t="s">
        <v>177</v>
      </c>
    </row>
    <row r="732" spans="2:65" s="12" customFormat="1" x14ac:dyDescent="0.2">
      <c r="B732" s="138"/>
      <c r="D732" s="139" t="s">
        <v>188</v>
      </c>
      <c r="E732" s="140" t="s">
        <v>3</v>
      </c>
      <c r="F732" s="141" t="s">
        <v>298</v>
      </c>
      <c r="H732" s="140" t="s">
        <v>3</v>
      </c>
      <c r="I732" s="142"/>
      <c r="L732" s="138"/>
      <c r="M732" s="143"/>
      <c r="T732" s="144"/>
      <c r="AT732" s="140" t="s">
        <v>188</v>
      </c>
      <c r="AU732" s="140" t="s">
        <v>86</v>
      </c>
      <c r="AV732" s="12" t="s">
        <v>83</v>
      </c>
      <c r="AW732" s="12" t="s">
        <v>36</v>
      </c>
      <c r="AX732" s="12" t="s">
        <v>75</v>
      </c>
      <c r="AY732" s="140" t="s">
        <v>177</v>
      </c>
    </row>
    <row r="733" spans="2:65" s="13" customFormat="1" x14ac:dyDescent="0.2">
      <c r="B733" s="145"/>
      <c r="D733" s="139" t="s">
        <v>188</v>
      </c>
      <c r="E733" s="146" t="s">
        <v>3</v>
      </c>
      <c r="F733" s="147" t="s">
        <v>1028</v>
      </c>
      <c r="H733" s="148">
        <v>243.65600000000001</v>
      </c>
      <c r="I733" s="149"/>
      <c r="L733" s="145"/>
      <c r="M733" s="150"/>
      <c r="T733" s="151"/>
      <c r="AT733" s="146" t="s">
        <v>188</v>
      </c>
      <c r="AU733" s="146" t="s">
        <v>86</v>
      </c>
      <c r="AV733" s="13" t="s">
        <v>86</v>
      </c>
      <c r="AW733" s="13" t="s">
        <v>36</v>
      </c>
      <c r="AX733" s="13" t="s">
        <v>75</v>
      </c>
      <c r="AY733" s="146" t="s">
        <v>177</v>
      </c>
    </row>
    <row r="734" spans="2:65" s="12" customFormat="1" x14ac:dyDescent="0.2">
      <c r="B734" s="138"/>
      <c r="D734" s="139" t="s">
        <v>188</v>
      </c>
      <c r="E734" s="140" t="s">
        <v>3</v>
      </c>
      <c r="F734" s="141" t="s">
        <v>300</v>
      </c>
      <c r="H734" s="140" t="s">
        <v>3</v>
      </c>
      <c r="I734" s="142"/>
      <c r="L734" s="138"/>
      <c r="M734" s="143"/>
      <c r="T734" s="144"/>
      <c r="AT734" s="140" t="s">
        <v>188</v>
      </c>
      <c r="AU734" s="140" t="s">
        <v>86</v>
      </c>
      <c r="AV734" s="12" t="s">
        <v>83</v>
      </c>
      <c r="AW734" s="12" t="s">
        <v>36</v>
      </c>
      <c r="AX734" s="12" t="s">
        <v>75</v>
      </c>
      <c r="AY734" s="140" t="s">
        <v>177</v>
      </c>
    </row>
    <row r="735" spans="2:65" s="13" customFormat="1" x14ac:dyDescent="0.2">
      <c r="B735" s="145"/>
      <c r="D735" s="139" t="s">
        <v>188</v>
      </c>
      <c r="E735" s="146" t="s">
        <v>3</v>
      </c>
      <c r="F735" s="147" t="s">
        <v>1029</v>
      </c>
      <c r="H735" s="148">
        <v>265.87</v>
      </c>
      <c r="I735" s="149"/>
      <c r="L735" s="145"/>
      <c r="M735" s="150"/>
      <c r="T735" s="151"/>
      <c r="AT735" s="146" t="s">
        <v>188</v>
      </c>
      <c r="AU735" s="146" t="s">
        <v>86</v>
      </c>
      <c r="AV735" s="13" t="s">
        <v>86</v>
      </c>
      <c r="AW735" s="13" t="s">
        <v>36</v>
      </c>
      <c r="AX735" s="13" t="s">
        <v>75</v>
      </c>
      <c r="AY735" s="146" t="s">
        <v>177</v>
      </c>
    </row>
    <row r="736" spans="2:65" s="13" customFormat="1" x14ac:dyDescent="0.2">
      <c r="B736" s="145"/>
      <c r="D736" s="139" t="s">
        <v>188</v>
      </c>
      <c r="E736" s="146" t="s">
        <v>3</v>
      </c>
      <c r="F736" s="147" t="s">
        <v>1030</v>
      </c>
      <c r="H736" s="148">
        <v>-17</v>
      </c>
      <c r="I736" s="149"/>
      <c r="L736" s="145"/>
      <c r="M736" s="150"/>
      <c r="T736" s="151"/>
      <c r="AT736" s="146" t="s">
        <v>188</v>
      </c>
      <c r="AU736" s="146" t="s">
        <v>86</v>
      </c>
      <c r="AV736" s="13" t="s">
        <v>86</v>
      </c>
      <c r="AW736" s="13" t="s">
        <v>36</v>
      </c>
      <c r="AX736" s="13" t="s">
        <v>75</v>
      </c>
      <c r="AY736" s="146" t="s">
        <v>177</v>
      </c>
    </row>
    <row r="737" spans="2:65" s="14" customFormat="1" x14ac:dyDescent="0.2">
      <c r="B737" s="152"/>
      <c r="D737" s="139" t="s">
        <v>188</v>
      </c>
      <c r="E737" s="153" t="s">
        <v>3</v>
      </c>
      <c r="F737" s="154" t="s">
        <v>199</v>
      </c>
      <c r="H737" s="155">
        <v>661.48599999999999</v>
      </c>
      <c r="I737" s="156"/>
      <c r="L737" s="152"/>
      <c r="M737" s="157"/>
      <c r="T737" s="158"/>
      <c r="AT737" s="153" t="s">
        <v>188</v>
      </c>
      <c r="AU737" s="153" t="s">
        <v>86</v>
      </c>
      <c r="AV737" s="14" t="s">
        <v>184</v>
      </c>
      <c r="AW737" s="14" t="s">
        <v>36</v>
      </c>
      <c r="AX737" s="14" t="s">
        <v>83</v>
      </c>
      <c r="AY737" s="153" t="s">
        <v>177</v>
      </c>
    </row>
    <row r="738" spans="2:65" s="1" customFormat="1" ht="24.2" customHeight="1" x14ac:dyDescent="0.2">
      <c r="B738" s="120"/>
      <c r="C738" s="121" t="s">
        <v>1031</v>
      </c>
      <c r="D738" s="121" t="s">
        <v>179</v>
      </c>
      <c r="E738" s="122" t="s">
        <v>1032</v>
      </c>
      <c r="F738" s="123" t="s">
        <v>1033</v>
      </c>
      <c r="G738" s="124" t="s">
        <v>328</v>
      </c>
      <c r="H738" s="125">
        <v>649.19600000000003</v>
      </c>
      <c r="I738" s="126"/>
      <c r="J738" s="127">
        <f>ROUND(I738*H738,2)</f>
        <v>0</v>
      </c>
      <c r="K738" s="123" t="s">
        <v>183</v>
      </c>
      <c r="L738" s="28"/>
      <c r="M738" s="128" t="s">
        <v>3</v>
      </c>
      <c r="N738" s="129" t="s">
        <v>46</v>
      </c>
      <c r="P738" s="130">
        <f>O738*H738</f>
        <v>0</v>
      </c>
      <c r="Q738" s="130">
        <v>3.0000000000000001E-5</v>
      </c>
      <c r="R738" s="130">
        <f>Q738*H738</f>
        <v>1.9475880000000001E-2</v>
      </c>
      <c r="S738" s="130">
        <v>0</v>
      </c>
      <c r="T738" s="131">
        <f>S738*H738</f>
        <v>0</v>
      </c>
      <c r="AR738" s="132" t="s">
        <v>284</v>
      </c>
      <c r="AT738" s="132" t="s">
        <v>179</v>
      </c>
      <c r="AU738" s="132" t="s">
        <v>86</v>
      </c>
      <c r="AY738" s="17" t="s">
        <v>177</v>
      </c>
      <c r="BE738" s="133">
        <f>IF(N738="základní",J738,0)</f>
        <v>0</v>
      </c>
      <c r="BF738" s="133">
        <f>IF(N738="snížená",J738,0)</f>
        <v>0</v>
      </c>
      <c r="BG738" s="133">
        <f>IF(N738="zákl. přenesená",J738,0)</f>
        <v>0</v>
      </c>
      <c r="BH738" s="133">
        <f>IF(N738="sníž. přenesená",J738,0)</f>
        <v>0</v>
      </c>
      <c r="BI738" s="133">
        <f>IF(N738="nulová",J738,0)</f>
        <v>0</v>
      </c>
      <c r="BJ738" s="17" t="s">
        <v>83</v>
      </c>
      <c r="BK738" s="133">
        <f>ROUND(I738*H738,2)</f>
        <v>0</v>
      </c>
      <c r="BL738" s="17" t="s">
        <v>284</v>
      </c>
      <c r="BM738" s="132" t="s">
        <v>1034</v>
      </c>
    </row>
    <row r="739" spans="2:65" s="1" customFormat="1" x14ac:dyDescent="0.2">
      <c r="B739" s="28"/>
      <c r="D739" s="134" t="s">
        <v>186</v>
      </c>
      <c r="F739" s="135" t="s">
        <v>1035</v>
      </c>
      <c r="I739" s="136"/>
      <c r="L739" s="28"/>
      <c r="M739" s="137"/>
      <c r="T739" s="44"/>
      <c r="AT739" s="17" t="s">
        <v>186</v>
      </c>
      <c r="AU739" s="17" t="s">
        <v>86</v>
      </c>
    </row>
    <row r="740" spans="2:65" s="12" customFormat="1" x14ac:dyDescent="0.2">
      <c r="B740" s="138"/>
      <c r="D740" s="139" t="s">
        <v>188</v>
      </c>
      <c r="E740" s="140" t="s">
        <v>3</v>
      </c>
      <c r="F740" s="141" t="s">
        <v>296</v>
      </c>
      <c r="H740" s="140" t="s">
        <v>3</v>
      </c>
      <c r="I740" s="142"/>
      <c r="L740" s="138"/>
      <c r="M740" s="143"/>
      <c r="T740" s="144"/>
      <c r="AT740" s="140" t="s">
        <v>188</v>
      </c>
      <c r="AU740" s="140" t="s">
        <v>86</v>
      </c>
      <c r="AV740" s="12" t="s">
        <v>83</v>
      </c>
      <c r="AW740" s="12" t="s">
        <v>36</v>
      </c>
      <c r="AX740" s="12" t="s">
        <v>75</v>
      </c>
      <c r="AY740" s="140" t="s">
        <v>177</v>
      </c>
    </row>
    <row r="741" spans="2:65" s="13" customFormat="1" x14ac:dyDescent="0.2">
      <c r="B741" s="145"/>
      <c r="D741" s="139" t="s">
        <v>188</v>
      </c>
      <c r="E741" s="146" t="s">
        <v>3</v>
      </c>
      <c r="F741" s="147" t="s">
        <v>1036</v>
      </c>
      <c r="H741" s="148">
        <v>243.65600000000001</v>
      </c>
      <c r="I741" s="149"/>
      <c r="L741" s="145"/>
      <c r="M741" s="150"/>
      <c r="T741" s="151"/>
      <c r="AT741" s="146" t="s">
        <v>188</v>
      </c>
      <c r="AU741" s="146" t="s">
        <v>86</v>
      </c>
      <c r="AV741" s="13" t="s">
        <v>86</v>
      </c>
      <c r="AW741" s="13" t="s">
        <v>36</v>
      </c>
      <c r="AX741" s="13" t="s">
        <v>75</v>
      </c>
      <c r="AY741" s="146" t="s">
        <v>177</v>
      </c>
    </row>
    <row r="742" spans="2:65" s="12" customFormat="1" x14ac:dyDescent="0.2">
      <c r="B742" s="138"/>
      <c r="D742" s="139" t="s">
        <v>188</v>
      </c>
      <c r="E742" s="140" t="s">
        <v>3</v>
      </c>
      <c r="F742" s="141" t="s">
        <v>298</v>
      </c>
      <c r="H742" s="140" t="s">
        <v>3</v>
      </c>
      <c r="I742" s="142"/>
      <c r="L742" s="138"/>
      <c r="M742" s="143"/>
      <c r="T742" s="144"/>
      <c r="AT742" s="140" t="s">
        <v>188</v>
      </c>
      <c r="AU742" s="140" t="s">
        <v>86</v>
      </c>
      <c r="AV742" s="12" t="s">
        <v>83</v>
      </c>
      <c r="AW742" s="12" t="s">
        <v>36</v>
      </c>
      <c r="AX742" s="12" t="s">
        <v>75</v>
      </c>
      <c r="AY742" s="140" t="s">
        <v>177</v>
      </c>
    </row>
    <row r="743" spans="2:65" s="13" customFormat="1" ht="22.5" x14ac:dyDescent="0.2">
      <c r="B743" s="145"/>
      <c r="D743" s="139" t="s">
        <v>188</v>
      </c>
      <c r="E743" s="146" t="s">
        <v>3</v>
      </c>
      <c r="F743" s="147" t="s">
        <v>1037</v>
      </c>
      <c r="H743" s="148">
        <v>215.08199999999999</v>
      </c>
      <c r="I743" s="149"/>
      <c r="L743" s="145"/>
      <c r="M743" s="150"/>
      <c r="T743" s="151"/>
      <c r="AT743" s="146" t="s">
        <v>188</v>
      </c>
      <c r="AU743" s="146" t="s">
        <v>86</v>
      </c>
      <c r="AV743" s="13" t="s">
        <v>86</v>
      </c>
      <c r="AW743" s="13" t="s">
        <v>36</v>
      </c>
      <c r="AX743" s="13" t="s">
        <v>75</v>
      </c>
      <c r="AY743" s="146" t="s">
        <v>177</v>
      </c>
    </row>
    <row r="744" spans="2:65" s="12" customFormat="1" x14ac:dyDescent="0.2">
      <c r="B744" s="138"/>
      <c r="D744" s="139" t="s">
        <v>188</v>
      </c>
      <c r="E744" s="140" t="s">
        <v>3</v>
      </c>
      <c r="F744" s="141" t="s">
        <v>300</v>
      </c>
      <c r="H744" s="140" t="s">
        <v>3</v>
      </c>
      <c r="I744" s="142"/>
      <c r="L744" s="138"/>
      <c r="M744" s="143"/>
      <c r="T744" s="144"/>
      <c r="AT744" s="140" t="s">
        <v>188</v>
      </c>
      <c r="AU744" s="140" t="s">
        <v>86</v>
      </c>
      <c r="AV744" s="12" t="s">
        <v>83</v>
      </c>
      <c r="AW744" s="12" t="s">
        <v>36</v>
      </c>
      <c r="AX744" s="12" t="s">
        <v>75</v>
      </c>
      <c r="AY744" s="140" t="s">
        <v>177</v>
      </c>
    </row>
    <row r="745" spans="2:65" s="13" customFormat="1" ht="22.5" x14ac:dyDescent="0.2">
      <c r="B745" s="145"/>
      <c r="D745" s="139" t="s">
        <v>188</v>
      </c>
      <c r="E745" s="146" t="s">
        <v>3</v>
      </c>
      <c r="F745" s="147" t="s">
        <v>1038</v>
      </c>
      <c r="H745" s="148">
        <v>202.958</v>
      </c>
      <c r="I745" s="149"/>
      <c r="L745" s="145"/>
      <c r="M745" s="150"/>
      <c r="T745" s="151"/>
      <c r="AT745" s="146" t="s">
        <v>188</v>
      </c>
      <c r="AU745" s="146" t="s">
        <v>86</v>
      </c>
      <c r="AV745" s="13" t="s">
        <v>86</v>
      </c>
      <c r="AW745" s="13" t="s">
        <v>36</v>
      </c>
      <c r="AX745" s="13" t="s">
        <v>75</v>
      </c>
      <c r="AY745" s="146" t="s">
        <v>177</v>
      </c>
    </row>
    <row r="746" spans="2:65" s="13" customFormat="1" x14ac:dyDescent="0.2">
      <c r="B746" s="145"/>
      <c r="D746" s="139" t="s">
        <v>188</v>
      </c>
      <c r="E746" s="146" t="s">
        <v>3</v>
      </c>
      <c r="F746" s="147" t="s">
        <v>1039</v>
      </c>
      <c r="H746" s="148">
        <v>-12.5</v>
      </c>
      <c r="I746" s="149"/>
      <c r="L746" s="145"/>
      <c r="M746" s="150"/>
      <c r="T746" s="151"/>
      <c r="AT746" s="146" t="s">
        <v>188</v>
      </c>
      <c r="AU746" s="146" t="s">
        <v>86</v>
      </c>
      <c r="AV746" s="13" t="s">
        <v>86</v>
      </c>
      <c r="AW746" s="13" t="s">
        <v>36</v>
      </c>
      <c r="AX746" s="13" t="s">
        <v>75</v>
      </c>
      <c r="AY746" s="146" t="s">
        <v>177</v>
      </c>
    </row>
    <row r="747" spans="2:65" s="14" customFormat="1" x14ac:dyDescent="0.2">
      <c r="B747" s="152"/>
      <c r="D747" s="139" t="s">
        <v>188</v>
      </c>
      <c r="E747" s="153" t="s">
        <v>3</v>
      </c>
      <c r="F747" s="154" t="s">
        <v>199</v>
      </c>
      <c r="H747" s="155">
        <v>649.19600000000003</v>
      </c>
      <c r="I747" s="156"/>
      <c r="L747" s="152"/>
      <c r="M747" s="157"/>
      <c r="T747" s="158"/>
      <c r="AT747" s="153" t="s">
        <v>188</v>
      </c>
      <c r="AU747" s="153" t="s">
        <v>86</v>
      </c>
      <c r="AV747" s="14" t="s">
        <v>184</v>
      </c>
      <c r="AW747" s="14" t="s">
        <v>36</v>
      </c>
      <c r="AX747" s="14" t="s">
        <v>83</v>
      </c>
      <c r="AY747" s="153" t="s">
        <v>177</v>
      </c>
    </row>
    <row r="748" spans="2:65" s="1" customFormat="1" ht="16.5" customHeight="1" x14ac:dyDescent="0.2">
      <c r="B748" s="120"/>
      <c r="C748" s="159" t="s">
        <v>1040</v>
      </c>
      <c r="D748" s="159" t="s">
        <v>246</v>
      </c>
      <c r="E748" s="160" t="s">
        <v>1041</v>
      </c>
      <c r="F748" s="161" t="s">
        <v>1042</v>
      </c>
      <c r="G748" s="162" t="s">
        <v>328</v>
      </c>
      <c r="H748" s="163">
        <v>662.18</v>
      </c>
      <c r="I748" s="164"/>
      <c r="J748" s="165">
        <f>ROUND(I748*H748,2)</f>
        <v>0</v>
      </c>
      <c r="K748" s="161" t="s">
        <v>183</v>
      </c>
      <c r="L748" s="166"/>
      <c r="M748" s="167" t="s">
        <v>3</v>
      </c>
      <c r="N748" s="168" t="s">
        <v>46</v>
      </c>
      <c r="P748" s="130">
        <f>O748*H748</f>
        <v>0</v>
      </c>
      <c r="Q748" s="130">
        <v>3.8000000000000002E-4</v>
      </c>
      <c r="R748" s="130">
        <f>Q748*H748</f>
        <v>0.25162839999999997</v>
      </c>
      <c r="S748" s="130">
        <v>0</v>
      </c>
      <c r="T748" s="131">
        <f>S748*H748</f>
        <v>0</v>
      </c>
      <c r="AR748" s="132" t="s">
        <v>406</v>
      </c>
      <c r="AT748" s="132" t="s">
        <v>246</v>
      </c>
      <c r="AU748" s="132" t="s">
        <v>86</v>
      </c>
      <c r="AY748" s="17" t="s">
        <v>177</v>
      </c>
      <c r="BE748" s="133">
        <f>IF(N748="základní",J748,0)</f>
        <v>0</v>
      </c>
      <c r="BF748" s="133">
        <f>IF(N748="snížená",J748,0)</f>
        <v>0</v>
      </c>
      <c r="BG748" s="133">
        <f>IF(N748="zákl. přenesená",J748,0)</f>
        <v>0</v>
      </c>
      <c r="BH748" s="133">
        <f>IF(N748="sníž. přenesená",J748,0)</f>
        <v>0</v>
      </c>
      <c r="BI748" s="133">
        <f>IF(N748="nulová",J748,0)</f>
        <v>0</v>
      </c>
      <c r="BJ748" s="17" t="s">
        <v>83</v>
      </c>
      <c r="BK748" s="133">
        <f>ROUND(I748*H748,2)</f>
        <v>0</v>
      </c>
      <c r="BL748" s="17" t="s">
        <v>284</v>
      </c>
      <c r="BM748" s="132" t="s">
        <v>1043</v>
      </c>
    </row>
    <row r="749" spans="2:65" s="13" customFormat="1" x14ac:dyDescent="0.2">
      <c r="B749" s="145"/>
      <c r="D749" s="139" t="s">
        <v>188</v>
      </c>
      <c r="F749" s="147" t="s">
        <v>1044</v>
      </c>
      <c r="H749" s="148">
        <v>662.18</v>
      </c>
      <c r="I749" s="149"/>
      <c r="L749" s="145"/>
      <c r="M749" s="150"/>
      <c r="T749" s="151"/>
      <c r="AT749" s="146" t="s">
        <v>188</v>
      </c>
      <c r="AU749" s="146" t="s">
        <v>86</v>
      </c>
      <c r="AV749" s="13" t="s">
        <v>86</v>
      </c>
      <c r="AW749" s="13" t="s">
        <v>4</v>
      </c>
      <c r="AX749" s="13" t="s">
        <v>83</v>
      </c>
      <c r="AY749" s="146" t="s">
        <v>177</v>
      </c>
    </row>
    <row r="750" spans="2:65" s="1" customFormat="1" ht="24.2" customHeight="1" x14ac:dyDescent="0.2">
      <c r="B750" s="120"/>
      <c r="C750" s="121" t="s">
        <v>1045</v>
      </c>
      <c r="D750" s="121" t="s">
        <v>179</v>
      </c>
      <c r="E750" s="122" t="s">
        <v>1046</v>
      </c>
      <c r="F750" s="123" t="s">
        <v>1047</v>
      </c>
      <c r="G750" s="124" t="s">
        <v>279</v>
      </c>
      <c r="H750" s="125">
        <v>912.16200000000003</v>
      </c>
      <c r="I750" s="126"/>
      <c r="J750" s="127">
        <f>ROUND(I750*H750,2)</f>
        <v>0</v>
      </c>
      <c r="K750" s="123" t="s">
        <v>183</v>
      </c>
      <c r="L750" s="28"/>
      <c r="M750" s="128" t="s">
        <v>3</v>
      </c>
      <c r="N750" s="129" t="s">
        <v>46</v>
      </c>
      <c r="P750" s="130">
        <f>O750*H750</f>
        <v>0</v>
      </c>
      <c r="Q750" s="130">
        <v>0</v>
      </c>
      <c r="R750" s="130">
        <f>Q750*H750</f>
        <v>0</v>
      </c>
      <c r="S750" s="130">
        <v>0</v>
      </c>
      <c r="T750" s="131">
        <f>S750*H750</f>
        <v>0</v>
      </c>
      <c r="AR750" s="132" t="s">
        <v>284</v>
      </c>
      <c r="AT750" s="132" t="s">
        <v>179</v>
      </c>
      <c r="AU750" s="132" t="s">
        <v>86</v>
      </c>
      <c r="AY750" s="17" t="s">
        <v>177</v>
      </c>
      <c r="BE750" s="133">
        <f>IF(N750="základní",J750,0)</f>
        <v>0</v>
      </c>
      <c r="BF750" s="133">
        <f>IF(N750="snížená",J750,0)</f>
        <v>0</v>
      </c>
      <c r="BG750" s="133">
        <f>IF(N750="zákl. přenesená",J750,0)</f>
        <v>0</v>
      </c>
      <c r="BH750" s="133">
        <f>IF(N750="sníž. přenesená",J750,0)</f>
        <v>0</v>
      </c>
      <c r="BI750" s="133">
        <f>IF(N750="nulová",J750,0)</f>
        <v>0</v>
      </c>
      <c r="BJ750" s="17" t="s">
        <v>83</v>
      </c>
      <c r="BK750" s="133">
        <f>ROUND(I750*H750,2)</f>
        <v>0</v>
      </c>
      <c r="BL750" s="17" t="s">
        <v>284</v>
      </c>
      <c r="BM750" s="132" t="s">
        <v>1048</v>
      </c>
    </row>
    <row r="751" spans="2:65" s="1" customFormat="1" x14ac:dyDescent="0.2">
      <c r="B751" s="28"/>
      <c r="D751" s="134" t="s">
        <v>186</v>
      </c>
      <c r="F751" s="135" t="s">
        <v>1049</v>
      </c>
      <c r="I751" s="136"/>
      <c r="L751" s="28"/>
      <c r="M751" s="137"/>
      <c r="T751" s="44"/>
      <c r="AT751" s="17" t="s">
        <v>186</v>
      </c>
      <c r="AU751" s="17" t="s">
        <v>86</v>
      </c>
    </row>
    <row r="752" spans="2:65" s="1" customFormat="1" ht="48.95" customHeight="1" x14ac:dyDescent="0.2">
      <c r="B752" s="120"/>
      <c r="C752" s="121" t="s">
        <v>1050</v>
      </c>
      <c r="D752" s="121" t="s">
        <v>179</v>
      </c>
      <c r="E752" s="122" t="s">
        <v>1051</v>
      </c>
      <c r="F752" s="123" t="s">
        <v>1052</v>
      </c>
      <c r="G752" s="124" t="s">
        <v>227</v>
      </c>
      <c r="H752" s="125">
        <v>3.5910000000000002</v>
      </c>
      <c r="I752" s="126"/>
      <c r="J752" s="127">
        <f>ROUND(I752*H752,2)</f>
        <v>0</v>
      </c>
      <c r="K752" s="123" t="s">
        <v>183</v>
      </c>
      <c r="L752" s="28"/>
      <c r="M752" s="128" t="s">
        <v>3</v>
      </c>
      <c r="N752" s="129" t="s">
        <v>46</v>
      </c>
      <c r="P752" s="130">
        <f>O752*H752</f>
        <v>0</v>
      </c>
      <c r="Q752" s="130">
        <v>0</v>
      </c>
      <c r="R752" s="130">
        <f>Q752*H752</f>
        <v>0</v>
      </c>
      <c r="S752" s="130">
        <v>0</v>
      </c>
      <c r="T752" s="131">
        <f>S752*H752</f>
        <v>0</v>
      </c>
      <c r="AR752" s="132" t="s">
        <v>284</v>
      </c>
      <c r="AT752" s="132" t="s">
        <v>179</v>
      </c>
      <c r="AU752" s="132" t="s">
        <v>86</v>
      </c>
      <c r="AY752" s="17" t="s">
        <v>177</v>
      </c>
      <c r="BE752" s="133">
        <f>IF(N752="základní",J752,0)</f>
        <v>0</v>
      </c>
      <c r="BF752" s="133">
        <f>IF(N752="snížená",J752,0)</f>
        <v>0</v>
      </c>
      <c r="BG752" s="133">
        <f>IF(N752="zákl. přenesená",J752,0)</f>
        <v>0</v>
      </c>
      <c r="BH752" s="133">
        <f>IF(N752="sníž. přenesená",J752,0)</f>
        <v>0</v>
      </c>
      <c r="BI752" s="133">
        <f>IF(N752="nulová",J752,0)</f>
        <v>0</v>
      </c>
      <c r="BJ752" s="17" t="s">
        <v>83</v>
      </c>
      <c r="BK752" s="133">
        <f>ROUND(I752*H752,2)</f>
        <v>0</v>
      </c>
      <c r="BL752" s="17" t="s">
        <v>284</v>
      </c>
      <c r="BM752" s="132" t="s">
        <v>1053</v>
      </c>
    </row>
    <row r="753" spans="2:65" s="1" customFormat="1" x14ac:dyDescent="0.2">
      <c r="B753" s="28"/>
      <c r="D753" s="134" t="s">
        <v>186</v>
      </c>
      <c r="F753" s="135" t="s">
        <v>1054</v>
      </c>
      <c r="I753" s="136"/>
      <c r="L753" s="28"/>
      <c r="M753" s="137"/>
      <c r="T753" s="44"/>
      <c r="AT753" s="17" t="s">
        <v>186</v>
      </c>
      <c r="AU753" s="17" t="s">
        <v>86</v>
      </c>
    </row>
    <row r="754" spans="2:65" s="11" customFormat="1" ht="22.7" customHeight="1" x14ac:dyDescent="0.2">
      <c r="B754" s="108"/>
      <c r="D754" s="109" t="s">
        <v>74</v>
      </c>
      <c r="E754" s="118" t="s">
        <v>1055</v>
      </c>
      <c r="F754" s="118" t="s">
        <v>1056</v>
      </c>
      <c r="I754" s="111"/>
      <c r="J754" s="119">
        <f>BK754</f>
        <v>0</v>
      </c>
      <c r="L754" s="108"/>
      <c r="M754" s="113"/>
      <c r="P754" s="114">
        <f>SUM(P755:P770)</f>
        <v>0</v>
      </c>
      <c r="R754" s="114">
        <f>SUM(R755:R770)</f>
        <v>0.55418800000000001</v>
      </c>
      <c r="T754" s="115">
        <f>SUM(T755:T770)</f>
        <v>0</v>
      </c>
      <c r="AR754" s="109" t="s">
        <v>86</v>
      </c>
      <c r="AT754" s="116" t="s">
        <v>74</v>
      </c>
      <c r="AU754" s="116" t="s">
        <v>83</v>
      </c>
      <c r="AY754" s="109" t="s">
        <v>177</v>
      </c>
      <c r="BK754" s="117">
        <f>SUM(BK755:BK770)</f>
        <v>0</v>
      </c>
    </row>
    <row r="755" spans="2:65" s="1" customFormat="1" ht="37.700000000000003" customHeight="1" x14ac:dyDescent="0.2">
      <c r="B755" s="120"/>
      <c r="C755" s="121" t="s">
        <v>1057</v>
      </c>
      <c r="D755" s="121" t="s">
        <v>179</v>
      </c>
      <c r="E755" s="122" t="s">
        <v>1058</v>
      </c>
      <c r="F755" s="123" t="s">
        <v>1059</v>
      </c>
      <c r="G755" s="124" t="s">
        <v>279</v>
      </c>
      <c r="H755" s="125">
        <v>28</v>
      </c>
      <c r="I755" s="126"/>
      <c r="J755" s="127">
        <f>ROUND(I755*H755,2)</f>
        <v>0</v>
      </c>
      <c r="K755" s="123" t="s">
        <v>183</v>
      </c>
      <c r="L755" s="28"/>
      <c r="M755" s="128" t="s">
        <v>3</v>
      </c>
      <c r="N755" s="129" t="s">
        <v>46</v>
      </c>
      <c r="P755" s="130">
        <f>O755*H755</f>
        <v>0</v>
      </c>
      <c r="Q755" s="130">
        <v>6.0000000000000001E-3</v>
      </c>
      <c r="R755" s="130">
        <f>Q755*H755</f>
        <v>0.16800000000000001</v>
      </c>
      <c r="S755" s="130">
        <v>0</v>
      </c>
      <c r="T755" s="131">
        <f>S755*H755</f>
        <v>0</v>
      </c>
      <c r="AR755" s="132" t="s">
        <v>284</v>
      </c>
      <c r="AT755" s="132" t="s">
        <v>179</v>
      </c>
      <c r="AU755" s="132" t="s">
        <v>86</v>
      </c>
      <c r="AY755" s="17" t="s">
        <v>177</v>
      </c>
      <c r="BE755" s="133">
        <f>IF(N755="základní",J755,0)</f>
        <v>0</v>
      </c>
      <c r="BF755" s="133">
        <f>IF(N755="snížená",J755,0)</f>
        <v>0</v>
      </c>
      <c r="BG755" s="133">
        <f>IF(N755="zákl. přenesená",J755,0)</f>
        <v>0</v>
      </c>
      <c r="BH755" s="133">
        <f>IF(N755="sníž. přenesená",J755,0)</f>
        <v>0</v>
      </c>
      <c r="BI755" s="133">
        <f>IF(N755="nulová",J755,0)</f>
        <v>0</v>
      </c>
      <c r="BJ755" s="17" t="s">
        <v>83</v>
      </c>
      <c r="BK755" s="133">
        <f>ROUND(I755*H755,2)</f>
        <v>0</v>
      </c>
      <c r="BL755" s="17" t="s">
        <v>284</v>
      </c>
      <c r="BM755" s="132" t="s">
        <v>1060</v>
      </c>
    </row>
    <row r="756" spans="2:65" s="1" customFormat="1" x14ac:dyDescent="0.2">
      <c r="B756" s="28"/>
      <c r="D756" s="134" t="s">
        <v>186</v>
      </c>
      <c r="F756" s="135" t="s">
        <v>1061</v>
      </c>
      <c r="I756" s="136"/>
      <c r="L756" s="28"/>
      <c r="M756" s="137"/>
      <c r="T756" s="44"/>
      <c r="AT756" s="17" t="s">
        <v>186</v>
      </c>
      <c r="AU756" s="17" t="s">
        <v>86</v>
      </c>
    </row>
    <row r="757" spans="2:65" s="12" customFormat="1" x14ac:dyDescent="0.2">
      <c r="B757" s="138"/>
      <c r="D757" s="139" t="s">
        <v>188</v>
      </c>
      <c r="E757" s="140" t="s">
        <v>3</v>
      </c>
      <c r="F757" s="141" t="s">
        <v>1062</v>
      </c>
      <c r="H757" s="140" t="s">
        <v>3</v>
      </c>
      <c r="I757" s="142"/>
      <c r="L757" s="138"/>
      <c r="M757" s="143"/>
      <c r="T757" s="144"/>
      <c r="AT757" s="140" t="s">
        <v>188</v>
      </c>
      <c r="AU757" s="140" t="s">
        <v>86</v>
      </c>
      <c r="AV757" s="12" t="s">
        <v>83</v>
      </c>
      <c r="AW757" s="12" t="s">
        <v>36</v>
      </c>
      <c r="AX757" s="12" t="s">
        <v>75</v>
      </c>
      <c r="AY757" s="140" t="s">
        <v>177</v>
      </c>
    </row>
    <row r="758" spans="2:65" s="13" customFormat="1" x14ac:dyDescent="0.2">
      <c r="B758" s="145"/>
      <c r="D758" s="139" t="s">
        <v>188</v>
      </c>
      <c r="E758" s="146" t="s">
        <v>3</v>
      </c>
      <c r="F758" s="147" t="s">
        <v>1063</v>
      </c>
      <c r="H758" s="148">
        <v>13.8</v>
      </c>
      <c r="I758" s="149"/>
      <c r="L758" s="145"/>
      <c r="M758" s="150"/>
      <c r="T758" s="151"/>
      <c r="AT758" s="146" t="s">
        <v>188</v>
      </c>
      <c r="AU758" s="146" t="s">
        <v>86</v>
      </c>
      <c r="AV758" s="13" t="s">
        <v>86</v>
      </c>
      <c r="AW758" s="13" t="s">
        <v>36</v>
      </c>
      <c r="AX758" s="13" t="s">
        <v>75</v>
      </c>
      <c r="AY758" s="146" t="s">
        <v>177</v>
      </c>
    </row>
    <row r="759" spans="2:65" s="12" customFormat="1" x14ac:dyDescent="0.2">
      <c r="B759" s="138"/>
      <c r="D759" s="139" t="s">
        <v>188</v>
      </c>
      <c r="E759" s="140" t="s">
        <v>3</v>
      </c>
      <c r="F759" s="141" t="s">
        <v>1064</v>
      </c>
      <c r="H759" s="140" t="s">
        <v>3</v>
      </c>
      <c r="I759" s="142"/>
      <c r="L759" s="138"/>
      <c r="M759" s="143"/>
      <c r="T759" s="144"/>
      <c r="AT759" s="140" t="s">
        <v>188</v>
      </c>
      <c r="AU759" s="140" t="s">
        <v>86</v>
      </c>
      <c r="AV759" s="12" t="s">
        <v>83</v>
      </c>
      <c r="AW759" s="12" t="s">
        <v>36</v>
      </c>
      <c r="AX759" s="12" t="s">
        <v>75</v>
      </c>
      <c r="AY759" s="140" t="s">
        <v>177</v>
      </c>
    </row>
    <row r="760" spans="2:65" s="13" customFormat="1" x14ac:dyDescent="0.2">
      <c r="B760" s="145"/>
      <c r="D760" s="139" t="s">
        <v>188</v>
      </c>
      <c r="E760" s="146" t="s">
        <v>3</v>
      </c>
      <c r="F760" s="147" t="s">
        <v>1065</v>
      </c>
      <c r="H760" s="148">
        <v>14.2</v>
      </c>
      <c r="I760" s="149"/>
      <c r="L760" s="145"/>
      <c r="M760" s="150"/>
      <c r="T760" s="151"/>
      <c r="AT760" s="146" t="s">
        <v>188</v>
      </c>
      <c r="AU760" s="146" t="s">
        <v>86</v>
      </c>
      <c r="AV760" s="13" t="s">
        <v>86</v>
      </c>
      <c r="AW760" s="13" t="s">
        <v>36</v>
      </c>
      <c r="AX760" s="13" t="s">
        <v>75</v>
      </c>
      <c r="AY760" s="146" t="s">
        <v>177</v>
      </c>
    </row>
    <row r="761" spans="2:65" s="14" customFormat="1" x14ac:dyDescent="0.2">
      <c r="B761" s="152"/>
      <c r="D761" s="139" t="s">
        <v>188</v>
      </c>
      <c r="E761" s="153" t="s">
        <v>3</v>
      </c>
      <c r="F761" s="154" t="s">
        <v>199</v>
      </c>
      <c r="H761" s="155">
        <v>28</v>
      </c>
      <c r="I761" s="156"/>
      <c r="L761" s="152"/>
      <c r="M761" s="157"/>
      <c r="T761" s="158"/>
      <c r="AT761" s="153" t="s">
        <v>188</v>
      </c>
      <c r="AU761" s="153" t="s">
        <v>86</v>
      </c>
      <c r="AV761" s="14" t="s">
        <v>184</v>
      </c>
      <c r="AW761" s="14" t="s">
        <v>36</v>
      </c>
      <c r="AX761" s="14" t="s">
        <v>83</v>
      </c>
      <c r="AY761" s="153" t="s">
        <v>177</v>
      </c>
    </row>
    <row r="762" spans="2:65" s="1" customFormat="1" ht="24.2" customHeight="1" x14ac:dyDescent="0.2">
      <c r="B762" s="120"/>
      <c r="C762" s="159" t="s">
        <v>1066</v>
      </c>
      <c r="D762" s="159" t="s">
        <v>246</v>
      </c>
      <c r="E762" s="160" t="s">
        <v>1067</v>
      </c>
      <c r="F762" s="161" t="s">
        <v>1068</v>
      </c>
      <c r="G762" s="162" t="s">
        <v>279</v>
      </c>
      <c r="H762" s="163">
        <v>30.8</v>
      </c>
      <c r="I762" s="164"/>
      <c r="J762" s="165">
        <f>ROUND(I762*H762,2)</f>
        <v>0</v>
      </c>
      <c r="K762" s="161" t="s">
        <v>183</v>
      </c>
      <c r="L762" s="166"/>
      <c r="M762" s="167" t="s">
        <v>3</v>
      </c>
      <c r="N762" s="168" t="s">
        <v>46</v>
      </c>
      <c r="P762" s="130">
        <f>O762*H762</f>
        <v>0</v>
      </c>
      <c r="Q762" s="130">
        <v>1.2319999999999999E-2</v>
      </c>
      <c r="R762" s="130">
        <f>Q762*H762</f>
        <v>0.37945600000000002</v>
      </c>
      <c r="S762" s="130">
        <v>0</v>
      </c>
      <c r="T762" s="131">
        <f>S762*H762</f>
        <v>0</v>
      </c>
      <c r="AR762" s="132" t="s">
        <v>406</v>
      </c>
      <c r="AT762" s="132" t="s">
        <v>246</v>
      </c>
      <c r="AU762" s="132" t="s">
        <v>86</v>
      </c>
      <c r="AY762" s="17" t="s">
        <v>177</v>
      </c>
      <c r="BE762" s="133">
        <f>IF(N762="základní",J762,0)</f>
        <v>0</v>
      </c>
      <c r="BF762" s="133">
        <f>IF(N762="snížená",J762,0)</f>
        <v>0</v>
      </c>
      <c r="BG762" s="133">
        <f>IF(N762="zákl. přenesená",J762,0)</f>
        <v>0</v>
      </c>
      <c r="BH762" s="133">
        <f>IF(N762="sníž. přenesená",J762,0)</f>
        <v>0</v>
      </c>
      <c r="BI762" s="133">
        <f>IF(N762="nulová",J762,0)</f>
        <v>0</v>
      </c>
      <c r="BJ762" s="17" t="s">
        <v>83</v>
      </c>
      <c r="BK762" s="133">
        <f>ROUND(I762*H762,2)</f>
        <v>0</v>
      </c>
      <c r="BL762" s="17" t="s">
        <v>284</v>
      </c>
      <c r="BM762" s="132" t="s">
        <v>1069</v>
      </c>
    </row>
    <row r="763" spans="2:65" s="13" customFormat="1" x14ac:dyDescent="0.2">
      <c r="B763" s="145"/>
      <c r="D763" s="139" t="s">
        <v>188</v>
      </c>
      <c r="F763" s="147" t="s">
        <v>1070</v>
      </c>
      <c r="H763" s="148">
        <v>30.8</v>
      </c>
      <c r="I763" s="149"/>
      <c r="L763" s="145"/>
      <c r="M763" s="150"/>
      <c r="T763" s="151"/>
      <c r="AT763" s="146" t="s">
        <v>188</v>
      </c>
      <c r="AU763" s="146" t="s">
        <v>86</v>
      </c>
      <c r="AV763" s="13" t="s">
        <v>86</v>
      </c>
      <c r="AW763" s="13" t="s">
        <v>4</v>
      </c>
      <c r="AX763" s="13" t="s">
        <v>83</v>
      </c>
      <c r="AY763" s="146" t="s">
        <v>177</v>
      </c>
    </row>
    <row r="764" spans="2:65" s="1" customFormat="1" ht="33" customHeight="1" x14ac:dyDescent="0.2">
      <c r="B764" s="120"/>
      <c r="C764" s="121" t="s">
        <v>1071</v>
      </c>
      <c r="D764" s="121" t="s">
        <v>179</v>
      </c>
      <c r="E764" s="122" t="s">
        <v>1072</v>
      </c>
      <c r="F764" s="123" t="s">
        <v>1073</v>
      </c>
      <c r="G764" s="124" t="s">
        <v>328</v>
      </c>
      <c r="H764" s="125">
        <v>22</v>
      </c>
      <c r="I764" s="126"/>
      <c r="J764" s="127">
        <f>ROUND(I764*H764,2)</f>
        <v>0</v>
      </c>
      <c r="K764" s="123" t="s">
        <v>183</v>
      </c>
      <c r="L764" s="28"/>
      <c r="M764" s="128" t="s">
        <v>3</v>
      </c>
      <c r="N764" s="129" t="s">
        <v>46</v>
      </c>
      <c r="P764" s="130">
        <f>O764*H764</f>
        <v>0</v>
      </c>
      <c r="Q764" s="130">
        <v>1.8000000000000001E-4</v>
      </c>
      <c r="R764" s="130">
        <f>Q764*H764</f>
        <v>3.96E-3</v>
      </c>
      <c r="S764" s="130">
        <v>0</v>
      </c>
      <c r="T764" s="131">
        <f>S764*H764</f>
        <v>0</v>
      </c>
      <c r="AR764" s="132" t="s">
        <v>284</v>
      </c>
      <c r="AT764" s="132" t="s">
        <v>179</v>
      </c>
      <c r="AU764" s="132" t="s">
        <v>86</v>
      </c>
      <c r="AY764" s="17" t="s">
        <v>177</v>
      </c>
      <c r="BE764" s="133">
        <f>IF(N764="základní",J764,0)</f>
        <v>0</v>
      </c>
      <c r="BF764" s="133">
        <f>IF(N764="snížená",J764,0)</f>
        <v>0</v>
      </c>
      <c r="BG764" s="133">
        <f>IF(N764="zákl. přenesená",J764,0)</f>
        <v>0</v>
      </c>
      <c r="BH764" s="133">
        <f>IF(N764="sníž. přenesená",J764,0)</f>
        <v>0</v>
      </c>
      <c r="BI764" s="133">
        <f>IF(N764="nulová",J764,0)</f>
        <v>0</v>
      </c>
      <c r="BJ764" s="17" t="s">
        <v>83</v>
      </c>
      <c r="BK764" s="133">
        <f>ROUND(I764*H764,2)</f>
        <v>0</v>
      </c>
      <c r="BL764" s="17" t="s">
        <v>284</v>
      </c>
      <c r="BM764" s="132" t="s">
        <v>1074</v>
      </c>
    </row>
    <row r="765" spans="2:65" s="1" customFormat="1" x14ac:dyDescent="0.2">
      <c r="B765" s="28"/>
      <c r="D765" s="134" t="s">
        <v>186</v>
      </c>
      <c r="F765" s="135" t="s">
        <v>1075</v>
      </c>
      <c r="I765" s="136"/>
      <c r="L765" s="28"/>
      <c r="M765" s="137"/>
      <c r="T765" s="44"/>
      <c r="AT765" s="17" t="s">
        <v>186</v>
      </c>
      <c r="AU765" s="17" t="s">
        <v>86</v>
      </c>
    </row>
    <row r="766" spans="2:65" s="13" customFormat="1" x14ac:dyDescent="0.2">
      <c r="B766" s="145"/>
      <c r="D766" s="139" t="s">
        <v>188</v>
      </c>
      <c r="E766" s="146" t="s">
        <v>3</v>
      </c>
      <c r="F766" s="147" t="s">
        <v>1076</v>
      </c>
      <c r="H766" s="148">
        <v>22</v>
      </c>
      <c r="I766" s="149"/>
      <c r="L766" s="145"/>
      <c r="M766" s="150"/>
      <c r="T766" s="151"/>
      <c r="AT766" s="146" t="s">
        <v>188</v>
      </c>
      <c r="AU766" s="146" t="s">
        <v>86</v>
      </c>
      <c r="AV766" s="13" t="s">
        <v>86</v>
      </c>
      <c r="AW766" s="13" t="s">
        <v>36</v>
      </c>
      <c r="AX766" s="13" t="s">
        <v>83</v>
      </c>
      <c r="AY766" s="146" t="s">
        <v>177</v>
      </c>
    </row>
    <row r="767" spans="2:65" s="1" customFormat="1" ht="16.5" customHeight="1" x14ac:dyDescent="0.2">
      <c r="B767" s="120"/>
      <c r="C767" s="159" t="s">
        <v>1077</v>
      </c>
      <c r="D767" s="159" t="s">
        <v>246</v>
      </c>
      <c r="E767" s="160" t="s">
        <v>1078</v>
      </c>
      <c r="F767" s="161" t="s">
        <v>1079</v>
      </c>
      <c r="G767" s="162" t="s">
        <v>328</v>
      </c>
      <c r="H767" s="163">
        <v>23.1</v>
      </c>
      <c r="I767" s="164"/>
      <c r="J767" s="165">
        <f>ROUND(I767*H767,2)</f>
        <v>0</v>
      </c>
      <c r="K767" s="161" t="s">
        <v>183</v>
      </c>
      <c r="L767" s="166"/>
      <c r="M767" s="167" t="s">
        <v>3</v>
      </c>
      <c r="N767" s="168" t="s">
        <v>46</v>
      </c>
      <c r="P767" s="130">
        <f>O767*H767</f>
        <v>0</v>
      </c>
      <c r="Q767" s="130">
        <v>1.2E-4</v>
      </c>
      <c r="R767" s="130">
        <f>Q767*H767</f>
        <v>2.7720000000000002E-3</v>
      </c>
      <c r="S767" s="130">
        <v>0</v>
      </c>
      <c r="T767" s="131">
        <f>S767*H767</f>
        <v>0</v>
      </c>
      <c r="AR767" s="132" t="s">
        <v>406</v>
      </c>
      <c r="AT767" s="132" t="s">
        <v>246</v>
      </c>
      <c r="AU767" s="132" t="s">
        <v>86</v>
      </c>
      <c r="AY767" s="17" t="s">
        <v>177</v>
      </c>
      <c r="BE767" s="133">
        <f>IF(N767="základní",J767,0)</f>
        <v>0</v>
      </c>
      <c r="BF767" s="133">
        <f>IF(N767="snížená",J767,0)</f>
        <v>0</v>
      </c>
      <c r="BG767" s="133">
        <f>IF(N767="zákl. přenesená",J767,0)</f>
        <v>0</v>
      </c>
      <c r="BH767" s="133">
        <f>IF(N767="sníž. přenesená",J767,0)</f>
        <v>0</v>
      </c>
      <c r="BI767" s="133">
        <f>IF(N767="nulová",J767,0)</f>
        <v>0</v>
      </c>
      <c r="BJ767" s="17" t="s">
        <v>83</v>
      </c>
      <c r="BK767" s="133">
        <f>ROUND(I767*H767,2)</f>
        <v>0</v>
      </c>
      <c r="BL767" s="17" t="s">
        <v>284</v>
      </c>
      <c r="BM767" s="132" t="s">
        <v>1080</v>
      </c>
    </row>
    <row r="768" spans="2:65" s="13" customFormat="1" x14ac:dyDescent="0.2">
      <c r="B768" s="145"/>
      <c r="D768" s="139" t="s">
        <v>188</v>
      </c>
      <c r="F768" s="147" t="s">
        <v>1081</v>
      </c>
      <c r="H768" s="148">
        <v>23.1</v>
      </c>
      <c r="I768" s="149"/>
      <c r="L768" s="145"/>
      <c r="M768" s="150"/>
      <c r="T768" s="151"/>
      <c r="AT768" s="146" t="s">
        <v>188</v>
      </c>
      <c r="AU768" s="146" t="s">
        <v>86</v>
      </c>
      <c r="AV768" s="13" t="s">
        <v>86</v>
      </c>
      <c r="AW768" s="13" t="s">
        <v>4</v>
      </c>
      <c r="AX768" s="13" t="s">
        <v>83</v>
      </c>
      <c r="AY768" s="146" t="s">
        <v>177</v>
      </c>
    </row>
    <row r="769" spans="2:65" s="1" customFormat="1" ht="48.95" customHeight="1" x14ac:dyDescent="0.2">
      <c r="B769" s="120"/>
      <c r="C769" s="121" t="s">
        <v>1082</v>
      </c>
      <c r="D769" s="121" t="s">
        <v>179</v>
      </c>
      <c r="E769" s="122" t="s">
        <v>1083</v>
      </c>
      <c r="F769" s="123" t="s">
        <v>1084</v>
      </c>
      <c r="G769" s="124" t="s">
        <v>227</v>
      </c>
      <c r="H769" s="125">
        <v>0.55400000000000005</v>
      </c>
      <c r="I769" s="126"/>
      <c r="J769" s="127">
        <f>ROUND(I769*H769,2)</f>
        <v>0</v>
      </c>
      <c r="K769" s="123" t="s">
        <v>183</v>
      </c>
      <c r="L769" s="28"/>
      <c r="M769" s="128" t="s">
        <v>3</v>
      </c>
      <c r="N769" s="129" t="s">
        <v>46</v>
      </c>
      <c r="P769" s="130">
        <f>O769*H769</f>
        <v>0</v>
      </c>
      <c r="Q769" s="130">
        <v>0</v>
      </c>
      <c r="R769" s="130">
        <f>Q769*H769</f>
        <v>0</v>
      </c>
      <c r="S769" s="130">
        <v>0</v>
      </c>
      <c r="T769" s="131">
        <f>S769*H769</f>
        <v>0</v>
      </c>
      <c r="AR769" s="132" t="s">
        <v>284</v>
      </c>
      <c r="AT769" s="132" t="s">
        <v>179</v>
      </c>
      <c r="AU769" s="132" t="s">
        <v>86</v>
      </c>
      <c r="AY769" s="17" t="s">
        <v>177</v>
      </c>
      <c r="BE769" s="133">
        <f>IF(N769="základní",J769,0)</f>
        <v>0</v>
      </c>
      <c r="BF769" s="133">
        <f>IF(N769="snížená",J769,0)</f>
        <v>0</v>
      </c>
      <c r="BG769" s="133">
        <f>IF(N769="zákl. přenesená",J769,0)</f>
        <v>0</v>
      </c>
      <c r="BH769" s="133">
        <f>IF(N769="sníž. přenesená",J769,0)</f>
        <v>0</v>
      </c>
      <c r="BI769" s="133">
        <f>IF(N769="nulová",J769,0)</f>
        <v>0</v>
      </c>
      <c r="BJ769" s="17" t="s">
        <v>83</v>
      </c>
      <c r="BK769" s="133">
        <f>ROUND(I769*H769,2)</f>
        <v>0</v>
      </c>
      <c r="BL769" s="17" t="s">
        <v>284</v>
      </c>
      <c r="BM769" s="132" t="s">
        <v>1085</v>
      </c>
    </row>
    <row r="770" spans="2:65" s="1" customFormat="1" x14ac:dyDescent="0.2">
      <c r="B770" s="28"/>
      <c r="D770" s="134" t="s">
        <v>186</v>
      </c>
      <c r="F770" s="135" t="s">
        <v>1086</v>
      </c>
      <c r="I770" s="136"/>
      <c r="L770" s="28"/>
      <c r="M770" s="137"/>
      <c r="T770" s="44"/>
      <c r="AT770" s="17" t="s">
        <v>186</v>
      </c>
      <c r="AU770" s="17" t="s">
        <v>86</v>
      </c>
    </row>
    <row r="771" spans="2:65" s="11" customFormat="1" ht="22.7" customHeight="1" x14ac:dyDescent="0.2">
      <c r="B771" s="108"/>
      <c r="D771" s="109" t="s">
        <v>74</v>
      </c>
      <c r="E771" s="118" t="s">
        <v>1087</v>
      </c>
      <c r="F771" s="118" t="s">
        <v>1088</v>
      </c>
      <c r="I771" s="111"/>
      <c r="J771" s="119">
        <f>BK771</f>
        <v>0</v>
      </c>
      <c r="L771" s="108"/>
      <c r="M771" s="113"/>
      <c r="P771" s="114">
        <f>SUM(P772:P791)</f>
        <v>0</v>
      </c>
      <c r="R771" s="114">
        <f>SUM(R772:R791)</f>
        <v>0.18261850000000002</v>
      </c>
      <c r="T771" s="115">
        <f>SUM(T772:T791)</f>
        <v>0</v>
      </c>
      <c r="AR771" s="109" t="s">
        <v>86</v>
      </c>
      <c r="AT771" s="116" t="s">
        <v>74</v>
      </c>
      <c r="AU771" s="116" t="s">
        <v>83</v>
      </c>
      <c r="AY771" s="109" t="s">
        <v>177</v>
      </c>
      <c r="BK771" s="117">
        <f>SUM(BK772:BK791)</f>
        <v>0</v>
      </c>
    </row>
    <row r="772" spans="2:65" s="1" customFormat="1" ht="24.2" customHeight="1" x14ac:dyDescent="0.2">
      <c r="B772" s="120"/>
      <c r="C772" s="121" t="s">
        <v>1089</v>
      </c>
      <c r="D772" s="121" t="s">
        <v>179</v>
      </c>
      <c r="E772" s="122" t="s">
        <v>1090</v>
      </c>
      <c r="F772" s="123" t="s">
        <v>1091</v>
      </c>
      <c r="G772" s="124" t="s">
        <v>279</v>
      </c>
      <c r="H772" s="125">
        <v>30.574999999999999</v>
      </c>
      <c r="I772" s="126"/>
      <c r="J772" s="127">
        <f>ROUND(I772*H772,2)</f>
        <v>0</v>
      </c>
      <c r="K772" s="123" t="s">
        <v>183</v>
      </c>
      <c r="L772" s="28"/>
      <c r="M772" s="128" t="s">
        <v>3</v>
      </c>
      <c r="N772" s="129" t="s">
        <v>46</v>
      </c>
      <c r="P772" s="130">
        <f>O772*H772</f>
        <v>0</v>
      </c>
      <c r="Q772" s="130">
        <v>1.3999999999999999E-4</v>
      </c>
      <c r="R772" s="130">
        <f>Q772*H772</f>
        <v>4.2804999999999996E-3</v>
      </c>
      <c r="S772" s="130">
        <v>0</v>
      </c>
      <c r="T772" s="131">
        <f>S772*H772</f>
        <v>0</v>
      </c>
      <c r="AR772" s="132" t="s">
        <v>284</v>
      </c>
      <c r="AT772" s="132" t="s">
        <v>179</v>
      </c>
      <c r="AU772" s="132" t="s">
        <v>86</v>
      </c>
      <c r="AY772" s="17" t="s">
        <v>177</v>
      </c>
      <c r="BE772" s="133">
        <f>IF(N772="základní",J772,0)</f>
        <v>0</v>
      </c>
      <c r="BF772" s="133">
        <f>IF(N772="snížená",J772,0)</f>
        <v>0</v>
      </c>
      <c r="BG772" s="133">
        <f>IF(N772="zákl. přenesená",J772,0)</f>
        <v>0</v>
      </c>
      <c r="BH772" s="133">
        <f>IF(N772="sníž. přenesená",J772,0)</f>
        <v>0</v>
      </c>
      <c r="BI772" s="133">
        <f>IF(N772="nulová",J772,0)</f>
        <v>0</v>
      </c>
      <c r="BJ772" s="17" t="s">
        <v>83</v>
      </c>
      <c r="BK772" s="133">
        <f>ROUND(I772*H772,2)</f>
        <v>0</v>
      </c>
      <c r="BL772" s="17" t="s">
        <v>284</v>
      </c>
      <c r="BM772" s="132" t="s">
        <v>1092</v>
      </c>
    </row>
    <row r="773" spans="2:65" s="1" customFormat="1" x14ac:dyDescent="0.2">
      <c r="B773" s="28"/>
      <c r="D773" s="134" t="s">
        <v>186</v>
      </c>
      <c r="F773" s="135" t="s">
        <v>1093</v>
      </c>
      <c r="I773" s="136"/>
      <c r="L773" s="28"/>
      <c r="M773" s="137"/>
      <c r="T773" s="44"/>
      <c r="AT773" s="17" t="s">
        <v>186</v>
      </c>
      <c r="AU773" s="17" t="s">
        <v>86</v>
      </c>
    </row>
    <row r="774" spans="2:65" s="12" customFormat="1" x14ac:dyDescent="0.2">
      <c r="B774" s="138"/>
      <c r="D774" s="139" t="s">
        <v>188</v>
      </c>
      <c r="E774" s="140" t="s">
        <v>3</v>
      </c>
      <c r="F774" s="141" t="s">
        <v>1094</v>
      </c>
      <c r="H774" s="140" t="s">
        <v>3</v>
      </c>
      <c r="I774" s="142"/>
      <c r="L774" s="138"/>
      <c r="M774" s="143"/>
      <c r="T774" s="144"/>
      <c r="AT774" s="140" t="s">
        <v>188</v>
      </c>
      <c r="AU774" s="140" t="s">
        <v>86</v>
      </c>
      <c r="AV774" s="12" t="s">
        <v>83</v>
      </c>
      <c r="AW774" s="12" t="s">
        <v>36</v>
      </c>
      <c r="AX774" s="12" t="s">
        <v>75</v>
      </c>
      <c r="AY774" s="140" t="s">
        <v>177</v>
      </c>
    </row>
    <row r="775" spans="2:65" s="13" customFormat="1" x14ac:dyDescent="0.2">
      <c r="B775" s="145"/>
      <c r="D775" s="139" t="s">
        <v>188</v>
      </c>
      <c r="E775" s="146" t="s">
        <v>3</v>
      </c>
      <c r="F775" s="147" t="s">
        <v>1095</v>
      </c>
      <c r="H775" s="148">
        <v>30.574999999999999</v>
      </c>
      <c r="I775" s="149"/>
      <c r="L775" s="145"/>
      <c r="M775" s="150"/>
      <c r="T775" s="151"/>
      <c r="AT775" s="146" t="s">
        <v>188</v>
      </c>
      <c r="AU775" s="146" t="s">
        <v>86</v>
      </c>
      <c r="AV775" s="13" t="s">
        <v>86</v>
      </c>
      <c r="AW775" s="13" t="s">
        <v>36</v>
      </c>
      <c r="AX775" s="13" t="s">
        <v>83</v>
      </c>
      <c r="AY775" s="146" t="s">
        <v>177</v>
      </c>
    </row>
    <row r="776" spans="2:65" s="1" customFormat="1" ht="24.2" customHeight="1" x14ac:dyDescent="0.2">
      <c r="B776" s="120"/>
      <c r="C776" s="121" t="s">
        <v>1096</v>
      </c>
      <c r="D776" s="121" t="s">
        <v>179</v>
      </c>
      <c r="E776" s="122" t="s">
        <v>1097</v>
      </c>
      <c r="F776" s="123" t="s">
        <v>1098</v>
      </c>
      <c r="G776" s="124" t="s">
        <v>279</v>
      </c>
      <c r="H776" s="125">
        <v>30.574999999999999</v>
      </c>
      <c r="I776" s="126"/>
      <c r="J776" s="127">
        <f>ROUND(I776*H776,2)</f>
        <v>0</v>
      </c>
      <c r="K776" s="123" t="s">
        <v>183</v>
      </c>
      <c r="L776" s="28"/>
      <c r="M776" s="128" t="s">
        <v>3</v>
      </c>
      <c r="N776" s="129" t="s">
        <v>46</v>
      </c>
      <c r="P776" s="130">
        <f>O776*H776</f>
        <v>0</v>
      </c>
      <c r="Q776" s="130">
        <v>1.2E-4</v>
      </c>
      <c r="R776" s="130">
        <f>Q776*H776</f>
        <v>3.669E-3</v>
      </c>
      <c r="S776" s="130">
        <v>0</v>
      </c>
      <c r="T776" s="131">
        <f>S776*H776</f>
        <v>0</v>
      </c>
      <c r="AR776" s="132" t="s">
        <v>284</v>
      </c>
      <c r="AT776" s="132" t="s">
        <v>179</v>
      </c>
      <c r="AU776" s="132" t="s">
        <v>86</v>
      </c>
      <c r="AY776" s="17" t="s">
        <v>177</v>
      </c>
      <c r="BE776" s="133">
        <f>IF(N776="základní",J776,0)</f>
        <v>0</v>
      </c>
      <c r="BF776" s="133">
        <f>IF(N776="snížená",J776,0)</f>
        <v>0</v>
      </c>
      <c r="BG776" s="133">
        <f>IF(N776="zákl. přenesená",J776,0)</f>
        <v>0</v>
      </c>
      <c r="BH776" s="133">
        <f>IF(N776="sníž. přenesená",J776,0)</f>
        <v>0</v>
      </c>
      <c r="BI776" s="133">
        <f>IF(N776="nulová",J776,0)</f>
        <v>0</v>
      </c>
      <c r="BJ776" s="17" t="s">
        <v>83</v>
      </c>
      <c r="BK776" s="133">
        <f>ROUND(I776*H776,2)</f>
        <v>0</v>
      </c>
      <c r="BL776" s="17" t="s">
        <v>284</v>
      </c>
      <c r="BM776" s="132" t="s">
        <v>1099</v>
      </c>
    </row>
    <row r="777" spans="2:65" s="1" customFormat="1" x14ac:dyDescent="0.2">
      <c r="B777" s="28"/>
      <c r="D777" s="134" t="s">
        <v>186</v>
      </c>
      <c r="F777" s="135" t="s">
        <v>1100</v>
      </c>
      <c r="I777" s="136"/>
      <c r="L777" s="28"/>
      <c r="M777" s="137"/>
      <c r="T777" s="44"/>
      <c r="AT777" s="17" t="s">
        <v>186</v>
      </c>
      <c r="AU777" s="17" t="s">
        <v>86</v>
      </c>
    </row>
    <row r="778" spans="2:65" s="1" customFormat="1" ht="24.2" customHeight="1" x14ac:dyDescent="0.2">
      <c r="B778" s="120"/>
      <c r="C778" s="121" t="s">
        <v>1101</v>
      </c>
      <c r="D778" s="121" t="s">
        <v>179</v>
      </c>
      <c r="E778" s="122" t="s">
        <v>1102</v>
      </c>
      <c r="F778" s="123" t="s">
        <v>1103</v>
      </c>
      <c r="G778" s="124" t="s">
        <v>279</v>
      </c>
      <c r="H778" s="125">
        <v>30.574999999999999</v>
      </c>
      <c r="I778" s="126"/>
      <c r="J778" s="127">
        <f>ROUND(I778*H778,2)</f>
        <v>0</v>
      </c>
      <c r="K778" s="123" t="s">
        <v>183</v>
      </c>
      <c r="L778" s="28"/>
      <c r="M778" s="128" t="s">
        <v>3</v>
      </c>
      <c r="N778" s="129" t="s">
        <v>46</v>
      </c>
      <c r="P778" s="130">
        <f>O778*H778</f>
        <v>0</v>
      </c>
      <c r="Q778" s="130">
        <v>1.2E-4</v>
      </c>
      <c r="R778" s="130">
        <f>Q778*H778</f>
        <v>3.669E-3</v>
      </c>
      <c r="S778" s="130">
        <v>0</v>
      </c>
      <c r="T778" s="131">
        <f>S778*H778</f>
        <v>0</v>
      </c>
      <c r="AR778" s="132" t="s">
        <v>284</v>
      </c>
      <c r="AT778" s="132" t="s">
        <v>179</v>
      </c>
      <c r="AU778" s="132" t="s">
        <v>86</v>
      </c>
      <c r="AY778" s="17" t="s">
        <v>177</v>
      </c>
      <c r="BE778" s="133">
        <f>IF(N778="základní",J778,0)</f>
        <v>0</v>
      </c>
      <c r="BF778" s="133">
        <f>IF(N778="snížená",J778,0)</f>
        <v>0</v>
      </c>
      <c r="BG778" s="133">
        <f>IF(N778="zákl. přenesená",J778,0)</f>
        <v>0</v>
      </c>
      <c r="BH778" s="133">
        <f>IF(N778="sníž. přenesená",J778,0)</f>
        <v>0</v>
      </c>
      <c r="BI778" s="133">
        <f>IF(N778="nulová",J778,0)</f>
        <v>0</v>
      </c>
      <c r="BJ778" s="17" t="s">
        <v>83</v>
      </c>
      <c r="BK778" s="133">
        <f>ROUND(I778*H778,2)</f>
        <v>0</v>
      </c>
      <c r="BL778" s="17" t="s">
        <v>284</v>
      </c>
      <c r="BM778" s="132" t="s">
        <v>1104</v>
      </c>
    </row>
    <row r="779" spans="2:65" s="1" customFormat="1" x14ac:dyDescent="0.2">
      <c r="B779" s="28"/>
      <c r="D779" s="134" t="s">
        <v>186</v>
      </c>
      <c r="F779" s="135" t="s">
        <v>1105</v>
      </c>
      <c r="I779" s="136"/>
      <c r="L779" s="28"/>
      <c r="M779" s="137"/>
      <c r="T779" s="44"/>
      <c r="AT779" s="17" t="s">
        <v>186</v>
      </c>
      <c r="AU779" s="17" t="s">
        <v>86</v>
      </c>
    </row>
    <row r="780" spans="2:65" s="1" customFormat="1" ht="21.75" customHeight="1" x14ac:dyDescent="0.2">
      <c r="B780" s="120"/>
      <c r="C780" s="121" t="s">
        <v>1106</v>
      </c>
      <c r="D780" s="121" t="s">
        <v>179</v>
      </c>
      <c r="E780" s="122" t="s">
        <v>1107</v>
      </c>
      <c r="F780" s="123" t="s">
        <v>1108</v>
      </c>
      <c r="G780" s="124" t="s">
        <v>279</v>
      </c>
      <c r="H780" s="125">
        <v>3.89</v>
      </c>
      <c r="I780" s="126"/>
      <c r="J780" s="127">
        <f>ROUND(I780*H780,2)</f>
        <v>0</v>
      </c>
      <c r="K780" s="123" t="s">
        <v>3</v>
      </c>
      <c r="L780" s="28"/>
      <c r="M780" s="128" t="s">
        <v>3</v>
      </c>
      <c r="N780" s="129" t="s">
        <v>46</v>
      </c>
      <c r="P780" s="130">
        <f>O780*H780</f>
        <v>0</v>
      </c>
      <c r="Q780" s="130">
        <v>0</v>
      </c>
      <c r="R780" s="130">
        <f>Q780*H780</f>
        <v>0</v>
      </c>
      <c r="S780" s="130">
        <v>0</v>
      </c>
      <c r="T780" s="131">
        <f>S780*H780</f>
        <v>0</v>
      </c>
      <c r="AR780" s="132" t="s">
        <v>284</v>
      </c>
      <c r="AT780" s="132" t="s">
        <v>179</v>
      </c>
      <c r="AU780" s="132" t="s">
        <v>86</v>
      </c>
      <c r="AY780" s="17" t="s">
        <v>177</v>
      </c>
      <c r="BE780" s="133">
        <f>IF(N780="základní",J780,0)</f>
        <v>0</v>
      </c>
      <c r="BF780" s="133">
        <f>IF(N780="snížená",J780,0)</f>
        <v>0</v>
      </c>
      <c r="BG780" s="133">
        <f>IF(N780="zákl. přenesená",J780,0)</f>
        <v>0</v>
      </c>
      <c r="BH780" s="133">
        <f>IF(N780="sníž. přenesená",J780,0)</f>
        <v>0</v>
      </c>
      <c r="BI780" s="133">
        <f>IF(N780="nulová",J780,0)</f>
        <v>0</v>
      </c>
      <c r="BJ780" s="17" t="s">
        <v>83</v>
      </c>
      <c r="BK780" s="133">
        <f>ROUND(I780*H780,2)</f>
        <v>0</v>
      </c>
      <c r="BL780" s="17" t="s">
        <v>284</v>
      </c>
      <c r="BM780" s="132" t="s">
        <v>1109</v>
      </c>
    </row>
    <row r="781" spans="2:65" s="12" customFormat="1" x14ac:dyDescent="0.2">
      <c r="B781" s="138"/>
      <c r="D781" s="139" t="s">
        <v>188</v>
      </c>
      <c r="E781" s="140" t="s">
        <v>3</v>
      </c>
      <c r="F781" s="141" t="s">
        <v>189</v>
      </c>
      <c r="H781" s="140" t="s">
        <v>3</v>
      </c>
      <c r="I781" s="142"/>
      <c r="L781" s="138"/>
      <c r="M781" s="143"/>
      <c r="T781" s="144"/>
      <c r="AT781" s="140" t="s">
        <v>188</v>
      </c>
      <c r="AU781" s="140" t="s">
        <v>86</v>
      </c>
      <c r="AV781" s="12" t="s">
        <v>83</v>
      </c>
      <c r="AW781" s="12" t="s">
        <v>36</v>
      </c>
      <c r="AX781" s="12" t="s">
        <v>75</v>
      </c>
      <c r="AY781" s="140" t="s">
        <v>177</v>
      </c>
    </row>
    <row r="782" spans="2:65" s="13" customFormat="1" x14ac:dyDescent="0.2">
      <c r="B782" s="145"/>
      <c r="D782" s="139" t="s">
        <v>188</v>
      </c>
      <c r="E782" s="146" t="s">
        <v>3</v>
      </c>
      <c r="F782" s="147" t="s">
        <v>1110</v>
      </c>
      <c r="H782" s="148">
        <v>3.89</v>
      </c>
      <c r="I782" s="149"/>
      <c r="L782" s="145"/>
      <c r="M782" s="150"/>
      <c r="T782" s="151"/>
      <c r="AT782" s="146" t="s">
        <v>188</v>
      </c>
      <c r="AU782" s="146" t="s">
        <v>86</v>
      </c>
      <c r="AV782" s="13" t="s">
        <v>86</v>
      </c>
      <c r="AW782" s="13" t="s">
        <v>36</v>
      </c>
      <c r="AX782" s="13" t="s">
        <v>83</v>
      </c>
      <c r="AY782" s="146" t="s">
        <v>177</v>
      </c>
    </row>
    <row r="783" spans="2:65" s="1" customFormat="1" ht="37.700000000000003" customHeight="1" x14ac:dyDescent="0.2">
      <c r="B783" s="120"/>
      <c r="C783" s="121" t="s">
        <v>1111</v>
      </c>
      <c r="D783" s="121" t="s">
        <v>179</v>
      </c>
      <c r="E783" s="122" t="s">
        <v>1112</v>
      </c>
      <c r="F783" s="123" t="s">
        <v>1113</v>
      </c>
      <c r="G783" s="124" t="s">
        <v>279</v>
      </c>
      <c r="H783" s="125">
        <v>180</v>
      </c>
      <c r="I783" s="126"/>
      <c r="J783" s="127">
        <f>ROUND(I783*H783,2)</f>
        <v>0</v>
      </c>
      <c r="K783" s="123" t="s">
        <v>183</v>
      </c>
      <c r="L783" s="28"/>
      <c r="M783" s="128" t="s">
        <v>3</v>
      </c>
      <c r="N783" s="129" t="s">
        <v>46</v>
      </c>
      <c r="P783" s="130">
        <f>O783*H783</f>
        <v>0</v>
      </c>
      <c r="Q783" s="130">
        <v>2.9E-4</v>
      </c>
      <c r="R783" s="130">
        <f>Q783*H783</f>
        <v>5.2200000000000003E-2</v>
      </c>
      <c r="S783" s="130">
        <v>0</v>
      </c>
      <c r="T783" s="131">
        <f>S783*H783</f>
        <v>0</v>
      </c>
      <c r="AR783" s="132" t="s">
        <v>284</v>
      </c>
      <c r="AT783" s="132" t="s">
        <v>179</v>
      </c>
      <c r="AU783" s="132" t="s">
        <v>86</v>
      </c>
      <c r="AY783" s="17" t="s">
        <v>177</v>
      </c>
      <c r="BE783" s="133">
        <f>IF(N783="základní",J783,0)</f>
        <v>0</v>
      </c>
      <c r="BF783" s="133">
        <f>IF(N783="snížená",J783,0)</f>
        <v>0</v>
      </c>
      <c r="BG783" s="133">
        <f>IF(N783="zákl. přenesená",J783,0)</f>
        <v>0</v>
      </c>
      <c r="BH783" s="133">
        <f>IF(N783="sníž. přenesená",J783,0)</f>
        <v>0</v>
      </c>
      <c r="BI783" s="133">
        <f>IF(N783="nulová",J783,0)</f>
        <v>0</v>
      </c>
      <c r="BJ783" s="17" t="s">
        <v>83</v>
      </c>
      <c r="BK783" s="133">
        <f>ROUND(I783*H783,2)</f>
        <v>0</v>
      </c>
      <c r="BL783" s="17" t="s">
        <v>284</v>
      </c>
      <c r="BM783" s="132" t="s">
        <v>1114</v>
      </c>
    </row>
    <row r="784" spans="2:65" s="1" customFormat="1" x14ac:dyDescent="0.2">
      <c r="B784" s="28"/>
      <c r="D784" s="134" t="s">
        <v>186</v>
      </c>
      <c r="F784" s="135" t="s">
        <v>1115</v>
      </c>
      <c r="I784" s="136"/>
      <c r="L784" s="28"/>
      <c r="M784" s="137"/>
      <c r="T784" s="44"/>
      <c r="AT784" s="17" t="s">
        <v>186</v>
      </c>
      <c r="AU784" s="17" t="s">
        <v>86</v>
      </c>
    </row>
    <row r="785" spans="2:65" s="12" customFormat="1" x14ac:dyDescent="0.2">
      <c r="B785" s="138"/>
      <c r="D785" s="139" t="s">
        <v>188</v>
      </c>
      <c r="E785" s="140" t="s">
        <v>3</v>
      </c>
      <c r="F785" s="141" t="s">
        <v>1116</v>
      </c>
      <c r="H785" s="140" t="s">
        <v>3</v>
      </c>
      <c r="I785" s="142"/>
      <c r="L785" s="138"/>
      <c r="M785" s="143"/>
      <c r="T785" s="144"/>
      <c r="AT785" s="140" t="s">
        <v>188</v>
      </c>
      <c r="AU785" s="140" t="s">
        <v>86</v>
      </c>
      <c r="AV785" s="12" t="s">
        <v>83</v>
      </c>
      <c r="AW785" s="12" t="s">
        <v>36</v>
      </c>
      <c r="AX785" s="12" t="s">
        <v>75</v>
      </c>
      <c r="AY785" s="140" t="s">
        <v>177</v>
      </c>
    </row>
    <row r="786" spans="2:65" s="13" customFormat="1" x14ac:dyDescent="0.2">
      <c r="B786" s="145"/>
      <c r="D786" s="139" t="s">
        <v>188</v>
      </c>
      <c r="E786" s="146" t="s">
        <v>3</v>
      </c>
      <c r="F786" s="147" t="s">
        <v>1117</v>
      </c>
      <c r="H786" s="148">
        <v>164</v>
      </c>
      <c r="I786" s="149"/>
      <c r="L786" s="145"/>
      <c r="M786" s="150"/>
      <c r="T786" s="151"/>
      <c r="AT786" s="146" t="s">
        <v>188</v>
      </c>
      <c r="AU786" s="146" t="s">
        <v>86</v>
      </c>
      <c r="AV786" s="13" t="s">
        <v>86</v>
      </c>
      <c r="AW786" s="13" t="s">
        <v>36</v>
      </c>
      <c r="AX786" s="13" t="s">
        <v>75</v>
      </c>
      <c r="AY786" s="146" t="s">
        <v>177</v>
      </c>
    </row>
    <row r="787" spans="2:65" s="12" customFormat="1" x14ac:dyDescent="0.2">
      <c r="B787" s="138"/>
      <c r="D787" s="139" t="s">
        <v>188</v>
      </c>
      <c r="E787" s="140" t="s">
        <v>3</v>
      </c>
      <c r="F787" s="141" t="s">
        <v>1118</v>
      </c>
      <c r="H787" s="140" t="s">
        <v>3</v>
      </c>
      <c r="I787" s="142"/>
      <c r="L787" s="138"/>
      <c r="M787" s="143"/>
      <c r="T787" s="144"/>
      <c r="AT787" s="140" t="s">
        <v>188</v>
      </c>
      <c r="AU787" s="140" t="s">
        <v>86</v>
      </c>
      <c r="AV787" s="12" t="s">
        <v>83</v>
      </c>
      <c r="AW787" s="12" t="s">
        <v>36</v>
      </c>
      <c r="AX787" s="12" t="s">
        <v>75</v>
      </c>
      <c r="AY787" s="140" t="s">
        <v>177</v>
      </c>
    </row>
    <row r="788" spans="2:65" s="13" customFormat="1" x14ac:dyDescent="0.2">
      <c r="B788" s="145"/>
      <c r="D788" s="139" t="s">
        <v>188</v>
      </c>
      <c r="E788" s="146" t="s">
        <v>3</v>
      </c>
      <c r="F788" s="147" t="s">
        <v>1119</v>
      </c>
      <c r="H788" s="148">
        <v>16</v>
      </c>
      <c r="I788" s="149"/>
      <c r="L788" s="145"/>
      <c r="M788" s="150"/>
      <c r="T788" s="151"/>
      <c r="AT788" s="146" t="s">
        <v>188</v>
      </c>
      <c r="AU788" s="146" t="s">
        <v>86</v>
      </c>
      <c r="AV788" s="13" t="s">
        <v>86</v>
      </c>
      <c r="AW788" s="13" t="s">
        <v>36</v>
      </c>
      <c r="AX788" s="13" t="s">
        <v>75</v>
      </c>
      <c r="AY788" s="146" t="s">
        <v>177</v>
      </c>
    </row>
    <row r="789" spans="2:65" s="14" customFormat="1" x14ac:dyDescent="0.2">
      <c r="B789" s="152"/>
      <c r="D789" s="139" t="s">
        <v>188</v>
      </c>
      <c r="E789" s="153" t="s">
        <v>3</v>
      </c>
      <c r="F789" s="154" t="s">
        <v>199</v>
      </c>
      <c r="H789" s="155">
        <v>180</v>
      </c>
      <c r="I789" s="156"/>
      <c r="L789" s="152"/>
      <c r="M789" s="157"/>
      <c r="T789" s="158"/>
      <c r="AT789" s="153" t="s">
        <v>188</v>
      </c>
      <c r="AU789" s="153" t="s">
        <v>86</v>
      </c>
      <c r="AV789" s="14" t="s">
        <v>184</v>
      </c>
      <c r="AW789" s="14" t="s">
        <v>36</v>
      </c>
      <c r="AX789" s="14" t="s">
        <v>83</v>
      </c>
      <c r="AY789" s="153" t="s">
        <v>177</v>
      </c>
    </row>
    <row r="790" spans="2:65" s="1" customFormat="1" ht="24.2" customHeight="1" x14ac:dyDescent="0.2">
      <c r="B790" s="120"/>
      <c r="C790" s="121" t="s">
        <v>1120</v>
      </c>
      <c r="D790" s="121" t="s">
        <v>179</v>
      </c>
      <c r="E790" s="122" t="s">
        <v>1121</v>
      </c>
      <c r="F790" s="123" t="s">
        <v>1122</v>
      </c>
      <c r="G790" s="124" t="s">
        <v>279</v>
      </c>
      <c r="H790" s="125">
        <v>180</v>
      </c>
      <c r="I790" s="126"/>
      <c r="J790" s="127">
        <f>ROUND(I790*H790,2)</f>
        <v>0</v>
      </c>
      <c r="K790" s="123" t="s">
        <v>183</v>
      </c>
      <c r="L790" s="28"/>
      <c r="M790" s="128" t="s">
        <v>3</v>
      </c>
      <c r="N790" s="129" t="s">
        <v>46</v>
      </c>
      <c r="P790" s="130">
        <f>O790*H790</f>
        <v>0</v>
      </c>
      <c r="Q790" s="130">
        <v>6.6E-4</v>
      </c>
      <c r="R790" s="130">
        <f>Q790*H790</f>
        <v>0.1188</v>
      </c>
      <c r="S790" s="130">
        <v>0</v>
      </c>
      <c r="T790" s="131">
        <f>S790*H790</f>
        <v>0</v>
      </c>
      <c r="AR790" s="132" t="s">
        <v>284</v>
      </c>
      <c r="AT790" s="132" t="s">
        <v>179</v>
      </c>
      <c r="AU790" s="132" t="s">
        <v>86</v>
      </c>
      <c r="AY790" s="17" t="s">
        <v>177</v>
      </c>
      <c r="BE790" s="133">
        <f>IF(N790="základní",J790,0)</f>
        <v>0</v>
      </c>
      <c r="BF790" s="133">
        <f>IF(N790="snížená",J790,0)</f>
        <v>0</v>
      </c>
      <c r="BG790" s="133">
        <f>IF(N790="zákl. přenesená",J790,0)</f>
        <v>0</v>
      </c>
      <c r="BH790" s="133">
        <f>IF(N790="sníž. přenesená",J790,0)</f>
        <v>0</v>
      </c>
      <c r="BI790" s="133">
        <f>IF(N790="nulová",J790,0)</f>
        <v>0</v>
      </c>
      <c r="BJ790" s="17" t="s">
        <v>83</v>
      </c>
      <c r="BK790" s="133">
        <f>ROUND(I790*H790,2)</f>
        <v>0</v>
      </c>
      <c r="BL790" s="17" t="s">
        <v>284</v>
      </c>
      <c r="BM790" s="132" t="s">
        <v>1123</v>
      </c>
    </row>
    <row r="791" spans="2:65" s="1" customFormat="1" x14ac:dyDescent="0.2">
      <c r="B791" s="28"/>
      <c r="D791" s="134" t="s">
        <v>186</v>
      </c>
      <c r="F791" s="135" t="s">
        <v>1124</v>
      </c>
      <c r="I791" s="136"/>
      <c r="L791" s="28"/>
      <c r="M791" s="137"/>
      <c r="T791" s="44"/>
      <c r="AT791" s="17" t="s">
        <v>186</v>
      </c>
      <c r="AU791" s="17" t="s">
        <v>86</v>
      </c>
    </row>
    <row r="792" spans="2:65" s="11" customFormat="1" ht="22.7" customHeight="1" x14ac:dyDescent="0.2">
      <c r="B792" s="108"/>
      <c r="D792" s="109" t="s">
        <v>74</v>
      </c>
      <c r="E792" s="118" t="s">
        <v>1125</v>
      </c>
      <c r="F792" s="118" t="s">
        <v>1126</v>
      </c>
      <c r="I792" s="111"/>
      <c r="J792" s="119">
        <f>BK792</f>
        <v>0</v>
      </c>
      <c r="L792" s="108"/>
      <c r="M792" s="113"/>
      <c r="P792" s="114">
        <f>SUM(P793:P831)</f>
        <v>0</v>
      </c>
      <c r="R792" s="114">
        <f>SUM(R793:R831)</f>
        <v>1.5466951299999998</v>
      </c>
      <c r="T792" s="115">
        <f>SUM(T793:T831)</f>
        <v>5.01073E-2</v>
      </c>
      <c r="AR792" s="109" t="s">
        <v>86</v>
      </c>
      <c r="AT792" s="116" t="s">
        <v>74</v>
      </c>
      <c r="AU792" s="116" t="s">
        <v>83</v>
      </c>
      <c r="AY792" s="109" t="s">
        <v>177</v>
      </c>
      <c r="BK792" s="117">
        <f>SUM(BK793:BK831)</f>
        <v>0</v>
      </c>
    </row>
    <row r="793" spans="2:65" s="1" customFormat="1" ht="21.75" customHeight="1" x14ac:dyDescent="0.2">
      <c r="B793" s="120"/>
      <c r="C793" s="121" t="s">
        <v>1127</v>
      </c>
      <c r="D793" s="121" t="s">
        <v>179</v>
      </c>
      <c r="E793" s="122" t="s">
        <v>1128</v>
      </c>
      <c r="F793" s="123" t="s">
        <v>1129</v>
      </c>
      <c r="G793" s="124" t="s">
        <v>279</v>
      </c>
      <c r="H793" s="125">
        <v>1017.25</v>
      </c>
      <c r="I793" s="126"/>
      <c r="J793" s="127">
        <f>ROUND(I793*H793,2)</f>
        <v>0</v>
      </c>
      <c r="K793" s="123" t="s">
        <v>183</v>
      </c>
      <c r="L793" s="28"/>
      <c r="M793" s="128" t="s">
        <v>3</v>
      </c>
      <c r="N793" s="129" t="s">
        <v>46</v>
      </c>
      <c r="P793" s="130">
        <f>O793*H793</f>
        <v>0</v>
      </c>
      <c r="Q793" s="130">
        <v>0</v>
      </c>
      <c r="R793" s="130">
        <f>Q793*H793</f>
        <v>0</v>
      </c>
      <c r="S793" s="130">
        <v>0</v>
      </c>
      <c r="T793" s="131">
        <f>S793*H793</f>
        <v>0</v>
      </c>
      <c r="AR793" s="132" t="s">
        <v>284</v>
      </c>
      <c r="AT793" s="132" t="s">
        <v>179</v>
      </c>
      <c r="AU793" s="132" t="s">
        <v>86</v>
      </c>
      <c r="AY793" s="17" t="s">
        <v>177</v>
      </c>
      <c r="BE793" s="133">
        <f>IF(N793="základní",J793,0)</f>
        <v>0</v>
      </c>
      <c r="BF793" s="133">
        <f>IF(N793="snížená",J793,0)</f>
        <v>0</v>
      </c>
      <c r="BG793" s="133">
        <f>IF(N793="zákl. přenesená",J793,0)</f>
        <v>0</v>
      </c>
      <c r="BH793" s="133">
        <f>IF(N793="sníž. přenesená",J793,0)</f>
        <v>0</v>
      </c>
      <c r="BI793" s="133">
        <f>IF(N793="nulová",J793,0)</f>
        <v>0</v>
      </c>
      <c r="BJ793" s="17" t="s">
        <v>83</v>
      </c>
      <c r="BK793" s="133">
        <f>ROUND(I793*H793,2)</f>
        <v>0</v>
      </c>
      <c r="BL793" s="17" t="s">
        <v>284</v>
      </c>
      <c r="BM793" s="132" t="s">
        <v>1130</v>
      </c>
    </row>
    <row r="794" spans="2:65" s="1" customFormat="1" x14ac:dyDescent="0.2">
      <c r="B794" s="28"/>
      <c r="D794" s="134" t="s">
        <v>186</v>
      </c>
      <c r="F794" s="135" t="s">
        <v>1131</v>
      </c>
      <c r="I794" s="136"/>
      <c r="L794" s="28"/>
      <c r="M794" s="137"/>
      <c r="T794" s="44"/>
      <c r="AT794" s="17" t="s">
        <v>186</v>
      </c>
      <c r="AU794" s="17" t="s">
        <v>86</v>
      </c>
    </row>
    <row r="795" spans="2:65" s="13" customFormat="1" x14ac:dyDescent="0.2">
      <c r="B795" s="145"/>
      <c r="D795" s="139" t="s">
        <v>188</v>
      </c>
      <c r="E795" s="146" t="s">
        <v>3</v>
      </c>
      <c r="F795" s="147" t="s">
        <v>356</v>
      </c>
      <c r="H795" s="148">
        <v>1017.25</v>
      </c>
      <c r="I795" s="149"/>
      <c r="L795" s="145"/>
      <c r="M795" s="150"/>
      <c r="T795" s="151"/>
      <c r="AT795" s="146" t="s">
        <v>188</v>
      </c>
      <c r="AU795" s="146" t="s">
        <v>86</v>
      </c>
      <c r="AV795" s="13" t="s">
        <v>86</v>
      </c>
      <c r="AW795" s="13" t="s">
        <v>36</v>
      </c>
      <c r="AX795" s="13" t="s">
        <v>83</v>
      </c>
      <c r="AY795" s="146" t="s">
        <v>177</v>
      </c>
    </row>
    <row r="796" spans="2:65" s="1" customFormat="1" ht="16.5" customHeight="1" x14ac:dyDescent="0.2">
      <c r="B796" s="120"/>
      <c r="C796" s="121" t="s">
        <v>1132</v>
      </c>
      <c r="D796" s="121" t="s">
        <v>179</v>
      </c>
      <c r="E796" s="122" t="s">
        <v>1133</v>
      </c>
      <c r="F796" s="123" t="s">
        <v>1134</v>
      </c>
      <c r="G796" s="124" t="s">
        <v>279</v>
      </c>
      <c r="H796" s="125">
        <v>133.93</v>
      </c>
      <c r="I796" s="126"/>
      <c r="J796" s="127">
        <f>ROUND(I796*H796,2)</f>
        <v>0</v>
      </c>
      <c r="K796" s="123" t="s">
        <v>183</v>
      </c>
      <c r="L796" s="28"/>
      <c r="M796" s="128" t="s">
        <v>3</v>
      </c>
      <c r="N796" s="129" t="s">
        <v>46</v>
      </c>
      <c r="P796" s="130">
        <f>O796*H796</f>
        <v>0</v>
      </c>
      <c r="Q796" s="130">
        <v>1E-3</v>
      </c>
      <c r="R796" s="130">
        <f>Q796*H796</f>
        <v>0.13393000000000002</v>
      </c>
      <c r="S796" s="130">
        <v>3.1E-4</v>
      </c>
      <c r="T796" s="131">
        <f>S796*H796</f>
        <v>4.1518300000000001E-2</v>
      </c>
      <c r="AR796" s="132" t="s">
        <v>284</v>
      </c>
      <c r="AT796" s="132" t="s">
        <v>179</v>
      </c>
      <c r="AU796" s="132" t="s">
        <v>86</v>
      </c>
      <c r="AY796" s="17" t="s">
        <v>177</v>
      </c>
      <c r="BE796" s="133">
        <f>IF(N796="základní",J796,0)</f>
        <v>0</v>
      </c>
      <c r="BF796" s="133">
        <f>IF(N796="snížená",J796,0)</f>
        <v>0</v>
      </c>
      <c r="BG796" s="133">
        <f>IF(N796="zákl. přenesená",J796,0)</f>
        <v>0</v>
      </c>
      <c r="BH796" s="133">
        <f>IF(N796="sníž. přenesená",J796,0)</f>
        <v>0</v>
      </c>
      <c r="BI796" s="133">
        <f>IF(N796="nulová",J796,0)</f>
        <v>0</v>
      </c>
      <c r="BJ796" s="17" t="s">
        <v>83</v>
      </c>
      <c r="BK796" s="133">
        <f>ROUND(I796*H796,2)</f>
        <v>0</v>
      </c>
      <c r="BL796" s="17" t="s">
        <v>284</v>
      </c>
      <c r="BM796" s="132" t="s">
        <v>1135</v>
      </c>
    </row>
    <row r="797" spans="2:65" s="1" customFormat="1" x14ac:dyDescent="0.2">
      <c r="B797" s="28"/>
      <c r="D797" s="134" t="s">
        <v>186</v>
      </c>
      <c r="F797" s="135" t="s">
        <v>1136</v>
      </c>
      <c r="I797" s="136"/>
      <c r="L797" s="28"/>
      <c r="M797" s="137"/>
      <c r="T797" s="44"/>
      <c r="AT797" s="17" t="s">
        <v>186</v>
      </c>
      <c r="AU797" s="17" t="s">
        <v>86</v>
      </c>
    </row>
    <row r="798" spans="2:65" s="13" customFormat="1" x14ac:dyDescent="0.2">
      <c r="B798" s="145"/>
      <c r="D798" s="139" t="s">
        <v>188</v>
      </c>
      <c r="E798" s="146" t="s">
        <v>3</v>
      </c>
      <c r="F798" s="147" t="s">
        <v>1137</v>
      </c>
      <c r="H798" s="148">
        <v>133.93</v>
      </c>
      <c r="I798" s="149"/>
      <c r="L798" s="145"/>
      <c r="M798" s="150"/>
      <c r="T798" s="151"/>
      <c r="AT798" s="146" t="s">
        <v>188</v>
      </c>
      <c r="AU798" s="146" t="s">
        <v>86</v>
      </c>
      <c r="AV798" s="13" t="s">
        <v>86</v>
      </c>
      <c r="AW798" s="13" t="s">
        <v>36</v>
      </c>
      <c r="AX798" s="13" t="s">
        <v>83</v>
      </c>
      <c r="AY798" s="146" t="s">
        <v>177</v>
      </c>
    </row>
    <row r="799" spans="2:65" s="1" customFormat="1" ht="24.2" customHeight="1" x14ac:dyDescent="0.2">
      <c r="B799" s="120"/>
      <c r="C799" s="121" t="s">
        <v>1138</v>
      </c>
      <c r="D799" s="121" t="s">
        <v>179</v>
      </c>
      <c r="E799" s="122" t="s">
        <v>1139</v>
      </c>
      <c r="F799" s="123" t="s">
        <v>1140</v>
      </c>
      <c r="G799" s="124" t="s">
        <v>279</v>
      </c>
      <c r="H799" s="125">
        <v>133.93</v>
      </c>
      <c r="I799" s="126"/>
      <c r="J799" s="127">
        <f>ROUND(I799*H799,2)</f>
        <v>0</v>
      </c>
      <c r="K799" s="123" t="s">
        <v>183</v>
      </c>
      <c r="L799" s="28"/>
      <c r="M799" s="128" t="s">
        <v>3</v>
      </c>
      <c r="N799" s="129" t="s">
        <v>46</v>
      </c>
      <c r="P799" s="130">
        <f>O799*H799</f>
        <v>0</v>
      </c>
      <c r="Q799" s="130">
        <v>0</v>
      </c>
      <c r="R799" s="130">
        <f>Q799*H799</f>
        <v>0</v>
      </c>
      <c r="S799" s="130">
        <v>0</v>
      </c>
      <c r="T799" s="131">
        <f>S799*H799</f>
        <v>0</v>
      </c>
      <c r="AR799" s="132" t="s">
        <v>284</v>
      </c>
      <c r="AT799" s="132" t="s">
        <v>179</v>
      </c>
      <c r="AU799" s="132" t="s">
        <v>86</v>
      </c>
      <c r="AY799" s="17" t="s">
        <v>177</v>
      </c>
      <c r="BE799" s="133">
        <f>IF(N799="základní",J799,0)</f>
        <v>0</v>
      </c>
      <c r="BF799" s="133">
        <f>IF(N799="snížená",J799,0)</f>
        <v>0</v>
      </c>
      <c r="BG799" s="133">
        <f>IF(N799="zákl. přenesená",J799,0)</f>
        <v>0</v>
      </c>
      <c r="BH799" s="133">
        <f>IF(N799="sníž. přenesená",J799,0)</f>
        <v>0</v>
      </c>
      <c r="BI799" s="133">
        <f>IF(N799="nulová",J799,0)</f>
        <v>0</v>
      </c>
      <c r="BJ799" s="17" t="s">
        <v>83</v>
      </c>
      <c r="BK799" s="133">
        <f>ROUND(I799*H799,2)</f>
        <v>0</v>
      </c>
      <c r="BL799" s="17" t="s">
        <v>284</v>
      </c>
      <c r="BM799" s="132" t="s">
        <v>1141</v>
      </c>
    </row>
    <row r="800" spans="2:65" s="1" customFormat="1" x14ac:dyDescent="0.2">
      <c r="B800" s="28"/>
      <c r="D800" s="134" t="s">
        <v>186</v>
      </c>
      <c r="F800" s="135" t="s">
        <v>1142</v>
      </c>
      <c r="I800" s="136"/>
      <c r="L800" s="28"/>
      <c r="M800" s="137"/>
      <c r="T800" s="44"/>
      <c r="AT800" s="17" t="s">
        <v>186</v>
      </c>
      <c r="AU800" s="17" t="s">
        <v>86</v>
      </c>
    </row>
    <row r="801" spans="2:65" s="13" customFormat="1" x14ac:dyDescent="0.2">
      <c r="B801" s="145"/>
      <c r="D801" s="139" t="s">
        <v>188</v>
      </c>
      <c r="E801" s="146" t="s">
        <v>3</v>
      </c>
      <c r="F801" s="147" t="s">
        <v>1143</v>
      </c>
      <c r="H801" s="148">
        <v>133.93</v>
      </c>
      <c r="I801" s="149"/>
      <c r="L801" s="145"/>
      <c r="M801" s="150"/>
      <c r="T801" s="151"/>
      <c r="AT801" s="146" t="s">
        <v>188</v>
      </c>
      <c r="AU801" s="146" t="s">
        <v>86</v>
      </c>
      <c r="AV801" s="13" t="s">
        <v>86</v>
      </c>
      <c r="AW801" s="13" t="s">
        <v>36</v>
      </c>
      <c r="AX801" s="13" t="s">
        <v>83</v>
      </c>
      <c r="AY801" s="146" t="s">
        <v>177</v>
      </c>
    </row>
    <row r="802" spans="2:65" s="1" customFormat="1" ht="44.25" customHeight="1" x14ac:dyDescent="0.2">
      <c r="B802" s="120"/>
      <c r="C802" s="121" t="s">
        <v>1144</v>
      </c>
      <c r="D802" s="121" t="s">
        <v>179</v>
      </c>
      <c r="E802" s="122" t="s">
        <v>1145</v>
      </c>
      <c r="F802" s="123" t="s">
        <v>1146</v>
      </c>
      <c r="G802" s="124" t="s">
        <v>279</v>
      </c>
      <c r="H802" s="125">
        <v>286.3</v>
      </c>
      <c r="I802" s="126"/>
      <c r="J802" s="127">
        <f>ROUND(I802*H802,2)</f>
        <v>0</v>
      </c>
      <c r="K802" s="123" t="s">
        <v>183</v>
      </c>
      <c r="L802" s="28"/>
      <c r="M802" s="128" t="s">
        <v>3</v>
      </c>
      <c r="N802" s="129" t="s">
        <v>46</v>
      </c>
      <c r="P802" s="130">
        <f>O802*H802</f>
        <v>0</v>
      </c>
      <c r="Q802" s="130">
        <v>0</v>
      </c>
      <c r="R802" s="130">
        <f>Q802*H802</f>
        <v>0</v>
      </c>
      <c r="S802" s="130">
        <v>3.0000000000000001E-5</v>
      </c>
      <c r="T802" s="131">
        <f>S802*H802</f>
        <v>8.5890000000000011E-3</v>
      </c>
      <c r="AR802" s="132" t="s">
        <v>284</v>
      </c>
      <c r="AT802" s="132" t="s">
        <v>179</v>
      </c>
      <c r="AU802" s="132" t="s">
        <v>86</v>
      </c>
      <c r="AY802" s="17" t="s">
        <v>177</v>
      </c>
      <c r="BE802" s="133">
        <f>IF(N802="základní",J802,0)</f>
        <v>0</v>
      </c>
      <c r="BF802" s="133">
        <f>IF(N802="snížená",J802,0)</f>
        <v>0</v>
      </c>
      <c r="BG802" s="133">
        <f>IF(N802="zákl. přenesená",J802,0)</f>
        <v>0</v>
      </c>
      <c r="BH802" s="133">
        <f>IF(N802="sníž. přenesená",J802,0)</f>
        <v>0</v>
      </c>
      <c r="BI802" s="133">
        <f>IF(N802="nulová",J802,0)</f>
        <v>0</v>
      </c>
      <c r="BJ802" s="17" t="s">
        <v>83</v>
      </c>
      <c r="BK802" s="133">
        <f>ROUND(I802*H802,2)</f>
        <v>0</v>
      </c>
      <c r="BL802" s="17" t="s">
        <v>284</v>
      </c>
      <c r="BM802" s="132" t="s">
        <v>1147</v>
      </c>
    </row>
    <row r="803" spans="2:65" s="1" customFormat="1" x14ac:dyDescent="0.2">
      <c r="B803" s="28"/>
      <c r="D803" s="134" t="s">
        <v>186</v>
      </c>
      <c r="F803" s="135" t="s">
        <v>1148</v>
      </c>
      <c r="I803" s="136"/>
      <c r="L803" s="28"/>
      <c r="M803" s="137"/>
      <c r="T803" s="44"/>
      <c r="AT803" s="17" t="s">
        <v>186</v>
      </c>
      <c r="AU803" s="17" t="s">
        <v>86</v>
      </c>
    </row>
    <row r="804" spans="2:65" s="12" customFormat="1" x14ac:dyDescent="0.2">
      <c r="B804" s="138"/>
      <c r="D804" s="139" t="s">
        <v>188</v>
      </c>
      <c r="E804" s="140" t="s">
        <v>3</v>
      </c>
      <c r="F804" s="141" t="s">
        <v>296</v>
      </c>
      <c r="H804" s="140" t="s">
        <v>3</v>
      </c>
      <c r="I804" s="142"/>
      <c r="L804" s="138"/>
      <c r="M804" s="143"/>
      <c r="T804" s="144"/>
      <c r="AT804" s="140" t="s">
        <v>188</v>
      </c>
      <c r="AU804" s="140" t="s">
        <v>86</v>
      </c>
      <c r="AV804" s="12" t="s">
        <v>83</v>
      </c>
      <c r="AW804" s="12" t="s">
        <v>36</v>
      </c>
      <c r="AX804" s="12" t="s">
        <v>75</v>
      </c>
      <c r="AY804" s="140" t="s">
        <v>177</v>
      </c>
    </row>
    <row r="805" spans="2:65" s="13" customFormat="1" x14ac:dyDescent="0.2">
      <c r="B805" s="145"/>
      <c r="D805" s="139" t="s">
        <v>188</v>
      </c>
      <c r="E805" s="146" t="s">
        <v>3</v>
      </c>
      <c r="F805" s="147" t="s">
        <v>1149</v>
      </c>
      <c r="H805" s="148">
        <v>31.68</v>
      </c>
      <c r="I805" s="149"/>
      <c r="L805" s="145"/>
      <c r="M805" s="150"/>
      <c r="T805" s="151"/>
      <c r="AT805" s="146" t="s">
        <v>188</v>
      </c>
      <c r="AU805" s="146" t="s">
        <v>86</v>
      </c>
      <c r="AV805" s="13" t="s">
        <v>86</v>
      </c>
      <c r="AW805" s="13" t="s">
        <v>36</v>
      </c>
      <c r="AX805" s="13" t="s">
        <v>75</v>
      </c>
      <c r="AY805" s="146" t="s">
        <v>177</v>
      </c>
    </row>
    <row r="806" spans="2:65" s="12" customFormat="1" x14ac:dyDescent="0.2">
      <c r="B806" s="138"/>
      <c r="D806" s="139" t="s">
        <v>188</v>
      </c>
      <c r="E806" s="140" t="s">
        <v>3</v>
      </c>
      <c r="F806" s="141" t="s">
        <v>298</v>
      </c>
      <c r="H806" s="140" t="s">
        <v>3</v>
      </c>
      <c r="I806" s="142"/>
      <c r="L806" s="138"/>
      <c r="M806" s="143"/>
      <c r="T806" s="144"/>
      <c r="AT806" s="140" t="s">
        <v>188</v>
      </c>
      <c r="AU806" s="140" t="s">
        <v>86</v>
      </c>
      <c r="AV806" s="12" t="s">
        <v>83</v>
      </c>
      <c r="AW806" s="12" t="s">
        <v>36</v>
      </c>
      <c r="AX806" s="12" t="s">
        <v>75</v>
      </c>
      <c r="AY806" s="140" t="s">
        <v>177</v>
      </c>
    </row>
    <row r="807" spans="2:65" s="13" customFormat="1" x14ac:dyDescent="0.2">
      <c r="B807" s="145"/>
      <c r="D807" s="139" t="s">
        <v>188</v>
      </c>
      <c r="E807" s="146" t="s">
        <v>3</v>
      </c>
      <c r="F807" s="147" t="s">
        <v>1150</v>
      </c>
      <c r="H807" s="148">
        <v>63.36</v>
      </c>
      <c r="I807" s="149"/>
      <c r="L807" s="145"/>
      <c r="M807" s="150"/>
      <c r="T807" s="151"/>
      <c r="AT807" s="146" t="s">
        <v>188</v>
      </c>
      <c r="AU807" s="146" t="s">
        <v>86</v>
      </c>
      <c r="AV807" s="13" t="s">
        <v>86</v>
      </c>
      <c r="AW807" s="13" t="s">
        <v>36</v>
      </c>
      <c r="AX807" s="13" t="s">
        <v>75</v>
      </c>
      <c r="AY807" s="146" t="s">
        <v>177</v>
      </c>
    </row>
    <row r="808" spans="2:65" s="12" customFormat="1" x14ac:dyDescent="0.2">
      <c r="B808" s="138"/>
      <c r="D808" s="139" t="s">
        <v>188</v>
      </c>
      <c r="E808" s="140" t="s">
        <v>3</v>
      </c>
      <c r="F808" s="141" t="s">
        <v>300</v>
      </c>
      <c r="H808" s="140" t="s">
        <v>3</v>
      </c>
      <c r="I808" s="142"/>
      <c r="L808" s="138"/>
      <c r="M808" s="143"/>
      <c r="T808" s="144"/>
      <c r="AT808" s="140" t="s">
        <v>188</v>
      </c>
      <c r="AU808" s="140" t="s">
        <v>86</v>
      </c>
      <c r="AV808" s="12" t="s">
        <v>83</v>
      </c>
      <c r="AW808" s="12" t="s">
        <v>36</v>
      </c>
      <c r="AX808" s="12" t="s">
        <v>75</v>
      </c>
      <c r="AY808" s="140" t="s">
        <v>177</v>
      </c>
    </row>
    <row r="809" spans="2:65" s="13" customFormat="1" x14ac:dyDescent="0.2">
      <c r="B809" s="145"/>
      <c r="D809" s="139" t="s">
        <v>188</v>
      </c>
      <c r="E809" s="146" t="s">
        <v>3</v>
      </c>
      <c r="F809" s="147" t="s">
        <v>1151</v>
      </c>
      <c r="H809" s="148">
        <v>59.4</v>
      </c>
      <c r="I809" s="149"/>
      <c r="L809" s="145"/>
      <c r="M809" s="150"/>
      <c r="T809" s="151"/>
      <c r="AT809" s="146" t="s">
        <v>188</v>
      </c>
      <c r="AU809" s="146" t="s">
        <v>86</v>
      </c>
      <c r="AV809" s="13" t="s">
        <v>86</v>
      </c>
      <c r="AW809" s="13" t="s">
        <v>36</v>
      </c>
      <c r="AX809" s="13" t="s">
        <v>75</v>
      </c>
      <c r="AY809" s="146" t="s">
        <v>177</v>
      </c>
    </row>
    <row r="810" spans="2:65" s="12" customFormat="1" x14ac:dyDescent="0.2">
      <c r="B810" s="138"/>
      <c r="D810" s="139" t="s">
        <v>188</v>
      </c>
      <c r="E810" s="140" t="s">
        <v>3</v>
      </c>
      <c r="F810" s="141" t="s">
        <v>1152</v>
      </c>
      <c r="H810" s="140" t="s">
        <v>3</v>
      </c>
      <c r="I810" s="142"/>
      <c r="L810" s="138"/>
      <c r="M810" s="143"/>
      <c r="T810" s="144"/>
      <c r="AT810" s="140" t="s">
        <v>188</v>
      </c>
      <c r="AU810" s="140" t="s">
        <v>86</v>
      </c>
      <c r="AV810" s="12" t="s">
        <v>83</v>
      </c>
      <c r="AW810" s="12" t="s">
        <v>36</v>
      </c>
      <c r="AX810" s="12" t="s">
        <v>75</v>
      </c>
      <c r="AY810" s="140" t="s">
        <v>177</v>
      </c>
    </row>
    <row r="811" spans="2:65" s="13" customFormat="1" x14ac:dyDescent="0.2">
      <c r="B811" s="145"/>
      <c r="D811" s="139" t="s">
        <v>188</v>
      </c>
      <c r="E811" s="146" t="s">
        <v>3</v>
      </c>
      <c r="F811" s="147" t="s">
        <v>1153</v>
      </c>
      <c r="H811" s="148">
        <v>13.6</v>
      </c>
      <c r="I811" s="149"/>
      <c r="L811" s="145"/>
      <c r="M811" s="150"/>
      <c r="T811" s="151"/>
      <c r="AT811" s="146" t="s">
        <v>188</v>
      </c>
      <c r="AU811" s="146" t="s">
        <v>86</v>
      </c>
      <c r="AV811" s="13" t="s">
        <v>86</v>
      </c>
      <c r="AW811" s="13" t="s">
        <v>36</v>
      </c>
      <c r="AX811" s="13" t="s">
        <v>75</v>
      </c>
      <c r="AY811" s="146" t="s">
        <v>177</v>
      </c>
    </row>
    <row r="812" spans="2:65" s="13" customFormat="1" x14ac:dyDescent="0.2">
      <c r="B812" s="145"/>
      <c r="D812" s="139" t="s">
        <v>188</v>
      </c>
      <c r="E812" s="146" t="s">
        <v>3</v>
      </c>
      <c r="F812" s="147" t="s">
        <v>1154</v>
      </c>
      <c r="H812" s="148">
        <v>118.26</v>
      </c>
      <c r="I812" s="149"/>
      <c r="L812" s="145"/>
      <c r="M812" s="150"/>
      <c r="T812" s="151"/>
      <c r="AT812" s="146" t="s">
        <v>188</v>
      </c>
      <c r="AU812" s="146" t="s">
        <v>86</v>
      </c>
      <c r="AV812" s="13" t="s">
        <v>86</v>
      </c>
      <c r="AW812" s="13" t="s">
        <v>36</v>
      </c>
      <c r="AX812" s="13" t="s">
        <v>75</v>
      </c>
      <c r="AY812" s="146" t="s">
        <v>177</v>
      </c>
    </row>
    <row r="813" spans="2:65" s="14" customFormat="1" x14ac:dyDescent="0.2">
      <c r="B813" s="152"/>
      <c r="D813" s="139" t="s">
        <v>188</v>
      </c>
      <c r="E813" s="153" t="s">
        <v>3</v>
      </c>
      <c r="F813" s="154" t="s">
        <v>199</v>
      </c>
      <c r="H813" s="155">
        <v>286.3</v>
      </c>
      <c r="I813" s="156"/>
      <c r="L813" s="152"/>
      <c r="M813" s="157"/>
      <c r="T813" s="158"/>
      <c r="AT813" s="153" t="s">
        <v>188</v>
      </c>
      <c r="AU813" s="153" t="s">
        <v>86</v>
      </c>
      <c r="AV813" s="14" t="s">
        <v>184</v>
      </c>
      <c r="AW813" s="14" t="s">
        <v>36</v>
      </c>
      <c r="AX813" s="14" t="s">
        <v>83</v>
      </c>
      <c r="AY813" s="153" t="s">
        <v>177</v>
      </c>
    </row>
    <row r="814" spans="2:65" s="1" customFormat="1" ht="16.5" customHeight="1" x14ac:dyDescent="0.2">
      <c r="B814" s="120"/>
      <c r="C814" s="159" t="s">
        <v>1155</v>
      </c>
      <c r="D814" s="159" t="s">
        <v>246</v>
      </c>
      <c r="E814" s="160" t="s">
        <v>1156</v>
      </c>
      <c r="F814" s="161" t="s">
        <v>1157</v>
      </c>
      <c r="G814" s="162" t="s">
        <v>279</v>
      </c>
      <c r="H814" s="163">
        <v>300.61500000000001</v>
      </c>
      <c r="I814" s="164"/>
      <c r="J814" s="165">
        <f>ROUND(I814*H814,2)</f>
        <v>0</v>
      </c>
      <c r="K814" s="161" t="s">
        <v>183</v>
      </c>
      <c r="L814" s="166"/>
      <c r="M814" s="167" t="s">
        <v>3</v>
      </c>
      <c r="N814" s="168" t="s">
        <v>46</v>
      </c>
      <c r="P814" s="130">
        <f>O814*H814</f>
        <v>0</v>
      </c>
      <c r="Q814" s="130">
        <v>1.0000000000000001E-5</v>
      </c>
      <c r="R814" s="130">
        <f>Q814*H814</f>
        <v>3.0061500000000004E-3</v>
      </c>
      <c r="S814" s="130">
        <v>0</v>
      </c>
      <c r="T814" s="131">
        <f>S814*H814</f>
        <v>0</v>
      </c>
      <c r="AR814" s="132" t="s">
        <v>406</v>
      </c>
      <c r="AT814" s="132" t="s">
        <v>246</v>
      </c>
      <c r="AU814" s="132" t="s">
        <v>86</v>
      </c>
      <c r="AY814" s="17" t="s">
        <v>177</v>
      </c>
      <c r="BE814" s="133">
        <f>IF(N814="základní",J814,0)</f>
        <v>0</v>
      </c>
      <c r="BF814" s="133">
        <f>IF(N814="snížená",J814,0)</f>
        <v>0</v>
      </c>
      <c r="BG814" s="133">
        <f>IF(N814="zákl. přenesená",J814,0)</f>
        <v>0</v>
      </c>
      <c r="BH814" s="133">
        <f>IF(N814="sníž. přenesená",J814,0)</f>
        <v>0</v>
      </c>
      <c r="BI814" s="133">
        <f>IF(N814="nulová",J814,0)</f>
        <v>0</v>
      </c>
      <c r="BJ814" s="17" t="s">
        <v>83</v>
      </c>
      <c r="BK814" s="133">
        <f>ROUND(I814*H814,2)</f>
        <v>0</v>
      </c>
      <c r="BL814" s="17" t="s">
        <v>284</v>
      </c>
      <c r="BM814" s="132" t="s">
        <v>1158</v>
      </c>
    </row>
    <row r="815" spans="2:65" s="13" customFormat="1" x14ac:dyDescent="0.2">
      <c r="B815" s="145"/>
      <c r="D815" s="139" t="s">
        <v>188</v>
      </c>
      <c r="F815" s="147" t="s">
        <v>1159</v>
      </c>
      <c r="H815" s="148">
        <v>300.61500000000001</v>
      </c>
      <c r="I815" s="149"/>
      <c r="L815" s="145"/>
      <c r="M815" s="150"/>
      <c r="T815" s="151"/>
      <c r="AT815" s="146" t="s">
        <v>188</v>
      </c>
      <c r="AU815" s="146" t="s">
        <v>86</v>
      </c>
      <c r="AV815" s="13" t="s">
        <v>86</v>
      </c>
      <c r="AW815" s="13" t="s">
        <v>4</v>
      </c>
      <c r="AX815" s="13" t="s">
        <v>83</v>
      </c>
      <c r="AY815" s="146" t="s">
        <v>177</v>
      </c>
    </row>
    <row r="816" spans="2:65" s="1" customFormat="1" ht="33" customHeight="1" x14ac:dyDescent="0.2">
      <c r="B816" s="120"/>
      <c r="C816" s="121" t="s">
        <v>1160</v>
      </c>
      <c r="D816" s="121" t="s">
        <v>179</v>
      </c>
      <c r="E816" s="122" t="s">
        <v>1161</v>
      </c>
      <c r="F816" s="123" t="s">
        <v>1162</v>
      </c>
      <c r="G816" s="124" t="s">
        <v>279</v>
      </c>
      <c r="H816" s="125">
        <v>2701.2629999999999</v>
      </c>
      <c r="I816" s="126"/>
      <c r="J816" s="127">
        <f>ROUND(I816*H816,2)</f>
        <v>0</v>
      </c>
      <c r="K816" s="123" t="s">
        <v>183</v>
      </c>
      <c r="L816" s="28"/>
      <c r="M816" s="128" t="s">
        <v>3</v>
      </c>
      <c r="N816" s="129" t="s">
        <v>46</v>
      </c>
      <c r="P816" s="130">
        <f>O816*H816</f>
        <v>0</v>
      </c>
      <c r="Q816" s="130">
        <v>2.0000000000000001E-4</v>
      </c>
      <c r="R816" s="130">
        <f>Q816*H816</f>
        <v>0.54025259999999997</v>
      </c>
      <c r="S816" s="130">
        <v>0</v>
      </c>
      <c r="T816" s="131">
        <f>S816*H816</f>
        <v>0</v>
      </c>
      <c r="AR816" s="132" t="s">
        <v>284</v>
      </c>
      <c r="AT816" s="132" t="s">
        <v>179</v>
      </c>
      <c r="AU816" s="132" t="s">
        <v>86</v>
      </c>
      <c r="AY816" s="17" t="s">
        <v>177</v>
      </c>
      <c r="BE816" s="133">
        <f>IF(N816="základní",J816,0)</f>
        <v>0</v>
      </c>
      <c r="BF816" s="133">
        <f>IF(N816="snížená",J816,0)</f>
        <v>0</v>
      </c>
      <c r="BG816" s="133">
        <f>IF(N816="zákl. přenesená",J816,0)</f>
        <v>0</v>
      </c>
      <c r="BH816" s="133">
        <f>IF(N816="sníž. přenesená",J816,0)</f>
        <v>0</v>
      </c>
      <c r="BI816" s="133">
        <f>IF(N816="nulová",J816,0)</f>
        <v>0</v>
      </c>
      <c r="BJ816" s="17" t="s">
        <v>83</v>
      </c>
      <c r="BK816" s="133">
        <f>ROUND(I816*H816,2)</f>
        <v>0</v>
      </c>
      <c r="BL816" s="17" t="s">
        <v>284</v>
      </c>
      <c r="BM816" s="132" t="s">
        <v>1163</v>
      </c>
    </row>
    <row r="817" spans="2:65" s="1" customFormat="1" x14ac:dyDescent="0.2">
      <c r="B817" s="28"/>
      <c r="D817" s="134" t="s">
        <v>186</v>
      </c>
      <c r="F817" s="135" t="s">
        <v>1164</v>
      </c>
      <c r="I817" s="136"/>
      <c r="L817" s="28"/>
      <c r="M817" s="137"/>
      <c r="T817" s="44"/>
      <c r="AT817" s="17" t="s">
        <v>186</v>
      </c>
      <c r="AU817" s="17" t="s">
        <v>86</v>
      </c>
    </row>
    <row r="818" spans="2:65" s="13" customFormat="1" x14ac:dyDescent="0.2">
      <c r="B818" s="145"/>
      <c r="D818" s="139" t="s">
        <v>188</v>
      </c>
      <c r="E818" s="146" t="s">
        <v>3</v>
      </c>
      <c r="F818" s="147" t="s">
        <v>1165</v>
      </c>
      <c r="H818" s="148">
        <v>364.07299999999998</v>
      </c>
      <c r="I818" s="149"/>
      <c r="L818" s="145"/>
      <c r="M818" s="150"/>
      <c r="T818" s="151"/>
      <c r="AT818" s="146" t="s">
        <v>188</v>
      </c>
      <c r="AU818" s="146" t="s">
        <v>86</v>
      </c>
      <c r="AV818" s="13" t="s">
        <v>86</v>
      </c>
      <c r="AW818" s="13" t="s">
        <v>36</v>
      </c>
      <c r="AX818" s="13" t="s">
        <v>75</v>
      </c>
      <c r="AY818" s="146" t="s">
        <v>177</v>
      </c>
    </row>
    <row r="819" spans="2:65" s="12" customFormat="1" x14ac:dyDescent="0.2">
      <c r="B819" s="138"/>
      <c r="D819" s="139" t="s">
        <v>188</v>
      </c>
      <c r="E819" s="140" t="s">
        <v>3</v>
      </c>
      <c r="F819" s="141" t="s">
        <v>1166</v>
      </c>
      <c r="H819" s="140" t="s">
        <v>3</v>
      </c>
      <c r="I819" s="142"/>
      <c r="L819" s="138"/>
      <c r="M819" s="143"/>
      <c r="T819" s="144"/>
      <c r="AT819" s="140" t="s">
        <v>188</v>
      </c>
      <c r="AU819" s="140" t="s">
        <v>86</v>
      </c>
      <c r="AV819" s="12" t="s">
        <v>83</v>
      </c>
      <c r="AW819" s="12" t="s">
        <v>36</v>
      </c>
      <c r="AX819" s="12" t="s">
        <v>75</v>
      </c>
      <c r="AY819" s="140" t="s">
        <v>177</v>
      </c>
    </row>
    <row r="820" spans="2:65" s="13" customFormat="1" x14ac:dyDescent="0.2">
      <c r="B820" s="145"/>
      <c r="D820" s="139" t="s">
        <v>188</v>
      </c>
      <c r="E820" s="146" t="s">
        <v>3</v>
      </c>
      <c r="F820" s="147" t="s">
        <v>1167</v>
      </c>
      <c r="H820" s="148">
        <v>1123.19</v>
      </c>
      <c r="I820" s="149"/>
      <c r="L820" s="145"/>
      <c r="M820" s="150"/>
      <c r="T820" s="151"/>
      <c r="AT820" s="146" t="s">
        <v>188</v>
      </c>
      <c r="AU820" s="146" t="s">
        <v>86</v>
      </c>
      <c r="AV820" s="13" t="s">
        <v>86</v>
      </c>
      <c r="AW820" s="13" t="s">
        <v>36</v>
      </c>
      <c r="AX820" s="13" t="s">
        <v>75</v>
      </c>
      <c r="AY820" s="146" t="s">
        <v>177</v>
      </c>
    </row>
    <row r="821" spans="2:65" s="12" customFormat="1" x14ac:dyDescent="0.2">
      <c r="B821" s="138"/>
      <c r="D821" s="139" t="s">
        <v>188</v>
      </c>
      <c r="E821" s="140" t="s">
        <v>3</v>
      </c>
      <c r="F821" s="141" t="s">
        <v>1168</v>
      </c>
      <c r="H821" s="140" t="s">
        <v>3</v>
      </c>
      <c r="I821" s="142"/>
      <c r="L821" s="138"/>
      <c r="M821" s="143"/>
      <c r="T821" s="144"/>
      <c r="AT821" s="140" t="s">
        <v>188</v>
      </c>
      <c r="AU821" s="140" t="s">
        <v>86</v>
      </c>
      <c r="AV821" s="12" t="s">
        <v>83</v>
      </c>
      <c r="AW821" s="12" t="s">
        <v>36</v>
      </c>
      <c r="AX821" s="12" t="s">
        <v>75</v>
      </c>
      <c r="AY821" s="140" t="s">
        <v>177</v>
      </c>
    </row>
    <row r="822" spans="2:65" s="13" customFormat="1" x14ac:dyDescent="0.2">
      <c r="B822" s="145"/>
      <c r="D822" s="139" t="s">
        <v>188</v>
      </c>
      <c r="E822" s="146" t="s">
        <v>3</v>
      </c>
      <c r="F822" s="147" t="s">
        <v>1169</v>
      </c>
      <c r="H822" s="148">
        <v>712</v>
      </c>
      <c r="I822" s="149"/>
      <c r="L822" s="145"/>
      <c r="M822" s="150"/>
      <c r="T822" s="151"/>
      <c r="AT822" s="146" t="s">
        <v>188</v>
      </c>
      <c r="AU822" s="146" t="s">
        <v>86</v>
      </c>
      <c r="AV822" s="13" t="s">
        <v>86</v>
      </c>
      <c r="AW822" s="13" t="s">
        <v>36</v>
      </c>
      <c r="AX822" s="13" t="s">
        <v>75</v>
      </c>
      <c r="AY822" s="146" t="s">
        <v>177</v>
      </c>
    </row>
    <row r="823" spans="2:65" s="12" customFormat="1" x14ac:dyDescent="0.2">
      <c r="B823" s="138"/>
      <c r="D823" s="139" t="s">
        <v>188</v>
      </c>
      <c r="E823" s="140" t="s">
        <v>3</v>
      </c>
      <c r="F823" s="141" t="s">
        <v>1170</v>
      </c>
      <c r="H823" s="140" t="s">
        <v>3</v>
      </c>
      <c r="I823" s="142"/>
      <c r="L823" s="138"/>
      <c r="M823" s="143"/>
      <c r="T823" s="144"/>
      <c r="AT823" s="140" t="s">
        <v>188</v>
      </c>
      <c r="AU823" s="140" t="s">
        <v>86</v>
      </c>
      <c r="AV823" s="12" t="s">
        <v>83</v>
      </c>
      <c r="AW823" s="12" t="s">
        <v>36</v>
      </c>
      <c r="AX823" s="12" t="s">
        <v>75</v>
      </c>
      <c r="AY823" s="140" t="s">
        <v>177</v>
      </c>
    </row>
    <row r="824" spans="2:65" s="13" customFormat="1" x14ac:dyDescent="0.2">
      <c r="B824" s="145"/>
      <c r="D824" s="139" t="s">
        <v>188</v>
      </c>
      <c r="E824" s="146" t="s">
        <v>3</v>
      </c>
      <c r="F824" s="147" t="s">
        <v>1171</v>
      </c>
      <c r="H824" s="148">
        <v>502</v>
      </c>
      <c r="I824" s="149"/>
      <c r="L824" s="145"/>
      <c r="M824" s="150"/>
      <c r="T824" s="151"/>
      <c r="AT824" s="146" t="s">
        <v>188</v>
      </c>
      <c r="AU824" s="146" t="s">
        <v>86</v>
      </c>
      <c r="AV824" s="13" t="s">
        <v>86</v>
      </c>
      <c r="AW824" s="13" t="s">
        <v>36</v>
      </c>
      <c r="AX824" s="13" t="s">
        <v>75</v>
      </c>
      <c r="AY824" s="146" t="s">
        <v>177</v>
      </c>
    </row>
    <row r="825" spans="2:65" s="14" customFormat="1" x14ac:dyDescent="0.2">
      <c r="B825" s="152"/>
      <c r="D825" s="139" t="s">
        <v>188</v>
      </c>
      <c r="E825" s="153" t="s">
        <v>3</v>
      </c>
      <c r="F825" s="154" t="s">
        <v>199</v>
      </c>
      <c r="H825" s="155">
        <v>2701.2629999999999</v>
      </c>
      <c r="I825" s="156"/>
      <c r="L825" s="152"/>
      <c r="M825" s="157"/>
      <c r="T825" s="158"/>
      <c r="AT825" s="153" t="s">
        <v>188</v>
      </c>
      <c r="AU825" s="153" t="s">
        <v>86</v>
      </c>
      <c r="AV825" s="14" t="s">
        <v>184</v>
      </c>
      <c r="AW825" s="14" t="s">
        <v>36</v>
      </c>
      <c r="AX825" s="14" t="s">
        <v>83</v>
      </c>
      <c r="AY825" s="153" t="s">
        <v>177</v>
      </c>
    </row>
    <row r="826" spans="2:65" s="1" customFormat="1" ht="24.2" customHeight="1" x14ac:dyDescent="0.2">
      <c r="B826" s="120"/>
      <c r="C826" s="121" t="s">
        <v>1172</v>
      </c>
      <c r="D826" s="121" t="s">
        <v>179</v>
      </c>
      <c r="E826" s="122" t="s">
        <v>1173</v>
      </c>
      <c r="F826" s="123" t="s">
        <v>1174</v>
      </c>
      <c r="G826" s="124" t="s">
        <v>279</v>
      </c>
      <c r="H826" s="125">
        <v>1671.78</v>
      </c>
      <c r="I826" s="126"/>
      <c r="J826" s="127">
        <f>ROUND(I826*H826,2)</f>
        <v>0</v>
      </c>
      <c r="K826" s="123" t="s">
        <v>183</v>
      </c>
      <c r="L826" s="28"/>
      <c r="M826" s="128" t="s">
        <v>3</v>
      </c>
      <c r="N826" s="129" t="s">
        <v>46</v>
      </c>
      <c r="P826" s="130">
        <f>O826*H826</f>
        <v>0</v>
      </c>
      <c r="Q826" s="130">
        <v>1E-4</v>
      </c>
      <c r="R826" s="130">
        <f>Q826*H826</f>
        <v>0.16717799999999999</v>
      </c>
      <c r="S826" s="130">
        <v>0</v>
      </c>
      <c r="T826" s="131">
        <f>S826*H826</f>
        <v>0</v>
      </c>
      <c r="AR826" s="132" t="s">
        <v>284</v>
      </c>
      <c r="AT826" s="132" t="s">
        <v>179</v>
      </c>
      <c r="AU826" s="132" t="s">
        <v>86</v>
      </c>
      <c r="AY826" s="17" t="s">
        <v>177</v>
      </c>
      <c r="BE826" s="133">
        <f>IF(N826="základní",J826,0)</f>
        <v>0</v>
      </c>
      <c r="BF826" s="133">
        <f>IF(N826="snížená",J826,0)</f>
        <v>0</v>
      </c>
      <c r="BG826" s="133">
        <f>IF(N826="zákl. přenesená",J826,0)</f>
        <v>0</v>
      </c>
      <c r="BH826" s="133">
        <f>IF(N826="sníž. přenesená",J826,0)</f>
        <v>0</v>
      </c>
      <c r="BI826" s="133">
        <f>IF(N826="nulová",J826,0)</f>
        <v>0</v>
      </c>
      <c r="BJ826" s="17" t="s">
        <v>83</v>
      </c>
      <c r="BK826" s="133">
        <f>ROUND(I826*H826,2)</f>
        <v>0</v>
      </c>
      <c r="BL826" s="17" t="s">
        <v>284</v>
      </c>
      <c r="BM826" s="132" t="s">
        <v>1175</v>
      </c>
    </row>
    <row r="827" spans="2:65" s="1" customFormat="1" x14ac:dyDescent="0.2">
      <c r="B827" s="28"/>
      <c r="D827" s="134" t="s">
        <v>186</v>
      </c>
      <c r="F827" s="135" t="s">
        <v>1176</v>
      </c>
      <c r="I827" s="136"/>
      <c r="L827" s="28"/>
      <c r="M827" s="137"/>
      <c r="T827" s="44"/>
      <c r="AT827" s="17" t="s">
        <v>186</v>
      </c>
      <c r="AU827" s="17" t="s">
        <v>86</v>
      </c>
    </row>
    <row r="828" spans="2:65" s="12" customFormat="1" x14ac:dyDescent="0.2">
      <c r="B828" s="138"/>
      <c r="D828" s="139" t="s">
        <v>188</v>
      </c>
      <c r="E828" s="140" t="s">
        <v>3</v>
      </c>
      <c r="F828" s="141" t="s">
        <v>1177</v>
      </c>
      <c r="H828" s="140" t="s">
        <v>3</v>
      </c>
      <c r="I828" s="142"/>
      <c r="L828" s="138"/>
      <c r="M828" s="143"/>
      <c r="T828" s="144"/>
      <c r="AT828" s="140" t="s">
        <v>188</v>
      </c>
      <c r="AU828" s="140" t="s">
        <v>86</v>
      </c>
      <c r="AV828" s="12" t="s">
        <v>83</v>
      </c>
      <c r="AW828" s="12" t="s">
        <v>36</v>
      </c>
      <c r="AX828" s="12" t="s">
        <v>75</v>
      </c>
      <c r="AY828" s="140" t="s">
        <v>177</v>
      </c>
    </row>
    <row r="829" spans="2:65" s="13" customFormat="1" x14ac:dyDescent="0.2">
      <c r="B829" s="145"/>
      <c r="D829" s="139" t="s">
        <v>188</v>
      </c>
      <c r="E829" s="146" t="s">
        <v>3</v>
      </c>
      <c r="F829" s="147" t="s">
        <v>1178</v>
      </c>
      <c r="H829" s="148">
        <v>1671.78</v>
      </c>
      <c r="I829" s="149"/>
      <c r="L829" s="145"/>
      <c r="M829" s="150"/>
      <c r="T829" s="151"/>
      <c r="AT829" s="146" t="s">
        <v>188</v>
      </c>
      <c r="AU829" s="146" t="s">
        <v>86</v>
      </c>
      <c r="AV829" s="13" t="s">
        <v>86</v>
      </c>
      <c r="AW829" s="13" t="s">
        <v>36</v>
      </c>
      <c r="AX829" s="13" t="s">
        <v>83</v>
      </c>
      <c r="AY829" s="146" t="s">
        <v>177</v>
      </c>
    </row>
    <row r="830" spans="2:65" s="1" customFormat="1" ht="37.700000000000003" customHeight="1" x14ac:dyDescent="0.2">
      <c r="B830" s="120"/>
      <c r="C830" s="121" t="s">
        <v>1179</v>
      </c>
      <c r="D830" s="121" t="s">
        <v>179</v>
      </c>
      <c r="E830" s="122" t="s">
        <v>1180</v>
      </c>
      <c r="F830" s="123" t="s">
        <v>1181</v>
      </c>
      <c r="G830" s="124" t="s">
        <v>279</v>
      </c>
      <c r="H830" s="125">
        <v>2701.2629999999999</v>
      </c>
      <c r="I830" s="126"/>
      <c r="J830" s="127">
        <f>ROUND(I830*H830,2)</f>
        <v>0</v>
      </c>
      <c r="K830" s="123" t="s">
        <v>183</v>
      </c>
      <c r="L830" s="28"/>
      <c r="M830" s="128" t="s">
        <v>3</v>
      </c>
      <c r="N830" s="129" t="s">
        <v>46</v>
      </c>
      <c r="P830" s="130">
        <f>O830*H830</f>
        <v>0</v>
      </c>
      <c r="Q830" s="130">
        <v>2.5999999999999998E-4</v>
      </c>
      <c r="R830" s="130">
        <f>Q830*H830</f>
        <v>0.70232837999999986</v>
      </c>
      <c r="S830" s="130">
        <v>0</v>
      </c>
      <c r="T830" s="131">
        <f>S830*H830</f>
        <v>0</v>
      </c>
      <c r="AR830" s="132" t="s">
        <v>284</v>
      </c>
      <c r="AT830" s="132" t="s">
        <v>179</v>
      </c>
      <c r="AU830" s="132" t="s">
        <v>86</v>
      </c>
      <c r="AY830" s="17" t="s">
        <v>177</v>
      </c>
      <c r="BE830" s="133">
        <f>IF(N830="základní",J830,0)</f>
        <v>0</v>
      </c>
      <c r="BF830" s="133">
        <f>IF(N830="snížená",J830,0)</f>
        <v>0</v>
      </c>
      <c r="BG830" s="133">
        <f>IF(N830="zákl. přenesená",J830,0)</f>
        <v>0</v>
      </c>
      <c r="BH830" s="133">
        <f>IF(N830="sníž. přenesená",J830,0)</f>
        <v>0</v>
      </c>
      <c r="BI830" s="133">
        <f>IF(N830="nulová",J830,0)</f>
        <v>0</v>
      </c>
      <c r="BJ830" s="17" t="s">
        <v>83</v>
      </c>
      <c r="BK830" s="133">
        <f>ROUND(I830*H830,2)</f>
        <v>0</v>
      </c>
      <c r="BL830" s="17" t="s">
        <v>284</v>
      </c>
      <c r="BM830" s="132" t="s">
        <v>1182</v>
      </c>
    </row>
    <row r="831" spans="2:65" s="1" customFormat="1" x14ac:dyDescent="0.2">
      <c r="B831" s="28"/>
      <c r="D831" s="134" t="s">
        <v>186</v>
      </c>
      <c r="F831" s="135" t="s">
        <v>1183</v>
      </c>
      <c r="I831" s="136"/>
      <c r="L831" s="28"/>
      <c r="M831" s="137"/>
      <c r="T831" s="44"/>
      <c r="AT831" s="17" t="s">
        <v>186</v>
      </c>
      <c r="AU831" s="17" t="s">
        <v>86</v>
      </c>
    </row>
    <row r="832" spans="2:65" s="11" customFormat="1" ht="22.7" customHeight="1" x14ac:dyDescent="0.2">
      <c r="B832" s="108"/>
      <c r="D832" s="109" t="s">
        <v>74</v>
      </c>
      <c r="E832" s="118" t="s">
        <v>1184</v>
      </c>
      <c r="F832" s="118" t="s">
        <v>1185</v>
      </c>
      <c r="I832" s="111"/>
      <c r="J832" s="119">
        <f>BK832</f>
        <v>0</v>
      </c>
      <c r="L832" s="108"/>
      <c r="M832" s="113"/>
      <c r="P832" s="114">
        <f>SUM(P833:P839)</f>
        <v>0</v>
      </c>
      <c r="R832" s="114">
        <f>SUM(R833:R839)</f>
        <v>5.2519999999999997E-3</v>
      </c>
      <c r="T832" s="115">
        <f>SUM(T833:T839)</f>
        <v>0</v>
      </c>
      <c r="AR832" s="109" t="s">
        <v>86</v>
      </c>
      <c r="AT832" s="116" t="s">
        <v>74</v>
      </c>
      <c r="AU832" s="116" t="s">
        <v>83</v>
      </c>
      <c r="AY832" s="109" t="s">
        <v>177</v>
      </c>
      <c r="BK832" s="117">
        <f>SUM(BK833:BK839)</f>
        <v>0</v>
      </c>
    </row>
    <row r="833" spans="2:65" s="1" customFormat="1" ht="16.5" customHeight="1" x14ac:dyDescent="0.2">
      <c r="B833" s="120"/>
      <c r="C833" s="121" t="s">
        <v>1186</v>
      </c>
      <c r="D833" s="121" t="s">
        <v>179</v>
      </c>
      <c r="E833" s="122" t="s">
        <v>1187</v>
      </c>
      <c r="F833" s="123" t="s">
        <v>1188</v>
      </c>
      <c r="G833" s="124" t="s">
        <v>279</v>
      </c>
      <c r="H833" s="125">
        <v>4</v>
      </c>
      <c r="I833" s="126"/>
      <c r="J833" s="127">
        <f>ROUND(I833*H833,2)</f>
        <v>0</v>
      </c>
      <c r="K833" s="123" t="s">
        <v>183</v>
      </c>
      <c r="L833" s="28"/>
      <c r="M833" s="128" t="s">
        <v>3</v>
      </c>
      <c r="N833" s="129" t="s">
        <v>46</v>
      </c>
      <c r="P833" s="130">
        <f>O833*H833</f>
        <v>0</v>
      </c>
      <c r="Q833" s="130">
        <v>0</v>
      </c>
      <c r="R833" s="130">
        <f>Q833*H833</f>
        <v>0</v>
      </c>
      <c r="S833" s="130">
        <v>0</v>
      </c>
      <c r="T833" s="131">
        <f>S833*H833</f>
        <v>0</v>
      </c>
      <c r="AR833" s="132" t="s">
        <v>284</v>
      </c>
      <c r="AT833" s="132" t="s">
        <v>179</v>
      </c>
      <c r="AU833" s="132" t="s">
        <v>86</v>
      </c>
      <c r="AY833" s="17" t="s">
        <v>177</v>
      </c>
      <c r="BE833" s="133">
        <f>IF(N833="základní",J833,0)</f>
        <v>0</v>
      </c>
      <c r="BF833" s="133">
        <f>IF(N833="snížená",J833,0)</f>
        <v>0</v>
      </c>
      <c r="BG833" s="133">
        <f>IF(N833="zákl. přenesená",J833,0)</f>
        <v>0</v>
      </c>
      <c r="BH833" s="133">
        <f>IF(N833="sníž. přenesená",J833,0)</f>
        <v>0</v>
      </c>
      <c r="BI833" s="133">
        <f>IF(N833="nulová",J833,0)</f>
        <v>0</v>
      </c>
      <c r="BJ833" s="17" t="s">
        <v>83</v>
      </c>
      <c r="BK833" s="133">
        <f>ROUND(I833*H833,2)</f>
        <v>0</v>
      </c>
      <c r="BL833" s="17" t="s">
        <v>284</v>
      </c>
      <c r="BM833" s="132" t="s">
        <v>1189</v>
      </c>
    </row>
    <row r="834" spans="2:65" s="1" customFormat="1" x14ac:dyDescent="0.2">
      <c r="B834" s="28"/>
      <c r="D834" s="134" t="s">
        <v>186</v>
      </c>
      <c r="F834" s="135" t="s">
        <v>1190</v>
      </c>
      <c r="I834" s="136"/>
      <c r="L834" s="28"/>
      <c r="M834" s="137"/>
      <c r="T834" s="44"/>
      <c r="AT834" s="17" t="s">
        <v>186</v>
      </c>
      <c r="AU834" s="17" t="s">
        <v>86</v>
      </c>
    </row>
    <row r="835" spans="2:65" s="12" customFormat="1" x14ac:dyDescent="0.2">
      <c r="B835" s="138"/>
      <c r="D835" s="139" t="s">
        <v>188</v>
      </c>
      <c r="E835" s="140" t="s">
        <v>3</v>
      </c>
      <c r="F835" s="141" t="s">
        <v>1191</v>
      </c>
      <c r="H835" s="140" t="s">
        <v>3</v>
      </c>
      <c r="I835" s="142"/>
      <c r="L835" s="138"/>
      <c r="M835" s="143"/>
      <c r="T835" s="144"/>
      <c r="AT835" s="140" t="s">
        <v>188</v>
      </c>
      <c r="AU835" s="140" t="s">
        <v>86</v>
      </c>
      <c r="AV835" s="12" t="s">
        <v>83</v>
      </c>
      <c r="AW835" s="12" t="s">
        <v>36</v>
      </c>
      <c r="AX835" s="12" t="s">
        <v>75</v>
      </c>
      <c r="AY835" s="140" t="s">
        <v>177</v>
      </c>
    </row>
    <row r="836" spans="2:65" s="13" customFormat="1" x14ac:dyDescent="0.2">
      <c r="B836" s="145"/>
      <c r="D836" s="139" t="s">
        <v>188</v>
      </c>
      <c r="E836" s="146" t="s">
        <v>3</v>
      </c>
      <c r="F836" s="147" t="s">
        <v>1192</v>
      </c>
      <c r="H836" s="148">
        <v>4</v>
      </c>
      <c r="I836" s="149"/>
      <c r="L836" s="145"/>
      <c r="M836" s="150"/>
      <c r="T836" s="151"/>
      <c r="AT836" s="146" t="s">
        <v>188</v>
      </c>
      <c r="AU836" s="146" t="s">
        <v>86</v>
      </c>
      <c r="AV836" s="13" t="s">
        <v>86</v>
      </c>
      <c r="AW836" s="13" t="s">
        <v>36</v>
      </c>
      <c r="AX836" s="13" t="s">
        <v>83</v>
      </c>
      <c r="AY836" s="146" t="s">
        <v>177</v>
      </c>
    </row>
    <row r="837" spans="2:65" s="1" customFormat="1" ht="16.5" customHeight="1" x14ac:dyDescent="0.2">
      <c r="B837" s="120"/>
      <c r="C837" s="159" t="s">
        <v>1193</v>
      </c>
      <c r="D837" s="159" t="s">
        <v>246</v>
      </c>
      <c r="E837" s="160" t="s">
        <v>1194</v>
      </c>
      <c r="F837" s="161" t="s">
        <v>2643</v>
      </c>
      <c r="G837" s="162" t="s">
        <v>279</v>
      </c>
      <c r="H837" s="163">
        <v>4.04</v>
      </c>
      <c r="I837" s="164"/>
      <c r="J837" s="165">
        <f>ROUND(I837*H837,2)</f>
        <v>0</v>
      </c>
      <c r="K837" s="161" t="s">
        <v>338</v>
      </c>
      <c r="L837" s="166"/>
      <c r="M837" s="167" t="s">
        <v>3</v>
      </c>
      <c r="N837" s="168" t="s">
        <v>46</v>
      </c>
      <c r="P837" s="130">
        <f>O837*H837</f>
        <v>0</v>
      </c>
      <c r="Q837" s="130">
        <v>1.2999999999999999E-3</v>
      </c>
      <c r="R837" s="130">
        <f>Q837*H837</f>
        <v>5.2519999999999997E-3</v>
      </c>
      <c r="S837" s="130">
        <v>0</v>
      </c>
      <c r="T837" s="131">
        <f>S837*H837</f>
        <v>0</v>
      </c>
      <c r="AR837" s="132" t="s">
        <v>406</v>
      </c>
      <c r="AT837" s="132" t="s">
        <v>246</v>
      </c>
      <c r="AU837" s="132" t="s">
        <v>86</v>
      </c>
      <c r="AY837" s="17" t="s">
        <v>177</v>
      </c>
      <c r="BE837" s="133">
        <f>IF(N837="základní",J837,0)</f>
        <v>0</v>
      </c>
      <c r="BF837" s="133">
        <f>IF(N837="snížená",J837,0)</f>
        <v>0</v>
      </c>
      <c r="BG837" s="133">
        <f>IF(N837="zákl. přenesená",J837,0)</f>
        <v>0</v>
      </c>
      <c r="BH837" s="133">
        <f>IF(N837="sníž. přenesená",J837,0)</f>
        <v>0</v>
      </c>
      <c r="BI837" s="133">
        <f>IF(N837="nulová",J837,0)</f>
        <v>0</v>
      </c>
      <c r="BJ837" s="17" t="s">
        <v>83</v>
      </c>
      <c r="BK837" s="133">
        <f>ROUND(I837*H837,2)</f>
        <v>0</v>
      </c>
      <c r="BL837" s="17" t="s">
        <v>284</v>
      </c>
      <c r="BM837" s="132" t="s">
        <v>1195</v>
      </c>
    </row>
    <row r="838" spans="2:65" s="1" customFormat="1" ht="48.95" customHeight="1" x14ac:dyDescent="0.2">
      <c r="B838" s="120"/>
      <c r="C838" s="121" t="s">
        <v>1196</v>
      </c>
      <c r="D838" s="121" t="s">
        <v>179</v>
      </c>
      <c r="E838" s="122" t="s">
        <v>1197</v>
      </c>
      <c r="F838" s="123" t="s">
        <v>1198</v>
      </c>
      <c r="G838" s="124" t="s">
        <v>227</v>
      </c>
      <c r="H838" s="125">
        <v>5.0000000000000001E-3</v>
      </c>
      <c r="I838" s="126"/>
      <c r="J838" s="127">
        <f>ROUND(I838*H838,2)</f>
        <v>0</v>
      </c>
      <c r="K838" s="123" t="s">
        <v>183</v>
      </c>
      <c r="L838" s="28"/>
      <c r="M838" s="128" t="s">
        <v>3</v>
      </c>
      <c r="N838" s="129" t="s">
        <v>46</v>
      </c>
      <c r="P838" s="130">
        <f>O838*H838</f>
        <v>0</v>
      </c>
      <c r="Q838" s="130">
        <v>0</v>
      </c>
      <c r="R838" s="130">
        <f>Q838*H838</f>
        <v>0</v>
      </c>
      <c r="S838" s="130">
        <v>0</v>
      </c>
      <c r="T838" s="131">
        <f>S838*H838</f>
        <v>0</v>
      </c>
      <c r="AR838" s="132" t="s">
        <v>284</v>
      </c>
      <c r="AT838" s="132" t="s">
        <v>179</v>
      </c>
      <c r="AU838" s="132" t="s">
        <v>86</v>
      </c>
      <c r="AY838" s="17" t="s">
        <v>177</v>
      </c>
      <c r="BE838" s="133">
        <f>IF(N838="základní",J838,0)</f>
        <v>0</v>
      </c>
      <c r="BF838" s="133">
        <f>IF(N838="snížená",J838,0)</f>
        <v>0</v>
      </c>
      <c r="BG838" s="133">
        <f>IF(N838="zákl. přenesená",J838,0)</f>
        <v>0</v>
      </c>
      <c r="BH838" s="133">
        <f>IF(N838="sníž. přenesená",J838,0)</f>
        <v>0</v>
      </c>
      <c r="BI838" s="133">
        <f>IF(N838="nulová",J838,0)</f>
        <v>0</v>
      </c>
      <c r="BJ838" s="17" t="s">
        <v>83</v>
      </c>
      <c r="BK838" s="133">
        <f>ROUND(I838*H838,2)</f>
        <v>0</v>
      </c>
      <c r="BL838" s="17" t="s">
        <v>284</v>
      </c>
      <c r="BM838" s="132" t="s">
        <v>1199</v>
      </c>
    </row>
    <row r="839" spans="2:65" s="1" customFormat="1" x14ac:dyDescent="0.2">
      <c r="B839" s="28"/>
      <c r="D839" s="134" t="s">
        <v>186</v>
      </c>
      <c r="F839" s="135" t="s">
        <v>1200</v>
      </c>
      <c r="I839" s="136"/>
      <c r="L839" s="28"/>
      <c r="M839" s="137"/>
      <c r="T839" s="44"/>
      <c r="AT839" s="17" t="s">
        <v>186</v>
      </c>
      <c r="AU839" s="17" t="s">
        <v>86</v>
      </c>
    </row>
    <row r="840" spans="2:65" s="11" customFormat="1" ht="22.7" customHeight="1" x14ac:dyDescent="0.2">
      <c r="B840" s="108"/>
      <c r="D840" s="109" t="s">
        <v>74</v>
      </c>
      <c r="E840" s="118" t="s">
        <v>1201</v>
      </c>
      <c r="F840" s="118" t="s">
        <v>1202</v>
      </c>
      <c r="I840" s="111"/>
      <c r="J840" s="119">
        <f>BK840</f>
        <v>0</v>
      </c>
      <c r="L840" s="108"/>
      <c r="M840" s="113"/>
      <c r="P840" s="114">
        <f>SUM(P841:P844)</f>
        <v>0</v>
      </c>
      <c r="R840" s="114">
        <f>SUM(R841:R844)</f>
        <v>0.1644909</v>
      </c>
      <c r="T840" s="115">
        <f>SUM(T841:T844)</f>
        <v>0</v>
      </c>
      <c r="AR840" s="109" t="s">
        <v>86</v>
      </c>
      <c r="AT840" s="116" t="s">
        <v>74</v>
      </c>
      <c r="AU840" s="116" t="s">
        <v>83</v>
      </c>
      <c r="AY840" s="109" t="s">
        <v>177</v>
      </c>
      <c r="BK840" s="117">
        <f>SUM(BK841:BK844)</f>
        <v>0</v>
      </c>
    </row>
    <row r="841" spans="2:65" s="1" customFormat="1" ht="44.25" customHeight="1" x14ac:dyDescent="0.2">
      <c r="B841" s="120"/>
      <c r="C841" s="121" t="s">
        <v>1203</v>
      </c>
      <c r="D841" s="121" t="s">
        <v>179</v>
      </c>
      <c r="E841" s="122" t="s">
        <v>1204</v>
      </c>
      <c r="F841" s="123" t="s">
        <v>1205</v>
      </c>
      <c r="G841" s="124" t="s">
        <v>279</v>
      </c>
      <c r="H841" s="125">
        <v>15.33</v>
      </c>
      <c r="I841" s="126"/>
      <c r="J841" s="127">
        <f>ROUND(I841*H841,2)</f>
        <v>0</v>
      </c>
      <c r="K841" s="123" t="s">
        <v>183</v>
      </c>
      <c r="L841" s="28"/>
      <c r="M841" s="128" t="s">
        <v>3</v>
      </c>
      <c r="N841" s="129" t="s">
        <v>46</v>
      </c>
      <c r="P841" s="130">
        <f>O841*H841</f>
        <v>0</v>
      </c>
      <c r="Q841" s="130">
        <v>1.073E-2</v>
      </c>
      <c r="R841" s="130">
        <f>Q841*H841</f>
        <v>0.1644909</v>
      </c>
      <c r="S841" s="130">
        <v>0</v>
      </c>
      <c r="T841" s="131">
        <f>S841*H841</f>
        <v>0</v>
      </c>
      <c r="AR841" s="132" t="s">
        <v>284</v>
      </c>
      <c r="AT841" s="132" t="s">
        <v>179</v>
      </c>
      <c r="AU841" s="132" t="s">
        <v>86</v>
      </c>
      <c r="AY841" s="17" t="s">
        <v>177</v>
      </c>
      <c r="BE841" s="133">
        <f>IF(N841="základní",J841,0)</f>
        <v>0</v>
      </c>
      <c r="BF841" s="133">
        <f>IF(N841="snížená",J841,0)</f>
        <v>0</v>
      </c>
      <c r="BG841" s="133">
        <f>IF(N841="zákl. přenesená",J841,0)</f>
        <v>0</v>
      </c>
      <c r="BH841" s="133">
        <f>IF(N841="sníž. přenesená",J841,0)</f>
        <v>0</v>
      </c>
      <c r="BI841" s="133">
        <f>IF(N841="nulová",J841,0)</f>
        <v>0</v>
      </c>
      <c r="BJ841" s="17" t="s">
        <v>83</v>
      </c>
      <c r="BK841" s="133">
        <f>ROUND(I841*H841,2)</f>
        <v>0</v>
      </c>
      <c r="BL841" s="17" t="s">
        <v>284</v>
      </c>
      <c r="BM841" s="132" t="s">
        <v>1206</v>
      </c>
    </row>
    <row r="842" spans="2:65" s="1" customFormat="1" x14ac:dyDescent="0.2">
      <c r="B842" s="28"/>
      <c r="D842" s="134" t="s">
        <v>186</v>
      </c>
      <c r="F842" s="135" t="s">
        <v>1207</v>
      </c>
      <c r="I842" s="136"/>
      <c r="L842" s="28"/>
      <c r="M842" s="137"/>
      <c r="T842" s="44"/>
      <c r="AT842" s="17" t="s">
        <v>186</v>
      </c>
      <c r="AU842" s="17" t="s">
        <v>86</v>
      </c>
    </row>
    <row r="843" spans="2:65" s="12" customFormat="1" x14ac:dyDescent="0.2">
      <c r="B843" s="138"/>
      <c r="D843" s="139" t="s">
        <v>188</v>
      </c>
      <c r="E843" s="140" t="s">
        <v>3</v>
      </c>
      <c r="F843" s="141" t="s">
        <v>1208</v>
      </c>
      <c r="H843" s="140" t="s">
        <v>3</v>
      </c>
      <c r="I843" s="142"/>
      <c r="L843" s="138"/>
      <c r="M843" s="143"/>
      <c r="T843" s="144"/>
      <c r="AT843" s="140" t="s">
        <v>188</v>
      </c>
      <c r="AU843" s="140" t="s">
        <v>86</v>
      </c>
      <c r="AV843" s="12" t="s">
        <v>83</v>
      </c>
      <c r="AW843" s="12" t="s">
        <v>36</v>
      </c>
      <c r="AX843" s="12" t="s">
        <v>75</v>
      </c>
      <c r="AY843" s="140" t="s">
        <v>177</v>
      </c>
    </row>
    <row r="844" spans="2:65" s="13" customFormat="1" x14ac:dyDescent="0.2">
      <c r="B844" s="145"/>
      <c r="D844" s="139" t="s">
        <v>188</v>
      </c>
      <c r="E844" s="146" t="s">
        <v>3</v>
      </c>
      <c r="F844" s="147" t="s">
        <v>1209</v>
      </c>
      <c r="H844" s="148">
        <v>15.33</v>
      </c>
      <c r="I844" s="149"/>
      <c r="L844" s="145"/>
      <c r="M844" s="169"/>
      <c r="N844" s="170"/>
      <c r="O844" s="170"/>
      <c r="P844" s="170"/>
      <c r="Q844" s="170"/>
      <c r="R844" s="170"/>
      <c r="S844" s="170"/>
      <c r="T844" s="171"/>
      <c r="AT844" s="146" t="s">
        <v>188</v>
      </c>
      <c r="AU844" s="146" t="s">
        <v>86</v>
      </c>
      <c r="AV844" s="13" t="s">
        <v>86</v>
      </c>
      <c r="AW844" s="13" t="s">
        <v>36</v>
      </c>
      <c r="AX844" s="13" t="s">
        <v>83</v>
      </c>
      <c r="AY844" s="146" t="s">
        <v>177</v>
      </c>
    </row>
    <row r="845" spans="2:65" s="1" customFormat="1" ht="6.95" customHeight="1" x14ac:dyDescent="0.2">
      <c r="B845" s="34"/>
      <c r="C845" s="35"/>
      <c r="D845" s="35"/>
      <c r="E845" s="35"/>
      <c r="F845" s="35"/>
      <c r="G845" s="35"/>
      <c r="H845" s="35"/>
      <c r="I845" s="35"/>
      <c r="J845" s="35"/>
      <c r="K845" s="35"/>
      <c r="L845" s="28"/>
    </row>
  </sheetData>
  <autoFilter ref="C100:K844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100-000000000000}"/>
    <hyperlink ref="F109" r:id="rId2" xr:uid="{00000000-0004-0000-0100-000001000000}"/>
    <hyperlink ref="F116" r:id="rId3" xr:uid="{00000000-0004-0000-0100-000002000000}"/>
    <hyperlink ref="F119" r:id="rId4" xr:uid="{00000000-0004-0000-0100-000003000000}"/>
    <hyperlink ref="F122" r:id="rId5" xr:uid="{00000000-0004-0000-0100-000004000000}"/>
    <hyperlink ref="F126" r:id="rId6" xr:uid="{00000000-0004-0000-0100-000005000000}"/>
    <hyperlink ref="F129" r:id="rId7" xr:uid="{00000000-0004-0000-0100-000006000000}"/>
    <hyperlink ref="F132" r:id="rId8" xr:uid="{00000000-0004-0000-0100-000007000000}"/>
    <hyperlink ref="F135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57" r:id="rId13" xr:uid="{00000000-0004-0000-0100-00000C000000}"/>
    <hyperlink ref="F161" r:id="rId14" xr:uid="{00000000-0004-0000-0100-00000D000000}"/>
    <hyperlink ref="F168" r:id="rId15" xr:uid="{00000000-0004-0000-0100-00000E000000}"/>
    <hyperlink ref="F171" r:id="rId16" xr:uid="{00000000-0004-0000-0100-00000F000000}"/>
    <hyperlink ref="F181" r:id="rId17" xr:uid="{00000000-0004-0000-0100-000010000000}"/>
    <hyperlink ref="F191" r:id="rId18" xr:uid="{00000000-0004-0000-0100-000011000000}"/>
    <hyperlink ref="F200" r:id="rId19" xr:uid="{00000000-0004-0000-0100-000012000000}"/>
    <hyperlink ref="F204" r:id="rId20" xr:uid="{00000000-0004-0000-0100-000013000000}"/>
    <hyperlink ref="F222" r:id="rId21" xr:uid="{00000000-0004-0000-0100-000014000000}"/>
    <hyperlink ref="F232" r:id="rId22" xr:uid="{00000000-0004-0000-0100-000015000000}"/>
    <hyperlink ref="F246" r:id="rId23" xr:uid="{00000000-0004-0000-0100-000016000000}"/>
    <hyperlink ref="F248" r:id="rId24" xr:uid="{00000000-0004-0000-0100-000017000000}"/>
    <hyperlink ref="F251" r:id="rId25" xr:uid="{00000000-0004-0000-0100-000018000000}"/>
    <hyperlink ref="F256" r:id="rId26" xr:uid="{00000000-0004-0000-0100-000019000000}"/>
    <hyperlink ref="F259" r:id="rId27" xr:uid="{00000000-0004-0000-0100-00001A000000}"/>
    <hyperlink ref="F262" r:id="rId28" xr:uid="{00000000-0004-0000-0100-00001B000000}"/>
    <hyperlink ref="F264" r:id="rId29" xr:uid="{00000000-0004-0000-0100-00001C000000}"/>
    <hyperlink ref="F268" r:id="rId30" xr:uid="{00000000-0004-0000-0100-00001D000000}"/>
    <hyperlink ref="F276" r:id="rId31" xr:uid="{00000000-0004-0000-0100-00001E000000}"/>
    <hyperlink ref="F279" r:id="rId32" xr:uid="{00000000-0004-0000-0100-00001F000000}"/>
    <hyperlink ref="F282" r:id="rId33" xr:uid="{00000000-0004-0000-0100-000020000000}"/>
    <hyperlink ref="F291" r:id="rId34" xr:uid="{00000000-0004-0000-0100-000021000000}"/>
    <hyperlink ref="F297" r:id="rId35" xr:uid="{00000000-0004-0000-0100-000022000000}"/>
    <hyperlink ref="F301" r:id="rId36" xr:uid="{00000000-0004-0000-0100-000023000000}"/>
    <hyperlink ref="F311" r:id="rId37" xr:uid="{00000000-0004-0000-0100-000024000000}"/>
    <hyperlink ref="F320" r:id="rId38" xr:uid="{00000000-0004-0000-0100-000025000000}"/>
    <hyperlink ref="F329" r:id="rId39" xr:uid="{00000000-0004-0000-0100-000026000000}"/>
    <hyperlink ref="F339" r:id="rId40" xr:uid="{00000000-0004-0000-0100-000027000000}"/>
    <hyperlink ref="F346" r:id="rId41" xr:uid="{00000000-0004-0000-0100-000028000000}"/>
    <hyperlink ref="F349" r:id="rId42" xr:uid="{00000000-0004-0000-0100-000029000000}"/>
    <hyperlink ref="F356" r:id="rId43" xr:uid="{00000000-0004-0000-0100-00002A000000}"/>
    <hyperlink ref="F363" r:id="rId44" xr:uid="{00000000-0004-0000-0100-00002B000000}"/>
    <hyperlink ref="F372" r:id="rId45" xr:uid="{00000000-0004-0000-0100-00002C000000}"/>
    <hyperlink ref="F381" r:id="rId46" xr:uid="{00000000-0004-0000-0100-00002D000000}"/>
    <hyperlink ref="F390" r:id="rId47" xr:uid="{00000000-0004-0000-0100-00002E000000}"/>
    <hyperlink ref="F399" r:id="rId48" xr:uid="{00000000-0004-0000-0100-00002F000000}"/>
    <hyperlink ref="F406" r:id="rId49" xr:uid="{00000000-0004-0000-0100-000030000000}"/>
    <hyperlink ref="F413" r:id="rId50" xr:uid="{00000000-0004-0000-0100-000031000000}"/>
    <hyperlink ref="F416" r:id="rId51" xr:uid="{00000000-0004-0000-0100-000032000000}"/>
    <hyperlink ref="F423" r:id="rId52" xr:uid="{00000000-0004-0000-0100-000033000000}"/>
    <hyperlink ref="F448" r:id="rId53" xr:uid="{00000000-0004-0000-0100-000034000000}"/>
    <hyperlink ref="F450" r:id="rId54" xr:uid="{00000000-0004-0000-0100-000035000000}"/>
    <hyperlink ref="F453" r:id="rId55" xr:uid="{00000000-0004-0000-0100-000036000000}"/>
    <hyperlink ref="F456" r:id="rId56" xr:uid="{00000000-0004-0000-0100-000037000000}"/>
    <hyperlink ref="F459" r:id="rId57" xr:uid="{00000000-0004-0000-0100-000038000000}"/>
    <hyperlink ref="F461" r:id="rId58" xr:uid="{00000000-0004-0000-0100-000039000000}"/>
    <hyperlink ref="F463" r:id="rId59" xr:uid="{00000000-0004-0000-0100-00003A000000}"/>
    <hyperlink ref="F465" r:id="rId60" xr:uid="{00000000-0004-0000-0100-00003B000000}"/>
    <hyperlink ref="F467" r:id="rId61" xr:uid="{00000000-0004-0000-0100-00003C000000}"/>
    <hyperlink ref="F470" r:id="rId62" xr:uid="{00000000-0004-0000-0100-00003D000000}"/>
    <hyperlink ref="F472" r:id="rId63" xr:uid="{00000000-0004-0000-0100-00003E000000}"/>
    <hyperlink ref="F474" r:id="rId64" xr:uid="{00000000-0004-0000-0100-00003F000000}"/>
    <hyperlink ref="F478" r:id="rId65" xr:uid="{00000000-0004-0000-0100-000040000000}"/>
    <hyperlink ref="F482" r:id="rId66" xr:uid="{00000000-0004-0000-0100-000041000000}"/>
    <hyperlink ref="F490" r:id="rId67" xr:uid="{00000000-0004-0000-0100-000042000000}"/>
    <hyperlink ref="F493" r:id="rId68" xr:uid="{00000000-0004-0000-0100-000043000000}"/>
    <hyperlink ref="F505" r:id="rId69" xr:uid="{00000000-0004-0000-0100-000044000000}"/>
    <hyperlink ref="F508" r:id="rId70" xr:uid="{00000000-0004-0000-0100-000045000000}"/>
    <hyperlink ref="F513" r:id="rId71" xr:uid="{00000000-0004-0000-0100-000046000000}"/>
    <hyperlink ref="F516" r:id="rId72" xr:uid="{00000000-0004-0000-0100-000047000000}"/>
    <hyperlink ref="F522" r:id="rId73" xr:uid="{00000000-0004-0000-0100-000048000000}"/>
    <hyperlink ref="F529" r:id="rId74" xr:uid="{00000000-0004-0000-0100-000049000000}"/>
    <hyperlink ref="F532" r:id="rId75" xr:uid="{00000000-0004-0000-0100-00004A000000}"/>
    <hyperlink ref="F539" r:id="rId76" xr:uid="{00000000-0004-0000-0100-00004B000000}"/>
    <hyperlink ref="F543" r:id="rId77" xr:uid="{00000000-0004-0000-0100-00004C000000}"/>
    <hyperlink ref="F546" r:id="rId78" xr:uid="{00000000-0004-0000-0100-00004D000000}"/>
    <hyperlink ref="F554" r:id="rId79" xr:uid="{00000000-0004-0000-0100-00004E000000}"/>
    <hyperlink ref="F563" r:id="rId80" xr:uid="{00000000-0004-0000-0100-00004F000000}"/>
    <hyperlink ref="F572" r:id="rId81" xr:uid="{00000000-0004-0000-0100-000050000000}"/>
    <hyperlink ref="F581" r:id="rId82" xr:uid="{00000000-0004-0000-0100-000051000000}"/>
    <hyperlink ref="F594" r:id="rId83" xr:uid="{00000000-0004-0000-0100-000052000000}"/>
    <hyperlink ref="F601" r:id="rId84" xr:uid="{00000000-0004-0000-0100-000053000000}"/>
    <hyperlink ref="F613" r:id="rId85" xr:uid="{00000000-0004-0000-0100-000054000000}"/>
    <hyperlink ref="F617" r:id="rId86" xr:uid="{00000000-0004-0000-0100-000055000000}"/>
    <hyperlink ref="F631" r:id="rId87" xr:uid="{00000000-0004-0000-0100-000056000000}"/>
    <hyperlink ref="F634" r:id="rId88" xr:uid="{00000000-0004-0000-0100-000057000000}"/>
    <hyperlink ref="F640" r:id="rId89" xr:uid="{00000000-0004-0000-0100-000058000000}"/>
    <hyperlink ref="F645" r:id="rId90" xr:uid="{00000000-0004-0000-0100-000059000000}"/>
    <hyperlink ref="F650" r:id="rId91" xr:uid="{00000000-0004-0000-0100-00005A000000}"/>
    <hyperlink ref="F656" r:id="rId92" xr:uid="{00000000-0004-0000-0100-00005B000000}"/>
    <hyperlink ref="F665" r:id="rId93" xr:uid="{00000000-0004-0000-0100-00005C000000}"/>
    <hyperlink ref="F668" r:id="rId94" xr:uid="{00000000-0004-0000-0100-00005D000000}"/>
    <hyperlink ref="F676" r:id="rId95" xr:uid="{00000000-0004-0000-0100-00005E000000}"/>
    <hyperlink ref="F687" r:id="rId96" xr:uid="{00000000-0004-0000-0100-00005F000000}"/>
    <hyperlink ref="F690" r:id="rId97" xr:uid="{00000000-0004-0000-0100-000060000000}"/>
    <hyperlink ref="F692" r:id="rId98" xr:uid="{00000000-0004-0000-0100-000061000000}"/>
    <hyperlink ref="F694" r:id="rId99" xr:uid="{00000000-0004-0000-0100-000062000000}"/>
    <hyperlink ref="F696" r:id="rId100" xr:uid="{00000000-0004-0000-0100-000063000000}"/>
    <hyperlink ref="F706" r:id="rId101" xr:uid="{00000000-0004-0000-0100-000064000000}"/>
    <hyperlink ref="F712" r:id="rId102" xr:uid="{00000000-0004-0000-0100-000065000000}"/>
    <hyperlink ref="F725" r:id="rId103" xr:uid="{00000000-0004-0000-0100-000066000000}"/>
    <hyperlink ref="F728" r:id="rId104" xr:uid="{00000000-0004-0000-0100-000067000000}"/>
    <hyperlink ref="F739" r:id="rId105" xr:uid="{00000000-0004-0000-0100-000068000000}"/>
    <hyperlink ref="F751" r:id="rId106" xr:uid="{00000000-0004-0000-0100-000069000000}"/>
    <hyperlink ref="F753" r:id="rId107" xr:uid="{00000000-0004-0000-0100-00006A000000}"/>
    <hyperlink ref="F756" r:id="rId108" xr:uid="{00000000-0004-0000-0100-00006B000000}"/>
    <hyperlink ref="F765" r:id="rId109" xr:uid="{00000000-0004-0000-0100-00006C000000}"/>
    <hyperlink ref="F770" r:id="rId110" xr:uid="{00000000-0004-0000-0100-00006D000000}"/>
    <hyperlink ref="F773" r:id="rId111" xr:uid="{00000000-0004-0000-0100-00006E000000}"/>
    <hyperlink ref="F777" r:id="rId112" xr:uid="{00000000-0004-0000-0100-00006F000000}"/>
    <hyperlink ref="F779" r:id="rId113" xr:uid="{00000000-0004-0000-0100-000070000000}"/>
    <hyperlink ref="F784" r:id="rId114" xr:uid="{00000000-0004-0000-0100-000071000000}"/>
    <hyperlink ref="F791" r:id="rId115" xr:uid="{00000000-0004-0000-0100-000072000000}"/>
    <hyperlink ref="F794" r:id="rId116" xr:uid="{00000000-0004-0000-0100-000073000000}"/>
    <hyperlink ref="F797" r:id="rId117" xr:uid="{00000000-0004-0000-0100-000074000000}"/>
    <hyperlink ref="F800" r:id="rId118" xr:uid="{00000000-0004-0000-0100-000075000000}"/>
    <hyperlink ref="F803" r:id="rId119" xr:uid="{00000000-0004-0000-0100-000076000000}"/>
    <hyperlink ref="F817" r:id="rId120" xr:uid="{00000000-0004-0000-0100-000077000000}"/>
    <hyperlink ref="F827" r:id="rId121" xr:uid="{00000000-0004-0000-0100-000078000000}"/>
    <hyperlink ref="F831" r:id="rId122" xr:uid="{00000000-0004-0000-0100-000079000000}"/>
    <hyperlink ref="F834" r:id="rId123" xr:uid="{00000000-0004-0000-0100-00007A000000}"/>
    <hyperlink ref="F839" r:id="rId124" xr:uid="{00000000-0004-0000-0100-00007B000000}"/>
    <hyperlink ref="F842" r:id="rId125" xr:uid="{00000000-0004-0000-0100-00007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tabSelected="1" topLeftCell="A167" workbookViewId="0">
      <selection activeCell="Z182" sqref="Z182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1210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3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71.25" customHeight="1" x14ac:dyDescent="0.2">
      <c r="B27" s="80"/>
      <c r="E27" s="314" t="s">
        <v>40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ROUND(J87,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ROUND((SUM(BE87:BE183)),  2)</f>
        <v>0</v>
      </c>
      <c r="I33" s="82">
        <v>0.21</v>
      </c>
      <c r="J33" s="72">
        <f>ROUND(((SUM(BE87:BE183))*I33),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ROUND((SUM(BF87:BF183)),  2)</f>
        <v>0</v>
      </c>
      <c r="I34" s="82">
        <v>0.12</v>
      </c>
      <c r="J34" s="72">
        <f>ROUND(((SUM(BF87:BF183))*I34),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ROUND((SUM(BG87:BG183)),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ROUND((SUM(BH87:BH183)),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ROUND((SUM(BI87:BI183)),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2401102 - SO 01 Zdravotechnika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J87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1211</v>
      </c>
      <c r="E60" s="94"/>
      <c r="F60" s="94"/>
      <c r="G60" s="94"/>
      <c r="H60" s="94"/>
      <c r="I60" s="94"/>
      <c r="J60" s="95">
        <f>J88</f>
        <v>0</v>
      </c>
      <c r="L60" s="92"/>
    </row>
    <row r="61" spans="2:47" s="9" customFormat="1" ht="20.100000000000001" customHeight="1" x14ac:dyDescent="0.2">
      <c r="B61" s="96"/>
      <c r="D61" s="97" t="s">
        <v>1212</v>
      </c>
      <c r="E61" s="98"/>
      <c r="F61" s="98"/>
      <c r="G61" s="98"/>
      <c r="H61" s="98"/>
      <c r="I61" s="98"/>
      <c r="J61" s="99">
        <f>J91</f>
        <v>0</v>
      </c>
      <c r="L61" s="96"/>
    </row>
    <row r="62" spans="2:47" s="8" customFormat="1" ht="24.95" customHeight="1" x14ac:dyDescent="0.2">
      <c r="B62" s="92"/>
      <c r="D62" s="93" t="s">
        <v>1213</v>
      </c>
      <c r="E62" s="94"/>
      <c r="F62" s="94"/>
      <c r="G62" s="94"/>
      <c r="H62" s="94"/>
      <c r="I62" s="94"/>
      <c r="J62" s="95">
        <f>J93</f>
        <v>0</v>
      </c>
      <c r="L62" s="92"/>
    </row>
    <row r="63" spans="2:47" s="8" customFormat="1" ht="24.95" customHeight="1" x14ac:dyDescent="0.2">
      <c r="B63" s="92"/>
      <c r="D63" s="93" t="s">
        <v>1214</v>
      </c>
      <c r="E63" s="94"/>
      <c r="F63" s="94"/>
      <c r="G63" s="94"/>
      <c r="H63" s="94"/>
      <c r="I63" s="94"/>
      <c r="J63" s="95">
        <f>J99</f>
        <v>0</v>
      </c>
      <c r="L63" s="92"/>
    </row>
    <row r="64" spans="2:47" s="8" customFormat="1" ht="24.95" customHeight="1" x14ac:dyDescent="0.2">
      <c r="B64" s="92"/>
      <c r="D64" s="93" t="s">
        <v>1215</v>
      </c>
      <c r="E64" s="94"/>
      <c r="F64" s="94"/>
      <c r="G64" s="94"/>
      <c r="H64" s="94"/>
      <c r="I64" s="94"/>
      <c r="J64" s="95">
        <f>J103</f>
        <v>0</v>
      </c>
      <c r="L64" s="92"/>
    </row>
    <row r="65" spans="2:12" s="8" customFormat="1" ht="24.95" customHeight="1" x14ac:dyDescent="0.2">
      <c r="B65" s="92"/>
      <c r="D65" s="93" t="s">
        <v>1216</v>
      </c>
      <c r="E65" s="94"/>
      <c r="F65" s="94"/>
      <c r="G65" s="94"/>
      <c r="H65" s="94"/>
      <c r="I65" s="94"/>
      <c r="J65" s="95">
        <f>J139</f>
        <v>0</v>
      </c>
      <c r="L65" s="92"/>
    </row>
    <row r="66" spans="2:12" s="8" customFormat="1" ht="24.95" customHeight="1" x14ac:dyDescent="0.2">
      <c r="B66" s="92"/>
      <c r="D66" s="93" t="s">
        <v>1217</v>
      </c>
      <c r="E66" s="94"/>
      <c r="F66" s="94"/>
      <c r="G66" s="94"/>
      <c r="H66" s="94"/>
      <c r="I66" s="94"/>
      <c r="J66" s="95">
        <f>J168</f>
        <v>0</v>
      </c>
      <c r="L66" s="92"/>
    </row>
    <row r="67" spans="2:12" s="9" customFormat="1" ht="20.100000000000001" customHeight="1" x14ac:dyDescent="0.2">
      <c r="B67" s="96"/>
      <c r="D67" s="97" t="s">
        <v>155</v>
      </c>
      <c r="E67" s="98"/>
      <c r="F67" s="98"/>
      <c r="G67" s="98"/>
      <c r="H67" s="98"/>
      <c r="I67" s="98"/>
      <c r="J67" s="99">
        <f>J178</f>
        <v>0</v>
      </c>
      <c r="L67" s="96"/>
    </row>
    <row r="68" spans="2:12" s="1" customFormat="1" ht="21.75" customHeight="1" x14ac:dyDescent="0.2">
      <c r="B68" s="28"/>
      <c r="L68" s="28"/>
    </row>
    <row r="69" spans="2:12" s="1" customFormat="1" ht="6.95" customHeight="1" x14ac:dyDescent="0.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28"/>
    </row>
    <row r="73" spans="2:12" s="1" customFormat="1" ht="6.95" customHeight="1" x14ac:dyDescent="0.2"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28"/>
    </row>
    <row r="74" spans="2:12" s="1" customFormat="1" ht="24.95" customHeight="1" x14ac:dyDescent="0.2">
      <c r="B74" s="28"/>
      <c r="C74" s="21" t="s">
        <v>162</v>
      </c>
      <c r="L74" s="28"/>
    </row>
    <row r="75" spans="2:12" s="1" customFormat="1" ht="6.95" customHeight="1" x14ac:dyDescent="0.2">
      <c r="B75" s="28"/>
      <c r="L75" s="28"/>
    </row>
    <row r="76" spans="2:12" s="1" customFormat="1" ht="12" customHeight="1" x14ac:dyDescent="0.2">
      <c r="B76" s="28"/>
      <c r="C76" s="270" t="s">
        <v>17</v>
      </c>
      <c r="L76" s="28"/>
    </row>
    <row r="77" spans="2:12" s="1" customFormat="1" ht="26.25" customHeight="1" x14ac:dyDescent="0.2">
      <c r="B77" s="28"/>
      <c r="E77" s="321" t="str">
        <f>E7</f>
        <v>Stavební úpravy stávající budovy business centra VŠB - TUO II.etapa</v>
      </c>
      <c r="F77" s="322"/>
      <c r="G77" s="322"/>
      <c r="H77" s="322"/>
      <c r="L77" s="28"/>
    </row>
    <row r="78" spans="2:12" s="1" customFormat="1" ht="12" customHeight="1" x14ac:dyDescent="0.2">
      <c r="B78" s="28"/>
      <c r="C78" s="270" t="s">
        <v>133</v>
      </c>
      <c r="L78" s="28"/>
    </row>
    <row r="79" spans="2:12" s="1" customFormat="1" ht="16.5" customHeight="1" x14ac:dyDescent="0.2">
      <c r="B79" s="28"/>
      <c r="E79" s="318" t="str">
        <f>E9</f>
        <v>2401102 - SO 01 Zdravotechnika</v>
      </c>
      <c r="F79" s="320"/>
      <c r="G79" s="320"/>
      <c r="H79" s="320"/>
      <c r="L79" s="28"/>
    </row>
    <row r="80" spans="2:12" s="1" customFormat="1" ht="6.95" customHeight="1" x14ac:dyDescent="0.2">
      <c r="B80" s="28"/>
      <c r="L80" s="28"/>
    </row>
    <row r="81" spans="2:65" s="1" customFormat="1" ht="12" customHeight="1" x14ac:dyDescent="0.2">
      <c r="B81" s="28"/>
      <c r="C81" s="270" t="s">
        <v>22</v>
      </c>
      <c r="F81" s="260" t="str">
        <f>F12</f>
        <v>Ostrava</v>
      </c>
      <c r="I81" s="270" t="s">
        <v>24</v>
      </c>
      <c r="J81" s="267" t="str">
        <f>IF(J12="","",J12)</f>
        <v>9. 6. 2024</v>
      </c>
      <c r="L81" s="28"/>
    </row>
    <row r="82" spans="2:65" s="1" customFormat="1" ht="6.95" customHeight="1" x14ac:dyDescent="0.2">
      <c r="B82" s="28"/>
      <c r="L82" s="28"/>
    </row>
    <row r="83" spans="2:65" s="1" customFormat="1" ht="15.2" customHeight="1" x14ac:dyDescent="0.2">
      <c r="B83" s="28"/>
      <c r="C83" s="270" t="s">
        <v>28</v>
      </c>
      <c r="F83" s="260" t="str">
        <f>E15</f>
        <v>VŠB TU, Ostrava</v>
      </c>
      <c r="I83" s="270" t="s">
        <v>34</v>
      </c>
      <c r="J83" s="262" t="str">
        <f>E21</f>
        <v>ARCHI BIM</v>
      </c>
      <c r="L83" s="28"/>
    </row>
    <row r="84" spans="2:65" s="1" customFormat="1" ht="15.2" customHeight="1" x14ac:dyDescent="0.2">
      <c r="B84" s="28"/>
      <c r="C84" s="270" t="s">
        <v>32</v>
      </c>
      <c r="F84" s="260" t="str">
        <f>IF(E18="","",E18)</f>
        <v>Vyplň údaj</v>
      </c>
      <c r="I84" s="270" t="s">
        <v>37</v>
      </c>
      <c r="J84" s="262" t="str">
        <f>E24</f>
        <v>Anna Mužná</v>
      </c>
      <c r="L84" s="28"/>
    </row>
    <row r="85" spans="2:65" s="1" customFormat="1" ht="10.35" customHeight="1" x14ac:dyDescent="0.2">
      <c r="B85" s="28"/>
      <c r="L85" s="28"/>
    </row>
    <row r="86" spans="2:65" s="10" customFormat="1" ht="29.25" customHeight="1" x14ac:dyDescent="0.2">
      <c r="B86" s="100"/>
      <c r="C86" s="101" t="s">
        <v>163</v>
      </c>
      <c r="D86" s="102" t="s">
        <v>60</v>
      </c>
      <c r="E86" s="102" t="s">
        <v>56</v>
      </c>
      <c r="F86" s="102" t="s">
        <v>57</v>
      </c>
      <c r="G86" s="102" t="s">
        <v>164</v>
      </c>
      <c r="H86" s="102" t="s">
        <v>165</v>
      </c>
      <c r="I86" s="102" t="s">
        <v>166</v>
      </c>
      <c r="J86" s="102" t="s">
        <v>138</v>
      </c>
      <c r="K86" s="103" t="s">
        <v>167</v>
      </c>
      <c r="L86" s="100"/>
      <c r="M86" s="47" t="s">
        <v>3</v>
      </c>
      <c r="N86" s="48" t="s">
        <v>45</v>
      </c>
      <c r="O86" s="48" t="s">
        <v>168</v>
      </c>
      <c r="P86" s="48" t="s">
        <v>169</v>
      </c>
      <c r="Q86" s="48" t="s">
        <v>170</v>
      </c>
      <c r="R86" s="48" t="s">
        <v>171</v>
      </c>
      <c r="S86" s="48" t="s">
        <v>172</v>
      </c>
      <c r="T86" s="49" t="s">
        <v>173</v>
      </c>
    </row>
    <row r="87" spans="2:65" s="1" customFormat="1" ht="22.7" customHeight="1" x14ac:dyDescent="0.25">
      <c r="B87" s="28"/>
      <c r="C87" s="52" t="s">
        <v>174</v>
      </c>
      <c r="J87" s="104">
        <f>BK87</f>
        <v>0</v>
      </c>
      <c r="L87" s="28"/>
      <c r="M87" s="50"/>
      <c r="N87" s="42"/>
      <c r="O87" s="42"/>
      <c r="P87" s="105">
        <f>P88+P93+P99+P103+P139+P168</f>
        <v>0</v>
      </c>
      <c r="Q87" s="42"/>
      <c r="R87" s="105">
        <f>R88+R93+R99+R103+R139+R168</f>
        <v>1.5504520000000002</v>
      </c>
      <c r="S87" s="42"/>
      <c r="T87" s="106">
        <f>T88+T93+T99+T103+T139+T168</f>
        <v>0</v>
      </c>
      <c r="AT87" s="17" t="s">
        <v>74</v>
      </c>
      <c r="AU87" s="17" t="s">
        <v>139</v>
      </c>
      <c r="BK87" s="107">
        <f>BK88+BK93+BK99+BK103+BK139+BK168</f>
        <v>0</v>
      </c>
    </row>
    <row r="88" spans="2:65" s="11" customFormat="1" ht="26.1" customHeight="1" x14ac:dyDescent="0.2">
      <c r="B88" s="108"/>
      <c r="D88" s="109" t="s">
        <v>74</v>
      </c>
      <c r="E88" s="110" t="s">
        <v>200</v>
      </c>
      <c r="F88" s="110" t="s">
        <v>289</v>
      </c>
      <c r="I88" s="111"/>
      <c r="J88" s="112">
        <f>BK88</f>
        <v>0</v>
      </c>
      <c r="L88" s="108"/>
      <c r="M88" s="113"/>
      <c r="P88" s="114">
        <f>P89+P90+P91</f>
        <v>0</v>
      </c>
      <c r="R88" s="114">
        <f>R89+R90+R91</f>
        <v>0</v>
      </c>
      <c r="T88" s="115">
        <f>T89+T90+T91</f>
        <v>0</v>
      </c>
      <c r="AR88" s="109" t="s">
        <v>83</v>
      </c>
      <c r="AT88" s="116" t="s">
        <v>74</v>
      </c>
      <c r="AU88" s="116" t="s">
        <v>75</v>
      </c>
      <c r="AY88" s="109" t="s">
        <v>177</v>
      </c>
      <c r="BK88" s="117">
        <f>BK89+BK90+BK91</f>
        <v>0</v>
      </c>
    </row>
    <row r="89" spans="2:65" s="1" customFormat="1" ht="44.25" customHeight="1" x14ac:dyDescent="0.2">
      <c r="B89" s="120"/>
      <c r="C89" s="121" t="s">
        <v>83</v>
      </c>
      <c r="D89" s="121" t="s">
        <v>179</v>
      </c>
      <c r="E89" s="122" t="s">
        <v>1218</v>
      </c>
      <c r="F89" s="123" t="s">
        <v>1219</v>
      </c>
      <c r="G89" s="124" t="s">
        <v>387</v>
      </c>
      <c r="H89" s="125">
        <v>3</v>
      </c>
      <c r="I89" s="126"/>
      <c r="J89" s="127">
        <f>ROUND(I89*H89,2)</f>
        <v>0</v>
      </c>
      <c r="K89" s="123" t="s">
        <v>1220</v>
      </c>
      <c r="L89" s="28"/>
      <c r="M89" s="128" t="s">
        <v>3</v>
      </c>
      <c r="N89" s="129" t="s">
        <v>46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83</v>
      </c>
      <c r="BK89" s="133">
        <f>ROUND(I89*H89,2)</f>
        <v>0</v>
      </c>
      <c r="BL89" s="17" t="s">
        <v>184</v>
      </c>
      <c r="BM89" s="132" t="s">
        <v>86</v>
      </c>
    </row>
    <row r="90" spans="2:65" s="1" customFormat="1" ht="37.700000000000003" customHeight="1" x14ac:dyDescent="0.2">
      <c r="B90" s="120"/>
      <c r="C90" s="121" t="s">
        <v>86</v>
      </c>
      <c r="D90" s="121" t="s">
        <v>179</v>
      </c>
      <c r="E90" s="122" t="s">
        <v>1221</v>
      </c>
      <c r="F90" s="123" t="s">
        <v>1222</v>
      </c>
      <c r="G90" s="124" t="s">
        <v>387</v>
      </c>
      <c r="H90" s="125">
        <v>3</v>
      </c>
      <c r="I90" s="126"/>
      <c r="J90" s="127">
        <f>ROUND(I90*H90,2)</f>
        <v>0</v>
      </c>
      <c r="K90" s="123" t="s">
        <v>1220</v>
      </c>
      <c r="L90" s="28"/>
      <c r="M90" s="128" t="s">
        <v>3</v>
      </c>
      <c r="N90" s="129" t="s">
        <v>46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>IF(N90="základní",J90,0)</f>
        <v>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7" t="s">
        <v>83</v>
      </c>
      <c r="BK90" s="133">
        <f>ROUND(I90*H90,2)</f>
        <v>0</v>
      </c>
      <c r="BL90" s="17" t="s">
        <v>184</v>
      </c>
      <c r="BM90" s="132" t="s">
        <v>184</v>
      </c>
    </row>
    <row r="91" spans="2:65" s="11" customFormat="1" ht="22.7" customHeight="1" x14ac:dyDescent="0.2">
      <c r="B91" s="108"/>
      <c r="D91" s="109" t="s">
        <v>74</v>
      </c>
      <c r="E91" s="118" t="s">
        <v>798</v>
      </c>
      <c r="F91" s="118" t="s">
        <v>1223</v>
      </c>
      <c r="I91" s="111"/>
      <c r="J91" s="119">
        <f>BK91</f>
        <v>0</v>
      </c>
      <c r="L91" s="108"/>
      <c r="M91" s="113"/>
      <c r="P91" s="114">
        <f>P92</f>
        <v>0</v>
      </c>
      <c r="R91" s="114">
        <f>R92</f>
        <v>0</v>
      </c>
      <c r="T91" s="115">
        <f>T92</f>
        <v>0</v>
      </c>
      <c r="AR91" s="109" t="s">
        <v>83</v>
      </c>
      <c r="AT91" s="116" t="s">
        <v>74</v>
      </c>
      <c r="AU91" s="116" t="s">
        <v>83</v>
      </c>
      <c r="AY91" s="109" t="s">
        <v>177</v>
      </c>
      <c r="BK91" s="117">
        <f>BK92</f>
        <v>0</v>
      </c>
    </row>
    <row r="92" spans="2:65" s="1" customFormat="1" ht="16.5" customHeight="1" x14ac:dyDescent="0.2">
      <c r="B92" s="120"/>
      <c r="C92" s="121" t="s">
        <v>564</v>
      </c>
      <c r="D92" s="121" t="s">
        <v>179</v>
      </c>
      <c r="E92" s="122" t="s">
        <v>1224</v>
      </c>
      <c r="F92" s="123" t="s">
        <v>1225</v>
      </c>
      <c r="G92" s="124" t="s">
        <v>1226</v>
      </c>
      <c r="H92" s="125">
        <v>35</v>
      </c>
      <c r="I92" s="126"/>
      <c r="J92" s="127">
        <f>ROUND(I92*H92,2)</f>
        <v>0</v>
      </c>
      <c r="K92" s="123" t="s">
        <v>3</v>
      </c>
      <c r="L92" s="28"/>
      <c r="M92" s="128" t="s">
        <v>3</v>
      </c>
      <c r="N92" s="129" t="s">
        <v>46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184</v>
      </c>
      <c r="AT92" s="132" t="s">
        <v>179</v>
      </c>
      <c r="AU92" s="132" t="s">
        <v>86</v>
      </c>
      <c r="AY92" s="17" t="s">
        <v>177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83</v>
      </c>
      <c r="BK92" s="133">
        <f>ROUND(I92*H92,2)</f>
        <v>0</v>
      </c>
      <c r="BL92" s="17" t="s">
        <v>184</v>
      </c>
      <c r="BM92" s="132" t="s">
        <v>1227</v>
      </c>
    </row>
    <row r="93" spans="2:65" s="11" customFormat="1" ht="26.1" customHeight="1" x14ac:dyDescent="0.2">
      <c r="B93" s="108"/>
      <c r="D93" s="109" t="s">
        <v>74</v>
      </c>
      <c r="E93" s="110" t="s">
        <v>844</v>
      </c>
      <c r="F93" s="110" t="s">
        <v>1228</v>
      </c>
      <c r="I93" s="111"/>
      <c r="J93" s="112">
        <f>BK93</f>
        <v>0</v>
      </c>
      <c r="L93" s="108"/>
      <c r="M93" s="113"/>
      <c r="P93" s="114">
        <f>SUM(P94:P98)</f>
        <v>0</v>
      </c>
      <c r="R93" s="114">
        <f>SUM(R94:R98)</f>
        <v>7.0000000000000007E-2</v>
      </c>
      <c r="T93" s="115">
        <f>SUM(T94:T98)</f>
        <v>0</v>
      </c>
      <c r="AR93" s="109" t="s">
        <v>83</v>
      </c>
      <c r="AT93" s="116" t="s">
        <v>74</v>
      </c>
      <c r="AU93" s="116" t="s">
        <v>75</v>
      </c>
      <c r="AY93" s="109" t="s">
        <v>177</v>
      </c>
      <c r="BK93" s="117">
        <f>SUM(BK94:BK98)</f>
        <v>0</v>
      </c>
    </row>
    <row r="94" spans="2:65" s="1" customFormat="1" ht="24.2" customHeight="1" x14ac:dyDescent="0.2">
      <c r="B94" s="120"/>
      <c r="C94" s="121" t="s">
        <v>200</v>
      </c>
      <c r="D94" s="121" t="s">
        <v>179</v>
      </c>
      <c r="E94" s="122" t="s">
        <v>1229</v>
      </c>
      <c r="F94" s="123" t="s">
        <v>1230</v>
      </c>
      <c r="G94" s="124" t="s">
        <v>328</v>
      </c>
      <c r="H94" s="125">
        <v>15</v>
      </c>
      <c r="I94" s="126"/>
      <c r="J94" s="127">
        <f>ROUND(I94*H94,2)</f>
        <v>0</v>
      </c>
      <c r="K94" s="123" t="s">
        <v>1220</v>
      </c>
      <c r="L94" s="28"/>
      <c r="M94" s="128" t="s">
        <v>3</v>
      </c>
      <c r="N94" s="129" t="s">
        <v>46</v>
      </c>
      <c r="P94" s="130">
        <f>O94*H94</f>
        <v>0</v>
      </c>
      <c r="Q94" s="130">
        <v>4.0000000000000001E-3</v>
      </c>
      <c r="R94" s="130">
        <f>Q94*H94</f>
        <v>0.06</v>
      </c>
      <c r="S94" s="130">
        <v>0</v>
      </c>
      <c r="T94" s="131">
        <f>S94*H94</f>
        <v>0</v>
      </c>
      <c r="AR94" s="132" t="s">
        <v>184</v>
      </c>
      <c r="AT94" s="132" t="s">
        <v>179</v>
      </c>
      <c r="AU94" s="132" t="s">
        <v>83</v>
      </c>
      <c r="AY94" s="17" t="s">
        <v>177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83</v>
      </c>
      <c r="BK94" s="133">
        <f>ROUND(I94*H94,2)</f>
        <v>0</v>
      </c>
      <c r="BL94" s="17" t="s">
        <v>184</v>
      </c>
      <c r="BM94" s="132" t="s">
        <v>218</v>
      </c>
    </row>
    <row r="95" spans="2:65" s="1" customFormat="1" ht="19.5" x14ac:dyDescent="0.2">
      <c r="B95" s="28"/>
      <c r="D95" s="139" t="s">
        <v>1231</v>
      </c>
      <c r="F95" s="172" t="s">
        <v>1232</v>
      </c>
      <c r="I95" s="136"/>
      <c r="L95" s="28"/>
      <c r="M95" s="137"/>
      <c r="T95" s="44"/>
      <c r="AT95" s="17" t="s">
        <v>1231</v>
      </c>
      <c r="AU95" s="17" t="s">
        <v>83</v>
      </c>
    </row>
    <row r="96" spans="2:65" s="13" customFormat="1" x14ac:dyDescent="0.2">
      <c r="B96" s="145"/>
      <c r="D96" s="139" t="s">
        <v>188</v>
      </c>
      <c r="E96" s="146" t="s">
        <v>3</v>
      </c>
      <c r="F96" s="147" t="s">
        <v>1233</v>
      </c>
      <c r="H96" s="148">
        <v>15</v>
      </c>
      <c r="I96" s="149"/>
      <c r="L96" s="145"/>
      <c r="M96" s="150"/>
      <c r="T96" s="151"/>
      <c r="AT96" s="146" t="s">
        <v>188</v>
      </c>
      <c r="AU96" s="146" t="s">
        <v>83</v>
      </c>
      <c r="AV96" s="13" t="s">
        <v>86</v>
      </c>
      <c r="AW96" s="13" t="s">
        <v>36</v>
      </c>
      <c r="AX96" s="13" t="s">
        <v>75</v>
      </c>
      <c r="AY96" s="146" t="s">
        <v>177</v>
      </c>
    </row>
    <row r="97" spans="2:65" s="14" customFormat="1" x14ac:dyDescent="0.2">
      <c r="B97" s="152"/>
      <c r="D97" s="139" t="s">
        <v>188</v>
      </c>
      <c r="E97" s="153" t="s">
        <v>3</v>
      </c>
      <c r="F97" s="154" t="s">
        <v>199</v>
      </c>
      <c r="H97" s="155">
        <v>15</v>
      </c>
      <c r="I97" s="156"/>
      <c r="L97" s="152"/>
      <c r="M97" s="157"/>
      <c r="T97" s="158"/>
      <c r="AT97" s="153" t="s">
        <v>188</v>
      </c>
      <c r="AU97" s="153" t="s">
        <v>83</v>
      </c>
      <c r="AV97" s="14" t="s">
        <v>184</v>
      </c>
      <c r="AW97" s="14" t="s">
        <v>36</v>
      </c>
      <c r="AX97" s="14" t="s">
        <v>83</v>
      </c>
      <c r="AY97" s="153" t="s">
        <v>177</v>
      </c>
    </row>
    <row r="98" spans="2:65" s="1" customFormat="1" ht="24.2" customHeight="1" x14ac:dyDescent="0.2">
      <c r="B98" s="120"/>
      <c r="C98" s="121" t="s">
        <v>184</v>
      </c>
      <c r="D98" s="121" t="s">
        <v>179</v>
      </c>
      <c r="E98" s="122" t="s">
        <v>1234</v>
      </c>
      <c r="F98" s="123" t="s">
        <v>1235</v>
      </c>
      <c r="G98" s="124" t="s">
        <v>328</v>
      </c>
      <c r="H98" s="125">
        <v>15</v>
      </c>
      <c r="I98" s="126"/>
      <c r="J98" s="127">
        <f>ROUND(I98*H98,2)</f>
        <v>0</v>
      </c>
      <c r="K98" s="123" t="s">
        <v>1220</v>
      </c>
      <c r="L98" s="28"/>
      <c r="M98" s="128" t="s">
        <v>3</v>
      </c>
      <c r="N98" s="129" t="s">
        <v>46</v>
      </c>
      <c r="P98" s="130">
        <f>O98*H98</f>
        <v>0</v>
      </c>
      <c r="Q98" s="130">
        <v>6.6666666666666697E-4</v>
      </c>
      <c r="R98" s="130">
        <f>Q98*H98</f>
        <v>1.0000000000000005E-2</v>
      </c>
      <c r="S98" s="130">
        <v>0</v>
      </c>
      <c r="T98" s="131">
        <f>S98*H98</f>
        <v>0</v>
      </c>
      <c r="AR98" s="132" t="s">
        <v>184</v>
      </c>
      <c r="AT98" s="132" t="s">
        <v>179</v>
      </c>
      <c r="AU98" s="132" t="s">
        <v>83</v>
      </c>
      <c r="AY98" s="17" t="s">
        <v>177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83</v>
      </c>
      <c r="BK98" s="133">
        <f>ROUND(I98*H98,2)</f>
        <v>0</v>
      </c>
      <c r="BL98" s="17" t="s">
        <v>184</v>
      </c>
      <c r="BM98" s="132" t="s">
        <v>231</v>
      </c>
    </row>
    <row r="99" spans="2:65" s="11" customFormat="1" ht="26.1" customHeight="1" x14ac:dyDescent="0.2">
      <c r="B99" s="108"/>
      <c r="D99" s="109" t="s">
        <v>74</v>
      </c>
      <c r="E99" s="110" t="s">
        <v>672</v>
      </c>
      <c r="F99" s="110" t="s">
        <v>1236</v>
      </c>
      <c r="I99" s="111"/>
      <c r="J99" s="112">
        <f>BK99</f>
        <v>0</v>
      </c>
      <c r="L99" s="108"/>
      <c r="M99" s="113"/>
      <c r="P99" s="114">
        <f>SUM(P100:P102)</f>
        <v>0</v>
      </c>
      <c r="R99" s="114">
        <f>SUM(R100:R102)</f>
        <v>0.01</v>
      </c>
      <c r="T99" s="115">
        <f>SUM(T100:T102)</f>
        <v>0</v>
      </c>
      <c r="AR99" s="109" t="s">
        <v>86</v>
      </c>
      <c r="AT99" s="116" t="s">
        <v>74</v>
      </c>
      <c r="AU99" s="116" t="s">
        <v>75</v>
      </c>
      <c r="AY99" s="109" t="s">
        <v>177</v>
      </c>
      <c r="BK99" s="117">
        <f>SUM(BK100:BK102)</f>
        <v>0</v>
      </c>
    </row>
    <row r="100" spans="2:65" s="1" customFormat="1" ht="21.75" customHeight="1" x14ac:dyDescent="0.2">
      <c r="B100" s="120"/>
      <c r="C100" s="121" t="s">
        <v>211</v>
      </c>
      <c r="D100" s="121" t="s">
        <v>179</v>
      </c>
      <c r="E100" s="122" t="s">
        <v>1237</v>
      </c>
      <c r="F100" s="123" t="s">
        <v>1238</v>
      </c>
      <c r="G100" s="124" t="s">
        <v>387</v>
      </c>
      <c r="H100" s="125">
        <v>5</v>
      </c>
      <c r="I100" s="126"/>
      <c r="J100" s="127">
        <f>ROUND(I100*H100,2)</f>
        <v>0</v>
      </c>
      <c r="K100" s="123" t="s">
        <v>1220</v>
      </c>
      <c r="L100" s="28"/>
      <c r="M100" s="128" t="s">
        <v>3</v>
      </c>
      <c r="N100" s="129" t="s">
        <v>46</v>
      </c>
      <c r="P100" s="130">
        <f>O100*H100</f>
        <v>0</v>
      </c>
      <c r="Q100" s="130">
        <v>2E-3</v>
      </c>
      <c r="R100" s="130">
        <f>Q100*H100</f>
        <v>0.01</v>
      </c>
      <c r="S100" s="130">
        <v>0</v>
      </c>
      <c r="T100" s="131">
        <f>S100*H100</f>
        <v>0</v>
      </c>
      <c r="AR100" s="132" t="s">
        <v>284</v>
      </c>
      <c r="AT100" s="132" t="s">
        <v>179</v>
      </c>
      <c r="AU100" s="132" t="s">
        <v>83</v>
      </c>
      <c r="AY100" s="17" t="s">
        <v>177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83</v>
      </c>
      <c r="BK100" s="133">
        <f>ROUND(I100*H100,2)</f>
        <v>0</v>
      </c>
      <c r="BL100" s="17" t="s">
        <v>284</v>
      </c>
      <c r="BM100" s="132" t="s">
        <v>245</v>
      </c>
    </row>
    <row r="101" spans="2:65" s="13" customFormat="1" x14ac:dyDescent="0.2">
      <c r="B101" s="145"/>
      <c r="D101" s="139" t="s">
        <v>188</v>
      </c>
      <c r="E101" s="146" t="s">
        <v>3</v>
      </c>
      <c r="F101" s="147" t="s">
        <v>211</v>
      </c>
      <c r="H101" s="148">
        <v>5</v>
      </c>
      <c r="I101" s="149"/>
      <c r="L101" s="145"/>
      <c r="M101" s="150"/>
      <c r="T101" s="151"/>
      <c r="AT101" s="146" t="s">
        <v>188</v>
      </c>
      <c r="AU101" s="146" t="s">
        <v>83</v>
      </c>
      <c r="AV101" s="13" t="s">
        <v>86</v>
      </c>
      <c r="AW101" s="13" t="s">
        <v>36</v>
      </c>
      <c r="AX101" s="13" t="s">
        <v>75</v>
      </c>
      <c r="AY101" s="146" t="s">
        <v>177</v>
      </c>
    </row>
    <row r="102" spans="2:65" s="14" customFormat="1" x14ac:dyDescent="0.2">
      <c r="B102" s="152"/>
      <c r="D102" s="139" t="s">
        <v>188</v>
      </c>
      <c r="E102" s="153" t="s">
        <v>3</v>
      </c>
      <c r="F102" s="154" t="s">
        <v>199</v>
      </c>
      <c r="H102" s="155">
        <v>5</v>
      </c>
      <c r="I102" s="156"/>
      <c r="L102" s="152"/>
      <c r="M102" s="157"/>
      <c r="T102" s="158"/>
      <c r="AT102" s="153" t="s">
        <v>188</v>
      </c>
      <c r="AU102" s="153" t="s">
        <v>83</v>
      </c>
      <c r="AV102" s="14" t="s">
        <v>184</v>
      </c>
      <c r="AW102" s="14" t="s">
        <v>36</v>
      </c>
      <c r="AX102" s="14" t="s">
        <v>83</v>
      </c>
      <c r="AY102" s="153" t="s">
        <v>177</v>
      </c>
    </row>
    <row r="103" spans="2:65" s="11" customFormat="1" ht="26.1" customHeight="1" x14ac:dyDescent="0.2">
      <c r="B103" s="108"/>
      <c r="D103" s="109" t="s">
        <v>74</v>
      </c>
      <c r="E103" s="110" t="s">
        <v>1239</v>
      </c>
      <c r="F103" s="110" t="s">
        <v>1240</v>
      </c>
      <c r="I103" s="111"/>
      <c r="J103" s="112">
        <f>BK103</f>
        <v>0</v>
      </c>
      <c r="L103" s="108"/>
      <c r="M103" s="113"/>
      <c r="P103" s="114">
        <f>SUM(P104:P138)</f>
        <v>0</v>
      </c>
      <c r="R103" s="114">
        <f>SUM(R104:R138)</f>
        <v>0.12000000000000005</v>
      </c>
      <c r="T103" s="115">
        <f>SUM(T104:T138)</f>
        <v>0</v>
      </c>
      <c r="AR103" s="109" t="s">
        <v>86</v>
      </c>
      <c r="AT103" s="116" t="s">
        <v>74</v>
      </c>
      <c r="AU103" s="116" t="s">
        <v>75</v>
      </c>
      <c r="AY103" s="109" t="s">
        <v>177</v>
      </c>
      <c r="BK103" s="117">
        <f>SUM(BK104:BK138)</f>
        <v>0</v>
      </c>
    </row>
    <row r="104" spans="2:65" s="1" customFormat="1" ht="33" customHeight="1" x14ac:dyDescent="0.2">
      <c r="B104" s="120"/>
      <c r="C104" s="121" t="s">
        <v>218</v>
      </c>
      <c r="D104" s="121" t="s">
        <v>179</v>
      </c>
      <c r="E104" s="122" t="s">
        <v>1241</v>
      </c>
      <c r="F104" s="123" t="s">
        <v>1242</v>
      </c>
      <c r="G104" s="124" t="s">
        <v>328</v>
      </c>
      <c r="H104" s="125">
        <v>131.1</v>
      </c>
      <c r="I104" s="126"/>
      <c r="J104" s="127">
        <f>ROUND(I104*H104,2)</f>
        <v>0</v>
      </c>
      <c r="K104" s="123" t="s">
        <v>1220</v>
      </c>
      <c r="L104" s="28"/>
      <c r="M104" s="128" t="s">
        <v>3</v>
      </c>
      <c r="N104" s="129" t="s">
        <v>46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284</v>
      </c>
      <c r="AT104" s="132" t="s">
        <v>179</v>
      </c>
      <c r="AU104" s="132" t="s">
        <v>83</v>
      </c>
      <c r="AY104" s="17" t="s">
        <v>177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83</v>
      </c>
      <c r="BK104" s="133">
        <f>ROUND(I104*H104,2)</f>
        <v>0</v>
      </c>
      <c r="BL104" s="17" t="s">
        <v>284</v>
      </c>
      <c r="BM104" s="132" t="s">
        <v>9</v>
      </c>
    </row>
    <row r="105" spans="2:65" s="1" customFormat="1" ht="19.5" x14ac:dyDescent="0.2">
      <c r="B105" s="28"/>
      <c r="D105" s="139" t="s">
        <v>1231</v>
      </c>
      <c r="F105" s="172" t="s">
        <v>1243</v>
      </c>
      <c r="I105" s="136"/>
      <c r="L105" s="28"/>
      <c r="M105" s="137"/>
      <c r="T105" s="44"/>
      <c r="AT105" s="17" t="s">
        <v>1231</v>
      </c>
      <c r="AU105" s="17" t="s">
        <v>83</v>
      </c>
    </row>
    <row r="106" spans="2:65" s="1" customFormat="1" ht="24.2" customHeight="1" x14ac:dyDescent="0.2">
      <c r="B106" s="120"/>
      <c r="C106" s="121" t="s">
        <v>224</v>
      </c>
      <c r="D106" s="121" t="s">
        <v>179</v>
      </c>
      <c r="E106" s="122" t="s">
        <v>1244</v>
      </c>
      <c r="F106" s="123" t="s">
        <v>1245</v>
      </c>
      <c r="G106" s="124" t="s">
        <v>387</v>
      </c>
      <c r="H106" s="125">
        <v>6</v>
      </c>
      <c r="I106" s="126"/>
      <c r="J106" s="127">
        <f>ROUND(I106*H106,2)</f>
        <v>0</v>
      </c>
      <c r="K106" s="123" t="s">
        <v>1220</v>
      </c>
      <c r="L106" s="28"/>
      <c r="M106" s="128" t="s">
        <v>3</v>
      </c>
      <c r="N106" s="129" t="s">
        <v>46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284</v>
      </c>
      <c r="AT106" s="132" t="s">
        <v>179</v>
      </c>
      <c r="AU106" s="132" t="s">
        <v>83</v>
      </c>
      <c r="AY106" s="17" t="s">
        <v>177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7" t="s">
        <v>83</v>
      </c>
      <c r="BK106" s="133">
        <f>ROUND(I106*H106,2)</f>
        <v>0</v>
      </c>
      <c r="BL106" s="17" t="s">
        <v>284</v>
      </c>
      <c r="BM106" s="132" t="s">
        <v>269</v>
      </c>
    </row>
    <row r="107" spans="2:65" s="1" customFormat="1" ht="24.2" customHeight="1" x14ac:dyDescent="0.2">
      <c r="B107" s="120"/>
      <c r="C107" s="121" t="s">
        <v>231</v>
      </c>
      <c r="D107" s="121" t="s">
        <v>179</v>
      </c>
      <c r="E107" s="122" t="s">
        <v>1246</v>
      </c>
      <c r="F107" s="123" t="s">
        <v>1247</v>
      </c>
      <c r="G107" s="124" t="s">
        <v>387</v>
      </c>
      <c r="H107" s="125">
        <v>3</v>
      </c>
      <c r="I107" s="126"/>
      <c r="J107" s="127">
        <f>ROUND(I107*H107,2)</f>
        <v>0</v>
      </c>
      <c r="K107" s="123" t="s">
        <v>1220</v>
      </c>
      <c r="L107" s="28"/>
      <c r="M107" s="128" t="s">
        <v>3</v>
      </c>
      <c r="N107" s="129" t="s">
        <v>46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284</v>
      </c>
      <c r="AT107" s="132" t="s">
        <v>179</v>
      </c>
      <c r="AU107" s="132" t="s">
        <v>83</v>
      </c>
      <c r="AY107" s="17" t="s">
        <v>177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83</v>
      </c>
      <c r="BK107" s="133">
        <f>ROUND(I107*H107,2)</f>
        <v>0</v>
      </c>
      <c r="BL107" s="17" t="s">
        <v>284</v>
      </c>
      <c r="BM107" s="132" t="s">
        <v>284</v>
      </c>
    </row>
    <row r="108" spans="2:65" s="12" customFormat="1" ht="22.5" x14ac:dyDescent="0.2">
      <c r="B108" s="138"/>
      <c r="D108" s="139" t="s">
        <v>188</v>
      </c>
      <c r="E108" s="140" t="s">
        <v>3</v>
      </c>
      <c r="F108" s="141" t="s">
        <v>1248</v>
      </c>
      <c r="H108" s="140" t="s">
        <v>3</v>
      </c>
      <c r="I108" s="142"/>
      <c r="L108" s="138"/>
      <c r="M108" s="143"/>
      <c r="T108" s="144"/>
      <c r="AT108" s="140" t="s">
        <v>188</v>
      </c>
      <c r="AU108" s="140" t="s">
        <v>83</v>
      </c>
      <c r="AV108" s="12" t="s">
        <v>83</v>
      </c>
      <c r="AW108" s="12" t="s">
        <v>36</v>
      </c>
      <c r="AX108" s="12" t="s">
        <v>75</v>
      </c>
      <c r="AY108" s="140" t="s">
        <v>177</v>
      </c>
    </row>
    <row r="109" spans="2:65" s="13" customFormat="1" x14ac:dyDescent="0.2">
      <c r="B109" s="145"/>
      <c r="D109" s="139" t="s">
        <v>188</v>
      </c>
      <c r="E109" s="146" t="s">
        <v>3</v>
      </c>
      <c r="F109" s="147" t="s">
        <v>200</v>
      </c>
      <c r="H109" s="148">
        <v>3</v>
      </c>
      <c r="I109" s="149"/>
      <c r="L109" s="145"/>
      <c r="M109" s="150"/>
      <c r="T109" s="151"/>
      <c r="AT109" s="146" t="s">
        <v>188</v>
      </c>
      <c r="AU109" s="146" t="s">
        <v>83</v>
      </c>
      <c r="AV109" s="13" t="s">
        <v>86</v>
      </c>
      <c r="AW109" s="13" t="s">
        <v>36</v>
      </c>
      <c r="AX109" s="13" t="s">
        <v>75</v>
      </c>
      <c r="AY109" s="146" t="s">
        <v>177</v>
      </c>
    </row>
    <row r="110" spans="2:65" s="14" customFormat="1" x14ac:dyDescent="0.2">
      <c r="B110" s="152"/>
      <c r="D110" s="139" t="s">
        <v>188</v>
      </c>
      <c r="E110" s="153" t="s">
        <v>3</v>
      </c>
      <c r="F110" s="154" t="s">
        <v>199</v>
      </c>
      <c r="H110" s="155">
        <v>3</v>
      </c>
      <c r="I110" s="156"/>
      <c r="L110" s="152"/>
      <c r="M110" s="157"/>
      <c r="T110" s="158"/>
      <c r="AT110" s="153" t="s">
        <v>188</v>
      </c>
      <c r="AU110" s="153" t="s">
        <v>83</v>
      </c>
      <c r="AV110" s="14" t="s">
        <v>184</v>
      </c>
      <c r="AW110" s="14" t="s">
        <v>36</v>
      </c>
      <c r="AX110" s="14" t="s">
        <v>83</v>
      </c>
      <c r="AY110" s="153" t="s">
        <v>177</v>
      </c>
    </row>
    <row r="111" spans="2:65" s="1" customFormat="1" ht="21.75" customHeight="1" x14ac:dyDescent="0.2">
      <c r="B111" s="120"/>
      <c r="C111" s="121" t="s">
        <v>237</v>
      </c>
      <c r="D111" s="121" t="s">
        <v>179</v>
      </c>
      <c r="E111" s="122" t="s">
        <v>1249</v>
      </c>
      <c r="F111" s="123" t="s">
        <v>1250</v>
      </c>
      <c r="G111" s="124" t="s">
        <v>328</v>
      </c>
      <c r="H111" s="125">
        <v>13.45</v>
      </c>
      <c r="I111" s="126"/>
      <c r="J111" s="127">
        <f>ROUND(I111*H111,2)</f>
        <v>0</v>
      </c>
      <c r="K111" s="123" t="s">
        <v>1220</v>
      </c>
      <c r="L111" s="28"/>
      <c r="M111" s="128" t="s">
        <v>3</v>
      </c>
      <c r="N111" s="129" t="s">
        <v>46</v>
      </c>
      <c r="P111" s="130">
        <f>O111*H111</f>
        <v>0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284</v>
      </c>
      <c r="AT111" s="132" t="s">
        <v>179</v>
      </c>
      <c r="AU111" s="132" t="s">
        <v>83</v>
      </c>
      <c r="AY111" s="17" t="s">
        <v>177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7" t="s">
        <v>83</v>
      </c>
      <c r="BK111" s="133">
        <f>ROUND(I111*H111,2)</f>
        <v>0</v>
      </c>
      <c r="BL111" s="17" t="s">
        <v>284</v>
      </c>
      <c r="BM111" s="132" t="s">
        <v>301</v>
      </c>
    </row>
    <row r="112" spans="2:65" s="1" customFormat="1" ht="19.5" x14ac:dyDescent="0.2">
      <c r="B112" s="28"/>
      <c r="D112" s="139" t="s">
        <v>1231</v>
      </c>
      <c r="F112" s="172" t="s">
        <v>1251</v>
      </c>
      <c r="I112" s="136"/>
      <c r="L112" s="28"/>
      <c r="M112" s="137"/>
      <c r="T112" s="44"/>
      <c r="AT112" s="17" t="s">
        <v>1231</v>
      </c>
      <c r="AU112" s="17" t="s">
        <v>83</v>
      </c>
    </row>
    <row r="113" spans="2:65" s="1" customFormat="1" ht="24.2" customHeight="1" x14ac:dyDescent="0.2">
      <c r="B113" s="120"/>
      <c r="C113" s="121" t="s">
        <v>245</v>
      </c>
      <c r="D113" s="121" t="s">
        <v>179</v>
      </c>
      <c r="E113" s="122" t="s">
        <v>1252</v>
      </c>
      <c r="F113" s="123" t="s">
        <v>1253</v>
      </c>
      <c r="G113" s="124" t="s">
        <v>328</v>
      </c>
      <c r="H113" s="125">
        <v>2.2000000000000002</v>
      </c>
      <c r="I113" s="126"/>
      <c r="J113" s="127">
        <f>ROUND(I113*H113,2)</f>
        <v>0</v>
      </c>
      <c r="K113" s="123" t="s">
        <v>1220</v>
      </c>
      <c r="L113" s="28"/>
      <c r="M113" s="128" t="s">
        <v>3</v>
      </c>
      <c r="N113" s="129" t="s">
        <v>46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32" t="s">
        <v>284</v>
      </c>
      <c r="AT113" s="132" t="s">
        <v>179</v>
      </c>
      <c r="AU113" s="132" t="s">
        <v>83</v>
      </c>
      <c r="AY113" s="17" t="s">
        <v>177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7" t="s">
        <v>83</v>
      </c>
      <c r="BK113" s="133">
        <f>ROUND(I113*H113,2)</f>
        <v>0</v>
      </c>
      <c r="BL113" s="17" t="s">
        <v>284</v>
      </c>
      <c r="BM113" s="132" t="s">
        <v>319</v>
      </c>
    </row>
    <row r="114" spans="2:65" s="1" customFormat="1" ht="19.5" x14ac:dyDescent="0.2">
      <c r="B114" s="28"/>
      <c r="D114" s="139" t="s">
        <v>1231</v>
      </c>
      <c r="F114" s="172" t="s">
        <v>1254</v>
      </c>
      <c r="I114" s="136"/>
      <c r="L114" s="28"/>
      <c r="M114" s="137"/>
      <c r="T114" s="44"/>
      <c r="AT114" s="17" t="s">
        <v>1231</v>
      </c>
      <c r="AU114" s="17" t="s">
        <v>83</v>
      </c>
    </row>
    <row r="115" spans="2:65" s="1" customFormat="1" ht="24.2" customHeight="1" x14ac:dyDescent="0.2">
      <c r="B115" s="120"/>
      <c r="C115" s="121" t="s">
        <v>252</v>
      </c>
      <c r="D115" s="121" t="s">
        <v>179</v>
      </c>
      <c r="E115" s="122" t="s">
        <v>1255</v>
      </c>
      <c r="F115" s="123" t="s">
        <v>1256</v>
      </c>
      <c r="G115" s="124" t="s">
        <v>328</v>
      </c>
      <c r="H115" s="125">
        <v>30.6</v>
      </c>
      <c r="I115" s="126"/>
      <c r="J115" s="127">
        <f>ROUND(I115*H115,2)</f>
        <v>0</v>
      </c>
      <c r="K115" s="123" t="s">
        <v>1220</v>
      </c>
      <c r="L115" s="28"/>
      <c r="M115" s="128" t="s">
        <v>3</v>
      </c>
      <c r="N115" s="129" t="s">
        <v>46</v>
      </c>
      <c r="P115" s="130">
        <f>O115*H115</f>
        <v>0</v>
      </c>
      <c r="Q115" s="130">
        <v>3.2679738562091501E-4</v>
      </c>
      <c r="R115" s="130">
        <f>Q115*H115</f>
        <v>0.01</v>
      </c>
      <c r="S115" s="130">
        <v>0</v>
      </c>
      <c r="T115" s="131">
        <f>S115*H115</f>
        <v>0</v>
      </c>
      <c r="AR115" s="132" t="s">
        <v>284</v>
      </c>
      <c r="AT115" s="132" t="s">
        <v>179</v>
      </c>
      <c r="AU115" s="132" t="s">
        <v>83</v>
      </c>
      <c r="AY115" s="17" t="s">
        <v>177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7" t="s">
        <v>83</v>
      </c>
      <c r="BK115" s="133">
        <f>ROUND(I115*H115,2)</f>
        <v>0</v>
      </c>
      <c r="BL115" s="17" t="s">
        <v>284</v>
      </c>
      <c r="BM115" s="132" t="s">
        <v>335</v>
      </c>
    </row>
    <row r="116" spans="2:65" s="1" customFormat="1" ht="19.5" x14ac:dyDescent="0.2">
      <c r="B116" s="28"/>
      <c r="D116" s="139" t="s">
        <v>1231</v>
      </c>
      <c r="F116" s="172" t="s">
        <v>1254</v>
      </c>
      <c r="I116" s="136"/>
      <c r="L116" s="28"/>
      <c r="M116" s="137"/>
      <c r="T116" s="44"/>
      <c r="AT116" s="17" t="s">
        <v>1231</v>
      </c>
      <c r="AU116" s="17" t="s">
        <v>83</v>
      </c>
    </row>
    <row r="117" spans="2:65" s="1" customFormat="1" ht="24.2" customHeight="1" x14ac:dyDescent="0.2">
      <c r="B117" s="120"/>
      <c r="C117" s="121" t="s">
        <v>9</v>
      </c>
      <c r="D117" s="121" t="s">
        <v>179</v>
      </c>
      <c r="E117" s="122" t="s">
        <v>1257</v>
      </c>
      <c r="F117" s="123" t="s">
        <v>1258</v>
      </c>
      <c r="G117" s="124" t="s">
        <v>328</v>
      </c>
      <c r="H117" s="125">
        <v>9.6999999999999993</v>
      </c>
      <c r="I117" s="126"/>
      <c r="J117" s="127">
        <f>ROUND(I117*H117,2)</f>
        <v>0</v>
      </c>
      <c r="K117" s="123" t="s">
        <v>1220</v>
      </c>
      <c r="L117" s="28"/>
      <c r="M117" s="128" t="s">
        <v>3</v>
      </c>
      <c r="N117" s="129" t="s">
        <v>46</v>
      </c>
      <c r="P117" s="130">
        <f>O117*H117</f>
        <v>0</v>
      </c>
      <c r="Q117" s="130">
        <v>1.0309278350515501E-3</v>
      </c>
      <c r="R117" s="130">
        <f>Q117*H117</f>
        <v>1.0000000000000035E-2</v>
      </c>
      <c r="S117" s="130">
        <v>0</v>
      </c>
      <c r="T117" s="131">
        <f>S117*H117</f>
        <v>0</v>
      </c>
      <c r="AR117" s="132" t="s">
        <v>284</v>
      </c>
      <c r="AT117" s="132" t="s">
        <v>179</v>
      </c>
      <c r="AU117" s="132" t="s">
        <v>83</v>
      </c>
      <c r="AY117" s="17" t="s">
        <v>177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83</v>
      </c>
      <c r="BK117" s="133">
        <f>ROUND(I117*H117,2)</f>
        <v>0</v>
      </c>
      <c r="BL117" s="17" t="s">
        <v>284</v>
      </c>
      <c r="BM117" s="132" t="s">
        <v>350</v>
      </c>
    </row>
    <row r="118" spans="2:65" s="1" customFormat="1" ht="19.5" x14ac:dyDescent="0.2">
      <c r="B118" s="28"/>
      <c r="D118" s="139" t="s">
        <v>1231</v>
      </c>
      <c r="F118" s="172" t="s">
        <v>1254</v>
      </c>
      <c r="I118" s="136"/>
      <c r="L118" s="28"/>
      <c r="M118" s="137"/>
      <c r="T118" s="44"/>
      <c r="AT118" s="17" t="s">
        <v>1231</v>
      </c>
      <c r="AU118" s="17" t="s">
        <v>83</v>
      </c>
    </row>
    <row r="119" spans="2:65" s="1" customFormat="1" ht="24.2" customHeight="1" x14ac:dyDescent="0.2">
      <c r="B119" s="120"/>
      <c r="C119" s="121" t="s">
        <v>263</v>
      </c>
      <c r="D119" s="121" t="s">
        <v>179</v>
      </c>
      <c r="E119" s="122" t="s">
        <v>1259</v>
      </c>
      <c r="F119" s="123" t="s">
        <v>1260</v>
      </c>
      <c r="G119" s="124" t="s">
        <v>328</v>
      </c>
      <c r="H119" s="125">
        <v>5</v>
      </c>
      <c r="I119" s="126"/>
      <c r="J119" s="127">
        <f>ROUND(I119*H119,2)</f>
        <v>0</v>
      </c>
      <c r="K119" s="123" t="s">
        <v>1220</v>
      </c>
      <c r="L119" s="28"/>
      <c r="M119" s="128" t="s">
        <v>3</v>
      </c>
      <c r="N119" s="129" t="s">
        <v>46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284</v>
      </c>
      <c r="AT119" s="132" t="s">
        <v>179</v>
      </c>
      <c r="AU119" s="132" t="s">
        <v>83</v>
      </c>
      <c r="AY119" s="17" t="s">
        <v>177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83</v>
      </c>
      <c r="BK119" s="133">
        <f>ROUND(I119*H119,2)</f>
        <v>0</v>
      </c>
      <c r="BL119" s="17" t="s">
        <v>284</v>
      </c>
      <c r="BM119" s="132" t="s">
        <v>368</v>
      </c>
    </row>
    <row r="120" spans="2:65" s="1" customFormat="1" ht="19.5" x14ac:dyDescent="0.2">
      <c r="B120" s="28"/>
      <c r="D120" s="139" t="s">
        <v>1231</v>
      </c>
      <c r="F120" s="172" t="s">
        <v>1254</v>
      </c>
      <c r="I120" s="136"/>
      <c r="L120" s="28"/>
      <c r="M120" s="137"/>
      <c r="T120" s="44"/>
      <c r="AT120" s="17" t="s">
        <v>1231</v>
      </c>
      <c r="AU120" s="17" t="s">
        <v>83</v>
      </c>
    </row>
    <row r="121" spans="2:65" s="1" customFormat="1" ht="24.2" customHeight="1" x14ac:dyDescent="0.2">
      <c r="B121" s="120"/>
      <c r="C121" s="121" t="s">
        <v>269</v>
      </c>
      <c r="D121" s="121" t="s">
        <v>179</v>
      </c>
      <c r="E121" s="122" t="s">
        <v>1261</v>
      </c>
      <c r="F121" s="123" t="s">
        <v>1262</v>
      </c>
      <c r="G121" s="124" t="s">
        <v>328</v>
      </c>
      <c r="H121" s="125">
        <v>20</v>
      </c>
      <c r="I121" s="126"/>
      <c r="J121" s="127">
        <f>ROUND(I121*H121,2)</f>
        <v>0</v>
      </c>
      <c r="K121" s="123" t="s">
        <v>1220</v>
      </c>
      <c r="L121" s="28"/>
      <c r="M121" s="128" t="s">
        <v>3</v>
      </c>
      <c r="N121" s="129" t="s">
        <v>46</v>
      </c>
      <c r="P121" s="130">
        <f>O121*H121</f>
        <v>0</v>
      </c>
      <c r="Q121" s="130">
        <v>1E-3</v>
      </c>
      <c r="R121" s="130">
        <f>Q121*H121</f>
        <v>0.02</v>
      </c>
      <c r="S121" s="130">
        <v>0</v>
      </c>
      <c r="T121" s="131">
        <f>S121*H121</f>
        <v>0</v>
      </c>
      <c r="AR121" s="132" t="s">
        <v>284</v>
      </c>
      <c r="AT121" s="132" t="s">
        <v>179</v>
      </c>
      <c r="AU121" s="132" t="s">
        <v>83</v>
      </c>
      <c r="AY121" s="17" t="s">
        <v>177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7" t="s">
        <v>83</v>
      </c>
      <c r="BK121" s="133">
        <f>ROUND(I121*H121,2)</f>
        <v>0</v>
      </c>
      <c r="BL121" s="17" t="s">
        <v>284</v>
      </c>
      <c r="BM121" s="132" t="s">
        <v>384</v>
      </c>
    </row>
    <row r="122" spans="2:65" s="1" customFormat="1" ht="19.5" x14ac:dyDescent="0.2">
      <c r="B122" s="28"/>
      <c r="D122" s="139" t="s">
        <v>1231</v>
      </c>
      <c r="F122" s="172" t="s">
        <v>1254</v>
      </c>
      <c r="I122" s="136"/>
      <c r="L122" s="28"/>
      <c r="M122" s="137"/>
      <c r="T122" s="44"/>
      <c r="AT122" s="17" t="s">
        <v>1231</v>
      </c>
      <c r="AU122" s="17" t="s">
        <v>83</v>
      </c>
    </row>
    <row r="123" spans="2:65" s="1" customFormat="1" ht="24.2" customHeight="1" x14ac:dyDescent="0.2">
      <c r="B123" s="120"/>
      <c r="C123" s="121" t="s">
        <v>276</v>
      </c>
      <c r="D123" s="121" t="s">
        <v>179</v>
      </c>
      <c r="E123" s="122" t="s">
        <v>1263</v>
      </c>
      <c r="F123" s="123" t="s">
        <v>1264</v>
      </c>
      <c r="G123" s="124" t="s">
        <v>328</v>
      </c>
      <c r="H123" s="125">
        <v>15.8</v>
      </c>
      <c r="I123" s="126"/>
      <c r="J123" s="127">
        <f>ROUND(I123*H123,2)</f>
        <v>0</v>
      </c>
      <c r="K123" s="123" t="s">
        <v>1220</v>
      </c>
      <c r="L123" s="28"/>
      <c r="M123" s="128" t="s">
        <v>3</v>
      </c>
      <c r="N123" s="129" t="s">
        <v>46</v>
      </c>
      <c r="P123" s="130">
        <f>O123*H123</f>
        <v>0</v>
      </c>
      <c r="Q123" s="130">
        <v>6.3291139240506298E-4</v>
      </c>
      <c r="R123" s="130">
        <f>Q123*H123</f>
        <v>9.999999999999995E-3</v>
      </c>
      <c r="S123" s="130">
        <v>0</v>
      </c>
      <c r="T123" s="131">
        <f>S123*H123</f>
        <v>0</v>
      </c>
      <c r="AR123" s="132" t="s">
        <v>284</v>
      </c>
      <c r="AT123" s="132" t="s">
        <v>179</v>
      </c>
      <c r="AU123" s="132" t="s">
        <v>83</v>
      </c>
      <c r="AY123" s="17" t="s">
        <v>177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7" t="s">
        <v>83</v>
      </c>
      <c r="BK123" s="133">
        <f>ROUND(I123*H123,2)</f>
        <v>0</v>
      </c>
      <c r="BL123" s="17" t="s">
        <v>284</v>
      </c>
      <c r="BM123" s="132" t="s">
        <v>395</v>
      </c>
    </row>
    <row r="124" spans="2:65" s="1" customFormat="1" ht="19.5" x14ac:dyDescent="0.2">
      <c r="B124" s="28"/>
      <c r="D124" s="139" t="s">
        <v>1231</v>
      </c>
      <c r="F124" s="172" t="s">
        <v>1254</v>
      </c>
      <c r="I124" s="136"/>
      <c r="L124" s="28"/>
      <c r="M124" s="137"/>
      <c r="T124" s="44"/>
      <c r="AT124" s="17" t="s">
        <v>1231</v>
      </c>
      <c r="AU124" s="17" t="s">
        <v>83</v>
      </c>
    </row>
    <row r="125" spans="2:65" s="1" customFormat="1" ht="24.2" customHeight="1" x14ac:dyDescent="0.2">
      <c r="B125" s="120"/>
      <c r="C125" s="121" t="s">
        <v>284</v>
      </c>
      <c r="D125" s="121" t="s">
        <v>179</v>
      </c>
      <c r="E125" s="122" t="s">
        <v>1265</v>
      </c>
      <c r="F125" s="123" t="s">
        <v>1266</v>
      </c>
      <c r="G125" s="124" t="s">
        <v>328</v>
      </c>
      <c r="H125" s="125">
        <v>5</v>
      </c>
      <c r="I125" s="126"/>
      <c r="J125" s="127">
        <f>ROUND(I125*H125,2)</f>
        <v>0</v>
      </c>
      <c r="K125" s="123" t="s">
        <v>1220</v>
      </c>
      <c r="L125" s="28"/>
      <c r="M125" s="128" t="s">
        <v>3</v>
      </c>
      <c r="N125" s="129" t="s">
        <v>46</v>
      </c>
      <c r="P125" s="130">
        <f>O125*H125</f>
        <v>0</v>
      </c>
      <c r="Q125" s="130">
        <v>2E-3</v>
      </c>
      <c r="R125" s="130">
        <f>Q125*H125</f>
        <v>0.01</v>
      </c>
      <c r="S125" s="130">
        <v>0</v>
      </c>
      <c r="T125" s="131">
        <f>S125*H125</f>
        <v>0</v>
      </c>
      <c r="AR125" s="132" t="s">
        <v>284</v>
      </c>
      <c r="AT125" s="132" t="s">
        <v>179</v>
      </c>
      <c r="AU125" s="132" t="s">
        <v>83</v>
      </c>
      <c r="AY125" s="17" t="s">
        <v>177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83</v>
      </c>
      <c r="BK125" s="133">
        <f>ROUND(I125*H125,2)</f>
        <v>0</v>
      </c>
      <c r="BL125" s="17" t="s">
        <v>284</v>
      </c>
      <c r="BM125" s="132" t="s">
        <v>406</v>
      </c>
    </row>
    <row r="126" spans="2:65" s="1" customFormat="1" ht="19.5" x14ac:dyDescent="0.2">
      <c r="B126" s="28"/>
      <c r="D126" s="139" t="s">
        <v>1231</v>
      </c>
      <c r="F126" s="172" t="s">
        <v>1254</v>
      </c>
      <c r="I126" s="136"/>
      <c r="L126" s="28"/>
      <c r="M126" s="137"/>
      <c r="T126" s="44"/>
      <c r="AT126" s="17" t="s">
        <v>1231</v>
      </c>
      <c r="AU126" s="17" t="s">
        <v>83</v>
      </c>
    </row>
    <row r="127" spans="2:65" s="13" customFormat="1" x14ac:dyDescent="0.2">
      <c r="B127" s="145"/>
      <c r="D127" s="139" t="s">
        <v>188</v>
      </c>
      <c r="E127" s="146" t="s">
        <v>3</v>
      </c>
      <c r="F127" s="147" t="s">
        <v>211</v>
      </c>
      <c r="H127" s="148">
        <v>5</v>
      </c>
      <c r="I127" s="149"/>
      <c r="L127" s="145"/>
      <c r="M127" s="150"/>
      <c r="T127" s="151"/>
      <c r="AT127" s="146" t="s">
        <v>188</v>
      </c>
      <c r="AU127" s="146" t="s">
        <v>83</v>
      </c>
      <c r="AV127" s="13" t="s">
        <v>86</v>
      </c>
      <c r="AW127" s="13" t="s">
        <v>36</v>
      </c>
      <c r="AX127" s="13" t="s">
        <v>75</v>
      </c>
      <c r="AY127" s="146" t="s">
        <v>177</v>
      </c>
    </row>
    <row r="128" spans="2:65" s="14" customFormat="1" x14ac:dyDescent="0.2">
      <c r="B128" s="152"/>
      <c r="D128" s="139" t="s">
        <v>188</v>
      </c>
      <c r="E128" s="153" t="s">
        <v>3</v>
      </c>
      <c r="F128" s="154" t="s">
        <v>199</v>
      </c>
      <c r="H128" s="155">
        <v>5</v>
      </c>
      <c r="I128" s="156"/>
      <c r="L128" s="152"/>
      <c r="M128" s="157"/>
      <c r="T128" s="158"/>
      <c r="AT128" s="153" t="s">
        <v>188</v>
      </c>
      <c r="AU128" s="153" t="s">
        <v>83</v>
      </c>
      <c r="AV128" s="14" t="s">
        <v>184</v>
      </c>
      <c r="AW128" s="14" t="s">
        <v>36</v>
      </c>
      <c r="AX128" s="14" t="s">
        <v>83</v>
      </c>
      <c r="AY128" s="153" t="s">
        <v>177</v>
      </c>
    </row>
    <row r="129" spans="2:65" s="1" customFormat="1" ht="33" customHeight="1" x14ac:dyDescent="0.2">
      <c r="B129" s="120"/>
      <c r="C129" s="121" t="s">
        <v>290</v>
      </c>
      <c r="D129" s="121" t="s">
        <v>179</v>
      </c>
      <c r="E129" s="122" t="s">
        <v>1267</v>
      </c>
      <c r="F129" s="123" t="s">
        <v>1268</v>
      </c>
      <c r="G129" s="124" t="s">
        <v>328</v>
      </c>
      <c r="H129" s="125">
        <v>21.2</v>
      </c>
      <c r="I129" s="126"/>
      <c r="J129" s="127">
        <f>ROUND(I129*H129,2)</f>
        <v>0</v>
      </c>
      <c r="K129" s="123" t="s">
        <v>1220</v>
      </c>
      <c r="L129" s="28"/>
      <c r="M129" s="128" t="s">
        <v>3</v>
      </c>
      <c r="N129" s="129" t="s">
        <v>46</v>
      </c>
      <c r="P129" s="130">
        <f>O129*H129</f>
        <v>0</v>
      </c>
      <c r="Q129" s="130">
        <v>1.88679245283019E-3</v>
      </c>
      <c r="R129" s="130">
        <f>Q129*H129</f>
        <v>4.0000000000000029E-2</v>
      </c>
      <c r="S129" s="130">
        <v>0</v>
      </c>
      <c r="T129" s="131">
        <f>S129*H129</f>
        <v>0</v>
      </c>
      <c r="AR129" s="132" t="s">
        <v>284</v>
      </c>
      <c r="AT129" s="132" t="s">
        <v>179</v>
      </c>
      <c r="AU129" s="132" t="s">
        <v>83</v>
      </c>
      <c r="AY129" s="17" t="s">
        <v>177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83</v>
      </c>
      <c r="BK129" s="133">
        <f>ROUND(I129*H129,2)</f>
        <v>0</v>
      </c>
      <c r="BL129" s="17" t="s">
        <v>284</v>
      </c>
      <c r="BM129" s="132" t="s">
        <v>420</v>
      </c>
    </row>
    <row r="130" spans="2:65" s="1" customFormat="1" ht="19.5" x14ac:dyDescent="0.2">
      <c r="B130" s="28"/>
      <c r="D130" s="139" t="s">
        <v>1231</v>
      </c>
      <c r="F130" s="172" t="s">
        <v>1254</v>
      </c>
      <c r="I130" s="136"/>
      <c r="L130" s="28"/>
      <c r="M130" s="137"/>
      <c r="T130" s="44"/>
      <c r="AT130" s="17" t="s">
        <v>1231</v>
      </c>
      <c r="AU130" s="17" t="s">
        <v>83</v>
      </c>
    </row>
    <row r="131" spans="2:65" s="1" customFormat="1" ht="24.2" customHeight="1" x14ac:dyDescent="0.2">
      <c r="B131" s="120"/>
      <c r="C131" s="121" t="s">
        <v>301</v>
      </c>
      <c r="D131" s="121" t="s">
        <v>179</v>
      </c>
      <c r="E131" s="122" t="s">
        <v>1269</v>
      </c>
      <c r="F131" s="123" t="s">
        <v>1270</v>
      </c>
      <c r="G131" s="124" t="s">
        <v>387</v>
      </c>
      <c r="H131" s="125">
        <v>4</v>
      </c>
      <c r="I131" s="126"/>
      <c r="J131" s="127">
        <f>ROUND(I131*H131,2)</f>
        <v>0</v>
      </c>
      <c r="K131" s="123" t="s">
        <v>1220</v>
      </c>
      <c r="L131" s="28"/>
      <c r="M131" s="128" t="s">
        <v>3</v>
      </c>
      <c r="N131" s="129" t="s">
        <v>46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284</v>
      </c>
      <c r="AT131" s="132" t="s">
        <v>179</v>
      </c>
      <c r="AU131" s="132" t="s">
        <v>83</v>
      </c>
      <c r="AY131" s="17" t="s">
        <v>177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83</v>
      </c>
      <c r="BK131" s="133">
        <f>ROUND(I131*H131,2)</f>
        <v>0</v>
      </c>
      <c r="BL131" s="17" t="s">
        <v>284</v>
      </c>
      <c r="BM131" s="132" t="s">
        <v>433</v>
      </c>
    </row>
    <row r="132" spans="2:65" s="1" customFormat="1" ht="19.5" x14ac:dyDescent="0.2">
      <c r="B132" s="28"/>
      <c r="D132" s="139" t="s">
        <v>1231</v>
      </c>
      <c r="F132" s="172" t="s">
        <v>1271</v>
      </c>
      <c r="I132" s="136"/>
      <c r="L132" s="28"/>
      <c r="M132" s="137"/>
      <c r="T132" s="44"/>
      <c r="AT132" s="17" t="s">
        <v>1231</v>
      </c>
      <c r="AU132" s="17" t="s">
        <v>83</v>
      </c>
    </row>
    <row r="133" spans="2:65" s="1" customFormat="1" ht="24.2" customHeight="1" x14ac:dyDescent="0.2">
      <c r="B133" s="120"/>
      <c r="C133" s="121" t="s">
        <v>309</v>
      </c>
      <c r="D133" s="121" t="s">
        <v>179</v>
      </c>
      <c r="E133" s="122" t="s">
        <v>1272</v>
      </c>
      <c r="F133" s="123" t="s">
        <v>1273</v>
      </c>
      <c r="G133" s="124" t="s">
        <v>387</v>
      </c>
      <c r="H133" s="125">
        <v>16</v>
      </c>
      <c r="I133" s="126"/>
      <c r="J133" s="127">
        <f>ROUND(I133*H133,2)</f>
        <v>0</v>
      </c>
      <c r="K133" s="123" t="s">
        <v>1220</v>
      </c>
      <c r="L133" s="28"/>
      <c r="M133" s="128" t="s">
        <v>3</v>
      </c>
      <c r="N133" s="129" t="s">
        <v>46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284</v>
      </c>
      <c r="AT133" s="132" t="s">
        <v>179</v>
      </c>
      <c r="AU133" s="132" t="s">
        <v>83</v>
      </c>
      <c r="AY133" s="17" t="s">
        <v>177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83</v>
      </c>
      <c r="BK133" s="133">
        <f>ROUND(I133*H133,2)</f>
        <v>0</v>
      </c>
      <c r="BL133" s="17" t="s">
        <v>284</v>
      </c>
      <c r="BM133" s="132" t="s">
        <v>445</v>
      </c>
    </row>
    <row r="134" spans="2:65" s="1" customFormat="1" ht="19.5" x14ac:dyDescent="0.2">
      <c r="B134" s="28"/>
      <c r="D134" s="139" t="s">
        <v>1231</v>
      </c>
      <c r="F134" s="172" t="s">
        <v>1271</v>
      </c>
      <c r="I134" s="136"/>
      <c r="L134" s="28"/>
      <c r="M134" s="137"/>
      <c r="T134" s="44"/>
      <c r="AT134" s="17" t="s">
        <v>1231</v>
      </c>
      <c r="AU134" s="17" t="s">
        <v>83</v>
      </c>
    </row>
    <row r="135" spans="2:65" s="1" customFormat="1" ht="21.75" customHeight="1" x14ac:dyDescent="0.2">
      <c r="B135" s="120"/>
      <c r="C135" s="121" t="s">
        <v>319</v>
      </c>
      <c r="D135" s="121" t="s">
        <v>179</v>
      </c>
      <c r="E135" s="122" t="s">
        <v>1274</v>
      </c>
      <c r="F135" s="123" t="s">
        <v>1275</v>
      </c>
      <c r="G135" s="124" t="s">
        <v>328</v>
      </c>
      <c r="H135" s="125">
        <v>10.7</v>
      </c>
      <c r="I135" s="126"/>
      <c r="J135" s="127">
        <f>ROUND(I135*H135,2)</f>
        <v>0</v>
      </c>
      <c r="K135" s="123" t="s">
        <v>1220</v>
      </c>
      <c r="L135" s="28"/>
      <c r="M135" s="128" t="s">
        <v>3</v>
      </c>
      <c r="N135" s="129" t="s">
        <v>46</v>
      </c>
      <c r="P135" s="130">
        <f>O135*H135</f>
        <v>0</v>
      </c>
      <c r="Q135" s="130">
        <v>9.3457943925233605E-4</v>
      </c>
      <c r="R135" s="130">
        <f>Q135*H135</f>
        <v>9.999999999999995E-3</v>
      </c>
      <c r="S135" s="130">
        <v>0</v>
      </c>
      <c r="T135" s="131">
        <f>S135*H135</f>
        <v>0</v>
      </c>
      <c r="AR135" s="132" t="s">
        <v>284</v>
      </c>
      <c r="AT135" s="132" t="s">
        <v>179</v>
      </c>
      <c r="AU135" s="132" t="s">
        <v>83</v>
      </c>
      <c r="AY135" s="17" t="s">
        <v>177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83</v>
      </c>
      <c r="BK135" s="133">
        <f>ROUND(I135*H135,2)</f>
        <v>0</v>
      </c>
      <c r="BL135" s="17" t="s">
        <v>284</v>
      </c>
      <c r="BM135" s="132" t="s">
        <v>461</v>
      </c>
    </row>
    <row r="136" spans="2:65" s="1" customFormat="1" ht="21.75" customHeight="1" x14ac:dyDescent="0.2">
      <c r="B136" s="120"/>
      <c r="C136" s="121" t="s">
        <v>8</v>
      </c>
      <c r="D136" s="121" t="s">
        <v>179</v>
      </c>
      <c r="E136" s="122" t="s">
        <v>1276</v>
      </c>
      <c r="F136" s="123" t="s">
        <v>1277</v>
      </c>
      <c r="G136" s="124" t="s">
        <v>328</v>
      </c>
      <c r="H136" s="125">
        <v>10.9</v>
      </c>
      <c r="I136" s="126"/>
      <c r="J136" s="127">
        <f>ROUND(I136*H136,2)</f>
        <v>0</v>
      </c>
      <c r="K136" s="123" t="s">
        <v>1220</v>
      </c>
      <c r="L136" s="28"/>
      <c r="M136" s="128" t="s">
        <v>3</v>
      </c>
      <c r="N136" s="129" t="s">
        <v>46</v>
      </c>
      <c r="P136" s="130">
        <f>O136*H136</f>
        <v>0</v>
      </c>
      <c r="Q136" s="130">
        <v>9.1743119266054997E-4</v>
      </c>
      <c r="R136" s="130">
        <f>Q136*H136</f>
        <v>9.999999999999995E-3</v>
      </c>
      <c r="S136" s="130">
        <v>0</v>
      </c>
      <c r="T136" s="131">
        <f>S136*H136</f>
        <v>0</v>
      </c>
      <c r="AR136" s="132" t="s">
        <v>284</v>
      </c>
      <c r="AT136" s="132" t="s">
        <v>179</v>
      </c>
      <c r="AU136" s="132" t="s">
        <v>83</v>
      </c>
      <c r="AY136" s="17" t="s">
        <v>177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7" t="s">
        <v>83</v>
      </c>
      <c r="BK136" s="133">
        <f>ROUND(I136*H136,2)</f>
        <v>0</v>
      </c>
      <c r="BL136" s="17" t="s">
        <v>284</v>
      </c>
      <c r="BM136" s="132" t="s">
        <v>478</v>
      </c>
    </row>
    <row r="137" spans="2:65" s="1" customFormat="1" ht="24.2" customHeight="1" x14ac:dyDescent="0.2">
      <c r="B137" s="120"/>
      <c r="C137" s="121" t="s">
        <v>335</v>
      </c>
      <c r="D137" s="121" t="s">
        <v>179</v>
      </c>
      <c r="E137" s="122" t="s">
        <v>1278</v>
      </c>
      <c r="F137" s="123" t="s">
        <v>1279</v>
      </c>
      <c r="G137" s="124" t="s">
        <v>227</v>
      </c>
      <c r="H137" s="125">
        <v>0.125</v>
      </c>
      <c r="I137" s="126"/>
      <c r="J137" s="127">
        <f>ROUND(I137*H137,2)</f>
        <v>0</v>
      </c>
      <c r="K137" s="123" t="s">
        <v>1220</v>
      </c>
      <c r="L137" s="28"/>
      <c r="M137" s="128" t="s">
        <v>3</v>
      </c>
      <c r="N137" s="129" t="s">
        <v>46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284</v>
      </c>
      <c r="AT137" s="132" t="s">
        <v>179</v>
      </c>
      <c r="AU137" s="132" t="s">
        <v>83</v>
      </c>
      <c r="AY137" s="17" t="s">
        <v>177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83</v>
      </c>
      <c r="BK137" s="133">
        <f>ROUND(I137*H137,2)</f>
        <v>0</v>
      </c>
      <c r="BL137" s="17" t="s">
        <v>284</v>
      </c>
      <c r="BM137" s="132" t="s">
        <v>488</v>
      </c>
    </row>
    <row r="138" spans="2:65" s="1" customFormat="1" ht="29.25" x14ac:dyDescent="0.2">
      <c r="B138" s="28"/>
      <c r="D138" s="139" t="s">
        <v>1231</v>
      </c>
      <c r="F138" s="172" t="s">
        <v>1280</v>
      </c>
      <c r="I138" s="136"/>
      <c r="L138" s="28"/>
      <c r="M138" s="137"/>
      <c r="T138" s="44"/>
      <c r="AT138" s="17" t="s">
        <v>1231</v>
      </c>
      <c r="AU138" s="17" t="s">
        <v>83</v>
      </c>
    </row>
    <row r="139" spans="2:65" s="11" customFormat="1" ht="26.1" customHeight="1" x14ac:dyDescent="0.2">
      <c r="B139" s="108"/>
      <c r="D139" s="109" t="s">
        <v>74</v>
      </c>
      <c r="E139" s="110" t="s">
        <v>1281</v>
      </c>
      <c r="F139" s="110" t="s">
        <v>1282</v>
      </c>
      <c r="I139" s="111"/>
      <c r="J139" s="112">
        <f>BK139</f>
        <v>0</v>
      </c>
      <c r="L139" s="108"/>
      <c r="M139" s="113"/>
      <c r="P139" s="114">
        <f>SUM(P140:P167)</f>
        <v>0</v>
      </c>
      <c r="R139" s="114">
        <f>SUM(R140:R167)</f>
        <v>1.2504519999999997</v>
      </c>
      <c r="T139" s="115">
        <f>SUM(T140:T167)</f>
        <v>0</v>
      </c>
      <c r="AR139" s="109" t="s">
        <v>86</v>
      </c>
      <c r="AT139" s="116" t="s">
        <v>74</v>
      </c>
      <c r="AU139" s="116" t="s">
        <v>75</v>
      </c>
      <c r="AY139" s="109" t="s">
        <v>177</v>
      </c>
      <c r="BK139" s="117">
        <f>SUM(BK140:BK167)</f>
        <v>0</v>
      </c>
    </row>
    <row r="140" spans="2:65" s="1" customFormat="1" ht="37.700000000000003" customHeight="1" x14ac:dyDescent="0.2">
      <c r="B140" s="120"/>
      <c r="C140" s="121" t="s">
        <v>343</v>
      </c>
      <c r="D140" s="121" t="s">
        <v>179</v>
      </c>
      <c r="E140" s="122" t="s">
        <v>1283</v>
      </c>
      <c r="F140" s="123" t="s">
        <v>1284</v>
      </c>
      <c r="G140" s="124" t="s">
        <v>387</v>
      </c>
      <c r="H140" s="125">
        <v>1</v>
      </c>
      <c r="I140" s="126"/>
      <c r="J140" s="127">
        <f t="shared" ref="J140:J145" si="0">ROUND(I140*H140,2)</f>
        <v>0</v>
      </c>
      <c r="K140" s="123" t="s">
        <v>1220</v>
      </c>
      <c r="L140" s="28"/>
      <c r="M140" s="128" t="s">
        <v>3</v>
      </c>
      <c r="N140" s="129" t="s">
        <v>46</v>
      </c>
      <c r="P140" s="130">
        <f t="shared" ref="P140:P145" si="1">O140*H140</f>
        <v>0</v>
      </c>
      <c r="Q140" s="130">
        <v>0</v>
      </c>
      <c r="R140" s="130">
        <f t="shared" ref="R140:R145" si="2">Q140*H140</f>
        <v>0</v>
      </c>
      <c r="S140" s="130">
        <v>0</v>
      </c>
      <c r="T140" s="131">
        <f t="shared" ref="T140:T145" si="3">S140*H140</f>
        <v>0</v>
      </c>
      <c r="AR140" s="132" t="s">
        <v>284</v>
      </c>
      <c r="AT140" s="132" t="s">
        <v>179</v>
      </c>
      <c r="AU140" s="132" t="s">
        <v>83</v>
      </c>
      <c r="AY140" s="17" t="s">
        <v>177</v>
      </c>
      <c r="BE140" s="133">
        <f t="shared" ref="BE140:BE145" si="4">IF(N140="základní",J140,0)</f>
        <v>0</v>
      </c>
      <c r="BF140" s="133">
        <f t="shared" ref="BF140:BF145" si="5">IF(N140="snížená",J140,0)</f>
        <v>0</v>
      </c>
      <c r="BG140" s="133">
        <f t="shared" ref="BG140:BG145" si="6">IF(N140="zákl. přenesená",J140,0)</f>
        <v>0</v>
      </c>
      <c r="BH140" s="133">
        <f t="shared" ref="BH140:BH145" si="7">IF(N140="sníž. přenesená",J140,0)</f>
        <v>0</v>
      </c>
      <c r="BI140" s="133">
        <f t="shared" ref="BI140:BI145" si="8">IF(N140="nulová",J140,0)</f>
        <v>0</v>
      </c>
      <c r="BJ140" s="17" t="s">
        <v>83</v>
      </c>
      <c r="BK140" s="133">
        <f t="shared" ref="BK140:BK145" si="9">ROUND(I140*H140,2)</f>
        <v>0</v>
      </c>
      <c r="BL140" s="17" t="s">
        <v>284</v>
      </c>
      <c r="BM140" s="132" t="s">
        <v>503</v>
      </c>
    </row>
    <row r="141" spans="2:65" s="1" customFormat="1" ht="37.700000000000003" customHeight="1" x14ac:dyDescent="0.2">
      <c r="B141" s="120"/>
      <c r="C141" s="121" t="s">
        <v>350</v>
      </c>
      <c r="D141" s="121" t="s">
        <v>179</v>
      </c>
      <c r="E141" s="122" t="s">
        <v>1285</v>
      </c>
      <c r="F141" s="123" t="s">
        <v>1286</v>
      </c>
      <c r="G141" s="124" t="s">
        <v>387</v>
      </c>
      <c r="H141" s="125">
        <v>7</v>
      </c>
      <c r="I141" s="126"/>
      <c r="J141" s="127">
        <f t="shared" si="0"/>
        <v>0</v>
      </c>
      <c r="K141" s="123" t="s">
        <v>1220</v>
      </c>
      <c r="L141" s="28"/>
      <c r="M141" s="128" t="s">
        <v>3</v>
      </c>
      <c r="N141" s="129" t="s">
        <v>46</v>
      </c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AR141" s="132" t="s">
        <v>284</v>
      </c>
      <c r="AT141" s="132" t="s">
        <v>179</v>
      </c>
      <c r="AU141" s="132" t="s">
        <v>83</v>
      </c>
      <c r="AY141" s="17" t="s">
        <v>177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17" t="s">
        <v>83</v>
      </c>
      <c r="BK141" s="133">
        <f t="shared" si="9"/>
        <v>0</v>
      </c>
      <c r="BL141" s="17" t="s">
        <v>284</v>
      </c>
      <c r="BM141" s="132" t="s">
        <v>515</v>
      </c>
    </row>
    <row r="142" spans="2:65" s="1" customFormat="1" ht="37.700000000000003" customHeight="1" x14ac:dyDescent="0.2">
      <c r="B142" s="120"/>
      <c r="C142" s="121" t="s">
        <v>363</v>
      </c>
      <c r="D142" s="121" t="s">
        <v>179</v>
      </c>
      <c r="E142" s="122" t="s">
        <v>1287</v>
      </c>
      <c r="F142" s="123" t="s">
        <v>1288</v>
      </c>
      <c r="G142" s="124" t="s">
        <v>387</v>
      </c>
      <c r="H142" s="125">
        <v>1</v>
      </c>
      <c r="I142" s="126"/>
      <c r="J142" s="127">
        <f t="shared" si="0"/>
        <v>0</v>
      </c>
      <c r="K142" s="123" t="s">
        <v>1220</v>
      </c>
      <c r="L142" s="28"/>
      <c r="M142" s="128" t="s">
        <v>3</v>
      </c>
      <c r="N142" s="129" t="s">
        <v>46</v>
      </c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AR142" s="132" t="s">
        <v>284</v>
      </c>
      <c r="AT142" s="132" t="s">
        <v>179</v>
      </c>
      <c r="AU142" s="132" t="s">
        <v>83</v>
      </c>
      <c r="AY142" s="17" t="s">
        <v>177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17" t="s">
        <v>83</v>
      </c>
      <c r="BK142" s="133">
        <f t="shared" si="9"/>
        <v>0</v>
      </c>
      <c r="BL142" s="17" t="s">
        <v>284</v>
      </c>
      <c r="BM142" s="132" t="s">
        <v>532</v>
      </c>
    </row>
    <row r="143" spans="2:65" s="1" customFormat="1" ht="24.2" customHeight="1" x14ac:dyDescent="0.2">
      <c r="B143" s="120"/>
      <c r="C143" s="121" t="s">
        <v>368</v>
      </c>
      <c r="D143" s="121" t="s">
        <v>179</v>
      </c>
      <c r="E143" s="122" t="s">
        <v>1289</v>
      </c>
      <c r="F143" s="123" t="s">
        <v>1290</v>
      </c>
      <c r="G143" s="124" t="s">
        <v>387</v>
      </c>
      <c r="H143" s="125">
        <v>9</v>
      </c>
      <c r="I143" s="126"/>
      <c r="J143" s="127">
        <f t="shared" si="0"/>
        <v>0</v>
      </c>
      <c r="K143" s="123" t="s">
        <v>1220</v>
      </c>
      <c r="L143" s="28"/>
      <c r="M143" s="128" t="s">
        <v>3</v>
      </c>
      <c r="N143" s="129" t="s">
        <v>46</v>
      </c>
      <c r="P143" s="130">
        <f t="shared" si="1"/>
        <v>0</v>
      </c>
      <c r="Q143" s="130">
        <v>6.6666666666666697E-3</v>
      </c>
      <c r="R143" s="130">
        <f t="shared" si="2"/>
        <v>6.0000000000000026E-2</v>
      </c>
      <c r="S143" s="130">
        <v>0</v>
      </c>
      <c r="T143" s="131">
        <f t="shared" si="3"/>
        <v>0</v>
      </c>
      <c r="AR143" s="132" t="s">
        <v>284</v>
      </c>
      <c r="AT143" s="132" t="s">
        <v>179</v>
      </c>
      <c r="AU143" s="132" t="s">
        <v>83</v>
      </c>
      <c r="AY143" s="17" t="s">
        <v>177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17" t="s">
        <v>83</v>
      </c>
      <c r="BK143" s="133">
        <f t="shared" si="9"/>
        <v>0</v>
      </c>
      <c r="BL143" s="17" t="s">
        <v>284</v>
      </c>
      <c r="BM143" s="132" t="s">
        <v>548</v>
      </c>
    </row>
    <row r="144" spans="2:65" s="1" customFormat="1" ht="44.25" customHeight="1" x14ac:dyDescent="0.2">
      <c r="B144" s="120"/>
      <c r="C144" s="121" t="s">
        <v>374</v>
      </c>
      <c r="D144" s="121" t="s">
        <v>179</v>
      </c>
      <c r="E144" s="122" t="s">
        <v>1291</v>
      </c>
      <c r="F144" s="123" t="s">
        <v>1292</v>
      </c>
      <c r="G144" s="124" t="s">
        <v>387</v>
      </c>
      <c r="H144" s="125">
        <v>7</v>
      </c>
      <c r="I144" s="126"/>
      <c r="J144" s="127">
        <f t="shared" si="0"/>
        <v>0</v>
      </c>
      <c r="K144" s="123" t="s">
        <v>1220</v>
      </c>
      <c r="L144" s="28"/>
      <c r="M144" s="128" t="s">
        <v>3</v>
      </c>
      <c r="N144" s="129" t="s">
        <v>46</v>
      </c>
      <c r="P144" s="130">
        <f t="shared" si="1"/>
        <v>0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AR144" s="132" t="s">
        <v>284</v>
      </c>
      <c r="AT144" s="132" t="s">
        <v>179</v>
      </c>
      <c r="AU144" s="132" t="s">
        <v>83</v>
      </c>
      <c r="AY144" s="17" t="s">
        <v>177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17" t="s">
        <v>83</v>
      </c>
      <c r="BK144" s="133">
        <f t="shared" si="9"/>
        <v>0</v>
      </c>
      <c r="BL144" s="17" t="s">
        <v>284</v>
      </c>
      <c r="BM144" s="132" t="s">
        <v>564</v>
      </c>
    </row>
    <row r="145" spans="2:65" s="1" customFormat="1" ht="37.700000000000003" customHeight="1" x14ac:dyDescent="0.2">
      <c r="B145" s="120"/>
      <c r="C145" s="121" t="s">
        <v>384</v>
      </c>
      <c r="D145" s="121" t="s">
        <v>179</v>
      </c>
      <c r="E145" s="122" t="s">
        <v>1293</v>
      </c>
      <c r="F145" s="123" t="s">
        <v>1294</v>
      </c>
      <c r="G145" s="124" t="s">
        <v>328</v>
      </c>
      <c r="H145" s="125">
        <v>228.4</v>
      </c>
      <c r="I145" s="126"/>
      <c r="J145" s="127">
        <f t="shared" si="0"/>
        <v>0</v>
      </c>
      <c r="K145" s="123" t="s">
        <v>1220</v>
      </c>
      <c r="L145" s="28"/>
      <c r="M145" s="128" t="s">
        <v>3</v>
      </c>
      <c r="N145" s="129" t="s">
        <v>46</v>
      </c>
      <c r="P145" s="130">
        <f t="shared" si="1"/>
        <v>0</v>
      </c>
      <c r="Q145" s="130">
        <v>4.0299999999999997E-3</v>
      </c>
      <c r="R145" s="130">
        <f t="shared" si="2"/>
        <v>0.92045199999999994</v>
      </c>
      <c r="S145" s="130">
        <v>0</v>
      </c>
      <c r="T145" s="131">
        <f t="shared" si="3"/>
        <v>0</v>
      </c>
      <c r="AR145" s="132" t="s">
        <v>284</v>
      </c>
      <c r="AT145" s="132" t="s">
        <v>179</v>
      </c>
      <c r="AU145" s="132" t="s">
        <v>83</v>
      </c>
      <c r="AY145" s="17" t="s">
        <v>177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17" t="s">
        <v>83</v>
      </c>
      <c r="BK145" s="133">
        <f t="shared" si="9"/>
        <v>0</v>
      </c>
      <c r="BL145" s="17" t="s">
        <v>284</v>
      </c>
      <c r="BM145" s="132" t="s">
        <v>577</v>
      </c>
    </row>
    <row r="146" spans="2:65" s="1" customFormat="1" ht="19.5" x14ac:dyDescent="0.2">
      <c r="B146" s="28"/>
      <c r="D146" s="139" t="s">
        <v>1231</v>
      </c>
      <c r="F146" s="172" t="s">
        <v>1295</v>
      </c>
      <c r="I146" s="136"/>
      <c r="L146" s="28"/>
      <c r="M146" s="137"/>
      <c r="T146" s="44"/>
      <c r="AT146" s="17" t="s">
        <v>1231</v>
      </c>
      <c r="AU146" s="17" t="s">
        <v>83</v>
      </c>
    </row>
    <row r="147" spans="2:65" s="1" customFormat="1" ht="37.700000000000003" customHeight="1" x14ac:dyDescent="0.2">
      <c r="B147" s="120"/>
      <c r="C147" s="121" t="s">
        <v>390</v>
      </c>
      <c r="D147" s="121" t="s">
        <v>179</v>
      </c>
      <c r="E147" s="122" t="s">
        <v>1296</v>
      </c>
      <c r="F147" s="123" t="s">
        <v>1297</v>
      </c>
      <c r="G147" s="124" t="s">
        <v>328</v>
      </c>
      <c r="H147" s="125">
        <v>29.5</v>
      </c>
      <c r="I147" s="126"/>
      <c r="J147" s="127">
        <f>ROUND(I147*H147,2)</f>
        <v>0</v>
      </c>
      <c r="K147" s="123" t="s">
        <v>1220</v>
      </c>
      <c r="L147" s="28"/>
      <c r="M147" s="128" t="s">
        <v>3</v>
      </c>
      <c r="N147" s="129" t="s">
        <v>46</v>
      </c>
      <c r="P147" s="130">
        <f>O147*H147</f>
        <v>0</v>
      </c>
      <c r="Q147" s="130">
        <v>5.0847457627118597E-3</v>
      </c>
      <c r="R147" s="130">
        <f>Q147*H147</f>
        <v>0.14999999999999986</v>
      </c>
      <c r="S147" s="130">
        <v>0</v>
      </c>
      <c r="T147" s="131">
        <f>S147*H147</f>
        <v>0</v>
      </c>
      <c r="AR147" s="132" t="s">
        <v>284</v>
      </c>
      <c r="AT147" s="132" t="s">
        <v>179</v>
      </c>
      <c r="AU147" s="132" t="s">
        <v>83</v>
      </c>
      <c r="AY147" s="17" t="s">
        <v>177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83</v>
      </c>
      <c r="BK147" s="133">
        <f>ROUND(I147*H147,2)</f>
        <v>0</v>
      </c>
      <c r="BL147" s="17" t="s">
        <v>284</v>
      </c>
      <c r="BM147" s="132" t="s">
        <v>602</v>
      </c>
    </row>
    <row r="148" spans="2:65" s="1" customFormat="1" ht="19.5" x14ac:dyDescent="0.2">
      <c r="B148" s="28"/>
      <c r="D148" s="139" t="s">
        <v>1231</v>
      </c>
      <c r="F148" s="172" t="s">
        <v>1295</v>
      </c>
      <c r="I148" s="136"/>
      <c r="L148" s="28"/>
      <c r="M148" s="137"/>
      <c r="T148" s="44"/>
      <c r="AT148" s="17" t="s">
        <v>1231</v>
      </c>
      <c r="AU148" s="17" t="s">
        <v>83</v>
      </c>
    </row>
    <row r="149" spans="2:65" s="1" customFormat="1" ht="24.2" customHeight="1" x14ac:dyDescent="0.2">
      <c r="B149" s="120"/>
      <c r="C149" s="121" t="s">
        <v>395</v>
      </c>
      <c r="D149" s="121" t="s">
        <v>179</v>
      </c>
      <c r="E149" s="122" t="s">
        <v>1298</v>
      </c>
      <c r="F149" s="123" t="s">
        <v>1299</v>
      </c>
      <c r="G149" s="124" t="s">
        <v>328</v>
      </c>
      <c r="H149" s="125">
        <v>228.4</v>
      </c>
      <c r="I149" s="126"/>
      <c r="J149" s="127">
        <f t="shared" ref="J149:J155" si="10">ROUND(I149*H149,2)</f>
        <v>0</v>
      </c>
      <c r="K149" s="123" t="s">
        <v>1220</v>
      </c>
      <c r="L149" s="28"/>
      <c r="M149" s="128" t="s">
        <v>3</v>
      </c>
      <c r="N149" s="129" t="s">
        <v>46</v>
      </c>
      <c r="P149" s="130">
        <f t="shared" ref="P149:P155" si="11">O149*H149</f>
        <v>0</v>
      </c>
      <c r="Q149" s="130">
        <v>2.62697022767075E-4</v>
      </c>
      <c r="R149" s="130">
        <f t="shared" ref="R149:R155" si="12">Q149*H149</f>
        <v>5.9999999999999935E-2</v>
      </c>
      <c r="S149" s="130">
        <v>0</v>
      </c>
      <c r="T149" s="131">
        <f t="shared" ref="T149:T155" si="13">S149*H149</f>
        <v>0</v>
      </c>
      <c r="AR149" s="132" t="s">
        <v>284</v>
      </c>
      <c r="AT149" s="132" t="s">
        <v>179</v>
      </c>
      <c r="AU149" s="132" t="s">
        <v>83</v>
      </c>
      <c r="AY149" s="17" t="s">
        <v>177</v>
      </c>
      <c r="BE149" s="133">
        <f t="shared" ref="BE149:BE155" si="14">IF(N149="základní",J149,0)</f>
        <v>0</v>
      </c>
      <c r="BF149" s="133">
        <f t="shared" ref="BF149:BF155" si="15">IF(N149="snížená",J149,0)</f>
        <v>0</v>
      </c>
      <c r="BG149" s="133">
        <f t="shared" ref="BG149:BG155" si="16">IF(N149="zákl. přenesená",J149,0)</f>
        <v>0</v>
      </c>
      <c r="BH149" s="133">
        <f t="shared" ref="BH149:BH155" si="17">IF(N149="sníž. přenesená",J149,0)</f>
        <v>0</v>
      </c>
      <c r="BI149" s="133">
        <f t="shared" ref="BI149:BI155" si="18">IF(N149="nulová",J149,0)</f>
        <v>0</v>
      </c>
      <c r="BJ149" s="17" t="s">
        <v>83</v>
      </c>
      <c r="BK149" s="133">
        <f t="shared" ref="BK149:BK155" si="19">ROUND(I149*H149,2)</f>
        <v>0</v>
      </c>
      <c r="BL149" s="17" t="s">
        <v>284</v>
      </c>
      <c r="BM149" s="132" t="s">
        <v>615</v>
      </c>
    </row>
    <row r="150" spans="2:65" s="1" customFormat="1" ht="24.2" customHeight="1" x14ac:dyDescent="0.2">
      <c r="B150" s="120"/>
      <c r="C150" s="121" t="s">
        <v>400</v>
      </c>
      <c r="D150" s="121" t="s">
        <v>179</v>
      </c>
      <c r="E150" s="122" t="s">
        <v>1300</v>
      </c>
      <c r="F150" s="123" t="s">
        <v>1301</v>
      </c>
      <c r="G150" s="124" t="s">
        <v>328</v>
      </c>
      <c r="H150" s="125">
        <v>29.5</v>
      </c>
      <c r="I150" s="126"/>
      <c r="J150" s="127">
        <f t="shared" si="10"/>
        <v>0</v>
      </c>
      <c r="K150" s="123" t="s">
        <v>1220</v>
      </c>
      <c r="L150" s="28"/>
      <c r="M150" s="128" t="s">
        <v>3</v>
      </c>
      <c r="N150" s="129" t="s">
        <v>46</v>
      </c>
      <c r="P150" s="130">
        <f t="shared" si="11"/>
        <v>0</v>
      </c>
      <c r="Q150" s="130">
        <v>3.3898305084745798E-4</v>
      </c>
      <c r="R150" s="130">
        <f t="shared" si="12"/>
        <v>1.0000000000000011E-2</v>
      </c>
      <c r="S150" s="130">
        <v>0</v>
      </c>
      <c r="T150" s="131">
        <f t="shared" si="13"/>
        <v>0</v>
      </c>
      <c r="AR150" s="132" t="s">
        <v>284</v>
      </c>
      <c r="AT150" s="132" t="s">
        <v>179</v>
      </c>
      <c r="AU150" s="132" t="s">
        <v>83</v>
      </c>
      <c r="AY150" s="17" t="s">
        <v>177</v>
      </c>
      <c r="BE150" s="133">
        <f t="shared" si="14"/>
        <v>0</v>
      </c>
      <c r="BF150" s="133">
        <f t="shared" si="15"/>
        <v>0</v>
      </c>
      <c r="BG150" s="133">
        <f t="shared" si="16"/>
        <v>0</v>
      </c>
      <c r="BH150" s="133">
        <f t="shared" si="17"/>
        <v>0</v>
      </c>
      <c r="BI150" s="133">
        <f t="shared" si="18"/>
        <v>0</v>
      </c>
      <c r="BJ150" s="17" t="s">
        <v>83</v>
      </c>
      <c r="BK150" s="133">
        <f t="shared" si="19"/>
        <v>0</v>
      </c>
      <c r="BL150" s="17" t="s">
        <v>284</v>
      </c>
      <c r="BM150" s="132" t="s">
        <v>626</v>
      </c>
    </row>
    <row r="151" spans="2:65" s="1" customFormat="1" ht="33" customHeight="1" x14ac:dyDescent="0.2">
      <c r="B151" s="120"/>
      <c r="C151" s="121" t="s">
        <v>406</v>
      </c>
      <c r="D151" s="121" t="s">
        <v>179</v>
      </c>
      <c r="E151" s="122" t="s">
        <v>1302</v>
      </c>
      <c r="F151" s="123" t="s">
        <v>1303</v>
      </c>
      <c r="G151" s="124" t="s">
        <v>328</v>
      </c>
      <c r="H151" s="125">
        <v>125.4</v>
      </c>
      <c r="I151" s="126"/>
      <c r="J151" s="127">
        <f t="shared" si="10"/>
        <v>0</v>
      </c>
      <c r="K151" s="123" t="s">
        <v>1220</v>
      </c>
      <c r="L151" s="28"/>
      <c r="M151" s="128" t="s">
        <v>3</v>
      </c>
      <c r="N151" s="129" t="s">
        <v>46</v>
      </c>
      <c r="P151" s="130">
        <f t="shared" si="11"/>
        <v>0</v>
      </c>
      <c r="Q151" s="130">
        <v>7.9744816586921794E-5</v>
      </c>
      <c r="R151" s="130">
        <f t="shared" si="12"/>
        <v>9.9999999999999933E-3</v>
      </c>
      <c r="S151" s="130">
        <v>0</v>
      </c>
      <c r="T151" s="131">
        <f t="shared" si="13"/>
        <v>0</v>
      </c>
      <c r="AR151" s="132" t="s">
        <v>284</v>
      </c>
      <c r="AT151" s="132" t="s">
        <v>179</v>
      </c>
      <c r="AU151" s="132" t="s">
        <v>83</v>
      </c>
      <c r="AY151" s="17" t="s">
        <v>177</v>
      </c>
      <c r="BE151" s="133">
        <f t="shared" si="14"/>
        <v>0</v>
      </c>
      <c r="BF151" s="133">
        <f t="shared" si="15"/>
        <v>0</v>
      </c>
      <c r="BG151" s="133">
        <f t="shared" si="16"/>
        <v>0</v>
      </c>
      <c r="BH151" s="133">
        <f t="shared" si="17"/>
        <v>0</v>
      </c>
      <c r="BI151" s="133">
        <f t="shared" si="18"/>
        <v>0</v>
      </c>
      <c r="BJ151" s="17" t="s">
        <v>83</v>
      </c>
      <c r="BK151" s="133">
        <f t="shared" si="19"/>
        <v>0</v>
      </c>
      <c r="BL151" s="17" t="s">
        <v>284</v>
      </c>
      <c r="BM151" s="132" t="s">
        <v>636</v>
      </c>
    </row>
    <row r="152" spans="2:65" s="1" customFormat="1" ht="33" customHeight="1" x14ac:dyDescent="0.2">
      <c r="B152" s="120"/>
      <c r="C152" s="121" t="s">
        <v>414</v>
      </c>
      <c r="D152" s="121" t="s">
        <v>179</v>
      </c>
      <c r="E152" s="122" t="s">
        <v>1304</v>
      </c>
      <c r="F152" s="123" t="s">
        <v>1305</v>
      </c>
      <c r="G152" s="124" t="s">
        <v>328</v>
      </c>
      <c r="H152" s="125">
        <v>26.5</v>
      </c>
      <c r="I152" s="126"/>
      <c r="J152" s="127">
        <f t="shared" si="10"/>
        <v>0</v>
      </c>
      <c r="K152" s="123" t="s">
        <v>1220</v>
      </c>
      <c r="L152" s="28"/>
      <c r="M152" s="128" t="s">
        <v>3</v>
      </c>
      <c r="N152" s="129" t="s">
        <v>46</v>
      </c>
      <c r="P152" s="130">
        <f t="shared" si="11"/>
        <v>0</v>
      </c>
      <c r="Q152" s="130">
        <v>0</v>
      </c>
      <c r="R152" s="130">
        <f t="shared" si="12"/>
        <v>0</v>
      </c>
      <c r="S152" s="130">
        <v>0</v>
      </c>
      <c r="T152" s="131">
        <f t="shared" si="13"/>
        <v>0</v>
      </c>
      <c r="AR152" s="132" t="s">
        <v>284</v>
      </c>
      <c r="AT152" s="132" t="s">
        <v>179</v>
      </c>
      <c r="AU152" s="132" t="s">
        <v>83</v>
      </c>
      <c r="AY152" s="17" t="s">
        <v>177</v>
      </c>
      <c r="BE152" s="133">
        <f t="shared" si="14"/>
        <v>0</v>
      </c>
      <c r="BF152" s="133">
        <f t="shared" si="15"/>
        <v>0</v>
      </c>
      <c r="BG152" s="133">
        <f t="shared" si="16"/>
        <v>0</v>
      </c>
      <c r="BH152" s="133">
        <f t="shared" si="17"/>
        <v>0</v>
      </c>
      <c r="BI152" s="133">
        <f t="shared" si="18"/>
        <v>0</v>
      </c>
      <c r="BJ152" s="17" t="s">
        <v>83</v>
      </c>
      <c r="BK152" s="133">
        <f t="shared" si="19"/>
        <v>0</v>
      </c>
      <c r="BL152" s="17" t="s">
        <v>284</v>
      </c>
      <c r="BM152" s="132" t="s">
        <v>647</v>
      </c>
    </row>
    <row r="153" spans="2:65" s="1" customFormat="1" ht="24.2" customHeight="1" x14ac:dyDescent="0.2">
      <c r="B153" s="120"/>
      <c r="C153" s="121" t="s">
        <v>420</v>
      </c>
      <c r="D153" s="121" t="s">
        <v>179</v>
      </c>
      <c r="E153" s="122" t="s">
        <v>1306</v>
      </c>
      <c r="F153" s="123" t="s">
        <v>1307</v>
      </c>
      <c r="G153" s="124" t="s">
        <v>328</v>
      </c>
      <c r="H153" s="125">
        <v>151.9</v>
      </c>
      <c r="I153" s="126"/>
      <c r="J153" s="127">
        <f t="shared" si="10"/>
        <v>0</v>
      </c>
      <c r="K153" s="123" t="s">
        <v>1220</v>
      </c>
      <c r="L153" s="28"/>
      <c r="M153" s="128" t="s">
        <v>3</v>
      </c>
      <c r="N153" s="129" t="s">
        <v>46</v>
      </c>
      <c r="P153" s="130">
        <f t="shared" si="11"/>
        <v>0</v>
      </c>
      <c r="Q153" s="130">
        <v>0</v>
      </c>
      <c r="R153" s="130">
        <f t="shared" si="12"/>
        <v>0</v>
      </c>
      <c r="S153" s="130">
        <v>0</v>
      </c>
      <c r="T153" s="131">
        <f t="shared" si="13"/>
        <v>0</v>
      </c>
      <c r="AR153" s="132" t="s">
        <v>284</v>
      </c>
      <c r="AT153" s="132" t="s">
        <v>179</v>
      </c>
      <c r="AU153" s="132" t="s">
        <v>83</v>
      </c>
      <c r="AY153" s="17" t="s">
        <v>177</v>
      </c>
      <c r="BE153" s="133">
        <f t="shared" si="14"/>
        <v>0</v>
      </c>
      <c r="BF153" s="133">
        <f t="shared" si="15"/>
        <v>0</v>
      </c>
      <c r="BG153" s="133">
        <f t="shared" si="16"/>
        <v>0</v>
      </c>
      <c r="BH153" s="133">
        <f t="shared" si="17"/>
        <v>0</v>
      </c>
      <c r="BI153" s="133">
        <f t="shared" si="18"/>
        <v>0</v>
      </c>
      <c r="BJ153" s="17" t="s">
        <v>83</v>
      </c>
      <c r="BK153" s="133">
        <f t="shared" si="19"/>
        <v>0</v>
      </c>
      <c r="BL153" s="17" t="s">
        <v>284</v>
      </c>
      <c r="BM153" s="132" t="s">
        <v>657</v>
      </c>
    </row>
    <row r="154" spans="2:65" s="1" customFormat="1" ht="16.5" customHeight="1" x14ac:dyDescent="0.2">
      <c r="B154" s="120"/>
      <c r="C154" s="121" t="s">
        <v>426</v>
      </c>
      <c r="D154" s="121" t="s">
        <v>179</v>
      </c>
      <c r="E154" s="122" t="s">
        <v>1308</v>
      </c>
      <c r="F154" s="123" t="s">
        <v>1309</v>
      </c>
      <c r="G154" s="124" t="s">
        <v>387</v>
      </c>
      <c r="H154" s="125">
        <v>59</v>
      </c>
      <c r="I154" s="126"/>
      <c r="J154" s="127">
        <f t="shared" si="10"/>
        <v>0</v>
      </c>
      <c r="K154" s="123" t="s">
        <v>1220</v>
      </c>
      <c r="L154" s="28"/>
      <c r="M154" s="128" t="s">
        <v>3</v>
      </c>
      <c r="N154" s="129" t="s">
        <v>46</v>
      </c>
      <c r="P154" s="130">
        <f t="shared" si="11"/>
        <v>0</v>
      </c>
      <c r="Q154" s="130">
        <v>0</v>
      </c>
      <c r="R154" s="130">
        <f t="shared" si="12"/>
        <v>0</v>
      </c>
      <c r="S154" s="130">
        <v>0</v>
      </c>
      <c r="T154" s="131">
        <f t="shared" si="13"/>
        <v>0</v>
      </c>
      <c r="AR154" s="132" t="s">
        <v>284</v>
      </c>
      <c r="AT154" s="132" t="s">
        <v>179</v>
      </c>
      <c r="AU154" s="132" t="s">
        <v>83</v>
      </c>
      <c r="AY154" s="17" t="s">
        <v>177</v>
      </c>
      <c r="BE154" s="133">
        <f t="shared" si="14"/>
        <v>0</v>
      </c>
      <c r="BF154" s="133">
        <f t="shared" si="15"/>
        <v>0</v>
      </c>
      <c r="BG154" s="133">
        <f t="shared" si="16"/>
        <v>0</v>
      </c>
      <c r="BH154" s="133">
        <f t="shared" si="17"/>
        <v>0</v>
      </c>
      <c r="BI154" s="133">
        <f t="shared" si="18"/>
        <v>0</v>
      </c>
      <c r="BJ154" s="17" t="s">
        <v>83</v>
      </c>
      <c r="BK154" s="133">
        <f t="shared" si="19"/>
        <v>0</v>
      </c>
      <c r="BL154" s="17" t="s">
        <v>284</v>
      </c>
      <c r="BM154" s="132" t="s">
        <v>674</v>
      </c>
    </row>
    <row r="155" spans="2:65" s="1" customFormat="1" ht="21.75" customHeight="1" x14ac:dyDescent="0.2">
      <c r="B155" s="120"/>
      <c r="C155" s="121" t="s">
        <v>433</v>
      </c>
      <c r="D155" s="121" t="s">
        <v>179</v>
      </c>
      <c r="E155" s="122" t="s">
        <v>1310</v>
      </c>
      <c r="F155" s="123" t="s">
        <v>1311</v>
      </c>
      <c r="G155" s="124" t="s">
        <v>387</v>
      </c>
      <c r="H155" s="125">
        <v>4</v>
      </c>
      <c r="I155" s="126"/>
      <c r="J155" s="127">
        <f t="shared" si="10"/>
        <v>0</v>
      </c>
      <c r="K155" s="123" t="s">
        <v>1220</v>
      </c>
      <c r="L155" s="28"/>
      <c r="M155" s="128" t="s">
        <v>3</v>
      </c>
      <c r="N155" s="129" t="s">
        <v>46</v>
      </c>
      <c r="P155" s="130">
        <f t="shared" si="11"/>
        <v>0</v>
      </c>
      <c r="Q155" s="130">
        <v>0</v>
      </c>
      <c r="R155" s="130">
        <f t="shared" si="12"/>
        <v>0</v>
      </c>
      <c r="S155" s="130">
        <v>0</v>
      </c>
      <c r="T155" s="131">
        <f t="shared" si="13"/>
        <v>0</v>
      </c>
      <c r="AR155" s="132" t="s">
        <v>284</v>
      </c>
      <c r="AT155" s="132" t="s">
        <v>179</v>
      </c>
      <c r="AU155" s="132" t="s">
        <v>83</v>
      </c>
      <c r="AY155" s="17" t="s">
        <v>177</v>
      </c>
      <c r="BE155" s="133">
        <f t="shared" si="14"/>
        <v>0</v>
      </c>
      <c r="BF155" s="133">
        <f t="shared" si="15"/>
        <v>0</v>
      </c>
      <c r="BG155" s="133">
        <f t="shared" si="16"/>
        <v>0</v>
      </c>
      <c r="BH155" s="133">
        <f t="shared" si="17"/>
        <v>0</v>
      </c>
      <c r="BI155" s="133">
        <f t="shared" si="18"/>
        <v>0</v>
      </c>
      <c r="BJ155" s="17" t="s">
        <v>83</v>
      </c>
      <c r="BK155" s="133">
        <f t="shared" si="19"/>
        <v>0</v>
      </c>
      <c r="BL155" s="17" t="s">
        <v>284</v>
      </c>
      <c r="BM155" s="132" t="s">
        <v>685</v>
      </c>
    </row>
    <row r="156" spans="2:65" s="1" customFormat="1" ht="19.5" x14ac:dyDescent="0.2">
      <c r="B156" s="28"/>
      <c r="D156" s="139" t="s">
        <v>1231</v>
      </c>
      <c r="F156" s="172" t="s">
        <v>1312</v>
      </c>
      <c r="I156" s="136"/>
      <c r="L156" s="28"/>
      <c r="M156" s="137"/>
      <c r="T156" s="44"/>
      <c r="AT156" s="17" t="s">
        <v>1231</v>
      </c>
      <c r="AU156" s="17" t="s">
        <v>83</v>
      </c>
    </row>
    <row r="157" spans="2:65" s="1" customFormat="1" ht="24.2" customHeight="1" x14ac:dyDescent="0.2">
      <c r="B157" s="120"/>
      <c r="C157" s="121" t="s">
        <v>440</v>
      </c>
      <c r="D157" s="121" t="s">
        <v>179</v>
      </c>
      <c r="E157" s="122" t="s">
        <v>1313</v>
      </c>
      <c r="F157" s="123" t="s">
        <v>1314</v>
      </c>
      <c r="G157" s="124" t="s">
        <v>387</v>
      </c>
      <c r="H157" s="125">
        <v>16</v>
      </c>
      <c r="I157" s="126"/>
      <c r="J157" s="127">
        <f t="shared" ref="J157:J166" si="20">ROUND(I157*H157,2)</f>
        <v>0</v>
      </c>
      <c r="K157" s="123" t="s">
        <v>1220</v>
      </c>
      <c r="L157" s="28"/>
      <c r="M157" s="128" t="s">
        <v>3</v>
      </c>
      <c r="N157" s="129" t="s">
        <v>46</v>
      </c>
      <c r="P157" s="130">
        <f t="shared" ref="P157:P166" si="21">O157*H157</f>
        <v>0</v>
      </c>
      <c r="Q157" s="130">
        <v>0</v>
      </c>
      <c r="R157" s="130">
        <f t="shared" ref="R157:R166" si="22">Q157*H157</f>
        <v>0</v>
      </c>
      <c r="S157" s="130">
        <v>0</v>
      </c>
      <c r="T157" s="131">
        <f t="shared" ref="T157:T166" si="23">S157*H157</f>
        <v>0</v>
      </c>
      <c r="AR157" s="132" t="s">
        <v>284</v>
      </c>
      <c r="AT157" s="132" t="s">
        <v>179</v>
      </c>
      <c r="AU157" s="132" t="s">
        <v>83</v>
      </c>
      <c r="AY157" s="17" t="s">
        <v>177</v>
      </c>
      <c r="BE157" s="133">
        <f t="shared" ref="BE157:BE166" si="24">IF(N157="základní",J157,0)</f>
        <v>0</v>
      </c>
      <c r="BF157" s="133">
        <f t="shared" ref="BF157:BF166" si="25">IF(N157="snížená",J157,0)</f>
        <v>0</v>
      </c>
      <c r="BG157" s="133">
        <f t="shared" ref="BG157:BG166" si="26">IF(N157="zákl. přenesená",J157,0)</f>
        <v>0</v>
      </c>
      <c r="BH157" s="133">
        <f t="shared" ref="BH157:BH166" si="27">IF(N157="sníž. přenesená",J157,0)</f>
        <v>0</v>
      </c>
      <c r="BI157" s="133">
        <f t="shared" ref="BI157:BI166" si="28">IF(N157="nulová",J157,0)</f>
        <v>0</v>
      </c>
      <c r="BJ157" s="17" t="s">
        <v>83</v>
      </c>
      <c r="BK157" s="133">
        <f t="shared" ref="BK157:BK166" si="29">ROUND(I157*H157,2)</f>
        <v>0</v>
      </c>
      <c r="BL157" s="17" t="s">
        <v>284</v>
      </c>
      <c r="BM157" s="132" t="s">
        <v>697</v>
      </c>
    </row>
    <row r="158" spans="2:65" s="1" customFormat="1" ht="24.2" customHeight="1" x14ac:dyDescent="0.2">
      <c r="B158" s="120"/>
      <c r="C158" s="121" t="s">
        <v>445</v>
      </c>
      <c r="D158" s="121" t="s">
        <v>179</v>
      </c>
      <c r="E158" s="122" t="s">
        <v>1315</v>
      </c>
      <c r="F158" s="123" t="s">
        <v>1316</v>
      </c>
      <c r="G158" s="124" t="s">
        <v>387</v>
      </c>
      <c r="H158" s="125">
        <v>3</v>
      </c>
      <c r="I158" s="126"/>
      <c r="J158" s="127">
        <f t="shared" si="20"/>
        <v>0</v>
      </c>
      <c r="K158" s="123" t="s">
        <v>1220</v>
      </c>
      <c r="L158" s="28"/>
      <c r="M158" s="128" t="s">
        <v>3</v>
      </c>
      <c r="N158" s="129" t="s">
        <v>46</v>
      </c>
      <c r="P158" s="130">
        <f t="shared" si="21"/>
        <v>0</v>
      </c>
      <c r="Q158" s="130">
        <v>0</v>
      </c>
      <c r="R158" s="130">
        <f t="shared" si="22"/>
        <v>0</v>
      </c>
      <c r="S158" s="130">
        <v>0</v>
      </c>
      <c r="T158" s="131">
        <f t="shared" si="23"/>
        <v>0</v>
      </c>
      <c r="AR158" s="132" t="s">
        <v>284</v>
      </c>
      <c r="AT158" s="132" t="s">
        <v>179</v>
      </c>
      <c r="AU158" s="132" t="s">
        <v>83</v>
      </c>
      <c r="AY158" s="17" t="s">
        <v>177</v>
      </c>
      <c r="BE158" s="133">
        <f t="shared" si="24"/>
        <v>0</v>
      </c>
      <c r="BF158" s="133">
        <f t="shared" si="25"/>
        <v>0</v>
      </c>
      <c r="BG158" s="133">
        <f t="shared" si="26"/>
        <v>0</v>
      </c>
      <c r="BH158" s="133">
        <f t="shared" si="27"/>
        <v>0</v>
      </c>
      <c r="BI158" s="133">
        <f t="shared" si="28"/>
        <v>0</v>
      </c>
      <c r="BJ158" s="17" t="s">
        <v>83</v>
      </c>
      <c r="BK158" s="133">
        <f t="shared" si="29"/>
        <v>0</v>
      </c>
      <c r="BL158" s="17" t="s">
        <v>284</v>
      </c>
      <c r="BM158" s="132" t="s">
        <v>709</v>
      </c>
    </row>
    <row r="159" spans="2:65" s="1" customFormat="1" ht="16.5" customHeight="1" x14ac:dyDescent="0.2">
      <c r="B159" s="120"/>
      <c r="C159" s="121" t="s">
        <v>452</v>
      </c>
      <c r="D159" s="121" t="s">
        <v>179</v>
      </c>
      <c r="E159" s="122" t="s">
        <v>1317</v>
      </c>
      <c r="F159" s="123" t="s">
        <v>1318</v>
      </c>
      <c r="G159" s="124" t="s">
        <v>328</v>
      </c>
      <c r="H159" s="125">
        <v>257.89999999999998</v>
      </c>
      <c r="I159" s="126"/>
      <c r="J159" s="127">
        <f t="shared" si="20"/>
        <v>0</v>
      </c>
      <c r="K159" s="123" t="s">
        <v>1220</v>
      </c>
      <c r="L159" s="28"/>
      <c r="M159" s="128" t="s">
        <v>3</v>
      </c>
      <c r="N159" s="129" t="s">
        <v>46</v>
      </c>
      <c r="P159" s="130">
        <f t="shared" si="21"/>
        <v>0</v>
      </c>
      <c r="Q159" s="130">
        <v>0</v>
      </c>
      <c r="R159" s="130">
        <f t="shared" si="22"/>
        <v>0</v>
      </c>
      <c r="S159" s="130">
        <v>0</v>
      </c>
      <c r="T159" s="131">
        <f t="shared" si="23"/>
        <v>0</v>
      </c>
      <c r="AR159" s="132" t="s">
        <v>284</v>
      </c>
      <c r="AT159" s="132" t="s">
        <v>179</v>
      </c>
      <c r="AU159" s="132" t="s">
        <v>83</v>
      </c>
      <c r="AY159" s="17" t="s">
        <v>177</v>
      </c>
      <c r="BE159" s="133">
        <f t="shared" si="24"/>
        <v>0</v>
      </c>
      <c r="BF159" s="133">
        <f t="shared" si="25"/>
        <v>0</v>
      </c>
      <c r="BG159" s="133">
        <f t="shared" si="26"/>
        <v>0</v>
      </c>
      <c r="BH159" s="133">
        <f t="shared" si="27"/>
        <v>0</v>
      </c>
      <c r="BI159" s="133">
        <f t="shared" si="28"/>
        <v>0</v>
      </c>
      <c r="BJ159" s="17" t="s">
        <v>83</v>
      </c>
      <c r="BK159" s="133">
        <f t="shared" si="29"/>
        <v>0</v>
      </c>
      <c r="BL159" s="17" t="s">
        <v>284</v>
      </c>
      <c r="BM159" s="132" t="s">
        <v>721</v>
      </c>
    </row>
    <row r="160" spans="2:65" s="1" customFormat="1" ht="21.75" customHeight="1" x14ac:dyDescent="0.2">
      <c r="B160" s="120"/>
      <c r="C160" s="121" t="s">
        <v>461</v>
      </c>
      <c r="D160" s="121" t="s">
        <v>179</v>
      </c>
      <c r="E160" s="122" t="s">
        <v>1319</v>
      </c>
      <c r="F160" s="123" t="s">
        <v>1320</v>
      </c>
      <c r="G160" s="124" t="s">
        <v>328</v>
      </c>
      <c r="H160" s="125">
        <v>257.89999999999998</v>
      </c>
      <c r="I160" s="126"/>
      <c r="J160" s="127">
        <f t="shared" si="20"/>
        <v>0</v>
      </c>
      <c r="K160" s="123" t="s">
        <v>1220</v>
      </c>
      <c r="L160" s="28"/>
      <c r="M160" s="128" t="s">
        <v>3</v>
      </c>
      <c r="N160" s="129" t="s">
        <v>46</v>
      </c>
      <c r="P160" s="130">
        <f t="shared" si="21"/>
        <v>0</v>
      </c>
      <c r="Q160" s="130">
        <v>0</v>
      </c>
      <c r="R160" s="130">
        <f t="shared" si="22"/>
        <v>0</v>
      </c>
      <c r="S160" s="130">
        <v>0</v>
      </c>
      <c r="T160" s="131">
        <f t="shared" si="23"/>
        <v>0</v>
      </c>
      <c r="AR160" s="132" t="s">
        <v>284</v>
      </c>
      <c r="AT160" s="132" t="s">
        <v>179</v>
      </c>
      <c r="AU160" s="132" t="s">
        <v>83</v>
      </c>
      <c r="AY160" s="17" t="s">
        <v>177</v>
      </c>
      <c r="BE160" s="133">
        <f t="shared" si="24"/>
        <v>0</v>
      </c>
      <c r="BF160" s="133">
        <f t="shared" si="25"/>
        <v>0</v>
      </c>
      <c r="BG160" s="133">
        <f t="shared" si="26"/>
        <v>0</v>
      </c>
      <c r="BH160" s="133">
        <f t="shared" si="27"/>
        <v>0</v>
      </c>
      <c r="BI160" s="133">
        <f t="shared" si="28"/>
        <v>0</v>
      </c>
      <c r="BJ160" s="17" t="s">
        <v>83</v>
      </c>
      <c r="BK160" s="133">
        <f t="shared" si="29"/>
        <v>0</v>
      </c>
      <c r="BL160" s="17" t="s">
        <v>284</v>
      </c>
      <c r="BM160" s="132" t="s">
        <v>729</v>
      </c>
    </row>
    <row r="161" spans="2:65" s="1" customFormat="1" ht="24.2" customHeight="1" x14ac:dyDescent="0.2">
      <c r="B161" s="120"/>
      <c r="C161" s="121" t="s">
        <v>467</v>
      </c>
      <c r="D161" s="121" t="s">
        <v>179</v>
      </c>
      <c r="E161" s="122" t="s">
        <v>1321</v>
      </c>
      <c r="F161" s="123" t="s">
        <v>1322</v>
      </c>
      <c r="G161" s="124" t="s">
        <v>387</v>
      </c>
      <c r="H161" s="125">
        <v>43</v>
      </c>
      <c r="I161" s="126"/>
      <c r="J161" s="127">
        <f t="shared" si="20"/>
        <v>0</v>
      </c>
      <c r="K161" s="123" t="s">
        <v>1220</v>
      </c>
      <c r="L161" s="28"/>
      <c r="M161" s="128" t="s">
        <v>3</v>
      </c>
      <c r="N161" s="129" t="s">
        <v>46</v>
      </c>
      <c r="P161" s="130">
        <f t="shared" si="21"/>
        <v>0</v>
      </c>
      <c r="Q161" s="130">
        <v>2.3255813953488401E-4</v>
      </c>
      <c r="R161" s="130">
        <f t="shared" si="22"/>
        <v>1.0000000000000012E-2</v>
      </c>
      <c r="S161" s="130">
        <v>0</v>
      </c>
      <c r="T161" s="131">
        <f t="shared" si="23"/>
        <v>0</v>
      </c>
      <c r="AR161" s="132" t="s">
        <v>284</v>
      </c>
      <c r="AT161" s="132" t="s">
        <v>179</v>
      </c>
      <c r="AU161" s="132" t="s">
        <v>83</v>
      </c>
      <c r="AY161" s="17" t="s">
        <v>177</v>
      </c>
      <c r="BE161" s="133">
        <f t="shared" si="24"/>
        <v>0</v>
      </c>
      <c r="BF161" s="133">
        <f t="shared" si="25"/>
        <v>0</v>
      </c>
      <c r="BG161" s="133">
        <f t="shared" si="26"/>
        <v>0</v>
      </c>
      <c r="BH161" s="133">
        <f t="shared" si="27"/>
        <v>0</v>
      </c>
      <c r="BI161" s="133">
        <f t="shared" si="28"/>
        <v>0</v>
      </c>
      <c r="BJ161" s="17" t="s">
        <v>83</v>
      </c>
      <c r="BK161" s="133">
        <f t="shared" si="29"/>
        <v>0</v>
      </c>
      <c r="BL161" s="17" t="s">
        <v>284</v>
      </c>
      <c r="BM161" s="132" t="s">
        <v>740</v>
      </c>
    </row>
    <row r="162" spans="2:65" s="1" customFormat="1" ht="24.2" customHeight="1" x14ac:dyDescent="0.2">
      <c r="B162" s="120"/>
      <c r="C162" s="121" t="s">
        <v>478</v>
      </c>
      <c r="D162" s="121" t="s">
        <v>179</v>
      </c>
      <c r="E162" s="122" t="s">
        <v>1323</v>
      </c>
      <c r="F162" s="123" t="s">
        <v>1324</v>
      </c>
      <c r="G162" s="124" t="s">
        <v>387</v>
      </c>
      <c r="H162" s="125">
        <v>1</v>
      </c>
      <c r="I162" s="126"/>
      <c r="J162" s="127">
        <f t="shared" si="20"/>
        <v>0</v>
      </c>
      <c r="K162" s="123" t="s">
        <v>1220</v>
      </c>
      <c r="L162" s="28"/>
      <c r="M162" s="128" t="s">
        <v>3</v>
      </c>
      <c r="N162" s="129" t="s">
        <v>46</v>
      </c>
      <c r="P162" s="130">
        <f t="shared" si="21"/>
        <v>0</v>
      </c>
      <c r="Q162" s="130">
        <v>0</v>
      </c>
      <c r="R162" s="130">
        <f t="shared" si="22"/>
        <v>0</v>
      </c>
      <c r="S162" s="130">
        <v>0</v>
      </c>
      <c r="T162" s="131">
        <f t="shared" si="23"/>
        <v>0</v>
      </c>
      <c r="AR162" s="132" t="s">
        <v>284</v>
      </c>
      <c r="AT162" s="132" t="s">
        <v>179</v>
      </c>
      <c r="AU162" s="132" t="s">
        <v>83</v>
      </c>
      <c r="AY162" s="17" t="s">
        <v>177</v>
      </c>
      <c r="BE162" s="133">
        <f t="shared" si="24"/>
        <v>0</v>
      </c>
      <c r="BF162" s="133">
        <f t="shared" si="25"/>
        <v>0</v>
      </c>
      <c r="BG162" s="133">
        <f t="shared" si="26"/>
        <v>0</v>
      </c>
      <c r="BH162" s="133">
        <f t="shared" si="27"/>
        <v>0</v>
      </c>
      <c r="BI162" s="133">
        <f t="shared" si="28"/>
        <v>0</v>
      </c>
      <c r="BJ162" s="17" t="s">
        <v>83</v>
      </c>
      <c r="BK162" s="133">
        <f t="shared" si="29"/>
        <v>0</v>
      </c>
      <c r="BL162" s="17" t="s">
        <v>284</v>
      </c>
      <c r="BM162" s="132" t="s">
        <v>751</v>
      </c>
    </row>
    <row r="163" spans="2:65" s="1" customFormat="1" ht="24.2" customHeight="1" x14ac:dyDescent="0.2">
      <c r="B163" s="120"/>
      <c r="C163" s="121" t="s">
        <v>570</v>
      </c>
      <c r="D163" s="121" t="s">
        <v>179</v>
      </c>
      <c r="E163" s="122" t="s">
        <v>1325</v>
      </c>
      <c r="F163" s="123" t="s">
        <v>1326</v>
      </c>
      <c r="G163" s="124" t="s">
        <v>1327</v>
      </c>
      <c r="H163" s="125">
        <v>1</v>
      </c>
      <c r="I163" s="126"/>
      <c r="J163" s="127">
        <f t="shared" si="20"/>
        <v>0</v>
      </c>
      <c r="K163" s="123" t="s">
        <v>338</v>
      </c>
      <c r="L163" s="28"/>
      <c r="M163" s="128" t="s">
        <v>3</v>
      </c>
      <c r="N163" s="129" t="s">
        <v>46</v>
      </c>
      <c r="P163" s="130">
        <f t="shared" si="21"/>
        <v>0</v>
      </c>
      <c r="Q163" s="130">
        <v>0</v>
      </c>
      <c r="R163" s="130">
        <f t="shared" si="22"/>
        <v>0</v>
      </c>
      <c r="S163" s="130">
        <v>0</v>
      </c>
      <c r="T163" s="131">
        <f t="shared" si="23"/>
        <v>0</v>
      </c>
      <c r="AR163" s="132" t="s">
        <v>284</v>
      </c>
      <c r="AT163" s="132" t="s">
        <v>179</v>
      </c>
      <c r="AU163" s="132" t="s">
        <v>83</v>
      </c>
      <c r="AY163" s="17" t="s">
        <v>177</v>
      </c>
      <c r="BE163" s="133">
        <f t="shared" si="24"/>
        <v>0</v>
      </c>
      <c r="BF163" s="133">
        <f t="shared" si="25"/>
        <v>0</v>
      </c>
      <c r="BG163" s="133">
        <f t="shared" si="26"/>
        <v>0</v>
      </c>
      <c r="BH163" s="133">
        <f t="shared" si="27"/>
        <v>0</v>
      </c>
      <c r="BI163" s="133">
        <f t="shared" si="28"/>
        <v>0</v>
      </c>
      <c r="BJ163" s="17" t="s">
        <v>83</v>
      </c>
      <c r="BK163" s="133">
        <f t="shared" si="29"/>
        <v>0</v>
      </c>
      <c r="BL163" s="17" t="s">
        <v>284</v>
      </c>
      <c r="BM163" s="132" t="s">
        <v>1328</v>
      </c>
    </row>
    <row r="164" spans="2:65" s="1" customFormat="1" ht="24.2" customHeight="1" x14ac:dyDescent="0.2">
      <c r="B164" s="120"/>
      <c r="C164" s="121" t="s">
        <v>483</v>
      </c>
      <c r="D164" s="121" t="s">
        <v>179</v>
      </c>
      <c r="E164" s="122" t="s">
        <v>1329</v>
      </c>
      <c r="F164" s="123" t="s">
        <v>1330</v>
      </c>
      <c r="G164" s="124" t="s">
        <v>387</v>
      </c>
      <c r="H164" s="125">
        <v>7</v>
      </c>
      <c r="I164" s="126"/>
      <c r="J164" s="127">
        <f t="shared" si="20"/>
        <v>0</v>
      </c>
      <c r="K164" s="123" t="s">
        <v>1220</v>
      </c>
      <c r="L164" s="28"/>
      <c r="M164" s="128" t="s">
        <v>3</v>
      </c>
      <c r="N164" s="129" t="s">
        <v>46</v>
      </c>
      <c r="P164" s="130">
        <f t="shared" si="21"/>
        <v>0</v>
      </c>
      <c r="Q164" s="130">
        <v>0</v>
      </c>
      <c r="R164" s="130">
        <f t="shared" si="22"/>
        <v>0</v>
      </c>
      <c r="S164" s="130">
        <v>0</v>
      </c>
      <c r="T164" s="131">
        <f t="shared" si="23"/>
        <v>0</v>
      </c>
      <c r="AR164" s="132" t="s">
        <v>284</v>
      </c>
      <c r="AT164" s="132" t="s">
        <v>179</v>
      </c>
      <c r="AU164" s="132" t="s">
        <v>83</v>
      </c>
      <c r="AY164" s="17" t="s">
        <v>177</v>
      </c>
      <c r="BE164" s="133">
        <f t="shared" si="24"/>
        <v>0</v>
      </c>
      <c r="BF164" s="133">
        <f t="shared" si="25"/>
        <v>0</v>
      </c>
      <c r="BG164" s="133">
        <f t="shared" si="26"/>
        <v>0</v>
      </c>
      <c r="BH164" s="133">
        <f t="shared" si="27"/>
        <v>0</v>
      </c>
      <c r="BI164" s="133">
        <f t="shared" si="28"/>
        <v>0</v>
      </c>
      <c r="BJ164" s="17" t="s">
        <v>83</v>
      </c>
      <c r="BK164" s="133">
        <f t="shared" si="29"/>
        <v>0</v>
      </c>
      <c r="BL164" s="17" t="s">
        <v>284</v>
      </c>
      <c r="BM164" s="132" t="s">
        <v>765</v>
      </c>
    </row>
    <row r="165" spans="2:65" s="1" customFormat="1" ht="66.75" customHeight="1" x14ac:dyDescent="0.2">
      <c r="B165" s="120"/>
      <c r="C165" s="121" t="s">
        <v>488</v>
      </c>
      <c r="D165" s="121" t="s">
        <v>179</v>
      </c>
      <c r="E165" s="122" t="s">
        <v>1331</v>
      </c>
      <c r="F165" s="123" t="s">
        <v>1332</v>
      </c>
      <c r="G165" s="124" t="s">
        <v>328</v>
      </c>
      <c r="H165" s="125">
        <v>106</v>
      </c>
      <c r="I165" s="126"/>
      <c r="J165" s="127">
        <f t="shared" si="20"/>
        <v>0</v>
      </c>
      <c r="K165" s="123" t="s">
        <v>1220</v>
      </c>
      <c r="L165" s="28"/>
      <c r="M165" s="128" t="s">
        <v>3</v>
      </c>
      <c r="N165" s="129" t="s">
        <v>46</v>
      </c>
      <c r="P165" s="130">
        <f t="shared" si="21"/>
        <v>0</v>
      </c>
      <c r="Q165" s="130">
        <v>2.8301886792452799E-4</v>
      </c>
      <c r="R165" s="130">
        <f t="shared" si="22"/>
        <v>2.9999999999999968E-2</v>
      </c>
      <c r="S165" s="130">
        <v>0</v>
      </c>
      <c r="T165" s="131">
        <f t="shared" si="23"/>
        <v>0</v>
      </c>
      <c r="AR165" s="132" t="s">
        <v>284</v>
      </c>
      <c r="AT165" s="132" t="s">
        <v>179</v>
      </c>
      <c r="AU165" s="132" t="s">
        <v>83</v>
      </c>
      <c r="AY165" s="17" t="s">
        <v>177</v>
      </c>
      <c r="BE165" s="133">
        <f t="shared" si="24"/>
        <v>0</v>
      </c>
      <c r="BF165" s="133">
        <f t="shared" si="25"/>
        <v>0</v>
      </c>
      <c r="BG165" s="133">
        <f t="shared" si="26"/>
        <v>0</v>
      </c>
      <c r="BH165" s="133">
        <f t="shared" si="27"/>
        <v>0</v>
      </c>
      <c r="BI165" s="133">
        <f t="shared" si="28"/>
        <v>0</v>
      </c>
      <c r="BJ165" s="17" t="s">
        <v>83</v>
      </c>
      <c r="BK165" s="133">
        <f t="shared" si="29"/>
        <v>0</v>
      </c>
      <c r="BL165" s="17" t="s">
        <v>284</v>
      </c>
      <c r="BM165" s="132" t="s">
        <v>777</v>
      </c>
    </row>
    <row r="166" spans="2:65" s="1" customFormat="1" ht="24.2" customHeight="1" x14ac:dyDescent="0.2">
      <c r="B166" s="120"/>
      <c r="C166" s="121" t="s">
        <v>497</v>
      </c>
      <c r="D166" s="121" t="s">
        <v>179</v>
      </c>
      <c r="E166" s="122" t="s">
        <v>1333</v>
      </c>
      <c r="F166" s="123" t="s">
        <v>1334</v>
      </c>
      <c r="G166" s="124" t="s">
        <v>227</v>
      </c>
      <c r="H166" s="125">
        <v>1.2529999999999999</v>
      </c>
      <c r="I166" s="126"/>
      <c r="J166" s="127">
        <f t="shared" si="20"/>
        <v>0</v>
      </c>
      <c r="K166" s="123" t="s">
        <v>1220</v>
      </c>
      <c r="L166" s="28"/>
      <c r="M166" s="128" t="s">
        <v>3</v>
      </c>
      <c r="N166" s="129" t="s">
        <v>46</v>
      </c>
      <c r="P166" s="130">
        <f t="shared" si="21"/>
        <v>0</v>
      </c>
      <c r="Q166" s="130">
        <v>0</v>
      </c>
      <c r="R166" s="130">
        <f t="shared" si="22"/>
        <v>0</v>
      </c>
      <c r="S166" s="130">
        <v>0</v>
      </c>
      <c r="T166" s="131">
        <f t="shared" si="23"/>
        <v>0</v>
      </c>
      <c r="AR166" s="132" t="s">
        <v>284</v>
      </c>
      <c r="AT166" s="132" t="s">
        <v>179</v>
      </c>
      <c r="AU166" s="132" t="s">
        <v>83</v>
      </c>
      <c r="AY166" s="17" t="s">
        <v>177</v>
      </c>
      <c r="BE166" s="133">
        <f t="shared" si="24"/>
        <v>0</v>
      </c>
      <c r="BF166" s="133">
        <f t="shared" si="25"/>
        <v>0</v>
      </c>
      <c r="BG166" s="133">
        <f t="shared" si="26"/>
        <v>0</v>
      </c>
      <c r="BH166" s="133">
        <f t="shared" si="27"/>
        <v>0</v>
      </c>
      <c r="BI166" s="133">
        <f t="shared" si="28"/>
        <v>0</v>
      </c>
      <c r="BJ166" s="17" t="s">
        <v>83</v>
      </c>
      <c r="BK166" s="133">
        <f t="shared" si="29"/>
        <v>0</v>
      </c>
      <c r="BL166" s="17" t="s">
        <v>284</v>
      </c>
      <c r="BM166" s="132" t="s">
        <v>790</v>
      </c>
    </row>
    <row r="167" spans="2:65" s="1" customFormat="1" ht="19.5" x14ac:dyDescent="0.2">
      <c r="B167" s="28"/>
      <c r="D167" s="139" t="s">
        <v>1231</v>
      </c>
      <c r="F167" s="172" t="s">
        <v>1335</v>
      </c>
      <c r="I167" s="136"/>
      <c r="L167" s="28"/>
      <c r="M167" s="137"/>
      <c r="T167" s="44"/>
      <c r="AT167" s="17" t="s">
        <v>1231</v>
      </c>
      <c r="AU167" s="17" t="s">
        <v>83</v>
      </c>
    </row>
    <row r="168" spans="2:65" s="11" customFormat="1" ht="26.1" customHeight="1" x14ac:dyDescent="0.2">
      <c r="B168" s="108"/>
      <c r="D168" s="109" t="s">
        <v>74</v>
      </c>
      <c r="E168" s="110" t="s">
        <v>1336</v>
      </c>
      <c r="F168" s="110" t="s">
        <v>1337</v>
      </c>
      <c r="I168" s="111"/>
      <c r="J168" s="112">
        <f>BK168</f>
        <v>0</v>
      </c>
      <c r="L168" s="108"/>
      <c r="M168" s="113"/>
      <c r="P168" s="114">
        <f>P169+SUM(P170:P178)</f>
        <v>0</v>
      </c>
      <c r="R168" s="114">
        <f>R169+SUM(R170:R178)</f>
        <v>0.10000000000000021</v>
      </c>
      <c r="T168" s="115">
        <f>T169+SUM(T170:T178)</f>
        <v>0</v>
      </c>
      <c r="AR168" s="109" t="s">
        <v>86</v>
      </c>
      <c r="AT168" s="116" t="s">
        <v>74</v>
      </c>
      <c r="AU168" s="116" t="s">
        <v>75</v>
      </c>
      <c r="AY168" s="109" t="s">
        <v>177</v>
      </c>
      <c r="BK168" s="117">
        <f>BK169+SUM(BK170:BK178)</f>
        <v>0</v>
      </c>
    </row>
    <row r="169" spans="2:65" s="1" customFormat="1" ht="55.5" customHeight="1" x14ac:dyDescent="0.2">
      <c r="B169" s="120"/>
      <c r="C169" s="121" t="s">
        <v>503</v>
      </c>
      <c r="D169" s="121" t="s">
        <v>179</v>
      </c>
      <c r="E169" s="122" t="s">
        <v>1338</v>
      </c>
      <c r="F169" s="123" t="s">
        <v>1339</v>
      </c>
      <c r="G169" s="124" t="s">
        <v>387</v>
      </c>
      <c r="H169" s="125">
        <v>5</v>
      </c>
      <c r="I169" s="126"/>
      <c r="J169" s="127">
        <f t="shared" ref="J169:J176" si="30">ROUND(I169*H169,2)</f>
        <v>0</v>
      </c>
      <c r="K169" s="123" t="s">
        <v>1220</v>
      </c>
      <c r="L169" s="28"/>
      <c r="M169" s="128" t="s">
        <v>3</v>
      </c>
      <c r="N169" s="129" t="s">
        <v>46</v>
      </c>
      <c r="P169" s="130">
        <f t="shared" ref="P169:P176" si="31">O169*H169</f>
        <v>0</v>
      </c>
      <c r="Q169" s="130">
        <v>0</v>
      </c>
      <c r="R169" s="130">
        <f t="shared" ref="R169:R176" si="32">Q169*H169</f>
        <v>0</v>
      </c>
      <c r="S169" s="130">
        <v>0</v>
      </c>
      <c r="T169" s="131">
        <f t="shared" ref="T169:T176" si="33">S169*H169</f>
        <v>0</v>
      </c>
      <c r="AR169" s="132" t="s">
        <v>284</v>
      </c>
      <c r="AT169" s="132" t="s">
        <v>179</v>
      </c>
      <c r="AU169" s="132" t="s">
        <v>83</v>
      </c>
      <c r="AY169" s="17" t="s">
        <v>177</v>
      </c>
      <c r="BE169" s="133">
        <f t="shared" ref="BE169:BE176" si="34">IF(N169="základní",J169,0)</f>
        <v>0</v>
      </c>
      <c r="BF169" s="133">
        <f t="shared" ref="BF169:BF176" si="35">IF(N169="snížená",J169,0)</f>
        <v>0</v>
      </c>
      <c r="BG169" s="133">
        <f t="shared" ref="BG169:BG176" si="36">IF(N169="zákl. přenesená",J169,0)</f>
        <v>0</v>
      </c>
      <c r="BH169" s="133">
        <f t="shared" ref="BH169:BH176" si="37">IF(N169="sníž. přenesená",J169,0)</f>
        <v>0</v>
      </c>
      <c r="BI169" s="133">
        <f t="shared" ref="BI169:BI176" si="38">IF(N169="nulová",J169,0)</f>
        <v>0</v>
      </c>
      <c r="BJ169" s="17" t="s">
        <v>83</v>
      </c>
      <c r="BK169" s="133">
        <f t="shared" ref="BK169:BK176" si="39">ROUND(I169*H169,2)</f>
        <v>0</v>
      </c>
      <c r="BL169" s="17" t="s">
        <v>284</v>
      </c>
      <c r="BM169" s="132" t="s">
        <v>806</v>
      </c>
    </row>
    <row r="170" spans="2:65" s="1" customFormat="1" ht="24.2" customHeight="1" x14ac:dyDescent="0.2">
      <c r="B170" s="120"/>
      <c r="C170" s="121" t="s">
        <v>510</v>
      </c>
      <c r="D170" s="121" t="s">
        <v>179</v>
      </c>
      <c r="E170" s="122" t="s">
        <v>1340</v>
      </c>
      <c r="F170" s="123" t="s">
        <v>1341</v>
      </c>
      <c r="G170" s="124" t="s">
        <v>371</v>
      </c>
      <c r="H170" s="125">
        <v>6</v>
      </c>
      <c r="I170" s="126"/>
      <c r="J170" s="127">
        <f t="shared" si="30"/>
        <v>0</v>
      </c>
      <c r="K170" s="123" t="s">
        <v>1220</v>
      </c>
      <c r="L170" s="28"/>
      <c r="M170" s="128" t="s">
        <v>3</v>
      </c>
      <c r="N170" s="129" t="s">
        <v>46</v>
      </c>
      <c r="P170" s="130">
        <f t="shared" si="31"/>
        <v>0</v>
      </c>
      <c r="Q170" s="130">
        <v>1.16666666666667E-2</v>
      </c>
      <c r="R170" s="130">
        <f t="shared" si="32"/>
        <v>7.0000000000000201E-2</v>
      </c>
      <c r="S170" s="130">
        <v>0</v>
      </c>
      <c r="T170" s="131">
        <f t="shared" si="33"/>
        <v>0</v>
      </c>
      <c r="AR170" s="132" t="s">
        <v>284</v>
      </c>
      <c r="AT170" s="132" t="s">
        <v>179</v>
      </c>
      <c r="AU170" s="132" t="s">
        <v>83</v>
      </c>
      <c r="AY170" s="17" t="s">
        <v>177</v>
      </c>
      <c r="BE170" s="133">
        <f t="shared" si="34"/>
        <v>0</v>
      </c>
      <c r="BF170" s="133">
        <f t="shared" si="35"/>
        <v>0</v>
      </c>
      <c r="BG170" s="133">
        <f t="shared" si="36"/>
        <v>0</v>
      </c>
      <c r="BH170" s="133">
        <f t="shared" si="37"/>
        <v>0</v>
      </c>
      <c r="BI170" s="133">
        <f t="shared" si="38"/>
        <v>0</v>
      </c>
      <c r="BJ170" s="17" t="s">
        <v>83</v>
      </c>
      <c r="BK170" s="133">
        <f t="shared" si="39"/>
        <v>0</v>
      </c>
      <c r="BL170" s="17" t="s">
        <v>284</v>
      </c>
      <c r="BM170" s="132" t="s">
        <v>822</v>
      </c>
    </row>
    <row r="171" spans="2:65" s="1" customFormat="1" ht="37.700000000000003" customHeight="1" x14ac:dyDescent="0.2">
      <c r="B171" s="120"/>
      <c r="C171" s="121" t="s">
        <v>515</v>
      </c>
      <c r="D171" s="121" t="s">
        <v>179</v>
      </c>
      <c r="E171" s="122" t="s">
        <v>1342</v>
      </c>
      <c r="F171" s="123" t="s">
        <v>1343</v>
      </c>
      <c r="G171" s="124" t="s">
        <v>387</v>
      </c>
      <c r="H171" s="125">
        <v>6</v>
      </c>
      <c r="I171" s="126"/>
      <c r="J171" s="127">
        <f t="shared" si="30"/>
        <v>0</v>
      </c>
      <c r="K171" s="123" t="s">
        <v>1220</v>
      </c>
      <c r="L171" s="28"/>
      <c r="M171" s="128" t="s">
        <v>3</v>
      </c>
      <c r="N171" s="129" t="s">
        <v>46</v>
      </c>
      <c r="P171" s="130">
        <f t="shared" si="31"/>
        <v>0</v>
      </c>
      <c r="Q171" s="130">
        <v>1.66666666666667E-3</v>
      </c>
      <c r="R171" s="130">
        <f t="shared" si="32"/>
        <v>1.0000000000000019E-2</v>
      </c>
      <c r="S171" s="130">
        <v>0</v>
      </c>
      <c r="T171" s="131">
        <f t="shared" si="33"/>
        <v>0</v>
      </c>
      <c r="AR171" s="132" t="s">
        <v>284</v>
      </c>
      <c r="AT171" s="132" t="s">
        <v>179</v>
      </c>
      <c r="AU171" s="132" t="s">
        <v>83</v>
      </c>
      <c r="AY171" s="17" t="s">
        <v>177</v>
      </c>
      <c r="BE171" s="133">
        <f t="shared" si="34"/>
        <v>0</v>
      </c>
      <c r="BF171" s="133">
        <f t="shared" si="35"/>
        <v>0</v>
      </c>
      <c r="BG171" s="133">
        <f t="shared" si="36"/>
        <v>0</v>
      </c>
      <c r="BH171" s="133">
        <f t="shared" si="37"/>
        <v>0</v>
      </c>
      <c r="BI171" s="133">
        <f t="shared" si="38"/>
        <v>0</v>
      </c>
      <c r="BJ171" s="17" t="s">
        <v>83</v>
      </c>
      <c r="BK171" s="133">
        <f t="shared" si="39"/>
        <v>0</v>
      </c>
      <c r="BL171" s="17" t="s">
        <v>284</v>
      </c>
      <c r="BM171" s="132" t="s">
        <v>839</v>
      </c>
    </row>
    <row r="172" spans="2:65" s="1" customFormat="1" ht="44.25" customHeight="1" x14ac:dyDescent="0.2">
      <c r="B172" s="120"/>
      <c r="C172" s="121" t="s">
        <v>523</v>
      </c>
      <c r="D172" s="121" t="s">
        <v>179</v>
      </c>
      <c r="E172" s="122" t="s">
        <v>1344</v>
      </c>
      <c r="F172" s="123" t="s">
        <v>1345</v>
      </c>
      <c r="G172" s="124" t="s">
        <v>387</v>
      </c>
      <c r="H172" s="125">
        <v>12</v>
      </c>
      <c r="I172" s="126"/>
      <c r="J172" s="127">
        <f t="shared" si="30"/>
        <v>0</v>
      </c>
      <c r="K172" s="123" t="s">
        <v>1220</v>
      </c>
      <c r="L172" s="28"/>
      <c r="M172" s="128" t="s">
        <v>3</v>
      </c>
      <c r="N172" s="129" t="s">
        <v>46</v>
      </c>
      <c r="P172" s="130">
        <f t="shared" si="31"/>
        <v>0</v>
      </c>
      <c r="Q172" s="130">
        <v>0</v>
      </c>
      <c r="R172" s="130">
        <f t="shared" si="32"/>
        <v>0</v>
      </c>
      <c r="S172" s="130">
        <v>0</v>
      </c>
      <c r="T172" s="131">
        <f t="shared" si="33"/>
        <v>0</v>
      </c>
      <c r="AR172" s="132" t="s">
        <v>284</v>
      </c>
      <c r="AT172" s="132" t="s">
        <v>179</v>
      </c>
      <c r="AU172" s="132" t="s">
        <v>83</v>
      </c>
      <c r="AY172" s="17" t="s">
        <v>177</v>
      </c>
      <c r="BE172" s="133">
        <f t="shared" si="34"/>
        <v>0</v>
      </c>
      <c r="BF172" s="133">
        <f t="shared" si="35"/>
        <v>0</v>
      </c>
      <c r="BG172" s="133">
        <f t="shared" si="36"/>
        <v>0</v>
      </c>
      <c r="BH172" s="133">
        <f t="shared" si="37"/>
        <v>0</v>
      </c>
      <c r="BI172" s="133">
        <f t="shared" si="38"/>
        <v>0</v>
      </c>
      <c r="BJ172" s="17" t="s">
        <v>83</v>
      </c>
      <c r="BK172" s="133">
        <f t="shared" si="39"/>
        <v>0</v>
      </c>
      <c r="BL172" s="17" t="s">
        <v>284</v>
      </c>
      <c r="BM172" s="132" t="s">
        <v>850</v>
      </c>
    </row>
    <row r="173" spans="2:65" s="1" customFormat="1" ht="44.25" customHeight="1" x14ac:dyDescent="0.2">
      <c r="B173" s="120"/>
      <c r="C173" s="121" t="s">
        <v>532</v>
      </c>
      <c r="D173" s="121" t="s">
        <v>179</v>
      </c>
      <c r="E173" s="122" t="s">
        <v>1346</v>
      </c>
      <c r="F173" s="123" t="s">
        <v>1347</v>
      </c>
      <c r="G173" s="124" t="s">
        <v>387</v>
      </c>
      <c r="H173" s="125">
        <v>6</v>
      </c>
      <c r="I173" s="126"/>
      <c r="J173" s="127">
        <f t="shared" si="30"/>
        <v>0</v>
      </c>
      <c r="K173" s="123" t="s">
        <v>1220</v>
      </c>
      <c r="L173" s="28"/>
      <c r="M173" s="128" t="s">
        <v>3</v>
      </c>
      <c r="N173" s="129" t="s">
        <v>46</v>
      </c>
      <c r="P173" s="130">
        <f t="shared" si="31"/>
        <v>0</v>
      </c>
      <c r="Q173" s="130">
        <v>0</v>
      </c>
      <c r="R173" s="130">
        <f t="shared" si="32"/>
        <v>0</v>
      </c>
      <c r="S173" s="130">
        <v>0</v>
      </c>
      <c r="T173" s="131">
        <f t="shared" si="33"/>
        <v>0</v>
      </c>
      <c r="AR173" s="132" t="s">
        <v>284</v>
      </c>
      <c r="AT173" s="132" t="s">
        <v>179</v>
      </c>
      <c r="AU173" s="132" t="s">
        <v>83</v>
      </c>
      <c r="AY173" s="17" t="s">
        <v>177</v>
      </c>
      <c r="BE173" s="133">
        <f t="shared" si="34"/>
        <v>0</v>
      </c>
      <c r="BF173" s="133">
        <f t="shared" si="35"/>
        <v>0</v>
      </c>
      <c r="BG173" s="133">
        <f t="shared" si="36"/>
        <v>0</v>
      </c>
      <c r="BH173" s="133">
        <f t="shared" si="37"/>
        <v>0</v>
      </c>
      <c r="BI173" s="133">
        <f t="shared" si="38"/>
        <v>0</v>
      </c>
      <c r="BJ173" s="17" t="s">
        <v>83</v>
      </c>
      <c r="BK173" s="133">
        <f t="shared" si="39"/>
        <v>0</v>
      </c>
      <c r="BL173" s="17" t="s">
        <v>284</v>
      </c>
      <c r="BM173" s="132" t="s">
        <v>861</v>
      </c>
    </row>
    <row r="174" spans="2:65" s="1" customFormat="1" ht="16.5" customHeight="1" x14ac:dyDescent="0.2">
      <c r="B174" s="120"/>
      <c r="C174" s="121" t="s">
        <v>540</v>
      </c>
      <c r="D174" s="121" t="s">
        <v>179</v>
      </c>
      <c r="E174" s="122" t="s">
        <v>1348</v>
      </c>
      <c r="F174" s="123" t="s">
        <v>1349</v>
      </c>
      <c r="G174" s="124" t="s">
        <v>387</v>
      </c>
      <c r="H174" s="125">
        <v>19</v>
      </c>
      <c r="I174" s="126"/>
      <c r="J174" s="127">
        <f t="shared" si="30"/>
        <v>0</v>
      </c>
      <c r="K174" s="123" t="s">
        <v>1220</v>
      </c>
      <c r="L174" s="28"/>
      <c r="M174" s="128" t="s">
        <v>3</v>
      </c>
      <c r="N174" s="129" t="s">
        <v>46</v>
      </c>
      <c r="P174" s="130">
        <f t="shared" si="31"/>
        <v>0</v>
      </c>
      <c r="Q174" s="130">
        <v>5.2631578947368398E-4</v>
      </c>
      <c r="R174" s="130">
        <f t="shared" si="32"/>
        <v>9.999999999999995E-3</v>
      </c>
      <c r="S174" s="130">
        <v>0</v>
      </c>
      <c r="T174" s="131">
        <f t="shared" si="33"/>
        <v>0</v>
      </c>
      <c r="AR174" s="132" t="s">
        <v>284</v>
      </c>
      <c r="AT174" s="132" t="s">
        <v>179</v>
      </c>
      <c r="AU174" s="132" t="s">
        <v>83</v>
      </c>
      <c r="AY174" s="17" t="s">
        <v>177</v>
      </c>
      <c r="BE174" s="133">
        <f t="shared" si="34"/>
        <v>0</v>
      </c>
      <c r="BF174" s="133">
        <f t="shared" si="35"/>
        <v>0</v>
      </c>
      <c r="BG174" s="133">
        <f t="shared" si="36"/>
        <v>0</v>
      </c>
      <c r="BH174" s="133">
        <f t="shared" si="37"/>
        <v>0</v>
      </c>
      <c r="BI174" s="133">
        <f t="shared" si="38"/>
        <v>0</v>
      </c>
      <c r="BJ174" s="17" t="s">
        <v>83</v>
      </c>
      <c r="BK174" s="133">
        <f t="shared" si="39"/>
        <v>0</v>
      </c>
      <c r="BL174" s="17" t="s">
        <v>284</v>
      </c>
      <c r="BM174" s="132" t="s">
        <v>870</v>
      </c>
    </row>
    <row r="175" spans="2:65" s="1" customFormat="1" ht="33" customHeight="1" x14ac:dyDescent="0.2">
      <c r="B175" s="120"/>
      <c r="C175" s="121" t="s">
        <v>548</v>
      </c>
      <c r="D175" s="121" t="s">
        <v>179</v>
      </c>
      <c r="E175" s="122" t="s">
        <v>1350</v>
      </c>
      <c r="F175" s="123" t="s">
        <v>1351</v>
      </c>
      <c r="G175" s="124" t="s">
        <v>387</v>
      </c>
      <c r="H175" s="125">
        <v>12</v>
      </c>
      <c r="I175" s="126"/>
      <c r="J175" s="127">
        <f t="shared" si="30"/>
        <v>0</v>
      </c>
      <c r="K175" s="123" t="s">
        <v>1220</v>
      </c>
      <c r="L175" s="28"/>
      <c r="M175" s="128" t="s">
        <v>3</v>
      </c>
      <c r="N175" s="129" t="s">
        <v>46</v>
      </c>
      <c r="P175" s="130">
        <f t="shared" si="31"/>
        <v>0</v>
      </c>
      <c r="Q175" s="130">
        <v>8.3333333333333295E-4</v>
      </c>
      <c r="R175" s="130">
        <f t="shared" si="32"/>
        <v>9.999999999999995E-3</v>
      </c>
      <c r="S175" s="130">
        <v>0</v>
      </c>
      <c r="T175" s="131">
        <f t="shared" si="33"/>
        <v>0</v>
      </c>
      <c r="AR175" s="132" t="s">
        <v>284</v>
      </c>
      <c r="AT175" s="132" t="s">
        <v>179</v>
      </c>
      <c r="AU175" s="132" t="s">
        <v>83</v>
      </c>
      <c r="AY175" s="17" t="s">
        <v>177</v>
      </c>
      <c r="BE175" s="133">
        <f t="shared" si="34"/>
        <v>0</v>
      </c>
      <c r="BF175" s="133">
        <f t="shared" si="35"/>
        <v>0</v>
      </c>
      <c r="BG175" s="133">
        <f t="shared" si="36"/>
        <v>0</v>
      </c>
      <c r="BH175" s="133">
        <f t="shared" si="37"/>
        <v>0</v>
      </c>
      <c r="BI175" s="133">
        <f t="shared" si="38"/>
        <v>0</v>
      </c>
      <c r="BJ175" s="17" t="s">
        <v>83</v>
      </c>
      <c r="BK175" s="133">
        <f t="shared" si="39"/>
        <v>0</v>
      </c>
      <c r="BL175" s="17" t="s">
        <v>284</v>
      </c>
      <c r="BM175" s="132" t="s">
        <v>883</v>
      </c>
    </row>
    <row r="176" spans="2:65" s="1" customFormat="1" ht="24.2" customHeight="1" x14ac:dyDescent="0.2">
      <c r="B176" s="120"/>
      <c r="C176" s="121" t="s">
        <v>556</v>
      </c>
      <c r="D176" s="121" t="s">
        <v>179</v>
      </c>
      <c r="E176" s="122" t="s">
        <v>1352</v>
      </c>
      <c r="F176" s="123" t="s">
        <v>1353</v>
      </c>
      <c r="G176" s="124" t="s">
        <v>227</v>
      </c>
      <c r="H176" s="125">
        <v>0.107</v>
      </c>
      <c r="I176" s="126"/>
      <c r="J176" s="127">
        <f t="shared" si="30"/>
        <v>0</v>
      </c>
      <c r="K176" s="123" t="s">
        <v>1220</v>
      </c>
      <c r="L176" s="28"/>
      <c r="M176" s="128" t="s">
        <v>3</v>
      </c>
      <c r="N176" s="129" t="s">
        <v>46</v>
      </c>
      <c r="P176" s="130">
        <f t="shared" si="31"/>
        <v>0</v>
      </c>
      <c r="Q176" s="130">
        <v>0</v>
      </c>
      <c r="R176" s="130">
        <f t="shared" si="32"/>
        <v>0</v>
      </c>
      <c r="S176" s="130">
        <v>0</v>
      </c>
      <c r="T176" s="131">
        <f t="shared" si="33"/>
        <v>0</v>
      </c>
      <c r="AR176" s="132" t="s">
        <v>284</v>
      </c>
      <c r="AT176" s="132" t="s">
        <v>179</v>
      </c>
      <c r="AU176" s="132" t="s">
        <v>83</v>
      </c>
      <c r="AY176" s="17" t="s">
        <v>177</v>
      </c>
      <c r="BE176" s="133">
        <f t="shared" si="34"/>
        <v>0</v>
      </c>
      <c r="BF176" s="133">
        <f t="shared" si="35"/>
        <v>0</v>
      </c>
      <c r="BG176" s="133">
        <f t="shared" si="36"/>
        <v>0</v>
      </c>
      <c r="BH176" s="133">
        <f t="shared" si="37"/>
        <v>0</v>
      </c>
      <c r="BI176" s="133">
        <f t="shared" si="38"/>
        <v>0</v>
      </c>
      <c r="BJ176" s="17" t="s">
        <v>83</v>
      </c>
      <c r="BK176" s="133">
        <f t="shared" si="39"/>
        <v>0</v>
      </c>
      <c r="BL176" s="17" t="s">
        <v>284</v>
      </c>
      <c r="BM176" s="132" t="s">
        <v>892</v>
      </c>
    </row>
    <row r="177" spans="2:65" s="1" customFormat="1" ht="19.5" x14ac:dyDescent="0.2">
      <c r="B177" s="28"/>
      <c r="D177" s="139" t="s">
        <v>1231</v>
      </c>
      <c r="F177" s="172" t="s">
        <v>1335</v>
      </c>
      <c r="I177" s="136"/>
      <c r="L177" s="28"/>
      <c r="M177" s="137"/>
      <c r="T177" s="44"/>
      <c r="AT177" s="17" t="s">
        <v>1231</v>
      </c>
      <c r="AU177" s="17" t="s">
        <v>83</v>
      </c>
    </row>
    <row r="178" spans="2:65" s="11" customFormat="1" ht="22.7" customHeight="1" x14ac:dyDescent="0.2">
      <c r="B178" s="108"/>
      <c r="D178" s="109" t="s">
        <v>74</v>
      </c>
      <c r="E178" s="118" t="s">
        <v>929</v>
      </c>
      <c r="F178" s="118" t="s">
        <v>930</v>
      </c>
      <c r="I178" s="111"/>
      <c r="J178" s="119">
        <f>BK178</f>
        <v>0</v>
      </c>
      <c r="L178" s="108"/>
      <c r="M178" s="113"/>
      <c r="P178" s="114">
        <f>SUM(P179:P183)</f>
        <v>0</v>
      </c>
      <c r="R178" s="114">
        <f>SUM(R179:R183)</f>
        <v>0</v>
      </c>
      <c r="T178" s="115">
        <f>SUM(T179:T183)</f>
        <v>0</v>
      </c>
      <c r="AR178" s="109" t="s">
        <v>86</v>
      </c>
      <c r="AT178" s="116" t="s">
        <v>74</v>
      </c>
      <c r="AU178" s="116" t="s">
        <v>83</v>
      </c>
      <c r="AY178" s="109" t="s">
        <v>177</v>
      </c>
      <c r="BK178" s="117">
        <f>SUM(BK179:BK183)</f>
        <v>0</v>
      </c>
    </row>
    <row r="179" spans="2:65" s="1" customFormat="1" ht="16.5" customHeight="1" x14ac:dyDescent="0.2">
      <c r="B179" s="120"/>
      <c r="C179" s="121" t="s">
        <v>597</v>
      </c>
      <c r="D179" s="121" t="s">
        <v>179</v>
      </c>
      <c r="E179" s="122" t="s">
        <v>1354</v>
      </c>
      <c r="F179" s="123" t="s">
        <v>1355</v>
      </c>
      <c r="G179" s="124" t="s">
        <v>279</v>
      </c>
      <c r="H179" s="125">
        <v>21.72</v>
      </c>
      <c r="I179" s="126"/>
      <c r="J179" s="127">
        <f>ROUND(I179*H179,2)</f>
        <v>0</v>
      </c>
      <c r="K179" s="123" t="s">
        <v>1220</v>
      </c>
      <c r="L179" s="28"/>
      <c r="M179" s="128" t="s">
        <v>3</v>
      </c>
      <c r="N179" s="129" t="s">
        <v>46</v>
      </c>
      <c r="P179" s="130">
        <f>O179*H179</f>
        <v>0</v>
      </c>
      <c r="Q179" s="130">
        <v>0</v>
      </c>
      <c r="R179" s="130">
        <f>Q179*H179</f>
        <v>0</v>
      </c>
      <c r="S179" s="130">
        <v>0</v>
      </c>
      <c r="T179" s="131">
        <f>S179*H179</f>
        <v>0</v>
      </c>
      <c r="AR179" s="132" t="s">
        <v>284</v>
      </c>
      <c r="AT179" s="132" t="s">
        <v>179</v>
      </c>
      <c r="AU179" s="132" t="s">
        <v>86</v>
      </c>
      <c r="AY179" s="17" t="s">
        <v>177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7" t="s">
        <v>83</v>
      </c>
      <c r="BK179" s="133">
        <f>ROUND(I179*H179,2)</f>
        <v>0</v>
      </c>
      <c r="BL179" s="17" t="s">
        <v>284</v>
      </c>
      <c r="BM179" s="132" t="s">
        <v>1356</v>
      </c>
    </row>
    <row r="180" spans="2:65" s="1" customFormat="1" ht="55.5" customHeight="1" x14ac:dyDescent="0.2">
      <c r="B180" s="120"/>
      <c r="C180" s="159" t="s">
        <v>602</v>
      </c>
      <c r="D180" s="159" t="s">
        <v>246</v>
      </c>
      <c r="E180" s="160" t="s">
        <v>1357</v>
      </c>
      <c r="F180" s="161" t="s">
        <v>1358</v>
      </c>
      <c r="G180" s="124" t="s">
        <v>279</v>
      </c>
      <c r="H180" s="163">
        <v>4.3440000000000003</v>
      </c>
      <c r="I180" s="164"/>
      <c r="J180" s="165">
        <f>ROUND(I180*H180,2)</f>
        <v>0</v>
      </c>
      <c r="K180" s="161" t="s">
        <v>1220</v>
      </c>
      <c r="L180" s="166"/>
      <c r="M180" s="167" t="s">
        <v>3</v>
      </c>
      <c r="N180" s="168" t="s">
        <v>46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406</v>
      </c>
      <c r="AT180" s="132" t="s">
        <v>246</v>
      </c>
      <c r="AU180" s="132" t="s">
        <v>86</v>
      </c>
      <c r="AY180" s="17" t="s">
        <v>177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7" t="s">
        <v>83</v>
      </c>
      <c r="BK180" s="133">
        <f>ROUND(I180*H180,2)</f>
        <v>0</v>
      </c>
      <c r="BL180" s="17" t="s">
        <v>284</v>
      </c>
      <c r="BM180" s="132" t="s">
        <v>1359</v>
      </c>
    </row>
    <row r="181" spans="2:65" s="13" customFormat="1" x14ac:dyDescent="0.2">
      <c r="B181" s="145"/>
      <c r="D181" s="139" t="s">
        <v>188</v>
      </c>
      <c r="E181" s="146" t="s">
        <v>3</v>
      </c>
      <c r="F181" s="147" t="s">
        <v>1360</v>
      </c>
      <c r="H181" s="148">
        <v>4.3440000000000003</v>
      </c>
      <c r="I181" s="149"/>
      <c r="L181" s="145"/>
      <c r="M181" s="150"/>
      <c r="T181" s="151"/>
      <c r="AT181" s="146" t="s">
        <v>188</v>
      </c>
      <c r="AU181" s="146" t="s">
        <v>86</v>
      </c>
      <c r="AV181" s="13" t="s">
        <v>86</v>
      </c>
      <c r="AW181" s="13" t="s">
        <v>36</v>
      </c>
      <c r="AX181" s="13" t="s">
        <v>83</v>
      </c>
      <c r="AY181" s="146" t="s">
        <v>177</v>
      </c>
    </row>
    <row r="182" spans="2:65" s="1" customFormat="1" ht="63.6" customHeight="1" x14ac:dyDescent="0.2">
      <c r="B182" s="120"/>
      <c r="C182" s="121" t="s">
        <v>577</v>
      </c>
      <c r="D182" s="121" t="s">
        <v>179</v>
      </c>
      <c r="E182" s="122" t="s">
        <v>1361</v>
      </c>
      <c r="F182" s="123" t="s">
        <v>1362</v>
      </c>
      <c r="G182" s="124" t="s">
        <v>279</v>
      </c>
      <c r="H182" s="125">
        <v>21.72</v>
      </c>
      <c r="I182" s="126"/>
      <c r="J182" s="127">
        <f>ROUND(I182*H182,2)</f>
        <v>0</v>
      </c>
      <c r="K182" s="123" t="s">
        <v>1220</v>
      </c>
      <c r="L182" s="28"/>
      <c r="M182" s="128" t="s">
        <v>3</v>
      </c>
      <c r="N182" s="129" t="s">
        <v>46</v>
      </c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284</v>
      </c>
      <c r="AT182" s="132" t="s">
        <v>179</v>
      </c>
      <c r="AU182" s="132" t="s">
        <v>86</v>
      </c>
      <c r="AY182" s="17" t="s">
        <v>177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7" t="s">
        <v>83</v>
      </c>
      <c r="BK182" s="133">
        <f>ROUND(I182*H182,2)</f>
        <v>0</v>
      </c>
      <c r="BL182" s="17" t="s">
        <v>284</v>
      </c>
      <c r="BM182" s="132" t="s">
        <v>1363</v>
      </c>
    </row>
    <row r="183" spans="2:65" s="13" customFormat="1" x14ac:dyDescent="0.2">
      <c r="B183" s="145"/>
      <c r="D183" s="139" t="s">
        <v>188</v>
      </c>
      <c r="E183" s="146" t="s">
        <v>3</v>
      </c>
      <c r="F183" s="147" t="s">
        <v>1364</v>
      </c>
      <c r="H183" s="148">
        <v>21.72</v>
      </c>
      <c r="I183" s="149"/>
      <c r="L183" s="145"/>
      <c r="M183" s="169"/>
      <c r="N183" s="170"/>
      <c r="O183" s="170"/>
      <c r="P183" s="170"/>
      <c r="Q183" s="170"/>
      <c r="R183" s="170"/>
      <c r="S183" s="170"/>
      <c r="T183" s="171"/>
      <c r="AT183" s="146" t="s">
        <v>188</v>
      </c>
      <c r="AU183" s="146" t="s">
        <v>86</v>
      </c>
      <c r="AV183" s="13" t="s">
        <v>86</v>
      </c>
      <c r="AW183" s="13" t="s">
        <v>36</v>
      </c>
      <c r="AX183" s="13" t="s">
        <v>83</v>
      </c>
      <c r="AY183" s="146" t="s">
        <v>177</v>
      </c>
    </row>
    <row r="184" spans="2:65" s="1" customFormat="1" ht="6.95" customHeight="1" x14ac:dyDescent="0.2">
      <c r="B184" s="34"/>
      <c r="C184" s="35"/>
      <c r="D184" s="35"/>
      <c r="E184" s="35"/>
      <c r="F184" s="35"/>
      <c r="G184" s="35"/>
      <c r="H184" s="35"/>
      <c r="I184" s="35"/>
      <c r="J184" s="35"/>
      <c r="K184" s="35"/>
      <c r="L184" s="28"/>
    </row>
  </sheetData>
  <autoFilter ref="C86:K183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8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91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1365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3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ROUND(J84,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ROUND((SUM(BE84:BE197)),  2)</f>
        <v>0</v>
      </c>
      <c r="I33" s="82">
        <v>0.21</v>
      </c>
      <c r="J33" s="72">
        <f>ROUND(((SUM(BE84:BE197))*I33),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ROUND((SUM(BF84:BF197)),  2)</f>
        <v>0</v>
      </c>
      <c r="I34" s="82">
        <v>0.12</v>
      </c>
      <c r="J34" s="72">
        <f>ROUND(((SUM(BF84:BF197))*I34),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ROUND((SUM(BG84:BG197)),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ROUND((SUM(BH84:BH197)),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ROUND((SUM(BI84:BI197)),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2401103a - VZT - změna 1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J84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1366</v>
      </c>
      <c r="E60" s="94"/>
      <c r="F60" s="94"/>
      <c r="G60" s="94"/>
      <c r="H60" s="94"/>
      <c r="I60" s="94"/>
      <c r="J60" s="95">
        <f>J85</f>
        <v>0</v>
      </c>
      <c r="L60" s="92"/>
    </row>
    <row r="61" spans="2:47" s="8" customFormat="1" ht="24.95" customHeight="1" x14ac:dyDescent="0.2">
      <c r="B61" s="92"/>
      <c r="D61" s="93" t="s">
        <v>1367</v>
      </c>
      <c r="E61" s="94"/>
      <c r="F61" s="94"/>
      <c r="G61" s="94"/>
      <c r="H61" s="94"/>
      <c r="I61" s="94"/>
      <c r="J61" s="95">
        <f>J95</f>
        <v>0</v>
      </c>
      <c r="L61" s="92"/>
    </row>
    <row r="62" spans="2:47" s="8" customFormat="1" ht="24.95" customHeight="1" x14ac:dyDescent="0.2">
      <c r="B62" s="92"/>
      <c r="D62" s="93" t="s">
        <v>1368</v>
      </c>
      <c r="E62" s="94"/>
      <c r="F62" s="94"/>
      <c r="G62" s="94"/>
      <c r="H62" s="94"/>
      <c r="I62" s="94"/>
      <c r="J62" s="95">
        <f>J102</f>
        <v>0</v>
      </c>
      <c r="L62" s="92"/>
    </row>
    <row r="63" spans="2:47" s="8" customFormat="1" ht="24.95" customHeight="1" x14ac:dyDescent="0.2">
      <c r="B63" s="92"/>
      <c r="D63" s="93" t="s">
        <v>1369</v>
      </c>
      <c r="E63" s="94"/>
      <c r="F63" s="94"/>
      <c r="G63" s="94"/>
      <c r="H63" s="94"/>
      <c r="I63" s="94"/>
      <c r="J63" s="95">
        <f>J191</f>
        <v>0</v>
      </c>
      <c r="L63" s="92"/>
    </row>
    <row r="64" spans="2:47" s="8" customFormat="1" ht="24.95" customHeight="1" x14ac:dyDescent="0.2">
      <c r="B64" s="92"/>
      <c r="D64" s="93" t="s">
        <v>1370</v>
      </c>
      <c r="E64" s="94"/>
      <c r="F64" s="94"/>
      <c r="G64" s="94"/>
      <c r="H64" s="94"/>
      <c r="I64" s="94"/>
      <c r="J64" s="95">
        <f>J197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s="1" customFormat="1" ht="12" customHeight="1" x14ac:dyDescent="0.2">
      <c r="B75" s="28"/>
      <c r="C75" s="270" t="s">
        <v>133</v>
      </c>
      <c r="L75" s="28"/>
    </row>
    <row r="76" spans="2:12" s="1" customFormat="1" ht="16.5" customHeight="1" x14ac:dyDescent="0.2">
      <c r="B76" s="28"/>
      <c r="E76" s="318" t="str">
        <f>E9</f>
        <v>2401103a - VZT - změna 1</v>
      </c>
      <c r="F76" s="320"/>
      <c r="G76" s="320"/>
      <c r="H76" s="320"/>
      <c r="L76" s="28"/>
    </row>
    <row r="77" spans="2:12" s="1" customFormat="1" ht="6.95" customHeight="1" x14ac:dyDescent="0.2">
      <c r="B77" s="28"/>
      <c r="L77" s="28"/>
    </row>
    <row r="78" spans="2:12" s="1" customFormat="1" ht="12" customHeight="1" x14ac:dyDescent="0.2">
      <c r="B78" s="28"/>
      <c r="C78" s="270" t="s">
        <v>22</v>
      </c>
      <c r="F78" s="260" t="str">
        <f>F12</f>
        <v>Ostrava</v>
      </c>
      <c r="I78" s="270" t="s">
        <v>24</v>
      </c>
      <c r="J78" s="267" t="str">
        <f>IF(J12="","",J12)</f>
        <v>9. 6. 2024</v>
      </c>
      <c r="L78" s="28"/>
    </row>
    <row r="79" spans="2:12" s="1" customFormat="1" ht="6.95" customHeight="1" x14ac:dyDescent="0.2">
      <c r="B79" s="28"/>
      <c r="L79" s="28"/>
    </row>
    <row r="80" spans="2:12" s="1" customFormat="1" ht="15.2" customHeight="1" x14ac:dyDescent="0.2">
      <c r="B80" s="28"/>
      <c r="C80" s="270" t="s">
        <v>28</v>
      </c>
      <c r="F80" s="260" t="str">
        <f>E15</f>
        <v>VŠB TU, Ostrava</v>
      </c>
      <c r="I80" s="270" t="s">
        <v>34</v>
      </c>
      <c r="J80" s="262" t="str">
        <f>E21</f>
        <v>ARCHI BIM</v>
      </c>
      <c r="L80" s="28"/>
    </row>
    <row r="81" spans="2:65" s="1" customFormat="1" ht="15.2" customHeight="1" x14ac:dyDescent="0.2">
      <c r="B81" s="28"/>
      <c r="C81" s="270" t="s">
        <v>32</v>
      </c>
      <c r="F81" s="260" t="str">
        <f>IF(E18="","",E18)</f>
        <v>Vyplň údaj</v>
      </c>
      <c r="I81" s="270" t="s">
        <v>37</v>
      </c>
      <c r="J81" s="262" t="str">
        <f>E24</f>
        <v>Anna Mužná</v>
      </c>
      <c r="L81" s="28"/>
    </row>
    <row r="82" spans="2:65" s="1" customFormat="1" ht="10.35" customHeight="1" x14ac:dyDescent="0.2">
      <c r="B82" s="28"/>
      <c r="L82" s="28"/>
    </row>
    <row r="83" spans="2:65" s="10" customFormat="1" ht="29.25" customHeight="1" x14ac:dyDescent="0.2">
      <c r="B83" s="100"/>
      <c r="C83" s="101" t="s">
        <v>163</v>
      </c>
      <c r="D83" s="102" t="s">
        <v>60</v>
      </c>
      <c r="E83" s="102" t="s">
        <v>56</v>
      </c>
      <c r="F83" s="102" t="s">
        <v>57</v>
      </c>
      <c r="G83" s="102" t="s">
        <v>164</v>
      </c>
      <c r="H83" s="102" t="s">
        <v>165</v>
      </c>
      <c r="I83" s="102" t="s">
        <v>166</v>
      </c>
      <c r="J83" s="102" t="s">
        <v>138</v>
      </c>
      <c r="K83" s="103" t="s">
        <v>167</v>
      </c>
      <c r="L83" s="100"/>
      <c r="M83" s="47" t="s">
        <v>3</v>
      </c>
      <c r="N83" s="48" t="s">
        <v>45</v>
      </c>
      <c r="O83" s="48" t="s">
        <v>168</v>
      </c>
      <c r="P83" s="48" t="s">
        <v>169</v>
      </c>
      <c r="Q83" s="48" t="s">
        <v>170</v>
      </c>
      <c r="R83" s="48" t="s">
        <v>171</v>
      </c>
      <c r="S83" s="48" t="s">
        <v>172</v>
      </c>
      <c r="T83" s="49" t="s">
        <v>173</v>
      </c>
    </row>
    <row r="84" spans="2:65" s="1" customFormat="1" ht="22.7" customHeight="1" x14ac:dyDescent="0.25">
      <c r="B84" s="28"/>
      <c r="C84" s="52" t="s">
        <v>174</v>
      </c>
      <c r="J84" s="104">
        <f>BK84</f>
        <v>0</v>
      </c>
      <c r="L84" s="28"/>
      <c r="M84" s="50"/>
      <c r="N84" s="42"/>
      <c r="O84" s="42"/>
      <c r="P84" s="105">
        <f>P85+P95+P102+P191+P197</f>
        <v>0</v>
      </c>
      <c r="Q84" s="42"/>
      <c r="R84" s="105">
        <f>R85+R95+R102+R191+R197</f>
        <v>0</v>
      </c>
      <c r="S84" s="42"/>
      <c r="T84" s="106">
        <f>T85+T95+T102+T191+T197</f>
        <v>0</v>
      </c>
      <c r="AT84" s="17" t="s">
        <v>74</v>
      </c>
      <c r="AU84" s="17" t="s">
        <v>139</v>
      </c>
      <c r="BK84" s="107">
        <f>BK85+BK95+BK102+BK191+BK197</f>
        <v>0</v>
      </c>
    </row>
    <row r="85" spans="2:65" s="11" customFormat="1" ht="26.1" customHeight="1" x14ac:dyDescent="0.2">
      <c r="B85" s="108"/>
      <c r="D85" s="109" t="s">
        <v>74</v>
      </c>
      <c r="E85" s="110" t="s">
        <v>822</v>
      </c>
      <c r="F85" s="110" t="s">
        <v>1371</v>
      </c>
      <c r="I85" s="111"/>
      <c r="J85" s="112">
        <f>BK85</f>
        <v>0</v>
      </c>
      <c r="L85" s="108"/>
      <c r="M85" s="113"/>
      <c r="P85" s="114">
        <f>SUM(P86:P94)</f>
        <v>0</v>
      </c>
      <c r="R85" s="114">
        <f>SUM(R86:R94)</f>
        <v>0</v>
      </c>
      <c r="T85" s="115">
        <f>SUM(T86:T94)</f>
        <v>0</v>
      </c>
      <c r="AR85" s="109" t="s">
        <v>83</v>
      </c>
      <c r="AT85" s="116" t="s">
        <v>74</v>
      </c>
      <c r="AU85" s="116" t="s">
        <v>75</v>
      </c>
      <c r="AY85" s="109" t="s">
        <v>177</v>
      </c>
      <c r="BK85" s="117">
        <f>SUM(BK86:BK94)</f>
        <v>0</v>
      </c>
    </row>
    <row r="86" spans="2:65" s="1" customFormat="1" ht="24.2" customHeight="1" x14ac:dyDescent="0.2">
      <c r="B86" s="120"/>
      <c r="C86" s="121" t="s">
        <v>83</v>
      </c>
      <c r="D86" s="121" t="s">
        <v>179</v>
      </c>
      <c r="E86" s="122" t="s">
        <v>1372</v>
      </c>
      <c r="F86" s="123" t="s">
        <v>1373</v>
      </c>
      <c r="G86" s="124" t="s">
        <v>279</v>
      </c>
      <c r="H86" s="125">
        <v>65</v>
      </c>
      <c r="I86" s="126"/>
      <c r="J86" s="127">
        <f>ROUND(I86*H86,2)</f>
        <v>0</v>
      </c>
      <c r="K86" s="123" t="s">
        <v>3</v>
      </c>
      <c r="L86" s="28"/>
      <c r="M86" s="128" t="s">
        <v>3</v>
      </c>
      <c r="N86" s="129" t="s">
        <v>46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184</v>
      </c>
      <c r="AT86" s="132" t="s">
        <v>179</v>
      </c>
      <c r="AU86" s="132" t="s">
        <v>83</v>
      </c>
      <c r="AY86" s="17" t="s">
        <v>177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83</v>
      </c>
      <c r="BK86" s="133">
        <f>ROUND(I86*H86,2)</f>
        <v>0</v>
      </c>
      <c r="BL86" s="17" t="s">
        <v>184</v>
      </c>
      <c r="BM86" s="132" t="s">
        <v>86</v>
      </c>
    </row>
    <row r="87" spans="2:65" s="1" customFormat="1" ht="39" x14ac:dyDescent="0.2">
      <c r="B87" s="28"/>
      <c r="D87" s="139" t="s">
        <v>1231</v>
      </c>
      <c r="F87" s="172" t="s">
        <v>1374</v>
      </c>
      <c r="I87" s="136"/>
      <c r="L87" s="28"/>
      <c r="M87" s="137"/>
      <c r="T87" s="44"/>
      <c r="AT87" s="17" t="s">
        <v>1231</v>
      </c>
      <c r="AU87" s="17" t="s">
        <v>83</v>
      </c>
    </row>
    <row r="88" spans="2:65" s="12" customFormat="1" x14ac:dyDescent="0.2">
      <c r="B88" s="138"/>
      <c r="D88" s="139" t="s">
        <v>188</v>
      </c>
      <c r="E88" s="140" t="s">
        <v>3</v>
      </c>
      <c r="F88" s="141" t="s">
        <v>1375</v>
      </c>
      <c r="H88" s="140" t="s">
        <v>3</v>
      </c>
      <c r="I88" s="142"/>
      <c r="L88" s="138"/>
      <c r="M88" s="143"/>
      <c r="T88" s="144"/>
      <c r="AT88" s="140" t="s">
        <v>188</v>
      </c>
      <c r="AU88" s="140" t="s">
        <v>83</v>
      </c>
      <c r="AV88" s="12" t="s">
        <v>83</v>
      </c>
      <c r="AW88" s="12" t="s">
        <v>36</v>
      </c>
      <c r="AX88" s="12" t="s">
        <v>75</v>
      </c>
      <c r="AY88" s="140" t="s">
        <v>177</v>
      </c>
    </row>
    <row r="89" spans="2:65" s="13" customFormat="1" x14ac:dyDescent="0.2">
      <c r="B89" s="145"/>
      <c r="D89" s="139" t="s">
        <v>188</v>
      </c>
      <c r="E89" s="146" t="s">
        <v>3</v>
      </c>
      <c r="F89" s="147" t="s">
        <v>1376</v>
      </c>
      <c r="H89" s="148">
        <v>65</v>
      </c>
      <c r="I89" s="149"/>
      <c r="L89" s="145"/>
      <c r="M89" s="150"/>
      <c r="T89" s="151"/>
      <c r="AT89" s="146" t="s">
        <v>188</v>
      </c>
      <c r="AU89" s="146" t="s">
        <v>83</v>
      </c>
      <c r="AV89" s="13" t="s">
        <v>86</v>
      </c>
      <c r="AW89" s="13" t="s">
        <v>36</v>
      </c>
      <c r="AX89" s="13" t="s">
        <v>75</v>
      </c>
      <c r="AY89" s="146" t="s">
        <v>177</v>
      </c>
    </row>
    <row r="90" spans="2:65" s="14" customFormat="1" x14ac:dyDescent="0.2">
      <c r="B90" s="152"/>
      <c r="D90" s="139" t="s">
        <v>188</v>
      </c>
      <c r="E90" s="153" t="s">
        <v>3</v>
      </c>
      <c r="F90" s="154" t="s">
        <v>199</v>
      </c>
      <c r="H90" s="155">
        <v>65</v>
      </c>
      <c r="I90" s="156"/>
      <c r="L90" s="152"/>
      <c r="M90" s="157"/>
      <c r="T90" s="158"/>
      <c r="AT90" s="153" t="s">
        <v>188</v>
      </c>
      <c r="AU90" s="153" t="s">
        <v>83</v>
      </c>
      <c r="AV90" s="14" t="s">
        <v>184</v>
      </c>
      <c r="AW90" s="14" t="s">
        <v>36</v>
      </c>
      <c r="AX90" s="14" t="s">
        <v>83</v>
      </c>
      <c r="AY90" s="153" t="s">
        <v>177</v>
      </c>
    </row>
    <row r="91" spans="2:65" s="1" customFormat="1" ht="37.700000000000003" customHeight="1" x14ac:dyDescent="0.2">
      <c r="B91" s="120"/>
      <c r="C91" s="121" t="s">
        <v>86</v>
      </c>
      <c r="D91" s="121" t="s">
        <v>179</v>
      </c>
      <c r="E91" s="122" t="s">
        <v>1377</v>
      </c>
      <c r="F91" s="123" t="s">
        <v>1378</v>
      </c>
      <c r="G91" s="124" t="s">
        <v>279</v>
      </c>
      <c r="H91" s="125">
        <v>65</v>
      </c>
      <c r="I91" s="126"/>
      <c r="J91" s="127">
        <f>ROUND(I91*H91,2)</f>
        <v>0</v>
      </c>
      <c r="K91" s="123" t="s">
        <v>3</v>
      </c>
      <c r="L91" s="28"/>
      <c r="M91" s="128" t="s">
        <v>3</v>
      </c>
      <c r="N91" s="129" t="s">
        <v>46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83</v>
      </c>
      <c r="BK91" s="133">
        <f>ROUND(I91*H91,2)</f>
        <v>0</v>
      </c>
      <c r="BL91" s="17" t="s">
        <v>184</v>
      </c>
      <c r="BM91" s="132" t="s">
        <v>184</v>
      </c>
    </row>
    <row r="92" spans="2:65" s="1" customFormat="1" ht="39" x14ac:dyDescent="0.2">
      <c r="B92" s="28"/>
      <c r="D92" s="139" t="s">
        <v>1231</v>
      </c>
      <c r="F92" s="172" t="s">
        <v>1374</v>
      </c>
      <c r="I92" s="136"/>
      <c r="L92" s="28"/>
      <c r="M92" s="137"/>
      <c r="T92" s="44"/>
      <c r="AT92" s="17" t="s">
        <v>1231</v>
      </c>
      <c r="AU92" s="17" t="s">
        <v>83</v>
      </c>
    </row>
    <row r="93" spans="2:65" s="1" customFormat="1" ht="37.700000000000003" customHeight="1" x14ac:dyDescent="0.2">
      <c r="B93" s="120"/>
      <c r="C93" s="121" t="s">
        <v>200</v>
      </c>
      <c r="D93" s="121" t="s">
        <v>179</v>
      </c>
      <c r="E93" s="122" t="s">
        <v>1379</v>
      </c>
      <c r="F93" s="123" t="s">
        <v>1380</v>
      </c>
      <c r="G93" s="124" t="s">
        <v>279</v>
      </c>
      <c r="H93" s="125">
        <v>65</v>
      </c>
      <c r="I93" s="126"/>
      <c r="J93" s="127">
        <f>ROUND(I93*H93,2)</f>
        <v>0</v>
      </c>
      <c r="K93" s="123" t="s">
        <v>3</v>
      </c>
      <c r="L93" s="28"/>
      <c r="M93" s="128" t="s">
        <v>3</v>
      </c>
      <c r="N93" s="129" t="s">
        <v>46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184</v>
      </c>
      <c r="AT93" s="132" t="s">
        <v>179</v>
      </c>
      <c r="AU93" s="132" t="s">
        <v>83</v>
      </c>
      <c r="AY93" s="17" t="s">
        <v>177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83</v>
      </c>
      <c r="BK93" s="133">
        <f>ROUND(I93*H93,2)</f>
        <v>0</v>
      </c>
      <c r="BL93" s="17" t="s">
        <v>184</v>
      </c>
      <c r="BM93" s="132" t="s">
        <v>218</v>
      </c>
    </row>
    <row r="94" spans="2:65" s="1" customFormat="1" ht="29.25" x14ac:dyDescent="0.2">
      <c r="B94" s="28"/>
      <c r="D94" s="139" t="s">
        <v>1231</v>
      </c>
      <c r="F94" s="172" t="s">
        <v>1381</v>
      </c>
      <c r="I94" s="136"/>
      <c r="L94" s="28"/>
      <c r="M94" s="137"/>
      <c r="T94" s="44"/>
      <c r="AT94" s="17" t="s">
        <v>1231</v>
      </c>
      <c r="AU94" s="17" t="s">
        <v>83</v>
      </c>
    </row>
    <row r="95" spans="2:65" s="11" customFormat="1" ht="26.1" customHeight="1" x14ac:dyDescent="0.2">
      <c r="B95" s="108"/>
      <c r="D95" s="109" t="s">
        <v>74</v>
      </c>
      <c r="E95" s="110" t="s">
        <v>738</v>
      </c>
      <c r="F95" s="110" t="s">
        <v>739</v>
      </c>
      <c r="I95" s="111"/>
      <c r="J95" s="112">
        <f>BK95</f>
        <v>0</v>
      </c>
      <c r="L95" s="108"/>
      <c r="M95" s="113"/>
      <c r="P95" s="114">
        <f>SUM(P96:P101)</f>
        <v>0</v>
      </c>
      <c r="R95" s="114">
        <f>SUM(R96:R101)</f>
        <v>0</v>
      </c>
      <c r="T95" s="115">
        <f>SUM(T96:T101)</f>
        <v>0</v>
      </c>
      <c r="AR95" s="109" t="s">
        <v>86</v>
      </c>
      <c r="AT95" s="116" t="s">
        <v>74</v>
      </c>
      <c r="AU95" s="116" t="s">
        <v>75</v>
      </c>
      <c r="AY95" s="109" t="s">
        <v>177</v>
      </c>
      <c r="BK95" s="117">
        <f>SUM(BK96:BK101)</f>
        <v>0</v>
      </c>
    </row>
    <row r="96" spans="2:65" s="1" customFormat="1" ht="48.95" customHeight="1" x14ac:dyDescent="0.2">
      <c r="B96" s="120"/>
      <c r="C96" s="121" t="s">
        <v>184</v>
      </c>
      <c r="D96" s="121" t="s">
        <v>179</v>
      </c>
      <c r="E96" s="122" t="s">
        <v>1382</v>
      </c>
      <c r="F96" s="123" t="s">
        <v>1383</v>
      </c>
      <c r="G96" s="124" t="s">
        <v>279</v>
      </c>
      <c r="H96" s="125">
        <v>55</v>
      </c>
      <c r="I96" s="126"/>
      <c r="J96" s="127">
        <f>ROUND(I96*H96,2)</f>
        <v>0</v>
      </c>
      <c r="K96" s="123" t="s">
        <v>3</v>
      </c>
      <c r="L96" s="28"/>
      <c r="M96" s="128" t="s">
        <v>3</v>
      </c>
      <c r="N96" s="129" t="s">
        <v>46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284</v>
      </c>
      <c r="AT96" s="132" t="s">
        <v>179</v>
      </c>
      <c r="AU96" s="132" t="s">
        <v>83</v>
      </c>
      <c r="AY96" s="17" t="s">
        <v>177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83</v>
      </c>
      <c r="BK96" s="133">
        <f>ROUND(I96*H96,2)</f>
        <v>0</v>
      </c>
      <c r="BL96" s="17" t="s">
        <v>284</v>
      </c>
      <c r="BM96" s="132" t="s">
        <v>231</v>
      </c>
    </row>
    <row r="97" spans="2:65" s="1" customFormat="1" ht="19.5" x14ac:dyDescent="0.2">
      <c r="B97" s="28"/>
      <c r="D97" s="139" t="s">
        <v>1231</v>
      </c>
      <c r="F97" s="172" t="s">
        <v>1384</v>
      </c>
      <c r="I97" s="136"/>
      <c r="L97" s="28"/>
      <c r="M97" s="137"/>
      <c r="T97" s="44"/>
      <c r="AT97" s="17" t="s">
        <v>1231</v>
      </c>
      <c r="AU97" s="17" t="s">
        <v>83</v>
      </c>
    </row>
    <row r="98" spans="2:65" s="1" customFormat="1" ht="44.25" customHeight="1" x14ac:dyDescent="0.2">
      <c r="B98" s="120"/>
      <c r="C98" s="121" t="s">
        <v>211</v>
      </c>
      <c r="D98" s="121" t="s">
        <v>179</v>
      </c>
      <c r="E98" s="122" t="s">
        <v>1385</v>
      </c>
      <c r="F98" s="123" t="s">
        <v>1386</v>
      </c>
      <c r="G98" s="124" t="s">
        <v>279</v>
      </c>
      <c r="H98" s="125">
        <v>5</v>
      </c>
      <c r="I98" s="126"/>
      <c r="J98" s="127">
        <f>ROUND(I98*H98,2)</f>
        <v>0</v>
      </c>
      <c r="K98" s="123" t="s">
        <v>3</v>
      </c>
      <c r="L98" s="28"/>
      <c r="M98" s="128" t="s">
        <v>3</v>
      </c>
      <c r="N98" s="129" t="s">
        <v>46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284</v>
      </c>
      <c r="AT98" s="132" t="s">
        <v>179</v>
      </c>
      <c r="AU98" s="132" t="s">
        <v>83</v>
      </c>
      <c r="AY98" s="17" t="s">
        <v>177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83</v>
      </c>
      <c r="BK98" s="133">
        <f>ROUND(I98*H98,2)</f>
        <v>0</v>
      </c>
      <c r="BL98" s="17" t="s">
        <v>284</v>
      </c>
      <c r="BM98" s="132" t="s">
        <v>245</v>
      </c>
    </row>
    <row r="99" spans="2:65" s="1" customFormat="1" ht="33" customHeight="1" x14ac:dyDescent="0.2">
      <c r="B99" s="120"/>
      <c r="C99" s="121" t="s">
        <v>218</v>
      </c>
      <c r="D99" s="121" t="s">
        <v>179</v>
      </c>
      <c r="E99" s="122" t="s">
        <v>1387</v>
      </c>
      <c r="F99" s="123" t="s">
        <v>1388</v>
      </c>
      <c r="G99" s="124" t="s">
        <v>279</v>
      </c>
      <c r="H99" s="125">
        <v>55</v>
      </c>
      <c r="I99" s="126"/>
      <c r="J99" s="127">
        <f>ROUND(I99*H99,2)</f>
        <v>0</v>
      </c>
      <c r="K99" s="123" t="s">
        <v>3</v>
      </c>
      <c r="L99" s="28"/>
      <c r="M99" s="128" t="s">
        <v>3</v>
      </c>
      <c r="N99" s="129" t="s">
        <v>46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284</v>
      </c>
      <c r="AT99" s="132" t="s">
        <v>179</v>
      </c>
      <c r="AU99" s="132" t="s">
        <v>83</v>
      </c>
      <c r="AY99" s="17" t="s">
        <v>177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83</v>
      </c>
      <c r="BK99" s="133">
        <f>ROUND(I99*H99,2)</f>
        <v>0</v>
      </c>
      <c r="BL99" s="17" t="s">
        <v>284</v>
      </c>
      <c r="BM99" s="132" t="s">
        <v>9</v>
      </c>
    </row>
    <row r="100" spans="2:65" s="1" customFormat="1" ht="24.2" customHeight="1" x14ac:dyDescent="0.2">
      <c r="B100" s="120"/>
      <c r="C100" s="121" t="s">
        <v>224</v>
      </c>
      <c r="D100" s="121" t="s">
        <v>179</v>
      </c>
      <c r="E100" s="122" t="s">
        <v>1389</v>
      </c>
      <c r="F100" s="123" t="s">
        <v>1390</v>
      </c>
      <c r="G100" s="124" t="s">
        <v>227</v>
      </c>
      <c r="H100" s="125">
        <v>0.155</v>
      </c>
      <c r="I100" s="126"/>
      <c r="J100" s="127">
        <f>ROUND(I100*H100,2)</f>
        <v>0</v>
      </c>
      <c r="K100" s="123" t="s">
        <v>3</v>
      </c>
      <c r="L100" s="28"/>
      <c r="M100" s="128" t="s">
        <v>3</v>
      </c>
      <c r="N100" s="129" t="s">
        <v>46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284</v>
      </c>
      <c r="AT100" s="132" t="s">
        <v>179</v>
      </c>
      <c r="AU100" s="132" t="s">
        <v>83</v>
      </c>
      <c r="AY100" s="17" t="s">
        <v>177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83</v>
      </c>
      <c r="BK100" s="133">
        <f>ROUND(I100*H100,2)</f>
        <v>0</v>
      </c>
      <c r="BL100" s="17" t="s">
        <v>284</v>
      </c>
      <c r="BM100" s="132" t="s">
        <v>269</v>
      </c>
    </row>
    <row r="101" spans="2:65" s="1" customFormat="1" ht="19.5" x14ac:dyDescent="0.2">
      <c r="B101" s="28"/>
      <c r="D101" s="139" t="s">
        <v>1231</v>
      </c>
      <c r="F101" s="172" t="s">
        <v>1391</v>
      </c>
      <c r="I101" s="136"/>
      <c r="L101" s="28"/>
      <c r="M101" s="137"/>
      <c r="T101" s="44"/>
      <c r="AT101" s="17" t="s">
        <v>1231</v>
      </c>
      <c r="AU101" s="17" t="s">
        <v>83</v>
      </c>
    </row>
    <row r="102" spans="2:65" s="11" customFormat="1" ht="26.1" customHeight="1" x14ac:dyDescent="0.2">
      <c r="B102" s="108"/>
      <c r="D102" s="109" t="s">
        <v>74</v>
      </c>
      <c r="E102" s="110" t="s">
        <v>1392</v>
      </c>
      <c r="F102" s="110" t="s">
        <v>1393</v>
      </c>
      <c r="I102" s="111"/>
      <c r="J102" s="112">
        <f>BK102</f>
        <v>0</v>
      </c>
      <c r="L102" s="108"/>
      <c r="M102" s="113"/>
      <c r="P102" s="114">
        <f>SUM(P103:P190)</f>
        <v>0</v>
      </c>
      <c r="R102" s="114">
        <f>SUM(R103:R190)</f>
        <v>0</v>
      </c>
      <c r="T102" s="115">
        <f>SUM(T103:T190)</f>
        <v>0</v>
      </c>
      <c r="AR102" s="109" t="s">
        <v>83</v>
      </c>
      <c r="AT102" s="116" t="s">
        <v>74</v>
      </c>
      <c r="AU102" s="116" t="s">
        <v>75</v>
      </c>
      <c r="AY102" s="109" t="s">
        <v>177</v>
      </c>
      <c r="BK102" s="117">
        <f>SUM(BK103:BK190)</f>
        <v>0</v>
      </c>
    </row>
    <row r="103" spans="2:65" s="1" customFormat="1" ht="24.2" customHeight="1" x14ac:dyDescent="0.2">
      <c r="B103" s="120"/>
      <c r="C103" s="121" t="s">
        <v>231</v>
      </c>
      <c r="D103" s="121" t="s">
        <v>179</v>
      </c>
      <c r="E103" s="122" t="s">
        <v>1394</v>
      </c>
      <c r="F103" s="123" t="s">
        <v>1395</v>
      </c>
      <c r="G103" s="124" t="s">
        <v>328</v>
      </c>
      <c r="H103" s="125">
        <v>6</v>
      </c>
      <c r="I103" s="126"/>
      <c r="J103" s="127">
        <f t="shared" ref="J103:J109" si="0">ROUND(I103*H103,2)</f>
        <v>0</v>
      </c>
      <c r="K103" s="123" t="s">
        <v>3</v>
      </c>
      <c r="L103" s="28"/>
      <c r="M103" s="128" t="s">
        <v>3</v>
      </c>
      <c r="N103" s="129" t="s">
        <v>46</v>
      </c>
      <c r="P103" s="130">
        <f t="shared" ref="P103:P109" si="1">O103*H103</f>
        <v>0</v>
      </c>
      <c r="Q103" s="130">
        <v>0</v>
      </c>
      <c r="R103" s="130">
        <f t="shared" ref="R103:R109" si="2">Q103*H103</f>
        <v>0</v>
      </c>
      <c r="S103" s="130">
        <v>0</v>
      </c>
      <c r="T103" s="131">
        <f t="shared" ref="T103:T109" si="3">S103*H103</f>
        <v>0</v>
      </c>
      <c r="AR103" s="132" t="s">
        <v>184</v>
      </c>
      <c r="AT103" s="132" t="s">
        <v>179</v>
      </c>
      <c r="AU103" s="132" t="s">
        <v>83</v>
      </c>
      <c r="AY103" s="17" t="s">
        <v>177</v>
      </c>
      <c r="BE103" s="133">
        <f t="shared" ref="BE103:BE109" si="4">IF(N103="základní",J103,0)</f>
        <v>0</v>
      </c>
      <c r="BF103" s="133">
        <f t="shared" ref="BF103:BF109" si="5">IF(N103="snížená",J103,0)</f>
        <v>0</v>
      </c>
      <c r="BG103" s="133">
        <f t="shared" ref="BG103:BG109" si="6">IF(N103="zákl. přenesená",J103,0)</f>
        <v>0</v>
      </c>
      <c r="BH103" s="133">
        <f t="shared" ref="BH103:BH109" si="7">IF(N103="sníž. přenesená",J103,0)</f>
        <v>0</v>
      </c>
      <c r="BI103" s="133">
        <f t="shared" ref="BI103:BI109" si="8">IF(N103="nulová",J103,0)</f>
        <v>0</v>
      </c>
      <c r="BJ103" s="17" t="s">
        <v>83</v>
      </c>
      <c r="BK103" s="133">
        <f t="shared" ref="BK103:BK109" si="9">ROUND(I103*H103,2)</f>
        <v>0</v>
      </c>
      <c r="BL103" s="17" t="s">
        <v>184</v>
      </c>
      <c r="BM103" s="132" t="s">
        <v>284</v>
      </c>
    </row>
    <row r="104" spans="2:65" s="1" customFormat="1" ht="24.2" customHeight="1" x14ac:dyDescent="0.2">
      <c r="B104" s="120"/>
      <c r="C104" s="121" t="s">
        <v>237</v>
      </c>
      <c r="D104" s="121" t="s">
        <v>179</v>
      </c>
      <c r="E104" s="122" t="s">
        <v>1394</v>
      </c>
      <c r="F104" s="123" t="s">
        <v>1395</v>
      </c>
      <c r="G104" s="124" t="s">
        <v>328</v>
      </c>
      <c r="H104" s="125">
        <v>20</v>
      </c>
      <c r="I104" s="126"/>
      <c r="J104" s="127">
        <f t="shared" si="0"/>
        <v>0</v>
      </c>
      <c r="K104" s="123" t="s">
        <v>3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184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184</v>
      </c>
      <c r="BM104" s="132" t="s">
        <v>301</v>
      </c>
    </row>
    <row r="105" spans="2:65" s="1" customFormat="1" ht="24.2" customHeight="1" x14ac:dyDescent="0.2">
      <c r="B105" s="120"/>
      <c r="C105" s="121" t="s">
        <v>245</v>
      </c>
      <c r="D105" s="121" t="s">
        <v>179</v>
      </c>
      <c r="E105" s="122" t="s">
        <v>1396</v>
      </c>
      <c r="F105" s="123" t="s">
        <v>1397</v>
      </c>
      <c r="G105" s="124" t="s">
        <v>328</v>
      </c>
      <c r="H105" s="125">
        <v>30</v>
      </c>
      <c r="I105" s="126"/>
      <c r="J105" s="127">
        <f t="shared" si="0"/>
        <v>0</v>
      </c>
      <c r="K105" s="123" t="s">
        <v>3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184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184</v>
      </c>
      <c r="BM105" s="132" t="s">
        <v>319</v>
      </c>
    </row>
    <row r="106" spans="2:65" s="1" customFormat="1" ht="37.700000000000003" customHeight="1" x14ac:dyDescent="0.2">
      <c r="B106" s="120"/>
      <c r="C106" s="121" t="s">
        <v>252</v>
      </c>
      <c r="D106" s="121" t="s">
        <v>179</v>
      </c>
      <c r="E106" s="122" t="s">
        <v>1398</v>
      </c>
      <c r="F106" s="123" t="s">
        <v>1399</v>
      </c>
      <c r="G106" s="124" t="s">
        <v>387</v>
      </c>
      <c r="H106" s="125">
        <v>16</v>
      </c>
      <c r="I106" s="126"/>
      <c r="J106" s="127">
        <f t="shared" si="0"/>
        <v>0</v>
      </c>
      <c r="K106" s="123" t="s">
        <v>3</v>
      </c>
      <c r="L106" s="28"/>
      <c r="M106" s="128" t="s">
        <v>3</v>
      </c>
      <c r="N106" s="129" t="s">
        <v>46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184</v>
      </c>
      <c r="AT106" s="132" t="s">
        <v>179</v>
      </c>
      <c r="AU106" s="132" t="s">
        <v>83</v>
      </c>
      <c r="AY106" s="17" t="s">
        <v>177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7" t="s">
        <v>83</v>
      </c>
      <c r="BK106" s="133">
        <f t="shared" si="9"/>
        <v>0</v>
      </c>
      <c r="BL106" s="17" t="s">
        <v>184</v>
      </c>
      <c r="BM106" s="132" t="s">
        <v>335</v>
      </c>
    </row>
    <row r="107" spans="2:65" s="1" customFormat="1" ht="33" customHeight="1" x14ac:dyDescent="0.2">
      <c r="B107" s="120"/>
      <c r="C107" s="121" t="s">
        <v>9</v>
      </c>
      <c r="D107" s="121" t="s">
        <v>179</v>
      </c>
      <c r="E107" s="122" t="s">
        <v>1400</v>
      </c>
      <c r="F107" s="123" t="s">
        <v>1401</v>
      </c>
      <c r="G107" s="124" t="s">
        <v>387</v>
      </c>
      <c r="H107" s="125">
        <v>9</v>
      </c>
      <c r="I107" s="126"/>
      <c r="J107" s="127">
        <f t="shared" si="0"/>
        <v>0</v>
      </c>
      <c r="K107" s="123" t="s">
        <v>3</v>
      </c>
      <c r="L107" s="28"/>
      <c r="M107" s="128" t="s">
        <v>3</v>
      </c>
      <c r="N107" s="129" t="s">
        <v>46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184</v>
      </c>
      <c r="AT107" s="132" t="s">
        <v>179</v>
      </c>
      <c r="AU107" s="132" t="s">
        <v>83</v>
      </c>
      <c r="AY107" s="17" t="s">
        <v>177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7" t="s">
        <v>83</v>
      </c>
      <c r="BK107" s="133">
        <f t="shared" si="9"/>
        <v>0</v>
      </c>
      <c r="BL107" s="17" t="s">
        <v>184</v>
      </c>
      <c r="BM107" s="132" t="s">
        <v>350</v>
      </c>
    </row>
    <row r="108" spans="2:65" s="1" customFormat="1" ht="33" customHeight="1" x14ac:dyDescent="0.2">
      <c r="B108" s="120"/>
      <c r="C108" s="121" t="s">
        <v>263</v>
      </c>
      <c r="D108" s="121" t="s">
        <v>179</v>
      </c>
      <c r="E108" s="122" t="s">
        <v>1402</v>
      </c>
      <c r="F108" s="123" t="s">
        <v>1403</v>
      </c>
      <c r="G108" s="124" t="s">
        <v>387</v>
      </c>
      <c r="H108" s="125">
        <v>45</v>
      </c>
      <c r="I108" s="126"/>
      <c r="J108" s="127">
        <f t="shared" si="0"/>
        <v>0</v>
      </c>
      <c r="K108" s="123" t="s">
        <v>3</v>
      </c>
      <c r="L108" s="28"/>
      <c r="M108" s="128" t="s">
        <v>3</v>
      </c>
      <c r="N108" s="129" t="s">
        <v>46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184</v>
      </c>
      <c r="AT108" s="132" t="s">
        <v>179</v>
      </c>
      <c r="AU108" s="132" t="s">
        <v>83</v>
      </c>
      <c r="AY108" s="17" t="s">
        <v>177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7" t="s">
        <v>83</v>
      </c>
      <c r="BK108" s="133">
        <f t="shared" si="9"/>
        <v>0</v>
      </c>
      <c r="BL108" s="17" t="s">
        <v>184</v>
      </c>
      <c r="BM108" s="132" t="s">
        <v>368</v>
      </c>
    </row>
    <row r="109" spans="2:65" s="1" customFormat="1" ht="33" customHeight="1" x14ac:dyDescent="0.2">
      <c r="B109" s="120"/>
      <c r="C109" s="121" t="s">
        <v>269</v>
      </c>
      <c r="D109" s="121" t="s">
        <v>179</v>
      </c>
      <c r="E109" s="122" t="s">
        <v>1404</v>
      </c>
      <c r="F109" s="123" t="s">
        <v>1405</v>
      </c>
      <c r="G109" s="124" t="s">
        <v>387</v>
      </c>
      <c r="H109" s="125">
        <v>13</v>
      </c>
      <c r="I109" s="126"/>
      <c r="J109" s="127">
        <f t="shared" si="0"/>
        <v>0</v>
      </c>
      <c r="K109" s="123" t="s">
        <v>3</v>
      </c>
      <c r="L109" s="28"/>
      <c r="M109" s="128" t="s">
        <v>3</v>
      </c>
      <c r="N109" s="129" t="s">
        <v>46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184</v>
      </c>
      <c r="AT109" s="132" t="s">
        <v>179</v>
      </c>
      <c r="AU109" s="132" t="s">
        <v>83</v>
      </c>
      <c r="AY109" s="17" t="s">
        <v>177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7" t="s">
        <v>83</v>
      </c>
      <c r="BK109" s="133">
        <f t="shared" si="9"/>
        <v>0</v>
      </c>
      <c r="BL109" s="17" t="s">
        <v>184</v>
      </c>
      <c r="BM109" s="132" t="s">
        <v>384</v>
      </c>
    </row>
    <row r="110" spans="2:65" s="13" customFormat="1" x14ac:dyDescent="0.2">
      <c r="B110" s="145"/>
      <c r="D110" s="139" t="s">
        <v>188</v>
      </c>
      <c r="E110" s="146" t="s">
        <v>3</v>
      </c>
      <c r="F110" s="147" t="s">
        <v>263</v>
      </c>
      <c r="H110" s="148">
        <v>13</v>
      </c>
      <c r="I110" s="149"/>
      <c r="L110" s="145"/>
      <c r="M110" s="150"/>
      <c r="T110" s="151"/>
      <c r="AT110" s="146" t="s">
        <v>188</v>
      </c>
      <c r="AU110" s="146" t="s">
        <v>83</v>
      </c>
      <c r="AV110" s="13" t="s">
        <v>86</v>
      </c>
      <c r="AW110" s="13" t="s">
        <v>36</v>
      </c>
      <c r="AX110" s="13" t="s">
        <v>75</v>
      </c>
      <c r="AY110" s="146" t="s">
        <v>177</v>
      </c>
    </row>
    <row r="111" spans="2:65" s="14" customFormat="1" x14ac:dyDescent="0.2">
      <c r="B111" s="152"/>
      <c r="D111" s="139" t="s">
        <v>188</v>
      </c>
      <c r="E111" s="153" t="s">
        <v>3</v>
      </c>
      <c r="F111" s="154" t="s">
        <v>199</v>
      </c>
      <c r="H111" s="155">
        <v>13</v>
      </c>
      <c r="I111" s="156"/>
      <c r="L111" s="152"/>
      <c r="M111" s="157"/>
      <c r="T111" s="158"/>
      <c r="AT111" s="153" t="s">
        <v>188</v>
      </c>
      <c r="AU111" s="153" t="s">
        <v>83</v>
      </c>
      <c r="AV111" s="14" t="s">
        <v>184</v>
      </c>
      <c r="AW111" s="14" t="s">
        <v>36</v>
      </c>
      <c r="AX111" s="14" t="s">
        <v>83</v>
      </c>
      <c r="AY111" s="153" t="s">
        <v>177</v>
      </c>
    </row>
    <row r="112" spans="2:65" s="1" customFormat="1" ht="24.2" customHeight="1" x14ac:dyDescent="0.2">
      <c r="B112" s="120"/>
      <c r="C112" s="121" t="s">
        <v>276</v>
      </c>
      <c r="D112" s="121" t="s">
        <v>179</v>
      </c>
      <c r="E112" s="122" t="s">
        <v>1406</v>
      </c>
      <c r="F112" s="123" t="s">
        <v>1407</v>
      </c>
      <c r="G112" s="124" t="s">
        <v>387</v>
      </c>
      <c r="H112" s="125">
        <v>9</v>
      </c>
      <c r="I112" s="126"/>
      <c r="J112" s="127">
        <f t="shared" ref="J112:J130" si="10">ROUND(I112*H112,2)</f>
        <v>0</v>
      </c>
      <c r="K112" s="123" t="s">
        <v>3</v>
      </c>
      <c r="L112" s="28"/>
      <c r="M112" s="128" t="s">
        <v>3</v>
      </c>
      <c r="N112" s="129" t="s">
        <v>46</v>
      </c>
      <c r="P112" s="130">
        <f t="shared" ref="P112:P130" si="11">O112*H112</f>
        <v>0</v>
      </c>
      <c r="Q112" s="130">
        <v>0</v>
      </c>
      <c r="R112" s="130">
        <f t="shared" ref="R112:R130" si="12">Q112*H112</f>
        <v>0</v>
      </c>
      <c r="S112" s="130">
        <v>0</v>
      </c>
      <c r="T112" s="131">
        <f t="shared" ref="T112:T130" si="13">S112*H112</f>
        <v>0</v>
      </c>
      <c r="AR112" s="132" t="s">
        <v>184</v>
      </c>
      <c r="AT112" s="132" t="s">
        <v>179</v>
      </c>
      <c r="AU112" s="132" t="s">
        <v>83</v>
      </c>
      <c r="AY112" s="17" t="s">
        <v>177</v>
      </c>
      <c r="BE112" s="133">
        <f t="shared" ref="BE112:BE130" si="14">IF(N112="základní",J112,0)</f>
        <v>0</v>
      </c>
      <c r="BF112" s="133">
        <f t="shared" ref="BF112:BF130" si="15">IF(N112="snížená",J112,0)</f>
        <v>0</v>
      </c>
      <c r="BG112" s="133">
        <f t="shared" ref="BG112:BG130" si="16">IF(N112="zákl. přenesená",J112,0)</f>
        <v>0</v>
      </c>
      <c r="BH112" s="133">
        <f t="shared" ref="BH112:BH130" si="17">IF(N112="sníž. přenesená",J112,0)</f>
        <v>0</v>
      </c>
      <c r="BI112" s="133">
        <f t="shared" ref="BI112:BI130" si="18">IF(N112="nulová",J112,0)</f>
        <v>0</v>
      </c>
      <c r="BJ112" s="17" t="s">
        <v>83</v>
      </c>
      <c r="BK112" s="133">
        <f t="shared" ref="BK112:BK130" si="19">ROUND(I112*H112,2)</f>
        <v>0</v>
      </c>
      <c r="BL112" s="17" t="s">
        <v>184</v>
      </c>
      <c r="BM112" s="132" t="s">
        <v>395</v>
      </c>
    </row>
    <row r="113" spans="2:65" s="1" customFormat="1" ht="24.2" customHeight="1" x14ac:dyDescent="0.2">
      <c r="B113" s="120"/>
      <c r="C113" s="121" t="s">
        <v>284</v>
      </c>
      <c r="D113" s="121" t="s">
        <v>179</v>
      </c>
      <c r="E113" s="122" t="s">
        <v>1408</v>
      </c>
      <c r="F113" s="123" t="s">
        <v>1409</v>
      </c>
      <c r="G113" s="124" t="s">
        <v>387</v>
      </c>
      <c r="H113" s="125">
        <v>3</v>
      </c>
      <c r="I113" s="126"/>
      <c r="J113" s="127">
        <f t="shared" si="10"/>
        <v>0</v>
      </c>
      <c r="K113" s="123" t="s">
        <v>3</v>
      </c>
      <c r="L113" s="28"/>
      <c r="M113" s="128" t="s">
        <v>3</v>
      </c>
      <c r="N113" s="129" t="s">
        <v>46</v>
      </c>
      <c r="P113" s="130">
        <f t="shared" si="11"/>
        <v>0</v>
      </c>
      <c r="Q113" s="130">
        <v>0</v>
      </c>
      <c r="R113" s="130">
        <f t="shared" si="12"/>
        <v>0</v>
      </c>
      <c r="S113" s="130">
        <v>0</v>
      </c>
      <c r="T113" s="131">
        <f t="shared" si="13"/>
        <v>0</v>
      </c>
      <c r="AR113" s="132" t="s">
        <v>184</v>
      </c>
      <c r="AT113" s="132" t="s">
        <v>179</v>
      </c>
      <c r="AU113" s="132" t="s">
        <v>83</v>
      </c>
      <c r="AY113" s="17" t="s">
        <v>177</v>
      </c>
      <c r="BE113" s="133">
        <f t="shared" si="14"/>
        <v>0</v>
      </c>
      <c r="BF113" s="133">
        <f t="shared" si="15"/>
        <v>0</v>
      </c>
      <c r="BG113" s="133">
        <f t="shared" si="16"/>
        <v>0</v>
      </c>
      <c r="BH113" s="133">
        <f t="shared" si="17"/>
        <v>0</v>
      </c>
      <c r="BI113" s="133">
        <f t="shared" si="18"/>
        <v>0</v>
      </c>
      <c r="BJ113" s="17" t="s">
        <v>83</v>
      </c>
      <c r="BK113" s="133">
        <f t="shared" si="19"/>
        <v>0</v>
      </c>
      <c r="BL113" s="17" t="s">
        <v>184</v>
      </c>
      <c r="BM113" s="132" t="s">
        <v>406</v>
      </c>
    </row>
    <row r="114" spans="2:65" s="1" customFormat="1" ht="24.2" customHeight="1" x14ac:dyDescent="0.2">
      <c r="B114" s="120"/>
      <c r="C114" s="121" t="s">
        <v>290</v>
      </c>
      <c r="D114" s="121" t="s">
        <v>179</v>
      </c>
      <c r="E114" s="122" t="s">
        <v>1410</v>
      </c>
      <c r="F114" s="123" t="s">
        <v>1411</v>
      </c>
      <c r="G114" s="124" t="s">
        <v>387</v>
      </c>
      <c r="H114" s="125">
        <v>6</v>
      </c>
      <c r="I114" s="126"/>
      <c r="J114" s="127">
        <f t="shared" si="10"/>
        <v>0</v>
      </c>
      <c r="K114" s="123" t="s">
        <v>3</v>
      </c>
      <c r="L114" s="28"/>
      <c r="M114" s="128" t="s">
        <v>3</v>
      </c>
      <c r="N114" s="129" t="s">
        <v>46</v>
      </c>
      <c r="P114" s="130">
        <f t="shared" si="11"/>
        <v>0</v>
      </c>
      <c r="Q114" s="130">
        <v>0</v>
      </c>
      <c r="R114" s="130">
        <f t="shared" si="12"/>
        <v>0</v>
      </c>
      <c r="S114" s="130">
        <v>0</v>
      </c>
      <c r="T114" s="131">
        <f t="shared" si="13"/>
        <v>0</v>
      </c>
      <c r="AR114" s="132" t="s">
        <v>184</v>
      </c>
      <c r="AT114" s="132" t="s">
        <v>179</v>
      </c>
      <c r="AU114" s="132" t="s">
        <v>83</v>
      </c>
      <c r="AY114" s="17" t="s">
        <v>177</v>
      </c>
      <c r="BE114" s="133">
        <f t="shared" si="14"/>
        <v>0</v>
      </c>
      <c r="BF114" s="133">
        <f t="shared" si="15"/>
        <v>0</v>
      </c>
      <c r="BG114" s="133">
        <f t="shared" si="16"/>
        <v>0</v>
      </c>
      <c r="BH114" s="133">
        <f t="shared" si="17"/>
        <v>0</v>
      </c>
      <c r="BI114" s="133">
        <f t="shared" si="18"/>
        <v>0</v>
      </c>
      <c r="BJ114" s="17" t="s">
        <v>83</v>
      </c>
      <c r="BK114" s="133">
        <f t="shared" si="19"/>
        <v>0</v>
      </c>
      <c r="BL114" s="17" t="s">
        <v>184</v>
      </c>
      <c r="BM114" s="132" t="s">
        <v>420</v>
      </c>
    </row>
    <row r="115" spans="2:65" s="1" customFormat="1" ht="16.5" customHeight="1" x14ac:dyDescent="0.2">
      <c r="B115" s="120"/>
      <c r="C115" s="121" t="s">
        <v>301</v>
      </c>
      <c r="D115" s="121" t="s">
        <v>179</v>
      </c>
      <c r="E115" s="122" t="s">
        <v>1412</v>
      </c>
      <c r="F115" s="123" t="s">
        <v>1413</v>
      </c>
      <c r="G115" s="124" t="s">
        <v>387</v>
      </c>
      <c r="H115" s="125">
        <v>7</v>
      </c>
      <c r="I115" s="126"/>
      <c r="J115" s="127">
        <f t="shared" si="10"/>
        <v>0</v>
      </c>
      <c r="K115" s="123" t="s">
        <v>3</v>
      </c>
      <c r="L115" s="28"/>
      <c r="M115" s="128" t="s">
        <v>3</v>
      </c>
      <c r="N115" s="129" t="s">
        <v>46</v>
      </c>
      <c r="P115" s="130">
        <f t="shared" si="11"/>
        <v>0</v>
      </c>
      <c r="Q115" s="130">
        <v>0</v>
      </c>
      <c r="R115" s="130">
        <f t="shared" si="12"/>
        <v>0</v>
      </c>
      <c r="S115" s="130">
        <v>0</v>
      </c>
      <c r="T115" s="131">
        <f t="shared" si="13"/>
        <v>0</v>
      </c>
      <c r="AR115" s="132" t="s">
        <v>184</v>
      </c>
      <c r="AT115" s="132" t="s">
        <v>179</v>
      </c>
      <c r="AU115" s="132" t="s">
        <v>83</v>
      </c>
      <c r="AY115" s="17" t="s">
        <v>177</v>
      </c>
      <c r="BE115" s="133">
        <f t="shared" si="14"/>
        <v>0</v>
      </c>
      <c r="BF115" s="133">
        <f t="shared" si="15"/>
        <v>0</v>
      </c>
      <c r="BG115" s="133">
        <f t="shared" si="16"/>
        <v>0</v>
      </c>
      <c r="BH115" s="133">
        <f t="shared" si="17"/>
        <v>0</v>
      </c>
      <c r="BI115" s="133">
        <f t="shared" si="18"/>
        <v>0</v>
      </c>
      <c r="BJ115" s="17" t="s">
        <v>83</v>
      </c>
      <c r="BK115" s="133">
        <f t="shared" si="19"/>
        <v>0</v>
      </c>
      <c r="BL115" s="17" t="s">
        <v>184</v>
      </c>
      <c r="BM115" s="132" t="s">
        <v>433</v>
      </c>
    </row>
    <row r="116" spans="2:65" s="1" customFormat="1" ht="16.5" customHeight="1" x14ac:dyDescent="0.2">
      <c r="B116" s="120"/>
      <c r="C116" s="121" t="s">
        <v>309</v>
      </c>
      <c r="D116" s="121" t="s">
        <v>179</v>
      </c>
      <c r="E116" s="122" t="s">
        <v>1414</v>
      </c>
      <c r="F116" s="123" t="s">
        <v>1415</v>
      </c>
      <c r="G116" s="124" t="s">
        <v>387</v>
      </c>
      <c r="H116" s="125">
        <v>2</v>
      </c>
      <c r="I116" s="126"/>
      <c r="J116" s="127">
        <f t="shared" si="10"/>
        <v>0</v>
      </c>
      <c r="K116" s="123" t="s">
        <v>3</v>
      </c>
      <c r="L116" s="28"/>
      <c r="M116" s="128" t="s">
        <v>3</v>
      </c>
      <c r="N116" s="129" t="s">
        <v>46</v>
      </c>
      <c r="P116" s="130">
        <f t="shared" si="11"/>
        <v>0</v>
      </c>
      <c r="Q116" s="130">
        <v>0</v>
      </c>
      <c r="R116" s="130">
        <f t="shared" si="12"/>
        <v>0</v>
      </c>
      <c r="S116" s="130">
        <v>0</v>
      </c>
      <c r="T116" s="131">
        <f t="shared" si="13"/>
        <v>0</v>
      </c>
      <c r="AR116" s="132" t="s">
        <v>184</v>
      </c>
      <c r="AT116" s="132" t="s">
        <v>179</v>
      </c>
      <c r="AU116" s="132" t="s">
        <v>83</v>
      </c>
      <c r="AY116" s="17" t="s">
        <v>177</v>
      </c>
      <c r="BE116" s="133">
        <f t="shared" si="14"/>
        <v>0</v>
      </c>
      <c r="BF116" s="133">
        <f t="shared" si="15"/>
        <v>0</v>
      </c>
      <c r="BG116" s="133">
        <f t="shared" si="16"/>
        <v>0</v>
      </c>
      <c r="BH116" s="133">
        <f t="shared" si="17"/>
        <v>0</v>
      </c>
      <c r="BI116" s="133">
        <f t="shared" si="18"/>
        <v>0</v>
      </c>
      <c r="BJ116" s="17" t="s">
        <v>83</v>
      </c>
      <c r="BK116" s="133">
        <f t="shared" si="19"/>
        <v>0</v>
      </c>
      <c r="BL116" s="17" t="s">
        <v>184</v>
      </c>
      <c r="BM116" s="132" t="s">
        <v>445</v>
      </c>
    </row>
    <row r="117" spans="2:65" s="1" customFormat="1" ht="24.2" customHeight="1" x14ac:dyDescent="0.2">
      <c r="B117" s="120"/>
      <c r="C117" s="121" t="s">
        <v>319</v>
      </c>
      <c r="D117" s="121" t="s">
        <v>179</v>
      </c>
      <c r="E117" s="122" t="s">
        <v>1416</v>
      </c>
      <c r="F117" s="123" t="s">
        <v>1417</v>
      </c>
      <c r="G117" s="124" t="s">
        <v>387</v>
      </c>
      <c r="H117" s="125">
        <v>22</v>
      </c>
      <c r="I117" s="126"/>
      <c r="J117" s="127">
        <f t="shared" si="10"/>
        <v>0</v>
      </c>
      <c r="K117" s="123" t="s">
        <v>3</v>
      </c>
      <c r="L117" s="28"/>
      <c r="M117" s="128" t="s">
        <v>3</v>
      </c>
      <c r="N117" s="129" t="s">
        <v>46</v>
      </c>
      <c r="P117" s="130">
        <f t="shared" si="11"/>
        <v>0</v>
      </c>
      <c r="Q117" s="130">
        <v>0</v>
      </c>
      <c r="R117" s="130">
        <f t="shared" si="12"/>
        <v>0</v>
      </c>
      <c r="S117" s="130">
        <v>0</v>
      </c>
      <c r="T117" s="131">
        <f t="shared" si="13"/>
        <v>0</v>
      </c>
      <c r="AR117" s="132" t="s">
        <v>184</v>
      </c>
      <c r="AT117" s="132" t="s">
        <v>179</v>
      </c>
      <c r="AU117" s="132" t="s">
        <v>83</v>
      </c>
      <c r="AY117" s="17" t="s">
        <v>177</v>
      </c>
      <c r="BE117" s="133">
        <f t="shared" si="14"/>
        <v>0</v>
      </c>
      <c r="BF117" s="133">
        <f t="shared" si="15"/>
        <v>0</v>
      </c>
      <c r="BG117" s="133">
        <f t="shared" si="16"/>
        <v>0</v>
      </c>
      <c r="BH117" s="133">
        <f t="shared" si="17"/>
        <v>0</v>
      </c>
      <c r="BI117" s="133">
        <f t="shared" si="18"/>
        <v>0</v>
      </c>
      <c r="BJ117" s="17" t="s">
        <v>83</v>
      </c>
      <c r="BK117" s="133">
        <f t="shared" si="19"/>
        <v>0</v>
      </c>
      <c r="BL117" s="17" t="s">
        <v>184</v>
      </c>
      <c r="BM117" s="132" t="s">
        <v>461</v>
      </c>
    </row>
    <row r="118" spans="2:65" s="1" customFormat="1" ht="33" customHeight="1" x14ac:dyDescent="0.2">
      <c r="B118" s="120"/>
      <c r="C118" s="121" t="s">
        <v>8</v>
      </c>
      <c r="D118" s="121" t="s">
        <v>179</v>
      </c>
      <c r="E118" s="122" t="s">
        <v>1418</v>
      </c>
      <c r="F118" s="123" t="s">
        <v>1419</v>
      </c>
      <c r="G118" s="124" t="s">
        <v>387</v>
      </c>
      <c r="H118" s="125">
        <v>13</v>
      </c>
      <c r="I118" s="126"/>
      <c r="J118" s="127">
        <f t="shared" si="10"/>
        <v>0</v>
      </c>
      <c r="K118" s="123" t="s">
        <v>3</v>
      </c>
      <c r="L118" s="28"/>
      <c r="M118" s="128" t="s">
        <v>3</v>
      </c>
      <c r="N118" s="129" t="s">
        <v>46</v>
      </c>
      <c r="P118" s="130">
        <f t="shared" si="11"/>
        <v>0</v>
      </c>
      <c r="Q118" s="130">
        <v>0</v>
      </c>
      <c r="R118" s="130">
        <f t="shared" si="12"/>
        <v>0</v>
      </c>
      <c r="S118" s="130">
        <v>0</v>
      </c>
      <c r="T118" s="131">
        <f t="shared" si="13"/>
        <v>0</v>
      </c>
      <c r="AR118" s="132" t="s">
        <v>184</v>
      </c>
      <c r="AT118" s="132" t="s">
        <v>179</v>
      </c>
      <c r="AU118" s="132" t="s">
        <v>83</v>
      </c>
      <c r="AY118" s="17" t="s">
        <v>177</v>
      </c>
      <c r="BE118" s="133">
        <f t="shared" si="14"/>
        <v>0</v>
      </c>
      <c r="BF118" s="133">
        <f t="shared" si="15"/>
        <v>0</v>
      </c>
      <c r="BG118" s="133">
        <f t="shared" si="16"/>
        <v>0</v>
      </c>
      <c r="BH118" s="133">
        <f t="shared" si="17"/>
        <v>0</v>
      </c>
      <c r="BI118" s="133">
        <f t="shared" si="18"/>
        <v>0</v>
      </c>
      <c r="BJ118" s="17" t="s">
        <v>83</v>
      </c>
      <c r="BK118" s="133">
        <f t="shared" si="19"/>
        <v>0</v>
      </c>
      <c r="BL118" s="17" t="s">
        <v>184</v>
      </c>
      <c r="BM118" s="132" t="s">
        <v>478</v>
      </c>
    </row>
    <row r="119" spans="2:65" s="1" customFormat="1" ht="37.700000000000003" customHeight="1" x14ac:dyDescent="0.2">
      <c r="B119" s="120"/>
      <c r="C119" s="121" t="s">
        <v>335</v>
      </c>
      <c r="D119" s="121" t="s">
        <v>179</v>
      </c>
      <c r="E119" s="122" t="s">
        <v>1420</v>
      </c>
      <c r="F119" s="123" t="s">
        <v>1421</v>
      </c>
      <c r="G119" s="124" t="s">
        <v>387</v>
      </c>
      <c r="H119" s="125">
        <v>6</v>
      </c>
      <c r="I119" s="126"/>
      <c r="J119" s="127">
        <f t="shared" si="10"/>
        <v>0</v>
      </c>
      <c r="K119" s="123" t="s">
        <v>3</v>
      </c>
      <c r="L119" s="28"/>
      <c r="M119" s="128" t="s">
        <v>3</v>
      </c>
      <c r="N119" s="129" t="s">
        <v>46</v>
      </c>
      <c r="P119" s="130">
        <f t="shared" si="11"/>
        <v>0</v>
      </c>
      <c r="Q119" s="130">
        <v>0</v>
      </c>
      <c r="R119" s="130">
        <f t="shared" si="12"/>
        <v>0</v>
      </c>
      <c r="S119" s="130">
        <v>0</v>
      </c>
      <c r="T119" s="131">
        <f t="shared" si="13"/>
        <v>0</v>
      </c>
      <c r="AR119" s="132" t="s">
        <v>184</v>
      </c>
      <c r="AT119" s="132" t="s">
        <v>179</v>
      </c>
      <c r="AU119" s="132" t="s">
        <v>83</v>
      </c>
      <c r="AY119" s="17" t="s">
        <v>177</v>
      </c>
      <c r="BE119" s="133">
        <f t="shared" si="14"/>
        <v>0</v>
      </c>
      <c r="BF119" s="133">
        <f t="shared" si="15"/>
        <v>0</v>
      </c>
      <c r="BG119" s="133">
        <f t="shared" si="16"/>
        <v>0</v>
      </c>
      <c r="BH119" s="133">
        <f t="shared" si="17"/>
        <v>0</v>
      </c>
      <c r="BI119" s="133">
        <f t="shared" si="18"/>
        <v>0</v>
      </c>
      <c r="BJ119" s="17" t="s">
        <v>83</v>
      </c>
      <c r="BK119" s="133">
        <f t="shared" si="19"/>
        <v>0</v>
      </c>
      <c r="BL119" s="17" t="s">
        <v>184</v>
      </c>
      <c r="BM119" s="132" t="s">
        <v>488</v>
      </c>
    </row>
    <row r="120" spans="2:65" s="1" customFormat="1" ht="24.2" customHeight="1" x14ac:dyDescent="0.2">
      <c r="B120" s="120"/>
      <c r="C120" s="121" t="s">
        <v>343</v>
      </c>
      <c r="D120" s="121" t="s">
        <v>179</v>
      </c>
      <c r="E120" s="122" t="s">
        <v>1422</v>
      </c>
      <c r="F120" s="123" t="s">
        <v>1423</v>
      </c>
      <c r="G120" s="124" t="s">
        <v>328</v>
      </c>
      <c r="H120" s="125">
        <v>132</v>
      </c>
      <c r="I120" s="126"/>
      <c r="J120" s="127">
        <f t="shared" si="10"/>
        <v>0</v>
      </c>
      <c r="K120" s="123" t="s">
        <v>3</v>
      </c>
      <c r="L120" s="28"/>
      <c r="M120" s="128" t="s">
        <v>3</v>
      </c>
      <c r="N120" s="129" t="s">
        <v>46</v>
      </c>
      <c r="P120" s="130">
        <f t="shared" si="11"/>
        <v>0</v>
      </c>
      <c r="Q120" s="130">
        <v>0</v>
      </c>
      <c r="R120" s="130">
        <f t="shared" si="12"/>
        <v>0</v>
      </c>
      <c r="S120" s="130">
        <v>0</v>
      </c>
      <c r="T120" s="131">
        <f t="shared" si="13"/>
        <v>0</v>
      </c>
      <c r="AR120" s="132" t="s">
        <v>184</v>
      </c>
      <c r="AT120" s="132" t="s">
        <v>179</v>
      </c>
      <c r="AU120" s="132" t="s">
        <v>83</v>
      </c>
      <c r="AY120" s="17" t="s">
        <v>177</v>
      </c>
      <c r="BE120" s="133">
        <f t="shared" si="14"/>
        <v>0</v>
      </c>
      <c r="BF120" s="133">
        <f t="shared" si="15"/>
        <v>0</v>
      </c>
      <c r="BG120" s="133">
        <f t="shared" si="16"/>
        <v>0</v>
      </c>
      <c r="BH120" s="133">
        <f t="shared" si="17"/>
        <v>0</v>
      </c>
      <c r="BI120" s="133">
        <f t="shared" si="18"/>
        <v>0</v>
      </c>
      <c r="BJ120" s="17" t="s">
        <v>83</v>
      </c>
      <c r="BK120" s="133">
        <f t="shared" si="19"/>
        <v>0</v>
      </c>
      <c r="BL120" s="17" t="s">
        <v>184</v>
      </c>
      <c r="BM120" s="132" t="s">
        <v>503</v>
      </c>
    </row>
    <row r="121" spans="2:65" s="1" customFormat="1" ht="37.700000000000003" customHeight="1" x14ac:dyDescent="0.2">
      <c r="B121" s="120"/>
      <c r="C121" s="121" t="s">
        <v>350</v>
      </c>
      <c r="D121" s="121" t="s">
        <v>179</v>
      </c>
      <c r="E121" s="122" t="s">
        <v>1424</v>
      </c>
      <c r="F121" s="123" t="s">
        <v>1425</v>
      </c>
      <c r="G121" s="124" t="s">
        <v>328</v>
      </c>
      <c r="H121" s="125">
        <v>149.1</v>
      </c>
      <c r="I121" s="126"/>
      <c r="J121" s="127">
        <f t="shared" si="10"/>
        <v>0</v>
      </c>
      <c r="K121" s="123" t="s">
        <v>3</v>
      </c>
      <c r="L121" s="28"/>
      <c r="M121" s="128" t="s">
        <v>3</v>
      </c>
      <c r="N121" s="129" t="s">
        <v>46</v>
      </c>
      <c r="P121" s="130">
        <f t="shared" si="11"/>
        <v>0</v>
      </c>
      <c r="Q121" s="130">
        <v>0</v>
      </c>
      <c r="R121" s="130">
        <f t="shared" si="12"/>
        <v>0</v>
      </c>
      <c r="S121" s="130">
        <v>0</v>
      </c>
      <c r="T121" s="131">
        <f t="shared" si="13"/>
        <v>0</v>
      </c>
      <c r="AR121" s="132" t="s">
        <v>184</v>
      </c>
      <c r="AT121" s="132" t="s">
        <v>179</v>
      </c>
      <c r="AU121" s="132" t="s">
        <v>83</v>
      </c>
      <c r="AY121" s="17" t="s">
        <v>177</v>
      </c>
      <c r="BE121" s="133">
        <f t="shared" si="14"/>
        <v>0</v>
      </c>
      <c r="BF121" s="133">
        <f t="shared" si="15"/>
        <v>0</v>
      </c>
      <c r="BG121" s="133">
        <f t="shared" si="16"/>
        <v>0</v>
      </c>
      <c r="BH121" s="133">
        <f t="shared" si="17"/>
        <v>0</v>
      </c>
      <c r="BI121" s="133">
        <f t="shared" si="18"/>
        <v>0</v>
      </c>
      <c r="BJ121" s="17" t="s">
        <v>83</v>
      </c>
      <c r="BK121" s="133">
        <f t="shared" si="19"/>
        <v>0</v>
      </c>
      <c r="BL121" s="17" t="s">
        <v>184</v>
      </c>
      <c r="BM121" s="132" t="s">
        <v>515</v>
      </c>
    </row>
    <row r="122" spans="2:65" s="1" customFormat="1" ht="37.700000000000003" customHeight="1" x14ac:dyDescent="0.2">
      <c r="B122" s="120"/>
      <c r="C122" s="121" t="s">
        <v>363</v>
      </c>
      <c r="D122" s="121" t="s">
        <v>179</v>
      </c>
      <c r="E122" s="122" t="s">
        <v>1426</v>
      </c>
      <c r="F122" s="123" t="s">
        <v>1427</v>
      </c>
      <c r="G122" s="124" t="s">
        <v>328</v>
      </c>
      <c r="H122" s="125">
        <v>30</v>
      </c>
      <c r="I122" s="126"/>
      <c r="J122" s="127">
        <f t="shared" si="10"/>
        <v>0</v>
      </c>
      <c r="K122" s="123" t="s">
        <v>3</v>
      </c>
      <c r="L122" s="28"/>
      <c r="M122" s="128" t="s">
        <v>3</v>
      </c>
      <c r="N122" s="129" t="s">
        <v>46</v>
      </c>
      <c r="P122" s="130">
        <f t="shared" si="11"/>
        <v>0</v>
      </c>
      <c r="Q122" s="130">
        <v>0</v>
      </c>
      <c r="R122" s="130">
        <f t="shared" si="12"/>
        <v>0</v>
      </c>
      <c r="S122" s="130">
        <v>0</v>
      </c>
      <c r="T122" s="131">
        <f t="shared" si="13"/>
        <v>0</v>
      </c>
      <c r="AR122" s="132" t="s">
        <v>184</v>
      </c>
      <c r="AT122" s="132" t="s">
        <v>179</v>
      </c>
      <c r="AU122" s="132" t="s">
        <v>83</v>
      </c>
      <c r="AY122" s="17" t="s">
        <v>177</v>
      </c>
      <c r="BE122" s="133">
        <f t="shared" si="14"/>
        <v>0</v>
      </c>
      <c r="BF122" s="133">
        <f t="shared" si="15"/>
        <v>0</v>
      </c>
      <c r="BG122" s="133">
        <f t="shared" si="16"/>
        <v>0</v>
      </c>
      <c r="BH122" s="133">
        <f t="shared" si="17"/>
        <v>0</v>
      </c>
      <c r="BI122" s="133">
        <f t="shared" si="18"/>
        <v>0</v>
      </c>
      <c r="BJ122" s="17" t="s">
        <v>83</v>
      </c>
      <c r="BK122" s="133">
        <f t="shared" si="19"/>
        <v>0</v>
      </c>
      <c r="BL122" s="17" t="s">
        <v>184</v>
      </c>
      <c r="BM122" s="132" t="s">
        <v>532</v>
      </c>
    </row>
    <row r="123" spans="2:65" s="1" customFormat="1" ht="24.2" customHeight="1" x14ac:dyDescent="0.2">
      <c r="B123" s="120"/>
      <c r="C123" s="121" t="s">
        <v>368</v>
      </c>
      <c r="D123" s="121" t="s">
        <v>179</v>
      </c>
      <c r="E123" s="122" t="s">
        <v>1428</v>
      </c>
      <c r="F123" s="123" t="s">
        <v>1429</v>
      </c>
      <c r="G123" s="124" t="s">
        <v>328</v>
      </c>
      <c r="H123" s="125">
        <v>162</v>
      </c>
      <c r="I123" s="126"/>
      <c r="J123" s="127">
        <f t="shared" si="10"/>
        <v>0</v>
      </c>
      <c r="K123" s="123" t="s">
        <v>3</v>
      </c>
      <c r="L123" s="28"/>
      <c r="M123" s="128" t="s">
        <v>3</v>
      </c>
      <c r="N123" s="129" t="s">
        <v>46</v>
      </c>
      <c r="P123" s="130">
        <f t="shared" si="11"/>
        <v>0</v>
      </c>
      <c r="Q123" s="130">
        <v>0</v>
      </c>
      <c r="R123" s="130">
        <f t="shared" si="12"/>
        <v>0</v>
      </c>
      <c r="S123" s="130">
        <v>0</v>
      </c>
      <c r="T123" s="131">
        <f t="shared" si="13"/>
        <v>0</v>
      </c>
      <c r="AR123" s="132" t="s">
        <v>184</v>
      </c>
      <c r="AT123" s="132" t="s">
        <v>179</v>
      </c>
      <c r="AU123" s="132" t="s">
        <v>83</v>
      </c>
      <c r="AY123" s="17" t="s">
        <v>177</v>
      </c>
      <c r="BE123" s="133">
        <f t="shared" si="14"/>
        <v>0</v>
      </c>
      <c r="BF123" s="133">
        <f t="shared" si="15"/>
        <v>0</v>
      </c>
      <c r="BG123" s="133">
        <f t="shared" si="16"/>
        <v>0</v>
      </c>
      <c r="BH123" s="133">
        <f t="shared" si="17"/>
        <v>0</v>
      </c>
      <c r="BI123" s="133">
        <f t="shared" si="18"/>
        <v>0</v>
      </c>
      <c r="BJ123" s="17" t="s">
        <v>83</v>
      </c>
      <c r="BK123" s="133">
        <f t="shared" si="19"/>
        <v>0</v>
      </c>
      <c r="BL123" s="17" t="s">
        <v>184</v>
      </c>
      <c r="BM123" s="132" t="s">
        <v>548</v>
      </c>
    </row>
    <row r="124" spans="2:65" s="1" customFormat="1" ht="24.2" customHeight="1" x14ac:dyDescent="0.2">
      <c r="B124" s="120"/>
      <c r="C124" s="121" t="s">
        <v>374</v>
      </c>
      <c r="D124" s="121" t="s">
        <v>179</v>
      </c>
      <c r="E124" s="122" t="s">
        <v>1430</v>
      </c>
      <c r="F124" s="123" t="s">
        <v>1431</v>
      </c>
      <c r="G124" s="124" t="s">
        <v>328</v>
      </c>
      <c r="H124" s="125">
        <v>149.1</v>
      </c>
      <c r="I124" s="126"/>
      <c r="J124" s="127">
        <f t="shared" si="10"/>
        <v>0</v>
      </c>
      <c r="K124" s="123" t="s">
        <v>3</v>
      </c>
      <c r="L124" s="28"/>
      <c r="M124" s="128" t="s">
        <v>3</v>
      </c>
      <c r="N124" s="129" t="s">
        <v>46</v>
      </c>
      <c r="P124" s="130">
        <f t="shared" si="11"/>
        <v>0</v>
      </c>
      <c r="Q124" s="130">
        <v>0</v>
      </c>
      <c r="R124" s="130">
        <f t="shared" si="12"/>
        <v>0</v>
      </c>
      <c r="S124" s="130">
        <v>0</v>
      </c>
      <c r="T124" s="131">
        <f t="shared" si="13"/>
        <v>0</v>
      </c>
      <c r="AR124" s="132" t="s">
        <v>184</v>
      </c>
      <c r="AT124" s="132" t="s">
        <v>179</v>
      </c>
      <c r="AU124" s="132" t="s">
        <v>83</v>
      </c>
      <c r="AY124" s="17" t="s">
        <v>177</v>
      </c>
      <c r="BE124" s="133">
        <f t="shared" si="14"/>
        <v>0</v>
      </c>
      <c r="BF124" s="133">
        <f t="shared" si="15"/>
        <v>0</v>
      </c>
      <c r="BG124" s="133">
        <f t="shared" si="16"/>
        <v>0</v>
      </c>
      <c r="BH124" s="133">
        <f t="shared" si="17"/>
        <v>0</v>
      </c>
      <c r="BI124" s="133">
        <f t="shared" si="18"/>
        <v>0</v>
      </c>
      <c r="BJ124" s="17" t="s">
        <v>83</v>
      </c>
      <c r="BK124" s="133">
        <f t="shared" si="19"/>
        <v>0</v>
      </c>
      <c r="BL124" s="17" t="s">
        <v>184</v>
      </c>
      <c r="BM124" s="132" t="s">
        <v>564</v>
      </c>
    </row>
    <row r="125" spans="2:65" s="1" customFormat="1" ht="21.75" customHeight="1" x14ac:dyDescent="0.2">
      <c r="B125" s="120"/>
      <c r="C125" s="121" t="s">
        <v>384</v>
      </c>
      <c r="D125" s="121" t="s">
        <v>179</v>
      </c>
      <c r="E125" s="122" t="s">
        <v>1432</v>
      </c>
      <c r="F125" s="123" t="s">
        <v>1433</v>
      </c>
      <c r="G125" s="124" t="s">
        <v>387</v>
      </c>
      <c r="H125" s="125">
        <v>10</v>
      </c>
      <c r="I125" s="126"/>
      <c r="J125" s="127">
        <f t="shared" si="10"/>
        <v>0</v>
      </c>
      <c r="K125" s="123" t="s">
        <v>3</v>
      </c>
      <c r="L125" s="28"/>
      <c r="M125" s="128" t="s">
        <v>3</v>
      </c>
      <c r="N125" s="129" t="s">
        <v>46</v>
      </c>
      <c r="P125" s="130">
        <f t="shared" si="11"/>
        <v>0</v>
      </c>
      <c r="Q125" s="130">
        <v>0</v>
      </c>
      <c r="R125" s="130">
        <f t="shared" si="12"/>
        <v>0</v>
      </c>
      <c r="S125" s="130">
        <v>0</v>
      </c>
      <c r="T125" s="131">
        <f t="shared" si="13"/>
        <v>0</v>
      </c>
      <c r="AR125" s="132" t="s">
        <v>184</v>
      </c>
      <c r="AT125" s="132" t="s">
        <v>179</v>
      </c>
      <c r="AU125" s="132" t="s">
        <v>83</v>
      </c>
      <c r="AY125" s="17" t="s">
        <v>177</v>
      </c>
      <c r="BE125" s="133">
        <f t="shared" si="14"/>
        <v>0</v>
      </c>
      <c r="BF125" s="133">
        <f t="shared" si="15"/>
        <v>0</v>
      </c>
      <c r="BG125" s="133">
        <f t="shared" si="16"/>
        <v>0</v>
      </c>
      <c r="BH125" s="133">
        <f t="shared" si="17"/>
        <v>0</v>
      </c>
      <c r="BI125" s="133">
        <f t="shared" si="18"/>
        <v>0</v>
      </c>
      <c r="BJ125" s="17" t="s">
        <v>83</v>
      </c>
      <c r="BK125" s="133">
        <f t="shared" si="19"/>
        <v>0</v>
      </c>
      <c r="BL125" s="17" t="s">
        <v>184</v>
      </c>
      <c r="BM125" s="132" t="s">
        <v>577</v>
      </c>
    </row>
    <row r="126" spans="2:65" s="1" customFormat="1" ht="24.2" customHeight="1" x14ac:dyDescent="0.2">
      <c r="B126" s="120"/>
      <c r="C126" s="121" t="s">
        <v>390</v>
      </c>
      <c r="D126" s="121" t="s">
        <v>179</v>
      </c>
      <c r="E126" s="122" t="s">
        <v>1434</v>
      </c>
      <c r="F126" s="123" t="s">
        <v>1435</v>
      </c>
      <c r="G126" s="124" t="s">
        <v>387</v>
      </c>
      <c r="H126" s="125">
        <v>5</v>
      </c>
      <c r="I126" s="126"/>
      <c r="J126" s="127">
        <f t="shared" si="10"/>
        <v>0</v>
      </c>
      <c r="K126" s="123" t="s">
        <v>3</v>
      </c>
      <c r="L126" s="28"/>
      <c r="M126" s="128" t="s">
        <v>3</v>
      </c>
      <c r="N126" s="129" t="s">
        <v>46</v>
      </c>
      <c r="P126" s="130">
        <f t="shared" si="11"/>
        <v>0</v>
      </c>
      <c r="Q126" s="130">
        <v>0</v>
      </c>
      <c r="R126" s="130">
        <f t="shared" si="12"/>
        <v>0</v>
      </c>
      <c r="S126" s="130">
        <v>0</v>
      </c>
      <c r="T126" s="131">
        <f t="shared" si="13"/>
        <v>0</v>
      </c>
      <c r="AR126" s="132" t="s">
        <v>184</v>
      </c>
      <c r="AT126" s="132" t="s">
        <v>179</v>
      </c>
      <c r="AU126" s="132" t="s">
        <v>83</v>
      </c>
      <c r="AY126" s="17" t="s">
        <v>177</v>
      </c>
      <c r="BE126" s="133">
        <f t="shared" si="14"/>
        <v>0</v>
      </c>
      <c r="BF126" s="133">
        <f t="shared" si="15"/>
        <v>0</v>
      </c>
      <c r="BG126" s="133">
        <f t="shared" si="16"/>
        <v>0</v>
      </c>
      <c r="BH126" s="133">
        <f t="shared" si="17"/>
        <v>0</v>
      </c>
      <c r="BI126" s="133">
        <f t="shared" si="18"/>
        <v>0</v>
      </c>
      <c r="BJ126" s="17" t="s">
        <v>83</v>
      </c>
      <c r="BK126" s="133">
        <f t="shared" si="19"/>
        <v>0</v>
      </c>
      <c r="BL126" s="17" t="s">
        <v>184</v>
      </c>
      <c r="BM126" s="132" t="s">
        <v>602</v>
      </c>
    </row>
    <row r="127" spans="2:65" s="1" customFormat="1" ht="37.700000000000003" customHeight="1" x14ac:dyDescent="0.2">
      <c r="B127" s="120"/>
      <c r="C127" s="121" t="s">
        <v>395</v>
      </c>
      <c r="D127" s="121" t="s">
        <v>179</v>
      </c>
      <c r="E127" s="122" t="s">
        <v>1436</v>
      </c>
      <c r="F127" s="123" t="s">
        <v>1437</v>
      </c>
      <c r="G127" s="124" t="s">
        <v>328</v>
      </c>
      <c r="H127" s="125">
        <v>12</v>
      </c>
      <c r="I127" s="126"/>
      <c r="J127" s="127">
        <f t="shared" si="10"/>
        <v>0</v>
      </c>
      <c r="K127" s="123" t="s">
        <v>3</v>
      </c>
      <c r="L127" s="28"/>
      <c r="M127" s="128" t="s">
        <v>3</v>
      </c>
      <c r="N127" s="129" t="s">
        <v>46</v>
      </c>
      <c r="P127" s="130">
        <f t="shared" si="11"/>
        <v>0</v>
      </c>
      <c r="Q127" s="130">
        <v>0</v>
      </c>
      <c r="R127" s="130">
        <f t="shared" si="12"/>
        <v>0</v>
      </c>
      <c r="S127" s="130">
        <v>0</v>
      </c>
      <c r="T127" s="131">
        <f t="shared" si="13"/>
        <v>0</v>
      </c>
      <c r="AR127" s="132" t="s">
        <v>184</v>
      </c>
      <c r="AT127" s="132" t="s">
        <v>179</v>
      </c>
      <c r="AU127" s="132" t="s">
        <v>83</v>
      </c>
      <c r="AY127" s="17" t="s">
        <v>177</v>
      </c>
      <c r="BE127" s="133">
        <f t="shared" si="14"/>
        <v>0</v>
      </c>
      <c r="BF127" s="133">
        <f t="shared" si="15"/>
        <v>0</v>
      </c>
      <c r="BG127" s="133">
        <f t="shared" si="16"/>
        <v>0</v>
      </c>
      <c r="BH127" s="133">
        <f t="shared" si="17"/>
        <v>0</v>
      </c>
      <c r="BI127" s="133">
        <f t="shared" si="18"/>
        <v>0</v>
      </c>
      <c r="BJ127" s="17" t="s">
        <v>83</v>
      </c>
      <c r="BK127" s="133">
        <f t="shared" si="19"/>
        <v>0</v>
      </c>
      <c r="BL127" s="17" t="s">
        <v>184</v>
      </c>
      <c r="BM127" s="132" t="s">
        <v>615</v>
      </c>
    </row>
    <row r="128" spans="2:65" s="1" customFormat="1" ht="16.5" customHeight="1" x14ac:dyDescent="0.2">
      <c r="B128" s="120"/>
      <c r="C128" s="121" t="s">
        <v>400</v>
      </c>
      <c r="D128" s="121" t="s">
        <v>179</v>
      </c>
      <c r="E128" s="122" t="s">
        <v>1438</v>
      </c>
      <c r="F128" s="123" t="s">
        <v>1439</v>
      </c>
      <c r="G128" s="124" t="s">
        <v>387</v>
      </c>
      <c r="H128" s="125">
        <v>13</v>
      </c>
      <c r="I128" s="126"/>
      <c r="J128" s="127">
        <f t="shared" si="10"/>
        <v>0</v>
      </c>
      <c r="K128" s="123" t="s">
        <v>3</v>
      </c>
      <c r="L128" s="28"/>
      <c r="M128" s="128" t="s">
        <v>3</v>
      </c>
      <c r="N128" s="129" t="s">
        <v>46</v>
      </c>
      <c r="P128" s="130">
        <f t="shared" si="11"/>
        <v>0</v>
      </c>
      <c r="Q128" s="130">
        <v>0</v>
      </c>
      <c r="R128" s="130">
        <f t="shared" si="12"/>
        <v>0</v>
      </c>
      <c r="S128" s="130">
        <v>0</v>
      </c>
      <c r="T128" s="131">
        <f t="shared" si="13"/>
        <v>0</v>
      </c>
      <c r="AR128" s="132" t="s">
        <v>184</v>
      </c>
      <c r="AT128" s="132" t="s">
        <v>179</v>
      </c>
      <c r="AU128" s="132" t="s">
        <v>83</v>
      </c>
      <c r="AY128" s="17" t="s">
        <v>177</v>
      </c>
      <c r="BE128" s="133">
        <f t="shared" si="14"/>
        <v>0</v>
      </c>
      <c r="BF128" s="133">
        <f t="shared" si="15"/>
        <v>0</v>
      </c>
      <c r="BG128" s="133">
        <f t="shared" si="16"/>
        <v>0</v>
      </c>
      <c r="BH128" s="133">
        <f t="shared" si="17"/>
        <v>0</v>
      </c>
      <c r="BI128" s="133">
        <f t="shared" si="18"/>
        <v>0</v>
      </c>
      <c r="BJ128" s="17" t="s">
        <v>83</v>
      </c>
      <c r="BK128" s="133">
        <f t="shared" si="19"/>
        <v>0</v>
      </c>
      <c r="BL128" s="17" t="s">
        <v>184</v>
      </c>
      <c r="BM128" s="132" t="s">
        <v>626</v>
      </c>
    </row>
    <row r="129" spans="2:65" s="1" customFormat="1" ht="16.5" customHeight="1" x14ac:dyDescent="0.2">
      <c r="B129" s="120"/>
      <c r="C129" s="121" t="s">
        <v>406</v>
      </c>
      <c r="D129" s="121" t="s">
        <v>179</v>
      </c>
      <c r="E129" s="122" t="s">
        <v>1440</v>
      </c>
      <c r="F129" s="123" t="s">
        <v>1441</v>
      </c>
      <c r="G129" s="124" t="s">
        <v>387</v>
      </c>
      <c r="H129" s="125">
        <v>3</v>
      </c>
      <c r="I129" s="126"/>
      <c r="J129" s="127">
        <f t="shared" si="10"/>
        <v>0</v>
      </c>
      <c r="K129" s="123" t="s">
        <v>3</v>
      </c>
      <c r="L129" s="28"/>
      <c r="M129" s="128" t="s">
        <v>3</v>
      </c>
      <c r="N129" s="129" t="s">
        <v>46</v>
      </c>
      <c r="P129" s="130">
        <f t="shared" si="11"/>
        <v>0</v>
      </c>
      <c r="Q129" s="130">
        <v>0</v>
      </c>
      <c r="R129" s="130">
        <f t="shared" si="12"/>
        <v>0</v>
      </c>
      <c r="S129" s="130">
        <v>0</v>
      </c>
      <c r="T129" s="131">
        <f t="shared" si="13"/>
        <v>0</v>
      </c>
      <c r="AR129" s="132" t="s">
        <v>184</v>
      </c>
      <c r="AT129" s="132" t="s">
        <v>179</v>
      </c>
      <c r="AU129" s="132" t="s">
        <v>83</v>
      </c>
      <c r="AY129" s="17" t="s">
        <v>177</v>
      </c>
      <c r="BE129" s="133">
        <f t="shared" si="14"/>
        <v>0</v>
      </c>
      <c r="BF129" s="133">
        <f t="shared" si="15"/>
        <v>0</v>
      </c>
      <c r="BG129" s="133">
        <f t="shared" si="16"/>
        <v>0</v>
      </c>
      <c r="BH129" s="133">
        <f t="shared" si="17"/>
        <v>0</v>
      </c>
      <c r="BI129" s="133">
        <f t="shared" si="18"/>
        <v>0</v>
      </c>
      <c r="BJ129" s="17" t="s">
        <v>83</v>
      </c>
      <c r="BK129" s="133">
        <f t="shared" si="19"/>
        <v>0</v>
      </c>
      <c r="BL129" s="17" t="s">
        <v>184</v>
      </c>
      <c r="BM129" s="132" t="s">
        <v>636</v>
      </c>
    </row>
    <row r="130" spans="2:65" s="1" customFormat="1" ht="16.5" customHeight="1" x14ac:dyDescent="0.2">
      <c r="B130" s="120"/>
      <c r="C130" s="121" t="s">
        <v>414</v>
      </c>
      <c r="D130" s="121" t="s">
        <v>179</v>
      </c>
      <c r="E130" s="122" t="s">
        <v>1442</v>
      </c>
      <c r="F130" s="123" t="s">
        <v>1443</v>
      </c>
      <c r="G130" s="124" t="s">
        <v>387</v>
      </c>
      <c r="H130" s="125">
        <v>6</v>
      </c>
      <c r="I130" s="126"/>
      <c r="J130" s="127">
        <f t="shared" si="10"/>
        <v>0</v>
      </c>
      <c r="K130" s="123" t="s">
        <v>3</v>
      </c>
      <c r="L130" s="28"/>
      <c r="M130" s="128" t="s">
        <v>3</v>
      </c>
      <c r="N130" s="129" t="s">
        <v>46</v>
      </c>
      <c r="P130" s="130">
        <f t="shared" si="11"/>
        <v>0</v>
      </c>
      <c r="Q130" s="130">
        <v>0</v>
      </c>
      <c r="R130" s="130">
        <f t="shared" si="12"/>
        <v>0</v>
      </c>
      <c r="S130" s="130">
        <v>0</v>
      </c>
      <c r="T130" s="131">
        <f t="shared" si="13"/>
        <v>0</v>
      </c>
      <c r="AR130" s="132" t="s">
        <v>184</v>
      </c>
      <c r="AT130" s="132" t="s">
        <v>179</v>
      </c>
      <c r="AU130" s="132" t="s">
        <v>83</v>
      </c>
      <c r="AY130" s="17" t="s">
        <v>177</v>
      </c>
      <c r="BE130" s="133">
        <f t="shared" si="14"/>
        <v>0</v>
      </c>
      <c r="BF130" s="133">
        <f t="shared" si="15"/>
        <v>0</v>
      </c>
      <c r="BG130" s="133">
        <f t="shared" si="16"/>
        <v>0</v>
      </c>
      <c r="BH130" s="133">
        <f t="shared" si="17"/>
        <v>0</v>
      </c>
      <c r="BI130" s="133">
        <f t="shared" si="18"/>
        <v>0</v>
      </c>
      <c r="BJ130" s="17" t="s">
        <v>83</v>
      </c>
      <c r="BK130" s="133">
        <f t="shared" si="19"/>
        <v>0</v>
      </c>
      <c r="BL130" s="17" t="s">
        <v>184</v>
      </c>
      <c r="BM130" s="132" t="s">
        <v>647</v>
      </c>
    </row>
    <row r="131" spans="2:65" s="12" customFormat="1" ht="33.75" x14ac:dyDescent="0.2">
      <c r="B131" s="138"/>
      <c r="D131" s="139" t="s">
        <v>188</v>
      </c>
      <c r="E131" s="140" t="s">
        <v>3</v>
      </c>
      <c r="F131" s="141" t="s">
        <v>1444</v>
      </c>
      <c r="H131" s="140" t="s">
        <v>3</v>
      </c>
      <c r="I131" s="142"/>
      <c r="L131" s="138"/>
      <c r="M131" s="143"/>
      <c r="T131" s="144"/>
      <c r="AT131" s="140" t="s">
        <v>188</v>
      </c>
      <c r="AU131" s="140" t="s">
        <v>83</v>
      </c>
      <c r="AV131" s="12" t="s">
        <v>83</v>
      </c>
      <c r="AW131" s="12" t="s">
        <v>36</v>
      </c>
      <c r="AX131" s="12" t="s">
        <v>75</v>
      </c>
      <c r="AY131" s="140" t="s">
        <v>177</v>
      </c>
    </row>
    <row r="132" spans="2:65" s="13" customFormat="1" x14ac:dyDescent="0.2">
      <c r="B132" s="145"/>
      <c r="D132" s="139" t="s">
        <v>188</v>
      </c>
      <c r="E132" s="146" t="s">
        <v>3</v>
      </c>
      <c r="F132" s="147" t="s">
        <v>218</v>
      </c>
      <c r="H132" s="148">
        <v>6</v>
      </c>
      <c r="I132" s="149"/>
      <c r="L132" s="145"/>
      <c r="M132" s="150"/>
      <c r="T132" s="151"/>
      <c r="AT132" s="146" t="s">
        <v>188</v>
      </c>
      <c r="AU132" s="146" t="s">
        <v>83</v>
      </c>
      <c r="AV132" s="13" t="s">
        <v>86</v>
      </c>
      <c r="AW132" s="13" t="s">
        <v>36</v>
      </c>
      <c r="AX132" s="13" t="s">
        <v>75</v>
      </c>
      <c r="AY132" s="146" t="s">
        <v>177</v>
      </c>
    </row>
    <row r="133" spans="2:65" s="14" customFormat="1" x14ac:dyDescent="0.2">
      <c r="B133" s="152"/>
      <c r="D133" s="139" t="s">
        <v>188</v>
      </c>
      <c r="E133" s="153" t="s">
        <v>3</v>
      </c>
      <c r="F133" s="154" t="s">
        <v>199</v>
      </c>
      <c r="H133" s="155">
        <v>6</v>
      </c>
      <c r="I133" s="156"/>
      <c r="L133" s="152"/>
      <c r="M133" s="157"/>
      <c r="T133" s="158"/>
      <c r="AT133" s="153" t="s">
        <v>188</v>
      </c>
      <c r="AU133" s="153" t="s">
        <v>83</v>
      </c>
      <c r="AV133" s="14" t="s">
        <v>184</v>
      </c>
      <c r="AW133" s="14" t="s">
        <v>36</v>
      </c>
      <c r="AX133" s="14" t="s">
        <v>83</v>
      </c>
      <c r="AY133" s="153" t="s">
        <v>177</v>
      </c>
    </row>
    <row r="134" spans="2:65" s="1" customFormat="1" ht="37.700000000000003" customHeight="1" x14ac:dyDescent="0.2">
      <c r="B134" s="120"/>
      <c r="C134" s="121" t="s">
        <v>420</v>
      </c>
      <c r="D134" s="121" t="s">
        <v>179</v>
      </c>
      <c r="E134" s="122" t="s">
        <v>1445</v>
      </c>
      <c r="F134" s="123" t="s">
        <v>1446</v>
      </c>
      <c r="G134" s="124" t="s">
        <v>387</v>
      </c>
      <c r="H134" s="125">
        <v>6</v>
      </c>
      <c r="I134" s="126"/>
      <c r="J134" s="127">
        <f t="shared" ref="J134:J150" si="20">ROUND(I134*H134,2)</f>
        <v>0</v>
      </c>
      <c r="K134" s="123" t="s">
        <v>3</v>
      </c>
      <c r="L134" s="28"/>
      <c r="M134" s="128" t="s">
        <v>3</v>
      </c>
      <c r="N134" s="129" t="s">
        <v>46</v>
      </c>
      <c r="P134" s="130">
        <f t="shared" ref="P134:P150" si="21">O134*H134</f>
        <v>0</v>
      </c>
      <c r="Q134" s="130">
        <v>0</v>
      </c>
      <c r="R134" s="130">
        <f t="shared" ref="R134:R150" si="22">Q134*H134</f>
        <v>0</v>
      </c>
      <c r="S134" s="130">
        <v>0</v>
      </c>
      <c r="T134" s="131">
        <f t="shared" ref="T134:T150" si="23">S134*H134</f>
        <v>0</v>
      </c>
      <c r="AR134" s="132" t="s">
        <v>184</v>
      </c>
      <c r="AT134" s="132" t="s">
        <v>179</v>
      </c>
      <c r="AU134" s="132" t="s">
        <v>83</v>
      </c>
      <c r="AY134" s="17" t="s">
        <v>177</v>
      </c>
      <c r="BE134" s="133">
        <f t="shared" ref="BE134:BE150" si="24">IF(N134="základní",J134,0)</f>
        <v>0</v>
      </c>
      <c r="BF134" s="133">
        <f t="shared" ref="BF134:BF150" si="25">IF(N134="snížená",J134,0)</f>
        <v>0</v>
      </c>
      <c r="BG134" s="133">
        <f t="shared" ref="BG134:BG150" si="26">IF(N134="zákl. přenesená",J134,0)</f>
        <v>0</v>
      </c>
      <c r="BH134" s="133">
        <f t="shared" ref="BH134:BH150" si="27">IF(N134="sníž. přenesená",J134,0)</f>
        <v>0</v>
      </c>
      <c r="BI134" s="133">
        <f t="shared" ref="BI134:BI150" si="28">IF(N134="nulová",J134,0)</f>
        <v>0</v>
      </c>
      <c r="BJ134" s="17" t="s">
        <v>83</v>
      </c>
      <c r="BK134" s="133">
        <f t="shared" ref="BK134:BK150" si="29">ROUND(I134*H134,2)</f>
        <v>0</v>
      </c>
      <c r="BL134" s="17" t="s">
        <v>184</v>
      </c>
      <c r="BM134" s="132" t="s">
        <v>657</v>
      </c>
    </row>
    <row r="135" spans="2:65" s="1" customFormat="1" ht="21.75" customHeight="1" x14ac:dyDescent="0.2">
      <c r="B135" s="120"/>
      <c r="C135" s="121" t="s">
        <v>426</v>
      </c>
      <c r="D135" s="121" t="s">
        <v>179</v>
      </c>
      <c r="E135" s="122" t="s">
        <v>1447</v>
      </c>
      <c r="F135" s="123" t="s">
        <v>1448</v>
      </c>
      <c r="G135" s="124" t="s">
        <v>387</v>
      </c>
      <c r="H135" s="125">
        <v>23</v>
      </c>
      <c r="I135" s="126"/>
      <c r="J135" s="127">
        <f t="shared" si="20"/>
        <v>0</v>
      </c>
      <c r="K135" s="123" t="s">
        <v>3</v>
      </c>
      <c r="L135" s="28"/>
      <c r="M135" s="128" t="s">
        <v>3</v>
      </c>
      <c r="N135" s="129" t="s">
        <v>46</v>
      </c>
      <c r="P135" s="130">
        <f t="shared" si="21"/>
        <v>0</v>
      </c>
      <c r="Q135" s="130">
        <v>0</v>
      </c>
      <c r="R135" s="130">
        <f t="shared" si="22"/>
        <v>0</v>
      </c>
      <c r="S135" s="130">
        <v>0</v>
      </c>
      <c r="T135" s="131">
        <f t="shared" si="23"/>
        <v>0</v>
      </c>
      <c r="AR135" s="132" t="s">
        <v>184</v>
      </c>
      <c r="AT135" s="132" t="s">
        <v>179</v>
      </c>
      <c r="AU135" s="132" t="s">
        <v>83</v>
      </c>
      <c r="AY135" s="17" t="s">
        <v>177</v>
      </c>
      <c r="BE135" s="133">
        <f t="shared" si="24"/>
        <v>0</v>
      </c>
      <c r="BF135" s="133">
        <f t="shared" si="25"/>
        <v>0</v>
      </c>
      <c r="BG135" s="133">
        <f t="shared" si="26"/>
        <v>0</v>
      </c>
      <c r="BH135" s="133">
        <f t="shared" si="27"/>
        <v>0</v>
      </c>
      <c r="BI135" s="133">
        <f t="shared" si="28"/>
        <v>0</v>
      </c>
      <c r="BJ135" s="17" t="s">
        <v>83</v>
      </c>
      <c r="BK135" s="133">
        <f t="shared" si="29"/>
        <v>0</v>
      </c>
      <c r="BL135" s="17" t="s">
        <v>184</v>
      </c>
      <c r="BM135" s="132" t="s">
        <v>674</v>
      </c>
    </row>
    <row r="136" spans="2:65" s="1" customFormat="1" ht="16.5" customHeight="1" x14ac:dyDescent="0.2">
      <c r="B136" s="120"/>
      <c r="C136" s="121" t="s">
        <v>433</v>
      </c>
      <c r="D136" s="121" t="s">
        <v>179</v>
      </c>
      <c r="E136" s="122" t="s">
        <v>1449</v>
      </c>
      <c r="F136" s="123" t="s">
        <v>1450</v>
      </c>
      <c r="G136" s="124" t="s">
        <v>387</v>
      </c>
      <c r="H136" s="125">
        <v>3</v>
      </c>
      <c r="I136" s="126"/>
      <c r="J136" s="127">
        <f t="shared" si="20"/>
        <v>0</v>
      </c>
      <c r="K136" s="123" t="s">
        <v>3</v>
      </c>
      <c r="L136" s="28"/>
      <c r="M136" s="128" t="s">
        <v>3</v>
      </c>
      <c r="N136" s="129" t="s">
        <v>46</v>
      </c>
      <c r="P136" s="130">
        <f t="shared" si="21"/>
        <v>0</v>
      </c>
      <c r="Q136" s="130">
        <v>0</v>
      </c>
      <c r="R136" s="130">
        <f t="shared" si="22"/>
        <v>0</v>
      </c>
      <c r="S136" s="130">
        <v>0</v>
      </c>
      <c r="T136" s="131">
        <f t="shared" si="23"/>
        <v>0</v>
      </c>
      <c r="AR136" s="132" t="s">
        <v>184</v>
      </c>
      <c r="AT136" s="132" t="s">
        <v>179</v>
      </c>
      <c r="AU136" s="132" t="s">
        <v>83</v>
      </c>
      <c r="AY136" s="17" t="s">
        <v>177</v>
      </c>
      <c r="BE136" s="133">
        <f t="shared" si="24"/>
        <v>0</v>
      </c>
      <c r="BF136" s="133">
        <f t="shared" si="25"/>
        <v>0</v>
      </c>
      <c r="BG136" s="133">
        <f t="shared" si="26"/>
        <v>0</v>
      </c>
      <c r="BH136" s="133">
        <f t="shared" si="27"/>
        <v>0</v>
      </c>
      <c r="BI136" s="133">
        <f t="shared" si="28"/>
        <v>0</v>
      </c>
      <c r="BJ136" s="17" t="s">
        <v>83</v>
      </c>
      <c r="BK136" s="133">
        <f t="shared" si="29"/>
        <v>0</v>
      </c>
      <c r="BL136" s="17" t="s">
        <v>184</v>
      </c>
      <c r="BM136" s="132" t="s">
        <v>685</v>
      </c>
    </row>
    <row r="137" spans="2:65" s="1" customFormat="1" ht="16.5" customHeight="1" x14ac:dyDescent="0.2">
      <c r="B137" s="120"/>
      <c r="C137" s="121" t="s">
        <v>440</v>
      </c>
      <c r="D137" s="121" t="s">
        <v>179</v>
      </c>
      <c r="E137" s="122" t="s">
        <v>1451</v>
      </c>
      <c r="F137" s="123" t="s">
        <v>1452</v>
      </c>
      <c r="G137" s="124" t="s">
        <v>387</v>
      </c>
      <c r="H137" s="125">
        <v>4</v>
      </c>
      <c r="I137" s="126"/>
      <c r="J137" s="127">
        <f t="shared" si="20"/>
        <v>0</v>
      </c>
      <c r="K137" s="123" t="s">
        <v>3</v>
      </c>
      <c r="L137" s="28"/>
      <c r="M137" s="128" t="s">
        <v>3</v>
      </c>
      <c r="N137" s="129" t="s">
        <v>46</v>
      </c>
      <c r="P137" s="130">
        <f t="shared" si="21"/>
        <v>0</v>
      </c>
      <c r="Q137" s="130">
        <v>0</v>
      </c>
      <c r="R137" s="130">
        <f t="shared" si="22"/>
        <v>0</v>
      </c>
      <c r="S137" s="130">
        <v>0</v>
      </c>
      <c r="T137" s="131">
        <f t="shared" si="23"/>
        <v>0</v>
      </c>
      <c r="AR137" s="132" t="s">
        <v>184</v>
      </c>
      <c r="AT137" s="132" t="s">
        <v>179</v>
      </c>
      <c r="AU137" s="132" t="s">
        <v>83</v>
      </c>
      <c r="AY137" s="17" t="s">
        <v>177</v>
      </c>
      <c r="BE137" s="133">
        <f t="shared" si="24"/>
        <v>0</v>
      </c>
      <c r="BF137" s="133">
        <f t="shared" si="25"/>
        <v>0</v>
      </c>
      <c r="BG137" s="133">
        <f t="shared" si="26"/>
        <v>0</v>
      </c>
      <c r="BH137" s="133">
        <f t="shared" si="27"/>
        <v>0</v>
      </c>
      <c r="BI137" s="133">
        <f t="shared" si="28"/>
        <v>0</v>
      </c>
      <c r="BJ137" s="17" t="s">
        <v>83</v>
      </c>
      <c r="BK137" s="133">
        <f t="shared" si="29"/>
        <v>0</v>
      </c>
      <c r="BL137" s="17" t="s">
        <v>184</v>
      </c>
      <c r="BM137" s="132" t="s">
        <v>697</v>
      </c>
    </row>
    <row r="138" spans="2:65" s="1" customFormat="1" ht="16.5" customHeight="1" x14ac:dyDescent="0.2">
      <c r="B138" s="120"/>
      <c r="C138" s="121" t="s">
        <v>445</v>
      </c>
      <c r="D138" s="121" t="s">
        <v>179</v>
      </c>
      <c r="E138" s="122" t="s">
        <v>1453</v>
      </c>
      <c r="F138" s="123" t="s">
        <v>1454</v>
      </c>
      <c r="G138" s="124" t="s">
        <v>387</v>
      </c>
      <c r="H138" s="125">
        <v>1</v>
      </c>
      <c r="I138" s="126"/>
      <c r="J138" s="127">
        <f t="shared" si="20"/>
        <v>0</v>
      </c>
      <c r="K138" s="123" t="s">
        <v>3</v>
      </c>
      <c r="L138" s="28"/>
      <c r="M138" s="128" t="s">
        <v>3</v>
      </c>
      <c r="N138" s="129" t="s">
        <v>46</v>
      </c>
      <c r="P138" s="130">
        <f t="shared" si="21"/>
        <v>0</v>
      </c>
      <c r="Q138" s="130">
        <v>0</v>
      </c>
      <c r="R138" s="130">
        <f t="shared" si="22"/>
        <v>0</v>
      </c>
      <c r="S138" s="130">
        <v>0</v>
      </c>
      <c r="T138" s="131">
        <f t="shared" si="23"/>
        <v>0</v>
      </c>
      <c r="AR138" s="132" t="s">
        <v>184</v>
      </c>
      <c r="AT138" s="132" t="s">
        <v>179</v>
      </c>
      <c r="AU138" s="132" t="s">
        <v>83</v>
      </c>
      <c r="AY138" s="17" t="s">
        <v>177</v>
      </c>
      <c r="BE138" s="133">
        <f t="shared" si="24"/>
        <v>0</v>
      </c>
      <c r="BF138" s="133">
        <f t="shared" si="25"/>
        <v>0</v>
      </c>
      <c r="BG138" s="133">
        <f t="shared" si="26"/>
        <v>0</v>
      </c>
      <c r="BH138" s="133">
        <f t="shared" si="27"/>
        <v>0</v>
      </c>
      <c r="BI138" s="133">
        <f t="shared" si="28"/>
        <v>0</v>
      </c>
      <c r="BJ138" s="17" t="s">
        <v>83</v>
      </c>
      <c r="BK138" s="133">
        <f t="shared" si="29"/>
        <v>0</v>
      </c>
      <c r="BL138" s="17" t="s">
        <v>184</v>
      </c>
      <c r="BM138" s="132" t="s">
        <v>709</v>
      </c>
    </row>
    <row r="139" spans="2:65" s="1" customFormat="1" ht="16.5" customHeight="1" x14ac:dyDescent="0.2">
      <c r="B139" s="120"/>
      <c r="C139" s="121" t="s">
        <v>452</v>
      </c>
      <c r="D139" s="121" t="s">
        <v>179</v>
      </c>
      <c r="E139" s="122" t="s">
        <v>1455</v>
      </c>
      <c r="F139" s="123" t="s">
        <v>1456</v>
      </c>
      <c r="G139" s="124" t="s">
        <v>387</v>
      </c>
      <c r="H139" s="125">
        <v>1</v>
      </c>
      <c r="I139" s="126"/>
      <c r="J139" s="127">
        <f t="shared" si="20"/>
        <v>0</v>
      </c>
      <c r="K139" s="123" t="s">
        <v>3</v>
      </c>
      <c r="L139" s="28"/>
      <c r="M139" s="128" t="s">
        <v>3</v>
      </c>
      <c r="N139" s="129" t="s">
        <v>46</v>
      </c>
      <c r="P139" s="130">
        <f t="shared" si="21"/>
        <v>0</v>
      </c>
      <c r="Q139" s="130">
        <v>0</v>
      </c>
      <c r="R139" s="130">
        <f t="shared" si="22"/>
        <v>0</v>
      </c>
      <c r="S139" s="130">
        <v>0</v>
      </c>
      <c r="T139" s="131">
        <f t="shared" si="23"/>
        <v>0</v>
      </c>
      <c r="AR139" s="132" t="s">
        <v>184</v>
      </c>
      <c r="AT139" s="132" t="s">
        <v>179</v>
      </c>
      <c r="AU139" s="132" t="s">
        <v>83</v>
      </c>
      <c r="AY139" s="17" t="s">
        <v>177</v>
      </c>
      <c r="BE139" s="133">
        <f t="shared" si="24"/>
        <v>0</v>
      </c>
      <c r="BF139" s="133">
        <f t="shared" si="25"/>
        <v>0</v>
      </c>
      <c r="BG139" s="133">
        <f t="shared" si="26"/>
        <v>0</v>
      </c>
      <c r="BH139" s="133">
        <f t="shared" si="27"/>
        <v>0</v>
      </c>
      <c r="BI139" s="133">
        <f t="shared" si="28"/>
        <v>0</v>
      </c>
      <c r="BJ139" s="17" t="s">
        <v>83</v>
      </c>
      <c r="BK139" s="133">
        <f t="shared" si="29"/>
        <v>0</v>
      </c>
      <c r="BL139" s="17" t="s">
        <v>184</v>
      </c>
      <c r="BM139" s="132" t="s">
        <v>721</v>
      </c>
    </row>
    <row r="140" spans="2:65" s="1" customFormat="1" ht="24.2" customHeight="1" x14ac:dyDescent="0.2">
      <c r="B140" s="120"/>
      <c r="C140" s="121" t="s">
        <v>461</v>
      </c>
      <c r="D140" s="121" t="s">
        <v>179</v>
      </c>
      <c r="E140" s="122" t="s">
        <v>1457</v>
      </c>
      <c r="F140" s="123" t="s">
        <v>1458</v>
      </c>
      <c r="G140" s="124" t="s">
        <v>387</v>
      </c>
      <c r="H140" s="125">
        <v>10</v>
      </c>
      <c r="I140" s="126"/>
      <c r="J140" s="127">
        <f t="shared" si="20"/>
        <v>0</v>
      </c>
      <c r="K140" s="123" t="s">
        <v>3</v>
      </c>
      <c r="L140" s="28"/>
      <c r="M140" s="128" t="s">
        <v>3</v>
      </c>
      <c r="N140" s="129" t="s">
        <v>46</v>
      </c>
      <c r="P140" s="130">
        <f t="shared" si="21"/>
        <v>0</v>
      </c>
      <c r="Q140" s="130">
        <v>0</v>
      </c>
      <c r="R140" s="130">
        <f t="shared" si="22"/>
        <v>0</v>
      </c>
      <c r="S140" s="130">
        <v>0</v>
      </c>
      <c r="T140" s="131">
        <f t="shared" si="23"/>
        <v>0</v>
      </c>
      <c r="AR140" s="132" t="s">
        <v>184</v>
      </c>
      <c r="AT140" s="132" t="s">
        <v>179</v>
      </c>
      <c r="AU140" s="132" t="s">
        <v>83</v>
      </c>
      <c r="AY140" s="17" t="s">
        <v>177</v>
      </c>
      <c r="BE140" s="133">
        <f t="shared" si="24"/>
        <v>0</v>
      </c>
      <c r="BF140" s="133">
        <f t="shared" si="25"/>
        <v>0</v>
      </c>
      <c r="BG140" s="133">
        <f t="shared" si="26"/>
        <v>0</v>
      </c>
      <c r="BH140" s="133">
        <f t="shared" si="27"/>
        <v>0</v>
      </c>
      <c r="BI140" s="133">
        <f t="shared" si="28"/>
        <v>0</v>
      </c>
      <c r="BJ140" s="17" t="s">
        <v>83</v>
      </c>
      <c r="BK140" s="133">
        <f t="shared" si="29"/>
        <v>0</v>
      </c>
      <c r="BL140" s="17" t="s">
        <v>184</v>
      </c>
      <c r="BM140" s="132" t="s">
        <v>729</v>
      </c>
    </row>
    <row r="141" spans="2:65" s="1" customFormat="1" ht="24.2" customHeight="1" x14ac:dyDescent="0.2">
      <c r="B141" s="120"/>
      <c r="C141" s="121" t="s">
        <v>467</v>
      </c>
      <c r="D141" s="121" t="s">
        <v>179</v>
      </c>
      <c r="E141" s="122" t="s">
        <v>1457</v>
      </c>
      <c r="F141" s="123" t="s">
        <v>1458</v>
      </c>
      <c r="G141" s="124" t="s">
        <v>387</v>
      </c>
      <c r="H141" s="125">
        <v>5</v>
      </c>
      <c r="I141" s="126"/>
      <c r="J141" s="127">
        <f t="shared" si="20"/>
        <v>0</v>
      </c>
      <c r="K141" s="123" t="s">
        <v>3</v>
      </c>
      <c r="L141" s="28"/>
      <c r="M141" s="128" t="s">
        <v>3</v>
      </c>
      <c r="N141" s="129" t="s">
        <v>46</v>
      </c>
      <c r="P141" s="130">
        <f t="shared" si="21"/>
        <v>0</v>
      </c>
      <c r="Q141" s="130">
        <v>0</v>
      </c>
      <c r="R141" s="130">
        <f t="shared" si="22"/>
        <v>0</v>
      </c>
      <c r="S141" s="130">
        <v>0</v>
      </c>
      <c r="T141" s="131">
        <f t="shared" si="23"/>
        <v>0</v>
      </c>
      <c r="AR141" s="132" t="s">
        <v>184</v>
      </c>
      <c r="AT141" s="132" t="s">
        <v>179</v>
      </c>
      <c r="AU141" s="132" t="s">
        <v>83</v>
      </c>
      <c r="AY141" s="17" t="s">
        <v>177</v>
      </c>
      <c r="BE141" s="133">
        <f t="shared" si="24"/>
        <v>0</v>
      </c>
      <c r="BF141" s="133">
        <f t="shared" si="25"/>
        <v>0</v>
      </c>
      <c r="BG141" s="133">
        <f t="shared" si="26"/>
        <v>0</v>
      </c>
      <c r="BH141" s="133">
        <f t="shared" si="27"/>
        <v>0</v>
      </c>
      <c r="BI141" s="133">
        <f t="shared" si="28"/>
        <v>0</v>
      </c>
      <c r="BJ141" s="17" t="s">
        <v>83</v>
      </c>
      <c r="BK141" s="133">
        <f t="shared" si="29"/>
        <v>0</v>
      </c>
      <c r="BL141" s="17" t="s">
        <v>184</v>
      </c>
      <c r="BM141" s="132" t="s">
        <v>740</v>
      </c>
    </row>
    <row r="142" spans="2:65" s="1" customFormat="1" ht="16.5" customHeight="1" x14ac:dyDescent="0.2">
      <c r="B142" s="120"/>
      <c r="C142" s="121" t="s">
        <v>478</v>
      </c>
      <c r="D142" s="121" t="s">
        <v>179</v>
      </c>
      <c r="E142" s="122" t="s">
        <v>1459</v>
      </c>
      <c r="F142" s="123" t="s">
        <v>1460</v>
      </c>
      <c r="G142" s="124" t="s">
        <v>387</v>
      </c>
      <c r="H142" s="125">
        <v>7</v>
      </c>
      <c r="I142" s="126"/>
      <c r="J142" s="127">
        <f t="shared" si="20"/>
        <v>0</v>
      </c>
      <c r="K142" s="123" t="s">
        <v>3</v>
      </c>
      <c r="L142" s="28"/>
      <c r="M142" s="128" t="s">
        <v>3</v>
      </c>
      <c r="N142" s="129" t="s">
        <v>46</v>
      </c>
      <c r="P142" s="130">
        <f t="shared" si="21"/>
        <v>0</v>
      </c>
      <c r="Q142" s="130">
        <v>0</v>
      </c>
      <c r="R142" s="130">
        <f t="shared" si="22"/>
        <v>0</v>
      </c>
      <c r="S142" s="130">
        <v>0</v>
      </c>
      <c r="T142" s="131">
        <f t="shared" si="23"/>
        <v>0</v>
      </c>
      <c r="AR142" s="132" t="s">
        <v>184</v>
      </c>
      <c r="AT142" s="132" t="s">
        <v>179</v>
      </c>
      <c r="AU142" s="132" t="s">
        <v>83</v>
      </c>
      <c r="AY142" s="17" t="s">
        <v>177</v>
      </c>
      <c r="BE142" s="133">
        <f t="shared" si="24"/>
        <v>0</v>
      </c>
      <c r="BF142" s="133">
        <f t="shared" si="25"/>
        <v>0</v>
      </c>
      <c r="BG142" s="133">
        <f t="shared" si="26"/>
        <v>0</v>
      </c>
      <c r="BH142" s="133">
        <f t="shared" si="27"/>
        <v>0</v>
      </c>
      <c r="BI142" s="133">
        <f t="shared" si="28"/>
        <v>0</v>
      </c>
      <c r="BJ142" s="17" t="s">
        <v>83</v>
      </c>
      <c r="BK142" s="133">
        <f t="shared" si="29"/>
        <v>0</v>
      </c>
      <c r="BL142" s="17" t="s">
        <v>184</v>
      </c>
      <c r="BM142" s="132" t="s">
        <v>751</v>
      </c>
    </row>
    <row r="143" spans="2:65" s="1" customFormat="1" ht="21.75" customHeight="1" x14ac:dyDescent="0.2">
      <c r="B143" s="120"/>
      <c r="C143" s="121" t="s">
        <v>483</v>
      </c>
      <c r="D143" s="121" t="s">
        <v>179</v>
      </c>
      <c r="E143" s="122" t="s">
        <v>1461</v>
      </c>
      <c r="F143" s="123" t="s">
        <v>1462</v>
      </c>
      <c r="G143" s="124" t="s">
        <v>387</v>
      </c>
      <c r="H143" s="125">
        <v>2</v>
      </c>
      <c r="I143" s="126"/>
      <c r="J143" s="127">
        <f t="shared" si="20"/>
        <v>0</v>
      </c>
      <c r="K143" s="123" t="s">
        <v>3</v>
      </c>
      <c r="L143" s="28"/>
      <c r="M143" s="128" t="s">
        <v>3</v>
      </c>
      <c r="N143" s="129" t="s">
        <v>46</v>
      </c>
      <c r="P143" s="130">
        <f t="shared" si="21"/>
        <v>0</v>
      </c>
      <c r="Q143" s="130">
        <v>0</v>
      </c>
      <c r="R143" s="130">
        <f t="shared" si="22"/>
        <v>0</v>
      </c>
      <c r="S143" s="130">
        <v>0</v>
      </c>
      <c r="T143" s="131">
        <f t="shared" si="23"/>
        <v>0</v>
      </c>
      <c r="AR143" s="132" t="s">
        <v>184</v>
      </c>
      <c r="AT143" s="132" t="s">
        <v>179</v>
      </c>
      <c r="AU143" s="132" t="s">
        <v>83</v>
      </c>
      <c r="AY143" s="17" t="s">
        <v>177</v>
      </c>
      <c r="BE143" s="133">
        <f t="shared" si="24"/>
        <v>0</v>
      </c>
      <c r="BF143" s="133">
        <f t="shared" si="25"/>
        <v>0</v>
      </c>
      <c r="BG143" s="133">
        <f t="shared" si="26"/>
        <v>0</v>
      </c>
      <c r="BH143" s="133">
        <f t="shared" si="27"/>
        <v>0</v>
      </c>
      <c r="BI143" s="133">
        <f t="shared" si="28"/>
        <v>0</v>
      </c>
      <c r="BJ143" s="17" t="s">
        <v>83</v>
      </c>
      <c r="BK143" s="133">
        <f t="shared" si="29"/>
        <v>0</v>
      </c>
      <c r="BL143" s="17" t="s">
        <v>184</v>
      </c>
      <c r="BM143" s="132" t="s">
        <v>765</v>
      </c>
    </row>
    <row r="144" spans="2:65" s="1" customFormat="1" ht="21.75" customHeight="1" x14ac:dyDescent="0.2">
      <c r="B144" s="120"/>
      <c r="C144" s="121" t="s">
        <v>488</v>
      </c>
      <c r="D144" s="121" t="s">
        <v>179</v>
      </c>
      <c r="E144" s="122" t="s">
        <v>1463</v>
      </c>
      <c r="F144" s="123" t="s">
        <v>1464</v>
      </c>
      <c r="G144" s="124" t="s">
        <v>387</v>
      </c>
      <c r="H144" s="125">
        <v>6</v>
      </c>
      <c r="I144" s="126"/>
      <c r="J144" s="127">
        <f t="shared" si="20"/>
        <v>0</v>
      </c>
      <c r="K144" s="123" t="s">
        <v>3</v>
      </c>
      <c r="L144" s="28"/>
      <c r="M144" s="128" t="s">
        <v>3</v>
      </c>
      <c r="N144" s="129" t="s">
        <v>46</v>
      </c>
      <c r="P144" s="130">
        <f t="shared" si="21"/>
        <v>0</v>
      </c>
      <c r="Q144" s="130">
        <v>0</v>
      </c>
      <c r="R144" s="130">
        <f t="shared" si="22"/>
        <v>0</v>
      </c>
      <c r="S144" s="130">
        <v>0</v>
      </c>
      <c r="T144" s="131">
        <f t="shared" si="23"/>
        <v>0</v>
      </c>
      <c r="AR144" s="132" t="s">
        <v>184</v>
      </c>
      <c r="AT144" s="132" t="s">
        <v>179</v>
      </c>
      <c r="AU144" s="132" t="s">
        <v>83</v>
      </c>
      <c r="AY144" s="17" t="s">
        <v>177</v>
      </c>
      <c r="BE144" s="133">
        <f t="shared" si="24"/>
        <v>0</v>
      </c>
      <c r="BF144" s="133">
        <f t="shared" si="25"/>
        <v>0</v>
      </c>
      <c r="BG144" s="133">
        <f t="shared" si="26"/>
        <v>0</v>
      </c>
      <c r="BH144" s="133">
        <f t="shared" si="27"/>
        <v>0</v>
      </c>
      <c r="BI144" s="133">
        <f t="shared" si="28"/>
        <v>0</v>
      </c>
      <c r="BJ144" s="17" t="s">
        <v>83</v>
      </c>
      <c r="BK144" s="133">
        <f t="shared" si="29"/>
        <v>0</v>
      </c>
      <c r="BL144" s="17" t="s">
        <v>184</v>
      </c>
      <c r="BM144" s="132" t="s">
        <v>777</v>
      </c>
    </row>
    <row r="145" spans="2:65" s="1" customFormat="1" ht="21.75" customHeight="1" x14ac:dyDescent="0.2">
      <c r="B145" s="120"/>
      <c r="C145" s="121" t="s">
        <v>497</v>
      </c>
      <c r="D145" s="121" t="s">
        <v>179</v>
      </c>
      <c r="E145" s="122" t="s">
        <v>1465</v>
      </c>
      <c r="F145" s="123" t="s">
        <v>1466</v>
      </c>
      <c r="G145" s="124" t="s">
        <v>387</v>
      </c>
      <c r="H145" s="125">
        <v>4</v>
      </c>
      <c r="I145" s="126"/>
      <c r="J145" s="127">
        <f t="shared" si="20"/>
        <v>0</v>
      </c>
      <c r="K145" s="123" t="s">
        <v>3</v>
      </c>
      <c r="L145" s="28"/>
      <c r="M145" s="128" t="s">
        <v>3</v>
      </c>
      <c r="N145" s="129" t="s">
        <v>46</v>
      </c>
      <c r="P145" s="130">
        <f t="shared" si="21"/>
        <v>0</v>
      </c>
      <c r="Q145" s="130">
        <v>0</v>
      </c>
      <c r="R145" s="130">
        <f t="shared" si="22"/>
        <v>0</v>
      </c>
      <c r="S145" s="130">
        <v>0</v>
      </c>
      <c r="T145" s="131">
        <f t="shared" si="23"/>
        <v>0</v>
      </c>
      <c r="AR145" s="132" t="s">
        <v>184</v>
      </c>
      <c r="AT145" s="132" t="s">
        <v>179</v>
      </c>
      <c r="AU145" s="132" t="s">
        <v>83</v>
      </c>
      <c r="AY145" s="17" t="s">
        <v>177</v>
      </c>
      <c r="BE145" s="133">
        <f t="shared" si="24"/>
        <v>0</v>
      </c>
      <c r="BF145" s="133">
        <f t="shared" si="25"/>
        <v>0</v>
      </c>
      <c r="BG145" s="133">
        <f t="shared" si="26"/>
        <v>0</v>
      </c>
      <c r="BH145" s="133">
        <f t="shared" si="27"/>
        <v>0</v>
      </c>
      <c r="BI145" s="133">
        <f t="shared" si="28"/>
        <v>0</v>
      </c>
      <c r="BJ145" s="17" t="s">
        <v>83</v>
      </c>
      <c r="BK145" s="133">
        <f t="shared" si="29"/>
        <v>0</v>
      </c>
      <c r="BL145" s="17" t="s">
        <v>184</v>
      </c>
      <c r="BM145" s="132" t="s">
        <v>790</v>
      </c>
    </row>
    <row r="146" spans="2:65" s="1" customFormat="1" ht="21.75" customHeight="1" x14ac:dyDescent="0.2">
      <c r="B146" s="120"/>
      <c r="C146" s="121" t="s">
        <v>503</v>
      </c>
      <c r="D146" s="121" t="s">
        <v>179</v>
      </c>
      <c r="E146" s="122" t="s">
        <v>1467</v>
      </c>
      <c r="F146" s="123" t="s">
        <v>1468</v>
      </c>
      <c r="G146" s="124" t="s">
        <v>387</v>
      </c>
      <c r="H146" s="125">
        <v>6</v>
      </c>
      <c r="I146" s="126"/>
      <c r="J146" s="127">
        <f t="shared" si="20"/>
        <v>0</v>
      </c>
      <c r="K146" s="123" t="s">
        <v>3</v>
      </c>
      <c r="L146" s="28"/>
      <c r="M146" s="128" t="s">
        <v>3</v>
      </c>
      <c r="N146" s="129" t="s">
        <v>46</v>
      </c>
      <c r="P146" s="130">
        <f t="shared" si="21"/>
        <v>0</v>
      </c>
      <c r="Q146" s="130">
        <v>0</v>
      </c>
      <c r="R146" s="130">
        <f t="shared" si="22"/>
        <v>0</v>
      </c>
      <c r="S146" s="130">
        <v>0</v>
      </c>
      <c r="T146" s="131">
        <f t="shared" si="23"/>
        <v>0</v>
      </c>
      <c r="AR146" s="132" t="s">
        <v>184</v>
      </c>
      <c r="AT146" s="132" t="s">
        <v>179</v>
      </c>
      <c r="AU146" s="132" t="s">
        <v>83</v>
      </c>
      <c r="AY146" s="17" t="s">
        <v>177</v>
      </c>
      <c r="BE146" s="133">
        <f t="shared" si="24"/>
        <v>0</v>
      </c>
      <c r="BF146" s="133">
        <f t="shared" si="25"/>
        <v>0</v>
      </c>
      <c r="BG146" s="133">
        <f t="shared" si="26"/>
        <v>0</v>
      </c>
      <c r="BH146" s="133">
        <f t="shared" si="27"/>
        <v>0</v>
      </c>
      <c r="BI146" s="133">
        <f t="shared" si="28"/>
        <v>0</v>
      </c>
      <c r="BJ146" s="17" t="s">
        <v>83</v>
      </c>
      <c r="BK146" s="133">
        <f t="shared" si="29"/>
        <v>0</v>
      </c>
      <c r="BL146" s="17" t="s">
        <v>184</v>
      </c>
      <c r="BM146" s="132" t="s">
        <v>806</v>
      </c>
    </row>
    <row r="147" spans="2:65" s="1" customFormat="1" ht="21.75" customHeight="1" x14ac:dyDescent="0.2">
      <c r="B147" s="120"/>
      <c r="C147" s="121" t="s">
        <v>510</v>
      </c>
      <c r="D147" s="121" t="s">
        <v>179</v>
      </c>
      <c r="E147" s="122" t="s">
        <v>1469</v>
      </c>
      <c r="F147" s="123" t="s">
        <v>1470</v>
      </c>
      <c r="G147" s="124" t="s">
        <v>387</v>
      </c>
      <c r="H147" s="125">
        <v>2</v>
      </c>
      <c r="I147" s="126"/>
      <c r="J147" s="127">
        <f t="shared" si="20"/>
        <v>0</v>
      </c>
      <c r="K147" s="123" t="s">
        <v>3</v>
      </c>
      <c r="L147" s="28"/>
      <c r="M147" s="128" t="s">
        <v>3</v>
      </c>
      <c r="N147" s="129" t="s">
        <v>46</v>
      </c>
      <c r="P147" s="130">
        <f t="shared" si="21"/>
        <v>0</v>
      </c>
      <c r="Q147" s="130">
        <v>0</v>
      </c>
      <c r="R147" s="130">
        <f t="shared" si="22"/>
        <v>0</v>
      </c>
      <c r="S147" s="130">
        <v>0</v>
      </c>
      <c r="T147" s="131">
        <f t="shared" si="23"/>
        <v>0</v>
      </c>
      <c r="AR147" s="132" t="s">
        <v>184</v>
      </c>
      <c r="AT147" s="132" t="s">
        <v>179</v>
      </c>
      <c r="AU147" s="132" t="s">
        <v>83</v>
      </c>
      <c r="AY147" s="17" t="s">
        <v>177</v>
      </c>
      <c r="BE147" s="133">
        <f t="shared" si="24"/>
        <v>0</v>
      </c>
      <c r="BF147" s="133">
        <f t="shared" si="25"/>
        <v>0</v>
      </c>
      <c r="BG147" s="133">
        <f t="shared" si="26"/>
        <v>0</v>
      </c>
      <c r="BH147" s="133">
        <f t="shared" si="27"/>
        <v>0</v>
      </c>
      <c r="BI147" s="133">
        <f t="shared" si="28"/>
        <v>0</v>
      </c>
      <c r="BJ147" s="17" t="s">
        <v>83</v>
      </c>
      <c r="BK147" s="133">
        <f t="shared" si="29"/>
        <v>0</v>
      </c>
      <c r="BL147" s="17" t="s">
        <v>184</v>
      </c>
      <c r="BM147" s="132" t="s">
        <v>822</v>
      </c>
    </row>
    <row r="148" spans="2:65" s="1" customFormat="1" ht="16.5" customHeight="1" x14ac:dyDescent="0.2">
      <c r="B148" s="120"/>
      <c r="C148" s="121" t="s">
        <v>515</v>
      </c>
      <c r="D148" s="121" t="s">
        <v>179</v>
      </c>
      <c r="E148" s="122" t="s">
        <v>1471</v>
      </c>
      <c r="F148" s="123" t="s">
        <v>1472</v>
      </c>
      <c r="G148" s="124" t="s">
        <v>917</v>
      </c>
      <c r="H148" s="125">
        <v>7</v>
      </c>
      <c r="I148" s="126"/>
      <c r="J148" s="127">
        <f t="shared" si="20"/>
        <v>0</v>
      </c>
      <c r="K148" s="123" t="s">
        <v>3</v>
      </c>
      <c r="L148" s="28"/>
      <c r="M148" s="128" t="s">
        <v>3</v>
      </c>
      <c r="N148" s="129" t="s">
        <v>46</v>
      </c>
      <c r="P148" s="130">
        <f t="shared" si="21"/>
        <v>0</v>
      </c>
      <c r="Q148" s="130">
        <v>0</v>
      </c>
      <c r="R148" s="130">
        <f t="shared" si="22"/>
        <v>0</v>
      </c>
      <c r="S148" s="130">
        <v>0</v>
      </c>
      <c r="T148" s="131">
        <f t="shared" si="23"/>
        <v>0</v>
      </c>
      <c r="AR148" s="132" t="s">
        <v>184</v>
      </c>
      <c r="AT148" s="132" t="s">
        <v>179</v>
      </c>
      <c r="AU148" s="132" t="s">
        <v>83</v>
      </c>
      <c r="AY148" s="17" t="s">
        <v>177</v>
      </c>
      <c r="BE148" s="133">
        <f t="shared" si="24"/>
        <v>0</v>
      </c>
      <c r="BF148" s="133">
        <f t="shared" si="25"/>
        <v>0</v>
      </c>
      <c r="BG148" s="133">
        <f t="shared" si="26"/>
        <v>0</v>
      </c>
      <c r="BH148" s="133">
        <f t="shared" si="27"/>
        <v>0</v>
      </c>
      <c r="BI148" s="133">
        <f t="shared" si="28"/>
        <v>0</v>
      </c>
      <c r="BJ148" s="17" t="s">
        <v>83</v>
      </c>
      <c r="BK148" s="133">
        <f t="shared" si="29"/>
        <v>0</v>
      </c>
      <c r="BL148" s="17" t="s">
        <v>184</v>
      </c>
      <c r="BM148" s="132" t="s">
        <v>839</v>
      </c>
    </row>
    <row r="149" spans="2:65" s="1" customFormat="1" ht="24.2" customHeight="1" x14ac:dyDescent="0.2">
      <c r="B149" s="120"/>
      <c r="C149" s="121" t="s">
        <v>523</v>
      </c>
      <c r="D149" s="121" t="s">
        <v>179</v>
      </c>
      <c r="E149" s="122" t="s">
        <v>1473</v>
      </c>
      <c r="F149" s="123" t="s">
        <v>1474</v>
      </c>
      <c r="G149" s="124" t="s">
        <v>387</v>
      </c>
      <c r="H149" s="125">
        <v>13</v>
      </c>
      <c r="I149" s="126"/>
      <c r="J149" s="127">
        <f t="shared" si="20"/>
        <v>0</v>
      </c>
      <c r="K149" s="123" t="s">
        <v>3</v>
      </c>
      <c r="L149" s="28"/>
      <c r="M149" s="128" t="s">
        <v>3</v>
      </c>
      <c r="N149" s="129" t="s">
        <v>46</v>
      </c>
      <c r="P149" s="130">
        <f t="shared" si="21"/>
        <v>0</v>
      </c>
      <c r="Q149" s="130">
        <v>0</v>
      </c>
      <c r="R149" s="130">
        <f t="shared" si="22"/>
        <v>0</v>
      </c>
      <c r="S149" s="130">
        <v>0</v>
      </c>
      <c r="T149" s="131">
        <f t="shared" si="23"/>
        <v>0</v>
      </c>
      <c r="AR149" s="132" t="s">
        <v>184</v>
      </c>
      <c r="AT149" s="132" t="s">
        <v>179</v>
      </c>
      <c r="AU149" s="132" t="s">
        <v>83</v>
      </c>
      <c r="AY149" s="17" t="s">
        <v>177</v>
      </c>
      <c r="BE149" s="133">
        <f t="shared" si="24"/>
        <v>0</v>
      </c>
      <c r="BF149" s="133">
        <f t="shared" si="25"/>
        <v>0</v>
      </c>
      <c r="BG149" s="133">
        <f t="shared" si="26"/>
        <v>0</v>
      </c>
      <c r="BH149" s="133">
        <f t="shared" si="27"/>
        <v>0</v>
      </c>
      <c r="BI149" s="133">
        <f t="shared" si="28"/>
        <v>0</v>
      </c>
      <c r="BJ149" s="17" t="s">
        <v>83</v>
      </c>
      <c r="BK149" s="133">
        <f t="shared" si="29"/>
        <v>0</v>
      </c>
      <c r="BL149" s="17" t="s">
        <v>184</v>
      </c>
      <c r="BM149" s="132" t="s">
        <v>850</v>
      </c>
    </row>
    <row r="150" spans="2:65" s="1" customFormat="1" ht="37.700000000000003" customHeight="1" x14ac:dyDescent="0.2">
      <c r="B150" s="120"/>
      <c r="C150" s="121" t="s">
        <v>532</v>
      </c>
      <c r="D150" s="121" t="s">
        <v>179</v>
      </c>
      <c r="E150" s="122" t="s">
        <v>1475</v>
      </c>
      <c r="F150" s="123" t="s">
        <v>1476</v>
      </c>
      <c r="G150" s="124" t="s">
        <v>387</v>
      </c>
      <c r="H150" s="125">
        <v>30</v>
      </c>
      <c r="I150" s="126"/>
      <c r="J150" s="127">
        <f t="shared" si="20"/>
        <v>0</v>
      </c>
      <c r="K150" s="123" t="s">
        <v>3</v>
      </c>
      <c r="L150" s="28"/>
      <c r="M150" s="128" t="s">
        <v>3</v>
      </c>
      <c r="N150" s="129" t="s">
        <v>46</v>
      </c>
      <c r="P150" s="130">
        <f t="shared" si="21"/>
        <v>0</v>
      </c>
      <c r="Q150" s="130">
        <v>0</v>
      </c>
      <c r="R150" s="130">
        <f t="shared" si="22"/>
        <v>0</v>
      </c>
      <c r="S150" s="130">
        <v>0</v>
      </c>
      <c r="T150" s="131">
        <f t="shared" si="23"/>
        <v>0</v>
      </c>
      <c r="AR150" s="132" t="s">
        <v>184</v>
      </c>
      <c r="AT150" s="132" t="s">
        <v>179</v>
      </c>
      <c r="AU150" s="132" t="s">
        <v>83</v>
      </c>
      <c r="AY150" s="17" t="s">
        <v>177</v>
      </c>
      <c r="BE150" s="133">
        <f t="shared" si="24"/>
        <v>0</v>
      </c>
      <c r="BF150" s="133">
        <f t="shared" si="25"/>
        <v>0</v>
      </c>
      <c r="BG150" s="133">
        <f t="shared" si="26"/>
        <v>0</v>
      </c>
      <c r="BH150" s="133">
        <f t="shared" si="27"/>
        <v>0</v>
      </c>
      <c r="BI150" s="133">
        <f t="shared" si="28"/>
        <v>0</v>
      </c>
      <c r="BJ150" s="17" t="s">
        <v>83</v>
      </c>
      <c r="BK150" s="133">
        <f t="shared" si="29"/>
        <v>0</v>
      </c>
      <c r="BL150" s="17" t="s">
        <v>184</v>
      </c>
      <c r="BM150" s="132" t="s">
        <v>861</v>
      </c>
    </row>
    <row r="151" spans="2:65" s="13" customFormat="1" x14ac:dyDescent="0.2">
      <c r="B151" s="145"/>
      <c r="D151" s="139" t="s">
        <v>188</v>
      </c>
      <c r="E151" s="146" t="s">
        <v>3</v>
      </c>
      <c r="F151" s="147" t="s">
        <v>1477</v>
      </c>
      <c r="H151" s="148">
        <v>30</v>
      </c>
      <c r="I151" s="149"/>
      <c r="L151" s="145"/>
      <c r="M151" s="150"/>
      <c r="T151" s="151"/>
      <c r="AT151" s="146" t="s">
        <v>188</v>
      </c>
      <c r="AU151" s="146" t="s">
        <v>83</v>
      </c>
      <c r="AV151" s="13" t="s">
        <v>86</v>
      </c>
      <c r="AW151" s="13" t="s">
        <v>36</v>
      </c>
      <c r="AX151" s="13" t="s">
        <v>75</v>
      </c>
      <c r="AY151" s="146" t="s">
        <v>177</v>
      </c>
    </row>
    <row r="152" spans="2:65" s="14" customFormat="1" x14ac:dyDescent="0.2">
      <c r="B152" s="152"/>
      <c r="D152" s="139" t="s">
        <v>188</v>
      </c>
      <c r="E152" s="153" t="s">
        <v>3</v>
      </c>
      <c r="F152" s="154" t="s">
        <v>199</v>
      </c>
      <c r="H152" s="155">
        <v>30</v>
      </c>
      <c r="I152" s="156"/>
      <c r="L152" s="152"/>
      <c r="M152" s="157"/>
      <c r="T152" s="158"/>
      <c r="AT152" s="153" t="s">
        <v>188</v>
      </c>
      <c r="AU152" s="153" t="s">
        <v>83</v>
      </c>
      <c r="AV152" s="14" t="s">
        <v>184</v>
      </c>
      <c r="AW152" s="14" t="s">
        <v>36</v>
      </c>
      <c r="AX152" s="14" t="s">
        <v>83</v>
      </c>
      <c r="AY152" s="153" t="s">
        <v>177</v>
      </c>
    </row>
    <row r="153" spans="2:65" s="1" customFormat="1" ht="37.700000000000003" customHeight="1" x14ac:dyDescent="0.2">
      <c r="B153" s="120"/>
      <c r="C153" s="121" t="s">
        <v>540</v>
      </c>
      <c r="D153" s="121" t="s">
        <v>179</v>
      </c>
      <c r="E153" s="122" t="s">
        <v>1478</v>
      </c>
      <c r="F153" s="123" t="s">
        <v>1479</v>
      </c>
      <c r="G153" s="124" t="s">
        <v>387</v>
      </c>
      <c r="H153" s="125">
        <v>10</v>
      </c>
      <c r="I153" s="126"/>
      <c r="J153" s="127">
        <f>ROUND(I153*H153,2)</f>
        <v>0</v>
      </c>
      <c r="K153" s="123" t="s">
        <v>3</v>
      </c>
      <c r="L153" s="28"/>
      <c r="M153" s="128" t="s">
        <v>3</v>
      </c>
      <c r="N153" s="129" t="s">
        <v>46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184</v>
      </c>
      <c r="AT153" s="132" t="s">
        <v>179</v>
      </c>
      <c r="AU153" s="132" t="s">
        <v>83</v>
      </c>
      <c r="AY153" s="17" t="s">
        <v>177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7" t="s">
        <v>83</v>
      </c>
      <c r="BK153" s="133">
        <f>ROUND(I153*H153,2)</f>
        <v>0</v>
      </c>
      <c r="BL153" s="17" t="s">
        <v>184</v>
      </c>
      <c r="BM153" s="132" t="s">
        <v>870</v>
      </c>
    </row>
    <row r="154" spans="2:65" s="1" customFormat="1" ht="37.700000000000003" customHeight="1" x14ac:dyDescent="0.2">
      <c r="B154" s="120"/>
      <c r="C154" s="121" t="s">
        <v>548</v>
      </c>
      <c r="D154" s="121" t="s">
        <v>179</v>
      </c>
      <c r="E154" s="122" t="s">
        <v>1480</v>
      </c>
      <c r="F154" s="123" t="s">
        <v>1481</v>
      </c>
      <c r="G154" s="124" t="s">
        <v>387</v>
      </c>
      <c r="H154" s="125">
        <v>29</v>
      </c>
      <c r="I154" s="126"/>
      <c r="J154" s="127">
        <f>ROUND(I154*H154,2)</f>
        <v>0</v>
      </c>
      <c r="K154" s="123" t="s">
        <v>3</v>
      </c>
      <c r="L154" s="28"/>
      <c r="M154" s="128" t="s">
        <v>3</v>
      </c>
      <c r="N154" s="129" t="s">
        <v>46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184</v>
      </c>
      <c r="AT154" s="132" t="s">
        <v>179</v>
      </c>
      <c r="AU154" s="132" t="s">
        <v>83</v>
      </c>
      <c r="AY154" s="17" t="s">
        <v>177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83</v>
      </c>
      <c r="BK154" s="133">
        <f>ROUND(I154*H154,2)</f>
        <v>0</v>
      </c>
      <c r="BL154" s="17" t="s">
        <v>184</v>
      </c>
      <c r="BM154" s="132" t="s">
        <v>883</v>
      </c>
    </row>
    <row r="155" spans="2:65" s="12" customFormat="1" x14ac:dyDescent="0.2">
      <c r="B155" s="138"/>
      <c r="D155" s="139" t="s">
        <v>188</v>
      </c>
      <c r="E155" s="140" t="s">
        <v>3</v>
      </c>
      <c r="F155" s="141" t="s">
        <v>1482</v>
      </c>
      <c r="H155" s="140" t="s">
        <v>3</v>
      </c>
      <c r="I155" s="142"/>
      <c r="L155" s="138"/>
      <c r="M155" s="143"/>
      <c r="T155" s="144"/>
      <c r="AT155" s="140" t="s">
        <v>188</v>
      </c>
      <c r="AU155" s="140" t="s">
        <v>83</v>
      </c>
      <c r="AV155" s="12" t="s">
        <v>83</v>
      </c>
      <c r="AW155" s="12" t="s">
        <v>36</v>
      </c>
      <c r="AX155" s="12" t="s">
        <v>75</v>
      </c>
      <c r="AY155" s="140" t="s">
        <v>177</v>
      </c>
    </row>
    <row r="156" spans="2:65" s="13" customFormat="1" x14ac:dyDescent="0.2">
      <c r="B156" s="145"/>
      <c r="D156" s="139" t="s">
        <v>188</v>
      </c>
      <c r="E156" s="146" t="s">
        <v>3</v>
      </c>
      <c r="F156" s="147" t="s">
        <v>1483</v>
      </c>
      <c r="H156" s="148">
        <v>29</v>
      </c>
      <c r="I156" s="149"/>
      <c r="L156" s="145"/>
      <c r="M156" s="150"/>
      <c r="T156" s="151"/>
      <c r="AT156" s="146" t="s">
        <v>188</v>
      </c>
      <c r="AU156" s="146" t="s">
        <v>83</v>
      </c>
      <c r="AV156" s="13" t="s">
        <v>86</v>
      </c>
      <c r="AW156" s="13" t="s">
        <v>36</v>
      </c>
      <c r="AX156" s="13" t="s">
        <v>75</v>
      </c>
      <c r="AY156" s="146" t="s">
        <v>177</v>
      </c>
    </row>
    <row r="157" spans="2:65" s="14" customFormat="1" x14ac:dyDescent="0.2">
      <c r="B157" s="152"/>
      <c r="D157" s="139" t="s">
        <v>188</v>
      </c>
      <c r="E157" s="153" t="s">
        <v>3</v>
      </c>
      <c r="F157" s="154" t="s">
        <v>199</v>
      </c>
      <c r="H157" s="155">
        <v>29</v>
      </c>
      <c r="I157" s="156"/>
      <c r="L157" s="152"/>
      <c r="M157" s="157"/>
      <c r="T157" s="158"/>
      <c r="AT157" s="153" t="s">
        <v>188</v>
      </c>
      <c r="AU157" s="153" t="s">
        <v>83</v>
      </c>
      <c r="AV157" s="14" t="s">
        <v>184</v>
      </c>
      <c r="AW157" s="14" t="s">
        <v>36</v>
      </c>
      <c r="AX157" s="14" t="s">
        <v>83</v>
      </c>
      <c r="AY157" s="153" t="s">
        <v>177</v>
      </c>
    </row>
    <row r="158" spans="2:65" s="1" customFormat="1" ht="21.75" customHeight="1" x14ac:dyDescent="0.2">
      <c r="B158" s="120"/>
      <c r="C158" s="121" t="s">
        <v>556</v>
      </c>
      <c r="D158" s="121" t="s">
        <v>179</v>
      </c>
      <c r="E158" s="122" t="s">
        <v>1484</v>
      </c>
      <c r="F158" s="123" t="s">
        <v>1485</v>
      </c>
      <c r="G158" s="124" t="s">
        <v>387</v>
      </c>
      <c r="H158" s="125">
        <v>10</v>
      </c>
      <c r="I158" s="126"/>
      <c r="J158" s="127">
        <f t="shared" ref="J158:J179" si="30">ROUND(I158*H158,2)</f>
        <v>0</v>
      </c>
      <c r="K158" s="123" t="s">
        <v>3</v>
      </c>
      <c r="L158" s="28"/>
      <c r="M158" s="128" t="s">
        <v>3</v>
      </c>
      <c r="N158" s="129" t="s">
        <v>46</v>
      </c>
      <c r="P158" s="130">
        <f t="shared" ref="P158:P179" si="31">O158*H158</f>
        <v>0</v>
      </c>
      <c r="Q158" s="130">
        <v>0</v>
      </c>
      <c r="R158" s="130">
        <f t="shared" ref="R158:R179" si="32">Q158*H158</f>
        <v>0</v>
      </c>
      <c r="S158" s="130">
        <v>0</v>
      </c>
      <c r="T158" s="131">
        <f t="shared" ref="T158:T179" si="33">S158*H158</f>
        <v>0</v>
      </c>
      <c r="AR158" s="132" t="s">
        <v>184</v>
      </c>
      <c r="AT158" s="132" t="s">
        <v>179</v>
      </c>
      <c r="AU158" s="132" t="s">
        <v>83</v>
      </c>
      <c r="AY158" s="17" t="s">
        <v>177</v>
      </c>
      <c r="BE158" s="133">
        <f t="shared" ref="BE158:BE179" si="34">IF(N158="základní",J158,0)</f>
        <v>0</v>
      </c>
      <c r="BF158" s="133">
        <f t="shared" ref="BF158:BF179" si="35">IF(N158="snížená",J158,0)</f>
        <v>0</v>
      </c>
      <c r="BG158" s="133">
        <f t="shared" ref="BG158:BG179" si="36">IF(N158="zákl. přenesená",J158,0)</f>
        <v>0</v>
      </c>
      <c r="BH158" s="133">
        <f t="shared" ref="BH158:BH179" si="37">IF(N158="sníž. přenesená",J158,0)</f>
        <v>0</v>
      </c>
      <c r="BI158" s="133">
        <f t="shared" ref="BI158:BI179" si="38">IF(N158="nulová",J158,0)</f>
        <v>0</v>
      </c>
      <c r="BJ158" s="17" t="s">
        <v>83</v>
      </c>
      <c r="BK158" s="133">
        <f t="shared" ref="BK158:BK179" si="39">ROUND(I158*H158,2)</f>
        <v>0</v>
      </c>
      <c r="BL158" s="17" t="s">
        <v>184</v>
      </c>
      <c r="BM158" s="132" t="s">
        <v>892</v>
      </c>
    </row>
    <row r="159" spans="2:65" s="1" customFormat="1" ht="44.25" customHeight="1" x14ac:dyDescent="0.2">
      <c r="B159" s="120"/>
      <c r="C159" s="121" t="s">
        <v>564</v>
      </c>
      <c r="D159" s="121" t="s">
        <v>179</v>
      </c>
      <c r="E159" s="122" t="s">
        <v>1486</v>
      </c>
      <c r="F159" s="123" t="s">
        <v>1487</v>
      </c>
      <c r="G159" s="124" t="s">
        <v>387</v>
      </c>
      <c r="H159" s="125">
        <v>6</v>
      </c>
      <c r="I159" s="126"/>
      <c r="J159" s="127">
        <f t="shared" si="30"/>
        <v>0</v>
      </c>
      <c r="K159" s="123" t="s">
        <v>3</v>
      </c>
      <c r="L159" s="28"/>
      <c r="M159" s="128" t="s">
        <v>3</v>
      </c>
      <c r="N159" s="129" t="s">
        <v>46</v>
      </c>
      <c r="P159" s="130">
        <f t="shared" si="31"/>
        <v>0</v>
      </c>
      <c r="Q159" s="130">
        <v>0</v>
      </c>
      <c r="R159" s="130">
        <f t="shared" si="32"/>
        <v>0</v>
      </c>
      <c r="S159" s="130">
        <v>0</v>
      </c>
      <c r="T159" s="131">
        <f t="shared" si="33"/>
        <v>0</v>
      </c>
      <c r="AR159" s="132" t="s">
        <v>184</v>
      </c>
      <c r="AT159" s="132" t="s">
        <v>179</v>
      </c>
      <c r="AU159" s="132" t="s">
        <v>83</v>
      </c>
      <c r="AY159" s="17" t="s">
        <v>177</v>
      </c>
      <c r="BE159" s="133">
        <f t="shared" si="34"/>
        <v>0</v>
      </c>
      <c r="BF159" s="133">
        <f t="shared" si="35"/>
        <v>0</v>
      </c>
      <c r="BG159" s="133">
        <f t="shared" si="36"/>
        <v>0</v>
      </c>
      <c r="BH159" s="133">
        <f t="shared" si="37"/>
        <v>0</v>
      </c>
      <c r="BI159" s="133">
        <f t="shared" si="38"/>
        <v>0</v>
      </c>
      <c r="BJ159" s="17" t="s">
        <v>83</v>
      </c>
      <c r="BK159" s="133">
        <f t="shared" si="39"/>
        <v>0</v>
      </c>
      <c r="BL159" s="17" t="s">
        <v>184</v>
      </c>
      <c r="BM159" s="132" t="s">
        <v>901</v>
      </c>
    </row>
    <row r="160" spans="2:65" s="1" customFormat="1" ht="37.700000000000003" customHeight="1" x14ac:dyDescent="0.2">
      <c r="B160" s="120"/>
      <c r="C160" s="121" t="s">
        <v>570</v>
      </c>
      <c r="D160" s="121" t="s">
        <v>179</v>
      </c>
      <c r="E160" s="122" t="s">
        <v>1488</v>
      </c>
      <c r="F160" s="123" t="s">
        <v>1489</v>
      </c>
      <c r="G160" s="124" t="s">
        <v>387</v>
      </c>
      <c r="H160" s="125">
        <v>7</v>
      </c>
      <c r="I160" s="126"/>
      <c r="J160" s="127">
        <f t="shared" si="30"/>
        <v>0</v>
      </c>
      <c r="K160" s="123" t="s">
        <v>3</v>
      </c>
      <c r="L160" s="28"/>
      <c r="M160" s="128" t="s">
        <v>3</v>
      </c>
      <c r="N160" s="129" t="s">
        <v>46</v>
      </c>
      <c r="P160" s="130">
        <f t="shared" si="31"/>
        <v>0</v>
      </c>
      <c r="Q160" s="130">
        <v>0</v>
      </c>
      <c r="R160" s="130">
        <f t="shared" si="32"/>
        <v>0</v>
      </c>
      <c r="S160" s="130">
        <v>0</v>
      </c>
      <c r="T160" s="131">
        <f t="shared" si="33"/>
        <v>0</v>
      </c>
      <c r="AR160" s="132" t="s">
        <v>184</v>
      </c>
      <c r="AT160" s="132" t="s">
        <v>179</v>
      </c>
      <c r="AU160" s="132" t="s">
        <v>83</v>
      </c>
      <c r="AY160" s="17" t="s">
        <v>177</v>
      </c>
      <c r="BE160" s="133">
        <f t="shared" si="34"/>
        <v>0</v>
      </c>
      <c r="BF160" s="133">
        <f t="shared" si="35"/>
        <v>0</v>
      </c>
      <c r="BG160" s="133">
        <f t="shared" si="36"/>
        <v>0</v>
      </c>
      <c r="BH160" s="133">
        <f t="shared" si="37"/>
        <v>0</v>
      </c>
      <c r="BI160" s="133">
        <f t="shared" si="38"/>
        <v>0</v>
      </c>
      <c r="BJ160" s="17" t="s">
        <v>83</v>
      </c>
      <c r="BK160" s="133">
        <f t="shared" si="39"/>
        <v>0</v>
      </c>
      <c r="BL160" s="17" t="s">
        <v>184</v>
      </c>
      <c r="BM160" s="132" t="s">
        <v>911</v>
      </c>
    </row>
    <row r="161" spans="2:65" s="1" customFormat="1" ht="48.95" customHeight="1" x14ac:dyDescent="0.2">
      <c r="B161" s="120"/>
      <c r="C161" s="121" t="s">
        <v>577</v>
      </c>
      <c r="D161" s="121" t="s">
        <v>179</v>
      </c>
      <c r="E161" s="122" t="s">
        <v>1490</v>
      </c>
      <c r="F161" s="123" t="s">
        <v>1491</v>
      </c>
      <c r="G161" s="124" t="s">
        <v>387</v>
      </c>
      <c r="H161" s="125">
        <v>4</v>
      </c>
      <c r="I161" s="126"/>
      <c r="J161" s="127">
        <f t="shared" si="30"/>
        <v>0</v>
      </c>
      <c r="K161" s="123" t="s">
        <v>3</v>
      </c>
      <c r="L161" s="28"/>
      <c r="M161" s="128" t="s">
        <v>3</v>
      </c>
      <c r="N161" s="129" t="s">
        <v>46</v>
      </c>
      <c r="P161" s="130">
        <f t="shared" si="31"/>
        <v>0</v>
      </c>
      <c r="Q161" s="130">
        <v>0</v>
      </c>
      <c r="R161" s="130">
        <f t="shared" si="32"/>
        <v>0</v>
      </c>
      <c r="S161" s="130">
        <v>0</v>
      </c>
      <c r="T161" s="131">
        <f t="shared" si="33"/>
        <v>0</v>
      </c>
      <c r="AR161" s="132" t="s">
        <v>184</v>
      </c>
      <c r="AT161" s="132" t="s">
        <v>179</v>
      </c>
      <c r="AU161" s="132" t="s">
        <v>83</v>
      </c>
      <c r="AY161" s="17" t="s">
        <v>177</v>
      </c>
      <c r="BE161" s="133">
        <f t="shared" si="34"/>
        <v>0</v>
      </c>
      <c r="BF161" s="133">
        <f t="shared" si="35"/>
        <v>0</v>
      </c>
      <c r="BG161" s="133">
        <f t="shared" si="36"/>
        <v>0</v>
      </c>
      <c r="BH161" s="133">
        <f t="shared" si="37"/>
        <v>0</v>
      </c>
      <c r="BI161" s="133">
        <f t="shared" si="38"/>
        <v>0</v>
      </c>
      <c r="BJ161" s="17" t="s">
        <v>83</v>
      </c>
      <c r="BK161" s="133">
        <f t="shared" si="39"/>
        <v>0</v>
      </c>
      <c r="BL161" s="17" t="s">
        <v>184</v>
      </c>
      <c r="BM161" s="132" t="s">
        <v>919</v>
      </c>
    </row>
    <row r="162" spans="2:65" s="1" customFormat="1" ht="55.5" customHeight="1" x14ac:dyDescent="0.2">
      <c r="B162" s="120"/>
      <c r="C162" s="121" t="s">
        <v>597</v>
      </c>
      <c r="D162" s="121" t="s">
        <v>179</v>
      </c>
      <c r="E162" s="122" t="s">
        <v>1492</v>
      </c>
      <c r="F162" s="123" t="s">
        <v>1493</v>
      </c>
      <c r="G162" s="124" t="s">
        <v>387</v>
      </c>
      <c r="H162" s="125">
        <v>1</v>
      </c>
      <c r="I162" s="126"/>
      <c r="J162" s="127">
        <f t="shared" si="30"/>
        <v>0</v>
      </c>
      <c r="K162" s="123" t="s">
        <v>3</v>
      </c>
      <c r="L162" s="28"/>
      <c r="M162" s="128" t="s">
        <v>3</v>
      </c>
      <c r="N162" s="129" t="s">
        <v>46</v>
      </c>
      <c r="P162" s="130">
        <f t="shared" si="31"/>
        <v>0</v>
      </c>
      <c r="Q162" s="130">
        <v>0</v>
      </c>
      <c r="R162" s="130">
        <f t="shared" si="32"/>
        <v>0</v>
      </c>
      <c r="S162" s="130">
        <v>0</v>
      </c>
      <c r="T162" s="131">
        <f t="shared" si="33"/>
        <v>0</v>
      </c>
      <c r="AR162" s="132" t="s">
        <v>184</v>
      </c>
      <c r="AT162" s="132" t="s">
        <v>179</v>
      </c>
      <c r="AU162" s="132" t="s">
        <v>83</v>
      </c>
      <c r="AY162" s="17" t="s">
        <v>177</v>
      </c>
      <c r="BE162" s="133">
        <f t="shared" si="34"/>
        <v>0</v>
      </c>
      <c r="BF162" s="133">
        <f t="shared" si="35"/>
        <v>0</v>
      </c>
      <c r="BG162" s="133">
        <f t="shared" si="36"/>
        <v>0</v>
      </c>
      <c r="BH162" s="133">
        <f t="shared" si="37"/>
        <v>0</v>
      </c>
      <c r="BI162" s="133">
        <f t="shared" si="38"/>
        <v>0</v>
      </c>
      <c r="BJ162" s="17" t="s">
        <v>83</v>
      </c>
      <c r="BK162" s="133">
        <f t="shared" si="39"/>
        <v>0</v>
      </c>
      <c r="BL162" s="17" t="s">
        <v>184</v>
      </c>
      <c r="BM162" s="132" t="s">
        <v>931</v>
      </c>
    </row>
    <row r="163" spans="2:65" s="1" customFormat="1" ht="48.95" customHeight="1" x14ac:dyDescent="0.2">
      <c r="B163" s="120"/>
      <c r="C163" s="121" t="s">
        <v>602</v>
      </c>
      <c r="D163" s="121" t="s">
        <v>179</v>
      </c>
      <c r="E163" s="122" t="s">
        <v>1494</v>
      </c>
      <c r="F163" s="123" t="s">
        <v>1495</v>
      </c>
      <c r="G163" s="124" t="s">
        <v>387</v>
      </c>
      <c r="H163" s="125">
        <v>2</v>
      </c>
      <c r="I163" s="126"/>
      <c r="J163" s="127">
        <f t="shared" si="30"/>
        <v>0</v>
      </c>
      <c r="K163" s="123" t="s">
        <v>3</v>
      </c>
      <c r="L163" s="28"/>
      <c r="M163" s="128" t="s">
        <v>3</v>
      </c>
      <c r="N163" s="129" t="s">
        <v>46</v>
      </c>
      <c r="P163" s="130">
        <f t="shared" si="31"/>
        <v>0</v>
      </c>
      <c r="Q163" s="130">
        <v>0</v>
      </c>
      <c r="R163" s="130">
        <f t="shared" si="32"/>
        <v>0</v>
      </c>
      <c r="S163" s="130">
        <v>0</v>
      </c>
      <c r="T163" s="131">
        <f t="shared" si="33"/>
        <v>0</v>
      </c>
      <c r="AR163" s="132" t="s">
        <v>184</v>
      </c>
      <c r="AT163" s="132" t="s">
        <v>179</v>
      </c>
      <c r="AU163" s="132" t="s">
        <v>83</v>
      </c>
      <c r="AY163" s="17" t="s">
        <v>177</v>
      </c>
      <c r="BE163" s="133">
        <f t="shared" si="34"/>
        <v>0</v>
      </c>
      <c r="BF163" s="133">
        <f t="shared" si="35"/>
        <v>0</v>
      </c>
      <c r="BG163" s="133">
        <f t="shared" si="36"/>
        <v>0</v>
      </c>
      <c r="BH163" s="133">
        <f t="shared" si="37"/>
        <v>0</v>
      </c>
      <c r="BI163" s="133">
        <f t="shared" si="38"/>
        <v>0</v>
      </c>
      <c r="BJ163" s="17" t="s">
        <v>83</v>
      </c>
      <c r="BK163" s="133">
        <f t="shared" si="39"/>
        <v>0</v>
      </c>
      <c r="BL163" s="17" t="s">
        <v>184</v>
      </c>
      <c r="BM163" s="132" t="s">
        <v>944</v>
      </c>
    </row>
    <row r="164" spans="2:65" s="1" customFormat="1" ht="48.95" customHeight="1" x14ac:dyDescent="0.2">
      <c r="B164" s="120"/>
      <c r="C164" s="121" t="s">
        <v>609</v>
      </c>
      <c r="D164" s="121" t="s">
        <v>179</v>
      </c>
      <c r="E164" s="122" t="s">
        <v>1496</v>
      </c>
      <c r="F164" s="123" t="s">
        <v>1497</v>
      </c>
      <c r="G164" s="124" t="s">
        <v>387</v>
      </c>
      <c r="H164" s="125">
        <v>2</v>
      </c>
      <c r="I164" s="126"/>
      <c r="J164" s="127">
        <f t="shared" si="30"/>
        <v>0</v>
      </c>
      <c r="K164" s="123" t="s">
        <v>3</v>
      </c>
      <c r="L164" s="28"/>
      <c r="M164" s="128" t="s">
        <v>3</v>
      </c>
      <c r="N164" s="129" t="s">
        <v>46</v>
      </c>
      <c r="P164" s="130">
        <f t="shared" si="31"/>
        <v>0</v>
      </c>
      <c r="Q164" s="130">
        <v>0</v>
      </c>
      <c r="R164" s="130">
        <f t="shared" si="32"/>
        <v>0</v>
      </c>
      <c r="S164" s="130">
        <v>0</v>
      </c>
      <c r="T164" s="131">
        <f t="shared" si="33"/>
        <v>0</v>
      </c>
      <c r="AR164" s="132" t="s">
        <v>184</v>
      </c>
      <c r="AT164" s="132" t="s">
        <v>179</v>
      </c>
      <c r="AU164" s="132" t="s">
        <v>83</v>
      </c>
      <c r="AY164" s="17" t="s">
        <v>177</v>
      </c>
      <c r="BE164" s="133">
        <f t="shared" si="34"/>
        <v>0</v>
      </c>
      <c r="BF164" s="133">
        <f t="shared" si="35"/>
        <v>0</v>
      </c>
      <c r="BG164" s="133">
        <f t="shared" si="36"/>
        <v>0</v>
      </c>
      <c r="BH164" s="133">
        <f t="shared" si="37"/>
        <v>0</v>
      </c>
      <c r="BI164" s="133">
        <f t="shared" si="38"/>
        <v>0</v>
      </c>
      <c r="BJ164" s="17" t="s">
        <v>83</v>
      </c>
      <c r="BK164" s="133">
        <f t="shared" si="39"/>
        <v>0</v>
      </c>
      <c r="BL164" s="17" t="s">
        <v>184</v>
      </c>
      <c r="BM164" s="132" t="s">
        <v>955</v>
      </c>
    </row>
    <row r="165" spans="2:65" s="1" customFormat="1" ht="48.95" customHeight="1" x14ac:dyDescent="0.2">
      <c r="B165" s="120"/>
      <c r="C165" s="121" t="s">
        <v>615</v>
      </c>
      <c r="D165" s="121" t="s">
        <v>179</v>
      </c>
      <c r="E165" s="122" t="s">
        <v>1498</v>
      </c>
      <c r="F165" s="123" t="s">
        <v>1499</v>
      </c>
      <c r="G165" s="124" t="s">
        <v>387</v>
      </c>
      <c r="H165" s="125">
        <v>3</v>
      </c>
      <c r="I165" s="126"/>
      <c r="J165" s="127">
        <f t="shared" si="30"/>
        <v>0</v>
      </c>
      <c r="K165" s="123" t="s">
        <v>3</v>
      </c>
      <c r="L165" s="28"/>
      <c r="M165" s="128" t="s">
        <v>3</v>
      </c>
      <c r="N165" s="129" t="s">
        <v>46</v>
      </c>
      <c r="P165" s="130">
        <f t="shared" si="31"/>
        <v>0</v>
      </c>
      <c r="Q165" s="130">
        <v>0</v>
      </c>
      <c r="R165" s="130">
        <f t="shared" si="32"/>
        <v>0</v>
      </c>
      <c r="S165" s="130">
        <v>0</v>
      </c>
      <c r="T165" s="131">
        <f t="shared" si="33"/>
        <v>0</v>
      </c>
      <c r="AR165" s="132" t="s">
        <v>184</v>
      </c>
      <c r="AT165" s="132" t="s">
        <v>179</v>
      </c>
      <c r="AU165" s="132" t="s">
        <v>83</v>
      </c>
      <c r="AY165" s="17" t="s">
        <v>177</v>
      </c>
      <c r="BE165" s="133">
        <f t="shared" si="34"/>
        <v>0</v>
      </c>
      <c r="BF165" s="133">
        <f t="shared" si="35"/>
        <v>0</v>
      </c>
      <c r="BG165" s="133">
        <f t="shared" si="36"/>
        <v>0</v>
      </c>
      <c r="BH165" s="133">
        <f t="shared" si="37"/>
        <v>0</v>
      </c>
      <c r="BI165" s="133">
        <f t="shared" si="38"/>
        <v>0</v>
      </c>
      <c r="BJ165" s="17" t="s">
        <v>83</v>
      </c>
      <c r="BK165" s="133">
        <f t="shared" si="39"/>
        <v>0</v>
      </c>
      <c r="BL165" s="17" t="s">
        <v>184</v>
      </c>
      <c r="BM165" s="132" t="s">
        <v>967</v>
      </c>
    </row>
    <row r="166" spans="2:65" s="1" customFormat="1" ht="44.25" customHeight="1" x14ac:dyDescent="0.2">
      <c r="B166" s="120"/>
      <c r="C166" s="121" t="s">
        <v>621</v>
      </c>
      <c r="D166" s="121" t="s">
        <v>179</v>
      </c>
      <c r="E166" s="122" t="s">
        <v>1500</v>
      </c>
      <c r="F166" s="123" t="s">
        <v>1501</v>
      </c>
      <c r="G166" s="124" t="s">
        <v>387</v>
      </c>
      <c r="H166" s="125">
        <v>1</v>
      </c>
      <c r="I166" s="126"/>
      <c r="J166" s="127">
        <f t="shared" si="30"/>
        <v>0</v>
      </c>
      <c r="K166" s="123" t="s">
        <v>3</v>
      </c>
      <c r="L166" s="28"/>
      <c r="M166" s="128" t="s">
        <v>3</v>
      </c>
      <c r="N166" s="129" t="s">
        <v>46</v>
      </c>
      <c r="P166" s="130">
        <f t="shared" si="31"/>
        <v>0</v>
      </c>
      <c r="Q166" s="130">
        <v>0</v>
      </c>
      <c r="R166" s="130">
        <f t="shared" si="32"/>
        <v>0</v>
      </c>
      <c r="S166" s="130">
        <v>0</v>
      </c>
      <c r="T166" s="131">
        <f t="shared" si="33"/>
        <v>0</v>
      </c>
      <c r="AR166" s="132" t="s">
        <v>184</v>
      </c>
      <c r="AT166" s="132" t="s">
        <v>179</v>
      </c>
      <c r="AU166" s="132" t="s">
        <v>83</v>
      </c>
      <c r="AY166" s="17" t="s">
        <v>177</v>
      </c>
      <c r="BE166" s="133">
        <f t="shared" si="34"/>
        <v>0</v>
      </c>
      <c r="BF166" s="133">
        <f t="shared" si="35"/>
        <v>0</v>
      </c>
      <c r="BG166" s="133">
        <f t="shared" si="36"/>
        <v>0</v>
      </c>
      <c r="BH166" s="133">
        <f t="shared" si="37"/>
        <v>0</v>
      </c>
      <c r="BI166" s="133">
        <f t="shared" si="38"/>
        <v>0</v>
      </c>
      <c r="BJ166" s="17" t="s">
        <v>83</v>
      </c>
      <c r="BK166" s="133">
        <f t="shared" si="39"/>
        <v>0</v>
      </c>
      <c r="BL166" s="17" t="s">
        <v>184</v>
      </c>
      <c r="BM166" s="132" t="s">
        <v>977</v>
      </c>
    </row>
    <row r="167" spans="2:65" s="1" customFormat="1" ht="16.5" customHeight="1" x14ac:dyDescent="0.2">
      <c r="B167" s="120"/>
      <c r="C167" s="121" t="s">
        <v>626</v>
      </c>
      <c r="D167" s="121" t="s">
        <v>179</v>
      </c>
      <c r="E167" s="122" t="s">
        <v>1502</v>
      </c>
      <c r="F167" s="123" t="s">
        <v>1503</v>
      </c>
      <c r="G167" s="124" t="s">
        <v>387</v>
      </c>
      <c r="H167" s="125">
        <v>3</v>
      </c>
      <c r="I167" s="126"/>
      <c r="J167" s="127">
        <f t="shared" si="30"/>
        <v>0</v>
      </c>
      <c r="K167" s="123" t="s">
        <v>3</v>
      </c>
      <c r="L167" s="28"/>
      <c r="M167" s="128" t="s">
        <v>3</v>
      </c>
      <c r="N167" s="129" t="s">
        <v>46</v>
      </c>
      <c r="P167" s="130">
        <f t="shared" si="31"/>
        <v>0</v>
      </c>
      <c r="Q167" s="130">
        <v>0</v>
      </c>
      <c r="R167" s="130">
        <f t="shared" si="32"/>
        <v>0</v>
      </c>
      <c r="S167" s="130">
        <v>0</v>
      </c>
      <c r="T167" s="131">
        <f t="shared" si="33"/>
        <v>0</v>
      </c>
      <c r="AR167" s="132" t="s">
        <v>184</v>
      </c>
      <c r="AT167" s="132" t="s">
        <v>179</v>
      </c>
      <c r="AU167" s="132" t="s">
        <v>83</v>
      </c>
      <c r="AY167" s="17" t="s">
        <v>177</v>
      </c>
      <c r="BE167" s="133">
        <f t="shared" si="34"/>
        <v>0</v>
      </c>
      <c r="BF167" s="133">
        <f t="shared" si="35"/>
        <v>0</v>
      </c>
      <c r="BG167" s="133">
        <f t="shared" si="36"/>
        <v>0</v>
      </c>
      <c r="BH167" s="133">
        <f t="shared" si="37"/>
        <v>0</v>
      </c>
      <c r="BI167" s="133">
        <f t="shared" si="38"/>
        <v>0</v>
      </c>
      <c r="BJ167" s="17" t="s">
        <v>83</v>
      </c>
      <c r="BK167" s="133">
        <f t="shared" si="39"/>
        <v>0</v>
      </c>
      <c r="BL167" s="17" t="s">
        <v>184</v>
      </c>
      <c r="BM167" s="132" t="s">
        <v>990</v>
      </c>
    </row>
    <row r="168" spans="2:65" s="1" customFormat="1" ht="16.5" customHeight="1" x14ac:dyDescent="0.2">
      <c r="B168" s="120"/>
      <c r="C168" s="121" t="s">
        <v>631</v>
      </c>
      <c r="D168" s="121" t="s">
        <v>179</v>
      </c>
      <c r="E168" s="122" t="s">
        <v>1504</v>
      </c>
      <c r="F168" s="123" t="s">
        <v>1505</v>
      </c>
      <c r="G168" s="124" t="s">
        <v>387</v>
      </c>
      <c r="H168" s="125">
        <v>4</v>
      </c>
      <c r="I168" s="126"/>
      <c r="J168" s="127">
        <f t="shared" si="30"/>
        <v>0</v>
      </c>
      <c r="K168" s="123" t="s">
        <v>3</v>
      </c>
      <c r="L168" s="28"/>
      <c r="M168" s="128" t="s">
        <v>3</v>
      </c>
      <c r="N168" s="129" t="s">
        <v>46</v>
      </c>
      <c r="P168" s="130">
        <f t="shared" si="31"/>
        <v>0</v>
      </c>
      <c r="Q168" s="130">
        <v>0</v>
      </c>
      <c r="R168" s="130">
        <f t="shared" si="32"/>
        <v>0</v>
      </c>
      <c r="S168" s="130">
        <v>0</v>
      </c>
      <c r="T168" s="131">
        <f t="shared" si="33"/>
        <v>0</v>
      </c>
      <c r="AR168" s="132" t="s">
        <v>184</v>
      </c>
      <c r="AT168" s="132" t="s">
        <v>179</v>
      </c>
      <c r="AU168" s="132" t="s">
        <v>83</v>
      </c>
      <c r="AY168" s="17" t="s">
        <v>177</v>
      </c>
      <c r="BE168" s="133">
        <f t="shared" si="34"/>
        <v>0</v>
      </c>
      <c r="BF168" s="133">
        <f t="shared" si="35"/>
        <v>0</v>
      </c>
      <c r="BG168" s="133">
        <f t="shared" si="36"/>
        <v>0</v>
      </c>
      <c r="BH168" s="133">
        <f t="shared" si="37"/>
        <v>0</v>
      </c>
      <c r="BI168" s="133">
        <f t="shared" si="38"/>
        <v>0</v>
      </c>
      <c r="BJ168" s="17" t="s">
        <v>83</v>
      </c>
      <c r="BK168" s="133">
        <f t="shared" si="39"/>
        <v>0</v>
      </c>
      <c r="BL168" s="17" t="s">
        <v>184</v>
      </c>
      <c r="BM168" s="132" t="s">
        <v>1002</v>
      </c>
    </row>
    <row r="169" spans="2:65" s="1" customFormat="1" ht="16.5" customHeight="1" x14ac:dyDescent="0.2">
      <c r="B169" s="120"/>
      <c r="C169" s="121" t="s">
        <v>636</v>
      </c>
      <c r="D169" s="121" t="s">
        <v>179</v>
      </c>
      <c r="E169" s="122" t="s">
        <v>1506</v>
      </c>
      <c r="F169" s="123" t="s">
        <v>1507</v>
      </c>
      <c r="G169" s="124" t="s">
        <v>387</v>
      </c>
      <c r="H169" s="125">
        <v>2</v>
      </c>
      <c r="I169" s="126"/>
      <c r="J169" s="127">
        <f t="shared" si="30"/>
        <v>0</v>
      </c>
      <c r="K169" s="123" t="s">
        <v>3</v>
      </c>
      <c r="L169" s="28"/>
      <c r="M169" s="128" t="s">
        <v>3</v>
      </c>
      <c r="N169" s="129" t="s">
        <v>46</v>
      </c>
      <c r="P169" s="130">
        <f t="shared" si="31"/>
        <v>0</v>
      </c>
      <c r="Q169" s="130">
        <v>0</v>
      </c>
      <c r="R169" s="130">
        <f t="shared" si="32"/>
        <v>0</v>
      </c>
      <c r="S169" s="130">
        <v>0</v>
      </c>
      <c r="T169" s="131">
        <f t="shared" si="33"/>
        <v>0</v>
      </c>
      <c r="AR169" s="132" t="s">
        <v>184</v>
      </c>
      <c r="AT169" s="132" t="s">
        <v>179</v>
      </c>
      <c r="AU169" s="132" t="s">
        <v>83</v>
      </c>
      <c r="AY169" s="17" t="s">
        <v>177</v>
      </c>
      <c r="BE169" s="133">
        <f t="shared" si="34"/>
        <v>0</v>
      </c>
      <c r="BF169" s="133">
        <f t="shared" si="35"/>
        <v>0</v>
      </c>
      <c r="BG169" s="133">
        <f t="shared" si="36"/>
        <v>0</v>
      </c>
      <c r="BH169" s="133">
        <f t="shared" si="37"/>
        <v>0</v>
      </c>
      <c r="BI169" s="133">
        <f t="shared" si="38"/>
        <v>0</v>
      </c>
      <c r="BJ169" s="17" t="s">
        <v>83</v>
      </c>
      <c r="BK169" s="133">
        <f t="shared" si="39"/>
        <v>0</v>
      </c>
      <c r="BL169" s="17" t="s">
        <v>184</v>
      </c>
      <c r="BM169" s="132" t="s">
        <v>1015</v>
      </c>
    </row>
    <row r="170" spans="2:65" s="1" customFormat="1" ht="16.5" customHeight="1" x14ac:dyDescent="0.2">
      <c r="B170" s="120"/>
      <c r="C170" s="121" t="s">
        <v>641</v>
      </c>
      <c r="D170" s="121" t="s">
        <v>179</v>
      </c>
      <c r="E170" s="122" t="s">
        <v>1508</v>
      </c>
      <c r="F170" s="123" t="s">
        <v>1509</v>
      </c>
      <c r="G170" s="124" t="s">
        <v>387</v>
      </c>
      <c r="H170" s="125">
        <v>3</v>
      </c>
      <c r="I170" s="126"/>
      <c r="J170" s="127">
        <f t="shared" si="30"/>
        <v>0</v>
      </c>
      <c r="K170" s="123" t="s">
        <v>3</v>
      </c>
      <c r="L170" s="28"/>
      <c r="M170" s="128" t="s">
        <v>3</v>
      </c>
      <c r="N170" s="129" t="s">
        <v>46</v>
      </c>
      <c r="P170" s="130">
        <f t="shared" si="31"/>
        <v>0</v>
      </c>
      <c r="Q170" s="130">
        <v>0</v>
      </c>
      <c r="R170" s="130">
        <f t="shared" si="32"/>
        <v>0</v>
      </c>
      <c r="S170" s="130">
        <v>0</v>
      </c>
      <c r="T170" s="131">
        <f t="shared" si="33"/>
        <v>0</v>
      </c>
      <c r="AR170" s="132" t="s">
        <v>184</v>
      </c>
      <c r="AT170" s="132" t="s">
        <v>179</v>
      </c>
      <c r="AU170" s="132" t="s">
        <v>83</v>
      </c>
      <c r="AY170" s="17" t="s">
        <v>177</v>
      </c>
      <c r="BE170" s="133">
        <f t="shared" si="34"/>
        <v>0</v>
      </c>
      <c r="BF170" s="133">
        <f t="shared" si="35"/>
        <v>0</v>
      </c>
      <c r="BG170" s="133">
        <f t="shared" si="36"/>
        <v>0</v>
      </c>
      <c r="BH170" s="133">
        <f t="shared" si="37"/>
        <v>0</v>
      </c>
      <c r="BI170" s="133">
        <f t="shared" si="38"/>
        <v>0</v>
      </c>
      <c r="BJ170" s="17" t="s">
        <v>83</v>
      </c>
      <c r="BK170" s="133">
        <f t="shared" si="39"/>
        <v>0</v>
      </c>
      <c r="BL170" s="17" t="s">
        <v>184</v>
      </c>
      <c r="BM170" s="132" t="s">
        <v>1031</v>
      </c>
    </row>
    <row r="171" spans="2:65" s="1" customFormat="1" ht="21.75" customHeight="1" x14ac:dyDescent="0.2">
      <c r="B171" s="120"/>
      <c r="C171" s="121" t="s">
        <v>647</v>
      </c>
      <c r="D171" s="121" t="s">
        <v>179</v>
      </c>
      <c r="E171" s="122" t="s">
        <v>1510</v>
      </c>
      <c r="F171" s="123" t="s">
        <v>1511</v>
      </c>
      <c r="G171" s="124" t="s">
        <v>387</v>
      </c>
      <c r="H171" s="125">
        <v>4</v>
      </c>
      <c r="I171" s="126"/>
      <c r="J171" s="127">
        <f t="shared" si="30"/>
        <v>0</v>
      </c>
      <c r="K171" s="123" t="s">
        <v>3</v>
      </c>
      <c r="L171" s="28"/>
      <c r="M171" s="128" t="s">
        <v>3</v>
      </c>
      <c r="N171" s="129" t="s">
        <v>46</v>
      </c>
      <c r="P171" s="130">
        <f t="shared" si="31"/>
        <v>0</v>
      </c>
      <c r="Q171" s="130">
        <v>0</v>
      </c>
      <c r="R171" s="130">
        <f t="shared" si="32"/>
        <v>0</v>
      </c>
      <c r="S171" s="130">
        <v>0</v>
      </c>
      <c r="T171" s="131">
        <f t="shared" si="33"/>
        <v>0</v>
      </c>
      <c r="AR171" s="132" t="s">
        <v>184</v>
      </c>
      <c r="AT171" s="132" t="s">
        <v>179</v>
      </c>
      <c r="AU171" s="132" t="s">
        <v>83</v>
      </c>
      <c r="AY171" s="17" t="s">
        <v>177</v>
      </c>
      <c r="BE171" s="133">
        <f t="shared" si="34"/>
        <v>0</v>
      </c>
      <c r="BF171" s="133">
        <f t="shared" si="35"/>
        <v>0</v>
      </c>
      <c r="BG171" s="133">
        <f t="shared" si="36"/>
        <v>0</v>
      </c>
      <c r="BH171" s="133">
        <f t="shared" si="37"/>
        <v>0</v>
      </c>
      <c r="BI171" s="133">
        <f t="shared" si="38"/>
        <v>0</v>
      </c>
      <c r="BJ171" s="17" t="s">
        <v>83</v>
      </c>
      <c r="BK171" s="133">
        <f t="shared" si="39"/>
        <v>0</v>
      </c>
      <c r="BL171" s="17" t="s">
        <v>184</v>
      </c>
      <c r="BM171" s="132" t="s">
        <v>1045</v>
      </c>
    </row>
    <row r="172" spans="2:65" s="1" customFormat="1" ht="21.75" customHeight="1" x14ac:dyDescent="0.2">
      <c r="B172" s="120"/>
      <c r="C172" s="121" t="s">
        <v>652</v>
      </c>
      <c r="D172" s="121" t="s">
        <v>179</v>
      </c>
      <c r="E172" s="122" t="s">
        <v>1512</v>
      </c>
      <c r="F172" s="123" t="s">
        <v>1513</v>
      </c>
      <c r="G172" s="124" t="s">
        <v>387</v>
      </c>
      <c r="H172" s="125">
        <v>2</v>
      </c>
      <c r="I172" s="126"/>
      <c r="J172" s="127">
        <f t="shared" si="30"/>
        <v>0</v>
      </c>
      <c r="K172" s="123" t="s">
        <v>3</v>
      </c>
      <c r="L172" s="28"/>
      <c r="M172" s="128" t="s">
        <v>3</v>
      </c>
      <c r="N172" s="129" t="s">
        <v>46</v>
      </c>
      <c r="P172" s="130">
        <f t="shared" si="31"/>
        <v>0</v>
      </c>
      <c r="Q172" s="130">
        <v>0</v>
      </c>
      <c r="R172" s="130">
        <f t="shared" si="32"/>
        <v>0</v>
      </c>
      <c r="S172" s="130">
        <v>0</v>
      </c>
      <c r="T172" s="131">
        <f t="shared" si="33"/>
        <v>0</v>
      </c>
      <c r="AR172" s="132" t="s">
        <v>184</v>
      </c>
      <c r="AT172" s="132" t="s">
        <v>179</v>
      </c>
      <c r="AU172" s="132" t="s">
        <v>83</v>
      </c>
      <c r="AY172" s="17" t="s">
        <v>177</v>
      </c>
      <c r="BE172" s="133">
        <f t="shared" si="34"/>
        <v>0</v>
      </c>
      <c r="BF172" s="133">
        <f t="shared" si="35"/>
        <v>0</v>
      </c>
      <c r="BG172" s="133">
        <f t="shared" si="36"/>
        <v>0</v>
      </c>
      <c r="BH172" s="133">
        <f t="shared" si="37"/>
        <v>0</v>
      </c>
      <c r="BI172" s="133">
        <f t="shared" si="38"/>
        <v>0</v>
      </c>
      <c r="BJ172" s="17" t="s">
        <v>83</v>
      </c>
      <c r="BK172" s="133">
        <f t="shared" si="39"/>
        <v>0</v>
      </c>
      <c r="BL172" s="17" t="s">
        <v>184</v>
      </c>
      <c r="BM172" s="132" t="s">
        <v>1057</v>
      </c>
    </row>
    <row r="173" spans="2:65" s="1" customFormat="1" ht="16.5" customHeight="1" x14ac:dyDescent="0.2">
      <c r="B173" s="120"/>
      <c r="C173" s="121" t="s">
        <v>657</v>
      </c>
      <c r="D173" s="121" t="s">
        <v>179</v>
      </c>
      <c r="E173" s="122" t="s">
        <v>1514</v>
      </c>
      <c r="F173" s="123" t="s">
        <v>1515</v>
      </c>
      <c r="G173" s="124" t="s">
        <v>387</v>
      </c>
      <c r="H173" s="125">
        <v>3</v>
      </c>
      <c r="I173" s="126"/>
      <c r="J173" s="127">
        <f t="shared" si="30"/>
        <v>0</v>
      </c>
      <c r="K173" s="123" t="s">
        <v>3</v>
      </c>
      <c r="L173" s="28"/>
      <c r="M173" s="128" t="s">
        <v>3</v>
      </c>
      <c r="N173" s="129" t="s">
        <v>46</v>
      </c>
      <c r="P173" s="130">
        <f t="shared" si="31"/>
        <v>0</v>
      </c>
      <c r="Q173" s="130">
        <v>0</v>
      </c>
      <c r="R173" s="130">
        <f t="shared" si="32"/>
        <v>0</v>
      </c>
      <c r="S173" s="130">
        <v>0</v>
      </c>
      <c r="T173" s="131">
        <f t="shared" si="33"/>
        <v>0</v>
      </c>
      <c r="AR173" s="132" t="s">
        <v>184</v>
      </c>
      <c r="AT173" s="132" t="s">
        <v>179</v>
      </c>
      <c r="AU173" s="132" t="s">
        <v>83</v>
      </c>
      <c r="AY173" s="17" t="s">
        <v>177</v>
      </c>
      <c r="BE173" s="133">
        <f t="shared" si="34"/>
        <v>0</v>
      </c>
      <c r="BF173" s="133">
        <f t="shared" si="35"/>
        <v>0</v>
      </c>
      <c r="BG173" s="133">
        <f t="shared" si="36"/>
        <v>0</v>
      </c>
      <c r="BH173" s="133">
        <f t="shared" si="37"/>
        <v>0</v>
      </c>
      <c r="BI173" s="133">
        <f t="shared" si="38"/>
        <v>0</v>
      </c>
      <c r="BJ173" s="17" t="s">
        <v>83</v>
      </c>
      <c r="BK173" s="133">
        <f t="shared" si="39"/>
        <v>0</v>
      </c>
      <c r="BL173" s="17" t="s">
        <v>184</v>
      </c>
      <c r="BM173" s="132" t="s">
        <v>1071</v>
      </c>
    </row>
    <row r="174" spans="2:65" s="1" customFormat="1" ht="16.5" customHeight="1" x14ac:dyDescent="0.2">
      <c r="B174" s="120"/>
      <c r="C174" s="121" t="s">
        <v>665</v>
      </c>
      <c r="D174" s="121" t="s">
        <v>179</v>
      </c>
      <c r="E174" s="122" t="s">
        <v>1516</v>
      </c>
      <c r="F174" s="123" t="s">
        <v>1517</v>
      </c>
      <c r="G174" s="124" t="s">
        <v>387</v>
      </c>
      <c r="H174" s="125">
        <v>4</v>
      </c>
      <c r="I174" s="126"/>
      <c r="J174" s="127">
        <f t="shared" si="30"/>
        <v>0</v>
      </c>
      <c r="K174" s="123" t="s">
        <v>3</v>
      </c>
      <c r="L174" s="28"/>
      <c r="M174" s="128" t="s">
        <v>3</v>
      </c>
      <c r="N174" s="129" t="s">
        <v>46</v>
      </c>
      <c r="P174" s="130">
        <f t="shared" si="31"/>
        <v>0</v>
      </c>
      <c r="Q174" s="130">
        <v>0</v>
      </c>
      <c r="R174" s="130">
        <f t="shared" si="32"/>
        <v>0</v>
      </c>
      <c r="S174" s="130">
        <v>0</v>
      </c>
      <c r="T174" s="131">
        <f t="shared" si="33"/>
        <v>0</v>
      </c>
      <c r="AR174" s="132" t="s">
        <v>184</v>
      </c>
      <c r="AT174" s="132" t="s">
        <v>179</v>
      </c>
      <c r="AU174" s="132" t="s">
        <v>83</v>
      </c>
      <c r="AY174" s="17" t="s">
        <v>177</v>
      </c>
      <c r="BE174" s="133">
        <f t="shared" si="34"/>
        <v>0</v>
      </c>
      <c r="BF174" s="133">
        <f t="shared" si="35"/>
        <v>0</v>
      </c>
      <c r="BG174" s="133">
        <f t="shared" si="36"/>
        <v>0</v>
      </c>
      <c r="BH174" s="133">
        <f t="shared" si="37"/>
        <v>0</v>
      </c>
      <c r="BI174" s="133">
        <f t="shared" si="38"/>
        <v>0</v>
      </c>
      <c r="BJ174" s="17" t="s">
        <v>83</v>
      </c>
      <c r="BK174" s="133">
        <f t="shared" si="39"/>
        <v>0</v>
      </c>
      <c r="BL174" s="17" t="s">
        <v>184</v>
      </c>
      <c r="BM174" s="132" t="s">
        <v>1082</v>
      </c>
    </row>
    <row r="175" spans="2:65" s="1" customFormat="1" ht="16.5" customHeight="1" x14ac:dyDescent="0.2">
      <c r="B175" s="120"/>
      <c r="C175" s="121" t="s">
        <v>674</v>
      </c>
      <c r="D175" s="121" t="s">
        <v>179</v>
      </c>
      <c r="E175" s="122" t="s">
        <v>1518</v>
      </c>
      <c r="F175" s="123" t="s">
        <v>1519</v>
      </c>
      <c r="G175" s="124" t="s">
        <v>387</v>
      </c>
      <c r="H175" s="125">
        <v>2</v>
      </c>
      <c r="I175" s="126"/>
      <c r="J175" s="127">
        <f t="shared" si="30"/>
        <v>0</v>
      </c>
      <c r="K175" s="123" t="s">
        <v>3</v>
      </c>
      <c r="L175" s="28"/>
      <c r="M175" s="128" t="s">
        <v>3</v>
      </c>
      <c r="N175" s="129" t="s">
        <v>46</v>
      </c>
      <c r="P175" s="130">
        <f t="shared" si="31"/>
        <v>0</v>
      </c>
      <c r="Q175" s="130">
        <v>0</v>
      </c>
      <c r="R175" s="130">
        <f t="shared" si="32"/>
        <v>0</v>
      </c>
      <c r="S175" s="130">
        <v>0</v>
      </c>
      <c r="T175" s="131">
        <f t="shared" si="33"/>
        <v>0</v>
      </c>
      <c r="AR175" s="132" t="s">
        <v>184</v>
      </c>
      <c r="AT175" s="132" t="s">
        <v>179</v>
      </c>
      <c r="AU175" s="132" t="s">
        <v>83</v>
      </c>
      <c r="AY175" s="17" t="s">
        <v>177</v>
      </c>
      <c r="BE175" s="133">
        <f t="shared" si="34"/>
        <v>0</v>
      </c>
      <c r="BF175" s="133">
        <f t="shared" si="35"/>
        <v>0</v>
      </c>
      <c r="BG175" s="133">
        <f t="shared" si="36"/>
        <v>0</v>
      </c>
      <c r="BH175" s="133">
        <f t="shared" si="37"/>
        <v>0</v>
      </c>
      <c r="BI175" s="133">
        <f t="shared" si="38"/>
        <v>0</v>
      </c>
      <c r="BJ175" s="17" t="s">
        <v>83</v>
      </c>
      <c r="BK175" s="133">
        <f t="shared" si="39"/>
        <v>0</v>
      </c>
      <c r="BL175" s="17" t="s">
        <v>184</v>
      </c>
      <c r="BM175" s="132" t="s">
        <v>1096</v>
      </c>
    </row>
    <row r="176" spans="2:65" s="1" customFormat="1" ht="24.2" customHeight="1" x14ac:dyDescent="0.2">
      <c r="B176" s="120"/>
      <c r="C176" s="121" t="s">
        <v>680</v>
      </c>
      <c r="D176" s="121" t="s">
        <v>179</v>
      </c>
      <c r="E176" s="122" t="s">
        <v>1520</v>
      </c>
      <c r="F176" s="123" t="s">
        <v>1521</v>
      </c>
      <c r="G176" s="124" t="s">
        <v>387</v>
      </c>
      <c r="H176" s="125">
        <v>3</v>
      </c>
      <c r="I176" s="126"/>
      <c r="J176" s="127">
        <f t="shared" si="30"/>
        <v>0</v>
      </c>
      <c r="K176" s="123" t="s">
        <v>3</v>
      </c>
      <c r="L176" s="28"/>
      <c r="M176" s="128" t="s">
        <v>3</v>
      </c>
      <c r="N176" s="129" t="s">
        <v>46</v>
      </c>
      <c r="P176" s="130">
        <f t="shared" si="31"/>
        <v>0</v>
      </c>
      <c r="Q176" s="130">
        <v>0</v>
      </c>
      <c r="R176" s="130">
        <f t="shared" si="32"/>
        <v>0</v>
      </c>
      <c r="S176" s="130">
        <v>0</v>
      </c>
      <c r="T176" s="131">
        <f t="shared" si="33"/>
        <v>0</v>
      </c>
      <c r="AR176" s="132" t="s">
        <v>184</v>
      </c>
      <c r="AT176" s="132" t="s">
        <v>179</v>
      </c>
      <c r="AU176" s="132" t="s">
        <v>83</v>
      </c>
      <c r="AY176" s="17" t="s">
        <v>177</v>
      </c>
      <c r="BE176" s="133">
        <f t="shared" si="34"/>
        <v>0</v>
      </c>
      <c r="BF176" s="133">
        <f t="shared" si="35"/>
        <v>0</v>
      </c>
      <c r="BG176" s="133">
        <f t="shared" si="36"/>
        <v>0</v>
      </c>
      <c r="BH176" s="133">
        <f t="shared" si="37"/>
        <v>0</v>
      </c>
      <c r="BI176" s="133">
        <f t="shared" si="38"/>
        <v>0</v>
      </c>
      <c r="BJ176" s="17" t="s">
        <v>83</v>
      </c>
      <c r="BK176" s="133">
        <f t="shared" si="39"/>
        <v>0</v>
      </c>
      <c r="BL176" s="17" t="s">
        <v>184</v>
      </c>
      <c r="BM176" s="132" t="s">
        <v>1106</v>
      </c>
    </row>
    <row r="177" spans="2:65" s="1" customFormat="1" ht="24.2" customHeight="1" x14ac:dyDescent="0.2">
      <c r="B177" s="120"/>
      <c r="C177" s="121" t="s">
        <v>685</v>
      </c>
      <c r="D177" s="121" t="s">
        <v>179</v>
      </c>
      <c r="E177" s="122" t="s">
        <v>1522</v>
      </c>
      <c r="F177" s="123" t="s">
        <v>1523</v>
      </c>
      <c r="G177" s="124" t="s">
        <v>387</v>
      </c>
      <c r="H177" s="125">
        <v>4</v>
      </c>
      <c r="I177" s="126"/>
      <c r="J177" s="127">
        <f t="shared" si="30"/>
        <v>0</v>
      </c>
      <c r="K177" s="123" t="s">
        <v>3</v>
      </c>
      <c r="L177" s="28"/>
      <c r="M177" s="128" t="s">
        <v>3</v>
      </c>
      <c r="N177" s="129" t="s">
        <v>46</v>
      </c>
      <c r="P177" s="130">
        <f t="shared" si="31"/>
        <v>0</v>
      </c>
      <c r="Q177" s="130">
        <v>0</v>
      </c>
      <c r="R177" s="130">
        <f t="shared" si="32"/>
        <v>0</v>
      </c>
      <c r="S177" s="130">
        <v>0</v>
      </c>
      <c r="T177" s="131">
        <f t="shared" si="33"/>
        <v>0</v>
      </c>
      <c r="AR177" s="132" t="s">
        <v>184</v>
      </c>
      <c r="AT177" s="132" t="s">
        <v>179</v>
      </c>
      <c r="AU177" s="132" t="s">
        <v>83</v>
      </c>
      <c r="AY177" s="17" t="s">
        <v>177</v>
      </c>
      <c r="BE177" s="133">
        <f t="shared" si="34"/>
        <v>0</v>
      </c>
      <c r="BF177" s="133">
        <f t="shared" si="35"/>
        <v>0</v>
      </c>
      <c r="BG177" s="133">
        <f t="shared" si="36"/>
        <v>0</v>
      </c>
      <c r="BH177" s="133">
        <f t="shared" si="37"/>
        <v>0</v>
      </c>
      <c r="BI177" s="133">
        <f t="shared" si="38"/>
        <v>0</v>
      </c>
      <c r="BJ177" s="17" t="s">
        <v>83</v>
      </c>
      <c r="BK177" s="133">
        <f t="shared" si="39"/>
        <v>0</v>
      </c>
      <c r="BL177" s="17" t="s">
        <v>184</v>
      </c>
      <c r="BM177" s="132" t="s">
        <v>1120</v>
      </c>
    </row>
    <row r="178" spans="2:65" s="1" customFormat="1" ht="24.2" customHeight="1" x14ac:dyDescent="0.2">
      <c r="B178" s="120"/>
      <c r="C178" s="121" t="s">
        <v>691</v>
      </c>
      <c r="D178" s="121" t="s">
        <v>179</v>
      </c>
      <c r="E178" s="122" t="s">
        <v>1524</v>
      </c>
      <c r="F178" s="123" t="s">
        <v>1525</v>
      </c>
      <c r="G178" s="124" t="s">
        <v>387</v>
      </c>
      <c r="H178" s="125">
        <v>2</v>
      </c>
      <c r="I178" s="126"/>
      <c r="J178" s="127">
        <f t="shared" si="30"/>
        <v>0</v>
      </c>
      <c r="K178" s="123" t="s">
        <v>3</v>
      </c>
      <c r="L178" s="28"/>
      <c r="M178" s="128" t="s">
        <v>3</v>
      </c>
      <c r="N178" s="129" t="s">
        <v>46</v>
      </c>
      <c r="P178" s="130">
        <f t="shared" si="31"/>
        <v>0</v>
      </c>
      <c r="Q178" s="130">
        <v>0</v>
      </c>
      <c r="R178" s="130">
        <f t="shared" si="32"/>
        <v>0</v>
      </c>
      <c r="S178" s="130">
        <v>0</v>
      </c>
      <c r="T178" s="131">
        <f t="shared" si="33"/>
        <v>0</v>
      </c>
      <c r="AR178" s="132" t="s">
        <v>184</v>
      </c>
      <c r="AT178" s="132" t="s">
        <v>179</v>
      </c>
      <c r="AU178" s="132" t="s">
        <v>83</v>
      </c>
      <c r="AY178" s="17" t="s">
        <v>177</v>
      </c>
      <c r="BE178" s="133">
        <f t="shared" si="34"/>
        <v>0</v>
      </c>
      <c r="BF178" s="133">
        <f t="shared" si="35"/>
        <v>0</v>
      </c>
      <c r="BG178" s="133">
        <f t="shared" si="36"/>
        <v>0</v>
      </c>
      <c r="BH178" s="133">
        <f t="shared" si="37"/>
        <v>0</v>
      </c>
      <c r="BI178" s="133">
        <f t="shared" si="38"/>
        <v>0</v>
      </c>
      <c r="BJ178" s="17" t="s">
        <v>83</v>
      </c>
      <c r="BK178" s="133">
        <f t="shared" si="39"/>
        <v>0</v>
      </c>
      <c r="BL178" s="17" t="s">
        <v>184</v>
      </c>
      <c r="BM178" s="132" t="s">
        <v>1132</v>
      </c>
    </row>
    <row r="179" spans="2:65" s="1" customFormat="1" ht="24.2" customHeight="1" x14ac:dyDescent="0.2">
      <c r="B179" s="120"/>
      <c r="C179" s="121" t="s">
        <v>697</v>
      </c>
      <c r="D179" s="121" t="s">
        <v>179</v>
      </c>
      <c r="E179" s="122" t="s">
        <v>1526</v>
      </c>
      <c r="F179" s="123" t="s">
        <v>1527</v>
      </c>
      <c r="G179" s="124" t="s">
        <v>387</v>
      </c>
      <c r="H179" s="125">
        <v>6</v>
      </c>
      <c r="I179" s="126"/>
      <c r="J179" s="127">
        <f t="shared" si="30"/>
        <v>0</v>
      </c>
      <c r="K179" s="123" t="s">
        <v>3</v>
      </c>
      <c r="L179" s="28"/>
      <c r="M179" s="128" t="s">
        <v>3</v>
      </c>
      <c r="N179" s="129" t="s">
        <v>46</v>
      </c>
      <c r="P179" s="130">
        <f t="shared" si="31"/>
        <v>0</v>
      </c>
      <c r="Q179" s="130">
        <v>0</v>
      </c>
      <c r="R179" s="130">
        <f t="shared" si="32"/>
        <v>0</v>
      </c>
      <c r="S179" s="130">
        <v>0</v>
      </c>
      <c r="T179" s="131">
        <f t="shared" si="33"/>
        <v>0</v>
      </c>
      <c r="AR179" s="132" t="s">
        <v>184</v>
      </c>
      <c r="AT179" s="132" t="s">
        <v>179</v>
      </c>
      <c r="AU179" s="132" t="s">
        <v>83</v>
      </c>
      <c r="AY179" s="17" t="s">
        <v>177</v>
      </c>
      <c r="BE179" s="133">
        <f t="shared" si="34"/>
        <v>0</v>
      </c>
      <c r="BF179" s="133">
        <f t="shared" si="35"/>
        <v>0</v>
      </c>
      <c r="BG179" s="133">
        <f t="shared" si="36"/>
        <v>0</v>
      </c>
      <c r="BH179" s="133">
        <f t="shared" si="37"/>
        <v>0</v>
      </c>
      <c r="BI179" s="133">
        <f t="shared" si="38"/>
        <v>0</v>
      </c>
      <c r="BJ179" s="17" t="s">
        <v>83</v>
      </c>
      <c r="BK179" s="133">
        <f t="shared" si="39"/>
        <v>0</v>
      </c>
      <c r="BL179" s="17" t="s">
        <v>184</v>
      </c>
      <c r="BM179" s="132" t="s">
        <v>1144</v>
      </c>
    </row>
    <row r="180" spans="2:65" s="12" customFormat="1" x14ac:dyDescent="0.2">
      <c r="B180" s="138"/>
      <c r="D180" s="139" t="s">
        <v>188</v>
      </c>
      <c r="E180" s="140" t="s">
        <v>3</v>
      </c>
      <c r="F180" s="141" t="s">
        <v>1528</v>
      </c>
      <c r="H180" s="140" t="s">
        <v>3</v>
      </c>
      <c r="I180" s="142"/>
      <c r="L180" s="138"/>
      <c r="M180" s="143"/>
      <c r="T180" s="144"/>
      <c r="AT180" s="140" t="s">
        <v>188</v>
      </c>
      <c r="AU180" s="140" t="s">
        <v>83</v>
      </c>
      <c r="AV180" s="12" t="s">
        <v>83</v>
      </c>
      <c r="AW180" s="12" t="s">
        <v>36</v>
      </c>
      <c r="AX180" s="12" t="s">
        <v>75</v>
      </c>
      <c r="AY180" s="140" t="s">
        <v>177</v>
      </c>
    </row>
    <row r="181" spans="2:65" s="12" customFormat="1" ht="33.75" x14ac:dyDescent="0.2">
      <c r="B181" s="138"/>
      <c r="D181" s="139" t="s">
        <v>188</v>
      </c>
      <c r="E181" s="140" t="s">
        <v>3</v>
      </c>
      <c r="F181" s="141" t="s">
        <v>1529</v>
      </c>
      <c r="H181" s="140" t="s">
        <v>3</v>
      </c>
      <c r="I181" s="142"/>
      <c r="L181" s="138"/>
      <c r="M181" s="143"/>
      <c r="T181" s="144"/>
      <c r="AT181" s="140" t="s">
        <v>188</v>
      </c>
      <c r="AU181" s="140" t="s">
        <v>83</v>
      </c>
      <c r="AV181" s="12" t="s">
        <v>83</v>
      </c>
      <c r="AW181" s="12" t="s">
        <v>36</v>
      </c>
      <c r="AX181" s="12" t="s">
        <v>75</v>
      </c>
      <c r="AY181" s="140" t="s">
        <v>177</v>
      </c>
    </row>
    <row r="182" spans="2:65" s="12" customFormat="1" x14ac:dyDescent="0.2">
      <c r="B182" s="138"/>
      <c r="D182" s="139" t="s">
        <v>188</v>
      </c>
      <c r="E182" s="140" t="s">
        <v>3</v>
      </c>
      <c r="F182" s="141" t="s">
        <v>1530</v>
      </c>
      <c r="H182" s="140" t="s">
        <v>3</v>
      </c>
      <c r="I182" s="142"/>
      <c r="L182" s="138"/>
      <c r="M182" s="143"/>
      <c r="T182" s="144"/>
      <c r="AT182" s="140" t="s">
        <v>188</v>
      </c>
      <c r="AU182" s="140" t="s">
        <v>83</v>
      </c>
      <c r="AV182" s="12" t="s">
        <v>83</v>
      </c>
      <c r="AW182" s="12" t="s">
        <v>36</v>
      </c>
      <c r="AX182" s="12" t="s">
        <v>75</v>
      </c>
      <c r="AY182" s="140" t="s">
        <v>177</v>
      </c>
    </row>
    <row r="183" spans="2:65" s="12" customFormat="1" ht="22.5" x14ac:dyDescent="0.2">
      <c r="B183" s="138"/>
      <c r="D183" s="139" t="s">
        <v>188</v>
      </c>
      <c r="E183" s="140" t="s">
        <v>3</v>
      </c>
      <c r="F183" s="141" t="s">
        <v>1531</v>
      </c>
      <c r="H183" s="140" t="s">
        <v>3</v>
      </c>
      <c r="I183" s="142"/>
      <c r="L183" s="138"/>
      <c r="M183" s="143"/>
      <c r="T183" s="144"/>
      <c r="AT183" s="140" t="s">
        <v>188</v>
      </c>
      <c r="AU183" s="140" t="s">
        <v>83</v>
      </c>
      <c r="AV183" s="12" t="s">
        <v>83</v>
      </c>
      <c r="AW183" s="12" t="s">
        <v>36</v>
      </c>
      <c r="AX183" s="12" t="s">
        <v>75</v>
      </c>
      <c r="AY183" s="140" t="s">
        <v>177</v>
      </c>
    </row>
    <row r="184" spans="2:65" s="12" customFormat="1" ht="33.75" x14ac:dyDescent="0.2">
      <c r="B184" s="138"/>
      <c r="D184" s="139" t="s">
        <v>188</v>
      </c>
      <c r="E184" s="140" t="s">
        <v>3</v>
      </c>
      <c r="F184" s="141" t="s">
        <v>1532</v>
      </c>
      <c r="H184" s="140" t="s">
        <v>3</v>
      </c>
      <c r="I184" s="142"/>
      <c r="L184" s="138"/>
      <c r="M184" s="143"/>
      <c r="T184" s="144"/>
      <c r="AT184" s="140" t="s">
        <v>188</v>
      </c>
      <c r="AU184" s="140" t="s">
        <v>83</v>
      </c>
      <c r="AV184" s="12" t="s">
        <v>83</v>
      </c>
      <c r="AW184" s="12" t="s">
        <v>36</v>
      </c>
      <c r="AX184" s="12" t="s">
        <v>75</v>
      </c>
      <c r="AY184" s="140" t="s">
        <v>177</v>
      </c>
    </row>
    <row r="185" spans="2:65" s="12" customFormat="1" x14ac:dyDescent="0.2">
      <c r="B185" s="138"/>
      <c r="D185" s="139" t="s">
        <v>188</v>
      </c>
      <c r="E185" s="140" t="s">
        <v>3</v>
      </c>
      <c r="F185" s="141" t="s">
        <v>1533</v>
      </c>
      <c r="H185" s="140" t="s">
        <v>3</v>
      </c>
      <c r="I185" s="142"/>
      <c r="L185" s="138"/>
      <c r="M185" s="143"/>
      <c r="T185" s="144"/>
      <c r="AT185" s="140" t="s">
        <v>188</v>
      </c>
      <c r="AU185" s="140" t="s">
        <v>83</v>
      </c>
      <c r="AV185" s="12" t="s">
        <v>83</v>
      </c>
      <c r="AW185" s="12" t="s">
        <v>36</v>
      </c>
      <c r="AX185" s="12" t="s">
        <v>75</v>
      </c>
      <c r="AY185" s="140" t="s">
        <v>177</v>
      </c>
    </row>
    <row r="186" spans="2:65" s="13" customFormat="1" x14ac:dyDescent="0.2">
      <c r="B186" s="145"/>
      <c r="D186" s="139" t="s">
        <v>188</v>
      </c>
      <c r="E186" s="146" t="s">
        <v>3</v>
      </c>
      <c r="F186" s="147" t="s">
        <v>218</v>
      </c>
      <c r="H186" s="148">
        <v>6</v>
      </c>
      <c r="I186" s="149"/>
      <c r="L186" s="145"/>
      <c r="M186" s="150"/>
      <c r="T186" s="151"/>
      <c r="AT186" s="146" t="s">
        <v>188</v>
      </c>
      <c r="AU186" s="146" t="s">
        <v>83</v>
      </c>
      <c r="AV186" s="13" t="s">
        <v>86</v>
      </c>
      <c r="AW186" s="13" t="s">
        <v>36</v>
      </c>
      <c r="AX186" s="13" t="s">
        <v>75</v>
      </c>
      <c r="AY186" s="146" t="s">
        <v>177</v>
      </c>
    </row>
    <row r="187" spans="2:65" s="14" customFormat="1" x14ac:dyDescent="0.2">
      <c r="B187" s="152"/>
      <c r="D187" s="139" t="s">
        <v>188</v>
      </c>
      <c r="E187" s="153" t="s">
        <v>3</v>
      </c>
      <c r="F187" s="154" t="s">
        <v>199</v>
      </c>
      <c r="H187" s="155">
        <v>6</v>
      </c>
      <c r="I187" s="156"/>
      <c r="L187" s="152"/>
      <c r="M187" s="157"/>
      <c r="T187" s="158"/>
      <c r="AT187" s="153" t="s">
        <v>188</v>
      </c>
      <c r="AU187" s="153" t="s">
        <v>83</v>
      </c>
      <c r="AV187" s="14" t="s">
        <v>184</v>
      </c>
      <c r="AW187" s="14" t="s">
        <v>36</v>
      </c>
      <c r="AX187" s="14" t="s">
        <v>83</v>
      </c>
      <c r="AY187" s="153" t="s">
        <v>177</v>
      </c>
    </row>
    <row r="188" spans="2:65" s="1" customFormat="1" ht="24.2" customHeight="1" x14ac:dyDescent="0.2">
      <c r="B188" s="120"/>
      <c r="C188" s="121" t="s">
        <v>702</v>
      </c>
      <c r="D188" s="121" t="s">
        <v>179</v>
      </c>
      <c r="E188" s="122" t="s">
        <v>1534</v>
      </c>
      <c r="F188" s="123" t="s">
        <v>1535</v>
      </c>
      <c r="G188" s="124" t="s">
        <v>387</v>
      </c>
      <c r="H188" s="125">
        <v>1</v>
      </c>
      <c r="I188" s="126"/>
      <c r="J188" s="127">
        <f>ROUND(I188*H188,2)</f>
        <v>0</v>
      </c>
      <c r="K188" s="123" t="s">
        <v>3</v>
      </c>
      <c r="L188" s="28"/>
      <c r="M188" s="128" t="s">
        <v>3</v>
      </c>
      <c r="N188" s="129" t="s">
        <v>46</v>
      </c>
      <c r="P188" s="130">
        <f>O188*H188</f>
        <v>0</v>
      </c>
      <c r="Q188" s="130">
        <v>0</v>
      </c>
      <c r="R188" s="130">
        <f>Q188*H188</f>
        <v>0</v>
      </c>
      <c r="S188" s="130">
        <v>0</v>
      </c>
      <c r="T188" s="131">
        <f>S188*H188</f>
        <v>0</v>
      </c>
      <c r="AR188" s="132" t="s">
        <v>184</v>
      </c>
      <c r="AT188" s="132" t="s">
        <v>179</v>
      </c>
      <c r="AU188" s="132" t="s">
        <v>83</v>
      </c>
      <c r="AY188" s="17" t="s">
        <v>177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7" t="s">
        <v>83</v>
      </c>
      <c r="BK188" s="133">
        <f>ROUND(I188*H188,2)</f>
        <v>0</v>
      </c>
      <c r="BL188" s="17" t="s">
        <v>184</v>
      </c>
      <c r="BM188" s="132" t="s">
        <v>1160</v>
      </c>
    </row>
    <row r="189" spans="2:65" s="1" customFormat="1" ht="24.2" customHeight="1" x14ac:dyDescent="0.2">
      <c r="B189" s="120"/>
      <c r="C189" s="121" t="s">
        <v>709</v>
      </c>
      <c r="D189" s="121" t="s">
        <v>179</v>
      </c>
      <c r="E189" s="122" t="s">
        <v>1536</v>
      </c>
      <c r="F189" s="123" t="s">
        <v>1537</v>
      </c>
      <c r="G189" s="124" t="s">
        <v>227</v>
      </c>
      <c r="H189" s="125">
        <v>2.62</v>
      </c>
      <c r="I189" s="126"/>
      <c r="J189" s="127">
        <f>ROUND(I189*H189,2)</f>
        <v>0</v>
      </c>
      <c r="K189" s="123" t="s">
        <v>3</v>
      </c>
      <c r="L189" s="28"/>
      <c r="M189" s="128" t="s">
        <v>3</v>
      </c>
      <c r="N189" s="129" t="s">
        <v>46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184</v>
      </c>
      <c r="AT189" s="132" t="s">
        <v>179</v>
      </c>
      <c r="AU189" s="132" t="s">
        <v>83</v>
      </c>
      <c r="AY189" s="17" t="s">
        <v>177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17" t="s">
        <v>83</v>
      </c>
      <c r="BK189" s="133">
        <f>ROUND(I189*H189,2)</f>
        <v>0</v>
      </c>
      <c r="BL189" s="17" t="s">
        <v>184</v>
      </c>
      <c r="BM189" s="132" t="s">
        <v>1179</v>
      </c>
    </row>
    <row r="190" spans="2:65" s="1" customFormat="1" ht="19.5" x14ac:dyDescent="0.2">
      <c r="B190" s="28"/>
      <c r="D190" s="139" t="s">
        <v>1231</v>
      </c>
      <c r="F190" s="172" t="s">
        <v>1335</v>
      </c>
      <c r="I190" s="136"/>
      <c r="L190" s="28"/>
      <c r="M190" s="137"/>
      <c r="T190" s="44"/>
      <c r="AT190" s="17" t="s">
        <v>1231</v>
      </c>
      <c r="AU190" s="17" t="s">
        <v>83</v>
      </c>
    </row>
    <row r="191" spans="2:65" s="11" customFormat="1" ht="26.1" customHeight="1" x14ac:dyDescent="0.2">
      <c r="B191" s="108"/>
      <c r="D191" s="109" t="s">
        <v>74</v>
      </c>
      <c r="E191" s="110" t="s">
        <v>1538</v>
      </c>
      <c r="F191" s="110" t="s">
        <v>1539</v>
      </c>
      <c r="I191" s="111"/>
      <c r="J191" s="112">
        <f>BK191</f>
        <v>0</v>
      </c>
      <c r="L191" s="108"/>
      <c r="M191" s="113"/>
      <c r="P191" s="114">
        <f>SUM(P192:P196)</f>
        <v>0</v>
      </c>
      <c r="R191" s="114">
        <f>SUM(R192:R196)</f>
        <v>0</v>
      </c>
      <c r="T191" s="115">
        <f>SUM(T192:T196)</f>
        <v>0</v>
      </c>
      <c r="AR191" s="109" t="s">
        <v>83</v>
      </c>
      <c r="AT191" s="116" t="s">
        <v>74</v>
      </c>
      <c r="AU191" s="116" t="s">
        <v>75</v>
      </c>
      <c r="AY191" s="109" t="s">
        <v>177</v>
      </c>
      <c r="BK191" s="117">
        <f>SUM(BK192:BK196)</f>
        <v>0</v>
      </c>
    </row>
    <row r="192" spans="2:65" s="1" customFormat="1" ht="16.5" customHeight="1" x14ac:dyDescent="0.2">
      <c r="B192" s="120"/>
      <c r="C192" s="121" t="s">
        <v>716</v>
      </c>
      <c r="D192" s="121" t="s">
        <v>179</v>
      </c>
      <c r="E192" s="122" t="s">
        <v>1540</v>
      </c>
      <c r="F192" s="123" t="s">
        <v>1541</v>
      </c>
      <c r="G192" s="124" t="s">
        <v>387</v>
      </c>
      <c r="H192" s="125">
        <v>1</v>
      </c>
      <c r="I192" s="126"/>
      <c r="J192" s="127">
        <f>ROUND(I192*H192,2)</f>
        <v>0</v>
      </c>
      <c r="K192" s="123" t="s">
        <v>3</v>
      </c>
      <c r="L192" s="28"/>
      <c r="M192" s="128" t="s">
        <v>3</v>
      </c>
      <c r="N192" s="129" t="s">
        <v>46</v>
      </c>
      <c r="P192" s="130">
        <f>O192*H192</f>
        <v>0</v>
      </c>
      <c r="Q192" s="130">
        <v>0</v>
      </c>
      <c r="R192" s="130">
        <f>Q192*H192</f>
        <v>0</v>
      </c>
      <c r="S192" s="130">
        <v>0</v>
      </c>
      <c r="T192" s="131">
        <f>S192*H192</f>
        <v>0</v>
      </c>
      <c r="AR192" s="132" t="s">
        <v>184</v>
      </c>
      <c r="AT192" s="132" t="s">
        <v>179</v>
      </c>
      <c r="AU192" s="132" t="s">
        <v>83</v>
      </c>
      <c r="AY192" s="17" t="s">
        <v>177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17" t="s">
        <v>83</v>
      </c>
      <c r="BK192" s="133">
        <f>ROUND(I192*H192,2)</f>
        <v>0</v>
      </c>
      <c r="BL192" s="17" t="s">
        <v>184</v>
      </c>
      <c r="BM192" s="132" t="s">
        <v>1193</v>
      </c>
    </row>
    <row r="193" spans="2:65" s="1" customFormat="1" ht="24.2" customHeight="1" x14ac:dyDescent="0.2">
      <c r="B193" s="120"/>
      <c r="C193" s="121" t="s">
        <v>721</v>
      </c>
      <c r="D193" s="121" t="s">
        <v>179</v>
      </c>
      <c r="E193" s="122" t="s">
        <v>1542</v>
      </c>
      <c r="F193" s="123" t="s">
        <v>1543</v>
      </c>
      <c r="G193" s="124" t="s">
        <v>279</v>
      </c>
      <c r="H193" s="125">
        <v>10</v>
      </c>
      <c r="I193" s="126"/>
      <c r="J193" s="127">
        <f>ROUND(I193*H193,2)</f>
        <v>0</v>
      </c>
      <c r="K193" s="123" t="s">
        <v>3</v>
      </c>
      <c r="L193" s="28"/>
      <c r="M193" s="128" t="s">
        <v>3</v>
      </c>
      <c r="N193" s="129" t="s">
        <v>46</v>
      </c>
      <c r="P193" s="130">
        <f>O193*H193</f>
        <v>0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2" t="s">
        <v>184</v>
      </c>
      <c r="AT193" s="132" t="s">
        <v>179</v>
      </c>
      <c r="AU193" s="132" t="s">
        <v>83</v>
      </c>
      <c r="AY193" s="17" t="s">
        <v>177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17" t="s">
        <v>83</v>
      </c>
      <c r="BK193" s="133">
        <f>ROUND(I193*H193,2)</f>
        <v>0</v>
      </c>
      <c r="BL193" s="17" t="s">
        <v>184</v>
      </c>
      <c r="BM193" s="132" t="s">
        <v>1203</v>
      </c>
    </row>
    <row r="194" spans="2:65" s="1" customFormat="1" ht="24.2" customHeight="1" x14ac:dyDescent="0.2">
      <c r="B194" s="120"/>
      <c r="C194" s="121" t="s">
        <v>725</v>
      </c>
      <c r="D194" s="121" t="s">
        <v>179</v>
      </c>
      <c r="E194" s="122" t="s">
        <v>1544</v>
      </c>
      <c r="F194" s="123" t="s">
        <v>1545</v>
      </c>
      <c r="G194" s="124" t="s">
        <v>917</v>
      </c>
      <c r="H194" s="125">
        <v>1</v>
      </c>
      <c r="I194" s="126"/>
      <c r="J194" s="127">
        <f>ROUND(I194*H194,2)</f>
        <v>0</v>
      </c>
      <c r="K194" s="123" t="s">
        <v>3</v>
      </c>
      <c r="L194" s="28"/>
      <c r="M194" s="128" t="s">
        <v>3</v>
      </c>
      <c r="N194" s="129" t="s">
        <v>46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184</v>
      </c>
      <c r="AT194" s="132" t="s">
        <v>179</v>
      </c>
      <c r="AU194" s="132" t="s">
        <v>83</v>
      </c>
      <c r="AY194" s="17" t="s">
        <v>177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83</v>
      </c>
      <c r="BK194" s="133">
        <f>ROUND(I194*H194,2)</f>
        <v>0</v>
      </c>
      <c r="BL194" s="17" t="s">
        <v>184</v>
      </c>
      <c r="BM194" s="132" t="s">
        <v>1546</v>
      </c>
    </row>
    <row r="195" spans="2:65" s="1" customFormat="1" ht="21.75" customHeight="1" x14ac:dyDescent="0.2">
      <c r="B195" s="120"/>
      <c r="C195" s="121" t="s">
        <v>729</v>
      </c>
      <c r="D195" s="121" t="s">
        <v>179</v>
      </c>
      <c r="E195" s="122" t="s">
        <v>1547</v>
      </c>
      <c r="F195" s="123" t="s">
        <v>1548</v>
      </c>
      <c r="G195" s="124" t="s">
        <v>1549</v>
      </c>
      <c r="H195" s="125">
        <v>20</v>
      </c>
      <c r="I195" s="126"/>
      <c r="J195" s="127">
        <f>ROUND(I195*H195,2)</f>
        <v>0</v>
      </c>
      <c r="K195" s="123" t="s">
        <v>3</v>
      </c>
      <c r="L195" s="28"/>
      <c r="M195" s="128" t="s">
        <v>3</v>
      </c>
      <c r="N195" s="129" t="s">
        <v>46</v>
      </c>
      <c r="P195" s="130">
        <f>O195*H195</f>
        <v>0</v>
      </c>
      <c r="Q195" s="130">
        <v>0</v>
      </c>
      <c r="R195" s="130">
        <f>Q195*H195</f>
        <v>0</v>
      </c>
      <c r="S195" s="130">
        <v>0</v>
      </c>
      <c r="T195" s="131">
        <f>S195*H195</f>
        <v>0</v>
      </c>
      <c r="AR195" s="132" t="s">
        <v>184</v>
      </c>
      <c r="AT195" s="132" t="s">
        <v>179</v>
      </c>
      <c r="AU195" s="132" t="s">
        <v>83</v>
      </c>
      <c r="AY195" s="17" t="s">
        <v>177</v>
      </c>
      <c r="BE195" s="133">
        <f>IF(N195="základní",J195,0)</f>
        <v>0</v>
      </c>
      <c r="BF195" s="133">
        <f>IF(N195="snížená",J195,0)</f>
        <v>0</v>
      </c>
      <c r="BG195" s="133">
        <f>IF(N195="zákl. přenesená",J195,0)</f>
        <v>0</v>
      </c>
      <c r="BH195" s="133">
        <f>IF(N195="sníž. přenesená",J195,0)</f>
        <v>0</v>
      </c>
      <c r="BI195" s="133">
        <f>IF(N195="nulová",J195,0)</f>
        <v>0</v>
      </c>
      <c r="BJ195" s="17" t="s">
        <v>83</v>
      </c>
      <c r="BK195" s="133">
        <f>ROUND(I195*H195,2)</f>
        <v>0</v>
      </c>
      <c r="BL195" s="17" t="s">
        <v>184</v>
      </c>
      <c r="BM195" s="132" t="s">
        <v>1550</v>
      </c>
    </row>
    <row r="196" spans="2:65" s="1" customFormat="1" ht="21.75" customHeight="1" x14ac:dyDescent="0.2">
      <c r="B196" s="120"/>
      <c r="C196" s="121" t="s">
        <v>733</v>
      </c>
      <c r="D196" s="121" t="s">
        <v>179</v>
      </c>
      <c r="E196" s="122" t="s">
        <v>1551</v>
      </c>
      <c r="F196" s="123" t="s">
        <v>1552</v>
      </c>
      <c r="G196" s="124" t="s">
        <v>1549</v>
      </c>
      <c r="H196" s="125">
        <v>40</v>
      </c>
      <c r="I196" s="126"/>
      <c r="J196" s="127">
        <f>ROUND(I196*H196,2)</f>
        <v>0</v>
      </c>
      <c r="K196" s="123" t="s">
        <v>3</v>
      </c>
      <c r="L196" s="28"/>
      <c r="M196" s="128" t="s">
        <v>3</v>
      </c>
      <c r="N196" s="129" t="s">
        <v>46</v>
      </c>
      <c r="P196" s="130">
        <f>O196*H196</f>
        <v>0</v>
      </c>
      <c r="Q196" s="130">
        <v>0</v>
      </c>
      <c r="R196" s="130">
        <f>Q196*H196</f>
        <v>0</v>
      </c>
      <c r="S196" s="130">
        <v>0</v>
      </c>
      <c r="T196" s="131">
        <f>S196*H196</f>
        <v>0</v>
      </c>
      <c r="AR196" s="132" t="s">
        <v>184</v>
      </c>
      <c r="AT196" s="132" t="s">
        <v>179</v>
      </c>
      <c r="AU196" s="132" t="s">
        <v>83</v>
      </c>
      <c r="AY196" s="17" t="s">
        <v>177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17" t="s">
        <v>83</v>
      </c>
      <c r="BK196" s="133">
        <f>ROUND(I196*H196,2)</f>
        <v>0</v>
      </c>
      <c r="BL196" s="17" t="s">
        <v>184</v>
      </c>
      <c r="BM196" s="132" t="s">
        <v>1553</v>
      </c>
    </row>
    <row r="197" spans="2:65" s="11" customFormat="1" ht="26.1" customHeight="1" x14ac:dyDescent="0.2">
      <c r="B197" s="108"/>
      <c r="D197" s="109" t="s">
        <v>74</v>
      </c>
      <c r="E197" s="110" t="s">
        <v>1554</v>
      </c>
      <c r="F197" s="110" t="s">
        <v>1554</v>
      </c>
      <c r="I197" s="111"/>
      <c r="J197" s="112">
        <f>BK197</f>
        <v>0</v>
      </c>
      <c r="L197" s="108"/>
      <c r="M197" s="178"/>
      <c r="N197" s="179"/>
      <c r="O197" s="179"/>
      <c r="P197" s="180">
        <v>0</v>
      </c>
      <c r="Q197" s="179"/>
      <c r="R197" s="180">
        <v>0</v>
      </c>
      <c r="S197" s="179"/>
      <c r="T197" s="181">
        <v>0</v>
      </c>
      <c r="AR197" s="109" t="s">
        <v>83</v>
      </c>
      <c r="AT197" s="116" t="s">
        <v>74</v>
      </c>
      <c r="AU197" s="116" t="s">
        <v>75</v>
      </c>
      <c r="AY197" s="109" t="s">
        <v>177</v>
      </c>
      <c r="BK197" s="117">
        <v>0</v>
      </c>
    </row>
    <row r="198" spans="2:65" s="1" customFormat="1" ht="6.95" customHeight="1" x14ac:dyDescent="0.2">
      <c r="B198" s="34"/>
      <c r="C198" s="35"/>
      <c r="D198" s="35"/>
      <c r="E198" s="35"/>
      <c r="F198" s="35"/>
      <c r="G198" s="35"/>
      <c r="H198" s="35"/>
      <c r="I198" s="35"/>
      <c r="J198" s="35"/>
      <c r="K198" s="35"/>
      <c r="L198" s="28"/>
    </row>
  </sheetData>
  <autoFilter ref="C83:K197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7"/>
  <sheetViews>
    <sheetView showGridLines="0" topLeftCell="A207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1555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3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1556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ROUND(J93,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ROUND((SUM(BE93:BE226)),  2)</f>
        <v>0</v>
      </c>
      <c r="I33" s="82">
        <v>0.21</v>
      </c>
      <c r="J33" s="72">
        <f>ROUND(((SUM(BE93:BE226))*I33),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ROUND((SUM(BF93:BF226)),  2)</f>
        <v>0</v>
      </c>
      <c r="I34" s="82">
        <v>0.12</v>
      </c>
      <c r="J34" s="72">
        <f>ROUND(((SUM(BF93:BF226))*I34),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ROUND((SUM(BG93:BG226)),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ROUND((SUM(BH93:BH226)),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ROUND((SUM(BI93:BI226)),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2401104 - Vytápění a chlazení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J93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1367</v>
      </c>
      <c r="E60" s="94"/>
      <c r="F60" s="94"/>
      <c r="G60" s="94"/>
      <c r="H60" s="94"/>
      <c r="I60" s="94"/>
      <c r="J60" s="95">
        <f>J94</f>
        <v>0</v>
      </c>
      <c r="L60" s="92"/>
    </row>
    <row r="61" spans="2:47" s="9" customFormat="1" ht="20.100000000000001" customHeight="1" x14ac:dyDescent="0.2">
      <c r="B61" s="96"/>
      <c r="D61" s="97" t="s">
        <v>1557</v>
      </c>
      <c r="E61" s="98"/>
      <c r="F61" s="98"/>
      <c r="G61" s="98"/>
      <c r="H61" s="98"/>
      <c r="I61" s="98"/>
      <c r="J61" s="99">
        <f>J121</f>
        <v>0</v>
      </c>
      <c r="L61" s="96"/>
    </row>
    <row r="62" spans="2:47" s="9" customFormat="1" ht="20.100000000000001" customHeight="1" x14ac:dyDescent="0.2">
      <c r="B62" s="96"/>
      <c r="D62" s="97" t="s">
        <v>1558</v>
      </c>
      <c r="E62" s="98"/>
      <c r="F62" s="98"/>
      <c r="G62" s="98"/>
      <c r="H62" s="98"/>
      <c r="I62" s="98"/>
      <c r="J62" s="99">
        <f>J132</f>
        <v>0</v>
      </c>
      <c r="L62" s="96"/>
    </row>
    <row r="63" spans="2:47" s="9" customFormat="1" ht="20.100000000000001" customHeight="1" x14ac:dyDescent="0.2">
      <c r="B63" s="96"/>
      <c r="D63" s="97" t="s">
        <v>1559</v>
      </c>
      <c r="E63" s="98"/>
      <c r="F63" s="98"/>
      <c r="G63" s="98"/>
      <c r="H63" s="98"/>
      <c r="I63" s="98"/>
      <c r="J63" s="99">
        <f>J138</f>
        <v>0</v>
      </c>
      <c r="L63" s="96"/>
    </row>
    <row r="64" spans="2:47" s="9" customFormat="1" ht="20.100000000000001" customHeight="1" x14ac:dyDescent="0.2">
      <c r="B64" s="96"/>
      <c r="D64" s="97" t="s">
        <v>1560</v>
      </c>
      <c r="E64" s="98"/>
      <c r="F64" s="98"/>
      <c r="G64" s="98"/>
      <c r="H64" s="98"/>
      <c r="I64" s="98"/>
      <c r="J64" s="99">
        <f>J169</f>
        <v>0</v>
      </c>
      <c r="L64" s="96"/>
    </row>
    <row r="65" spans="2:12" s="9" customFormat="1" ht="20.100000000000001" customHeight="1" x14ac:dyDescent="0.2">
      <c r="B65" s="96"/>
      <c r="D65" s="97" t="s">
        <v>1561</v>
      </c>
      <c r="E65" s="98"/>
      <c r="F65" s="98"/>
      <c r="G65" s="98"/>
      <c r="H65" s="98"/>
      <c r="I65" s="98"/>
      <c r="J65" s="99">
        <f>J193</f>
        <v>0</v>
      </c>
      <c r="L65" s="96"/>
    </row>
    <row r="66" spans="2:12" s="9" customFormat="1" ht="20.100000000000001" customHeight="1" x14ac:dyDescent="0.2">
      <c r="B66" s="96"/>
      <c r="D66" s="97" t="s">
        <v>155</v>
      </c>
      <c r="E66" s="98"/>
      <c r="F66" s="98"/>
      <c r="G66" s="98"/>
      <c r="H66" s="98"/>
      <c r="I66" s="98"/>
      <c r="J66" s="99">
        <f>J199</f>
        <v>0</v>
      </c>
      <c r="L66" s="96"/>
    </row>
    <row r="67" spans="2:12" s="9" customFormat="1" ht="20.100000000000001" customHeight="1" x14ac:dyDescent="0.2">
      <c r="B67" s="96"/>
      <c r="D67" s="97" t="s">
        <v>1562</v>
      </c>
      <c r="E67" s="98"/>
      <c r="F67" s="98"/>
      <c r="G67" s="98"/>
      <c r="H67" s="98"/>
      <c r="I67" s="98"/>
      <c r="J67" s="99">
        <f>J202</f>
        <v>0</v>
      </c>
      <c r="L67" s="96"/>
    </row>
    <row r="68" spans="2:12" s="9" customFormat="1" ht="20.100000000000001" customHeight="1" x14ac:dyDescent="0.2">
      <c r="B68" s="96"/>
      <c r="D68" s="97" t="s">
        <v>1563</v>
      </c>
      <c r="E68" s="98"/>
      <c r="F68" s="98"/>
      <c r="G68" s="98"/>
      <c r="H68" s="98"/>
      <c r="I68" s="98"/>
      <c r="J68" s="99">
        <f>J206</f>
        <v>0</v>
      </c>
      <c r="L68" s="96"/>
    </row>
    <row r="69" spans="2:12" s="9" customFormat="1" ht="20.100000000000001" customHeight="1" x14ac:dyDescent="0.2">
      <c r="B69" s="96"/>
      <c r="D69" s="97" t="s">
        <v>1564</v>
      </c>
      <c r="E69" s="98"/>
      <c r="F69" s="98"/>
      <c r="G69" s="98"/>
      <c r="H69" s="98"/>
      <c r="I69" s="98"/>
      <c r="J69" s="99">
        <f>J208</f>
        <v>0</v>
      </c>
      <c r="L69" s="96"/>
    </row>
    <row r="70" spans="2:12" s="9" customFormat="1" ht="20.100000000000001" customHeight="1" x14ac:dyDescent="0.2">
      <c r="B70" s="96"/>
      <c r="D70" s="97" t="s">
        <v>155</v>
      </c>
      <c r="E70" s="98"/>
      <c r="F70" s="98"/>
      <c r="G70" s="98"/>
      <c r="H70" s="98"/>
      <c r="I70" s="98"/>
      <c r="J70" s="99">
        <f>J217</f>
        <v>0</v>
      </c>
      <c r="L70" s="96"/>
    </row>
    <row r="71" spans="2:12" s="9" customFormat="1" ht="20.100000000000001" customHeight="1" x14ac:dyDescent="0.2">
      <c r="B71" s="96"/>
      <c r="D71" s="97" t="s">
        <v>1558</v>
      </c>
      <c r="E71" s="98"/>
      <c r="F71" s="98"/>
      <c r="G71" s="98"/>
      <c r="H71" s="98"/>
      <c r="I71" s="98"/>
      <c r="J71" s="99">
        <f>J221</f>
        <v>0</v>
      </c>
      <c r="L71" s="96"/>
    </row>
    <row r="72" spans="2:12" s="9" customFormat="1" ht="20.100000000000001" customHeight="1" x14ac:dyDescent="0.2">
      <c r="B72" s="96"/>
      <c r="D72" s="97" t="s">
        <v>1565</v>
      </c>
      <c r="E72" s="98"/>
      <c r="F72" s="98"/>
      <c r="G72" s="98"/>
      <c r="H72" s="98"/>
      <c r="I72" s="98"/>
      <c r="J72" s="99">
        <f>J223</f>
        <v>0</v>
      </c>
      <c r="L72" s="96"/>
    </row>
    <row r="73" spans="2:12" s="9" customFormat="1" ht="20.100000000000001" customHeight="1" x14ac:dyDescent="0.2">
      <c r="B73" s="96"/>
      <c r="D73" s="97" t="s">
        <v>1566</v>
      </c>
      <c r="E73" s="98"/>
      <c r="F73" s="98"/>
      <c r="G73" s="98"/>
      <c r="H73" s="98"/>
      <c r="I73" s="98"/>
      <c r="J73" s="99">
        <f>J226</f>
        <v>0</v>
      </c>
      <c r="L73" s="96"/>
    </row>
    <row r="74" spans="2:12" s="1" customFormat="1" ht="21.75" customHeight="1" x14ac:dyDescent="0.2">
      <c r="B74" s="28"/>
      <c r="L74" s="28"/>
    </row>
    <row r="75" spans="2:12" s="1" customFormat="1" ht="6.95" customHeight="1" x14ac:dyDescent="0.2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28"/>
    </row>
    <row r="79" spans="2:12" s="1" customFormat="1" ht="6.95" customHeight="1" x14ac:dyDescent="0.2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28"/>
    </row>
    <row r="80" spans="2:12" s="1" customFormat="1" ht="24.95" customHeight="1" x14ac:dyDescent="0.2">
      <c r="B80" s="28"/>
      <c r="C80" s="21" t="s">
        <v>162</v>
      </c>
      <c r="L80" s="28"/>
    </row>
    <row r="81" spans="2:65" s="1" customFormat="1" ht="6.95" customHeight="1" x14ac:dyDescent="0.2">
      <c r="B81" s="28"/>
      <c r="L81" s="28"/>
    </row>
    <row r="82" spans="2:65" s="1" customFormat="1" ht="12" customHeight="1" x14ac:dyDescent="0.2">
      <c r="B82" s="28"/>
      <c r="C82" s="270" t="s">
        <v>17</v>
      </c>
      <c r="L82" s="28"/>
    </row>
    <row r="83" spans="2:65" s="1" customFormat="1" ht="26.25" customHeight="1" x14ac:dyDescent="0.2">
      <c r="B83" s="28"/>
      <c r="E83" s="321" t="str">
        <f>E7</f>
        <v>Stavební úpravy stávající budovy business centra VŠB - TUO II.etapa</v>
      </c>
      <c r="F83" s="322"/>
      <c r="G83" s="322"/>
      <c r="H83" s="322"/>
      <c r="L83" s="28"/>
    </row>
    <row r="84" spans="2:65" s="1" customFormat="1" ht="12" customHeight="1" x14ac:dyDescent="0.2">
      <c r="B84" s="28"/>
      <c r="C84" s="270" t="s">
        <v>133</v>
      </c>
      <c r="L84" s="28"/>
    </row>
    <row r="85" spans="2:65" s="1" customFormat="1" ht="16.5" customHeight="1" x14ac:dyDescent="0.2">
      <c r="B85" s="28"/>
      <c r="E85" s="318" t="str">
        <f>E9</f>
        <v>2401104 - Vytápění a chlazení</v>
      </c>
      <c r="F85" s="320"/>
      <c r="G85" s="320"/>
      <c r="H85" s="320"/>
      <c r="L85" s="28"/>
    </row>
    <row r="86" spans="2:65" s="1" customFormat="1" ht="6.95" customHeight="1" x14ac:dyDescent="0.2">
      <c r="B86" s="28"/>
      <c r="L86" s="28"/>
    </row>
    <row r="87" spans="2:65" s="1" customFormat="1" ht="12" customHeight="1" x14ac:dyDescent="0.2">
      <c r="B87" s="28"/>
      <c r="C87" s="270" t="s">
        <v>22</v>
      </c>
      <c r="F87" s="260" t="str">
        <f>F12</f>
        <v>Ostrava</v>
      </c>
      <c r="I87" s="270" t="s">
        <v>24</v>
      </c>
      <c r="J87" s="267" t="str">
        <f>IF(J12="","",J12)</f>
        <v>9. 6. 2024</v>
      </c>
      <c r="L87" s="28"/>
    </row>
    <row r="88" spans="2:65" s="1" customFormat="1" ht="6.95" customHeight="1" x14ac:dyDescent="0.2">
      <c r="B88" s="28"/>
      <c r="L88" s="28"/>
    </row>
    <row r="89" spans="2:65" s="1" customFormat="1" ht="15.2" customHeight="1" x14ac:dyDescent="0.2">
      <c r="B89" s="28"/>
      <c r="C89" s="270" t="s">
        <v>28</v>
      </c>
      <c r="F89" s="260" t="str">
        <f>E15</f>
        <v>VŠB TU,Ostrava</v>
      </c>
      <c r="I89" s="270" t="s">
        <v>34</v>
      </c>
      <c r="J89" s="262" t="str">
        <f>E21</f>
        <v>ARCHI BIM</v>
      </c>
      <c r="L89" s="28"/>
    </row>
    <row r="90" spans="2:65" s="1" customFormat="1" ht="15.2" customHeight="1" x14ac:dyDescent="0.2">
      <c r="B90" s="28"/>
      <c r="C90" s="270" t="s">
        <v>32</v>
      </c>
      <c r="F90" s="260" t="str">
        <f>IF(E18="","",E18)</f>
        <v>Vyplň údaj</v>
      </c>
      <c r="I90" s="270" t="s">
        <v>37</v>
      </c>
      <c r="J90" s="262" t="str">
        <f>E24</f>
        <v>Anna Mužná</v>
      </c>
      <c r="L90" s="28"/>
    </row>
    <row r="91" spans="2:65" s="1" customFormat="1" ht="10.35" customHeight="1" x14ac:dyDescent="0.2">
      <c r="B91" s="28"/>
      <c r="L91" s="28"/>
    </row>
    <row r="92" spans="2:65" s="10" customFormat="1" ht="29.25" customHeight="1" x14ac:dyDescent="0.2">
      <c r="B92" s="100"/>
      <c r="C92" s="101" t="s">
        <v>163</v>
      </c>
      <c r="D92" s="102" t="s">
        <v>60</v>
      </c>
      <c r="E92" s="102" t="s">
        <v>56</v>
      </c>
      <c r="F92" s="102" t="s">
        <v>57</v>
      </c>
      <c r="G92" s="102" t="s">
        <v>164</v>
      </c>
      <c r="H92" s="102" t="s">
        <v>165</v>
      </c>
      <c r="I92" s="102" t="s">
        <v>166</v>
      </c>
      <c r="J92" s="102" t="s">
        <v>138</v>
      </c>
      <c r="K92" s="103" t="s">
        <v>167</v>
      </c>
      <c r="L92" s="100"/>
      <c r="M92" s="47" t="s">
        <v>3</v>
      </c>
      <c r="N92" s="48" t="s">
        <v>45</v>
      </c>
      <c r="O92" s="48" t="s">
        <v>168</v>
      </c>
      <c r="P92" s="48" t="s">
        <v>169</v>
      </c>
      <c r="Q92" s="48" t="s">
        <v>170</v>
      </c>
      <c r="R92" s="48" t="s">
        <v>171</v>
      </c>
      <c r="S92" s="48" t="s">
        <v>172</v>
      </c>
      <c r="T92" s="49" t="s">
        <v>173</v>
      </c>
    </row>
    <row r="93" spans="2:65" s="1" customFormat="1" ht="22.7" customHeight="1" x14ac:dyDescent="0.25">
      <c r="B93" s="28"/>
      <c r="C93" s="52" t="s">
        <v>174</v>
      </c>
      <c r="J93" s="104">
        <f>BK93</f>
        <v>0</v>
      </c>
      <c r="L93" s="28"/>
      <c r="M93" s="50"/>
      <c r="N93" s="42"/>
      <c r="O93" s="42"/>
      <c r="P93" s="105">
        <f>P94</f>
        <v>0</v>
      </c>
      <c r="Q93" s="42"/>
      <c r="R93" s="105">
        <f>R94</f>
        <v>0</v>
      </c>
      <c r="S93" s="42"/>
      <c r="T93" s="106">
        <f>T94</f>
        <v>0</v>
      </c>
      <c r="AT93" s="17" t="s">
        <v>74</v>
      </c>
      <c r="AU93" s="17" t="s">
        <v>139</v>
      </c>
      <c r="BK93" s="107">
        <f>BK94</f>
        <v>0</v>
      </c>
    </row>
    <row r="94" spans="2:65" s="11" customFormat="1" ht="26.1" customHeight="1" x14ac:dyDescent="0.2">
      <c r="B94" s="108"/>
      <c r="D94" s="109" t="s">
        <v>74</v>
      </c>
      <c r="E94" s="110" t="s">
        <v>738</v>
      </c>
      <c r="F94" s="110" t="s">
        <v>739</v>
      </c>
      <c r="I94" s="111"/>
      <c r="J94" s="112">
        <f>BK94</f>
        <v>0</v>
      </c>
      <c r="L94" s="108"/>
      <c r="M94" s="113"/>
      <c r="P94" s="114">
        <f>P95+SUM(P96:P121)+P132+P138+P169+P193+P199+P202+P206+P208+P217+P221+P223+P226</f>
        <v>0</v>
      </c>
      <c r="R94" s="114">
        <f>R95+SUM(R96:R121)+R132+R138+R169+R193+R199+R202+R206+R208+R217+R221+R223+R226</f>
        <v>0</v>
      </c>
      <c r="T94" s="115">
        <f>T95+SUM(T96:T121)+T132+T138+T169+T193+T199+T202+T206+T208+T217+T221+T223+T226</f>
        <v>0</v>
      </c>
      <c r="AR94" s="109" t="s">
        <v>86</v>
      </c>
      <c r="AT94" s="116" t="s">
        <v>74</v>
      </c>
      <c r="AU94" s="116" t="s">
        <v>75</v>
      </c>
      <c r="AY94" s="109" t="s">
        <v>177</v>
      </c>
      <c r="BK94" s="117">
        <f>BK95+SUM(BK96:BK121)+BK132+BK138+BK169+BK193+BK199+BK202+BK206+BK208+BK217+BK221+BK223+BK226</f>
        <v>0</v>
      </c>
    </row>
    <row r="95" spans="2:65" s="1" customFormat="1" ht="24.2" customHeight="1" x14ac:dyDescent="0.2">
      <c r="B95" s="120"/>
      <c r="C95" s="121" t="s">
        <v>83</v>
      </c>
      <c r="D95" s="121" t="s">
        <v>179</v>
      </c>
      <c r="E95" s="122" t="s">
        <v>1306</v>
      </c>
      <c r="F95" s="123" t="s">
        <v>1307</v>
      </c>
      <c r="G95" s="124" t="s">
        <v>328</v>
      </c>
      <c r="H95" s="125">
        <v>389</v>
      </c>
      <c r="I95" s="126"/>
      <c r="J95" s="127">
        <f>ROUND(I95*H95,2)</f>
        <v>0</v>
      </c>
      <c r="K95" s="123" t="s">
        <v>3</v>
      </c>
      <c r="L95" s="28"/>
      <c r="M95" s="128" t="s">
        <v>3</v>
      </c>
      <c r="N95" s="129" t="s">
        <v>46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284</v>
      </c>
      <c r="AT95" s="132" t="s">
        <v>179</v>
      </c>
      <c r="AU95" s="132" t="s">
        <v>83</v>
      </c>
      <c r="AY95" s="17" t="s">
        <v>177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83</v>
      </c>
      <c r="BK95" s="133">
        <f>ROUND(I95*H95,2)</f>
        <v>0</v>
      </c>
      <c r="BL95" s="17" t="s">
        <v>284</v>
      </c>
      <c r="BM95" s="132" t="s">
        <v>86</v>
      </c>
    </row>
    <row r="96" spans="2:65" s="1" customFormat="1" ht="66.75" customHeight="1" x14ac:dyDescent="0.2">
      <c r="B96" s="120"/>
      <c r="C96" s="121" t="s">
        <v>86</v>
      </c>
      <c r="D96" s="121" t="s">
        <v>179</v>
      </c>
      <c r="E96" s="122" t="s">
        <v>1567</v>
      </c>
      <c r="F96" s="123" t="s">
        <v>1568</v>
      </c>
      <c r="G96" s="124" t="s">
        <v>328</v>
      </c>
      <c r="H96" s="125">
        <v>10</v>
      </c>
      <c r="I96" s="126"/>
      <c r="J96" s="127">
        <f>ROUND(I96*H96,2)</f>
        <v>0</v>
      </c>
      <c r="K96" s="123" t="s">
        <v>3</v>
      </c>
      <c r="L96" s="28"/>
      <c r="M96" s="128" t="s">
        <v>3</v>
      </c>
      <c r="N96" s="129" t="s">
        <v>46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284</v>
      </c>
      <c r="AT96" s="132" t="s">
        <v>179</v>
      </c>
      <c r="AU96" s="132" t="s">
        <v>83</v>
      </c>
      <c r="AY96" s="17" t="s">
        <v>177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7" t="s">
        <v>83</v>
      </c>
      <c r="BK96" s="133">
        <f>ROUND(I96*H96,2)</f>
        <v>0</v>
      </c>
      <c r="BL96" s="17" t="s">
        <v>284</v>
      </c>
      <c r="BM96" s="132" t="s">
        <v>184</v>
      </c>
    </row>
    <row r="97" spans="2:65" s="1" customFormat="1" ht="66.75" customHeight="1" x14ac:dyDescent="0.2">
      <c r="B97" s="120"/>
      <c r="C97" s="121" t="s">
        <v>200</v>
      </c>
      <c r="D97" s="121" t="s">
        <v>179</v>
      </c>
      <c r="E97" s="122" t="s">
        <v>1569</v>
      </c>
      <c r="F97" s="123" t="s">
        <v>1570</v>
      </c>
      <c r="G97" s="124" t="s">
        <v>328</v>
      </c>
      <c r="H97" s="125">
        <v>8</v>
      </c>
      <c r="I97" s="126"/>
      <c r="J97" s="127">
        <f>ROUND(I97*H97,2)</f>
        <v>0</v>
      </c>
      <c r="K97" s="123" t="s">
        <v>3</v>
      </c>
      <c r="L97" s="28"/>
      <c r="M97" s="128" t="s">
        <v>3</v>
      </c>
      <c r="N97" s="129" t="s">
        <v>46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284</v>
      </c>
      <c r="AT97" s="132" t="s">
        <v>179</v>
      </c>
      <c r="AU97" s="132" t="s">
        <v>83</v>
      </c>
      <c r="AY97" s="17" t="s">
        <v>177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83</v>
      </c>
      <c r="BK97" s="133">
        <f>ROUND(I97*H97,2)</f>
        <v>0</v>
      </c>
      <c r="BL97" s="17" t="s">
        <v>284</v>
      </c>
      <c r="BM97" s="132" t="s">
        <v>218</v>
      </c>
    </row>
    <row r="98" spans="2:65" s="13" customFormat="1" x14ac:dyDescent="0.2">
      <c r="B98" s="145"/>
      <c r="D98" s="139" t="s">
        <v>188</v>
      </c>
      <c r="E98" s="146" t="s">
        <v>3</v>
      </c>
      <c r="F98" s="147" t="s">
        <v>231</v>
      </c>
      <c r="H98" s="148">
        <v>8</v>
      </c>
      <c r="I98" s="149"/>
      <c r="L98" s="145"/>
      <c r="M98" s="150"/>
      <c r="T98" s="151"/>
      <c r="AT98" s="146" t="s">
        <v>188</v>
      </c>
      <c r="AU98" s="146" t="s">
        <v>83</v>
      </c>
      <c r="AV98" s="13" t="s">
        <v>86</v>
      </c>
      <c r="AW98" s="13" t="s">
        <v>36</v>
      </c>
      <c r="AX98" s="13" t="s">
        <v>75</v>
      </c>
      <c r="AY98" s="146" t="s">
        <v>177</v>
      </c>
    </row>
    <row r="99" spans="2:65" s="14" customFormat="1" x14ac:dyDescent="0.2">
      <c r="B99" s="152"/>
      <c r="D99" s="139" t="s">
        <v>188</v>
      </c>
      <c r="E99" s="153" t="s">
        <v>3</v>
      </c>
      <c r="F99" s="154" t="s">
        <v>199</v>
      </c>
      <c r="H99" s="155">
        <v>8</v>
      </c>
      <c r="I99" s="156"/>
      <c r="L99" s="152"/>
      <c r="M99" s="157"/>
      <c r="T99" s="158"/>
      <c r="AT99" s="153" t="s">
        <v>188</v>
      </c>
      <c r="AU99" s="153" t="s">
        <v>83</v>
      </c>
      <c r="AV99" s="14" t="s">
        <v>184</v>
      </c>
      <c r="AW99" s="14" t="s">
        <v>36</v>
      </c>
      <c r="AX99" s="14" t="s">
        <v>83</v>
      </c>
      <c r="AY99" s="153" t="s">
        <v>177</v>
      </c>
    </row>
    <row r="100" spans="2:65" s="1" customFormat="1" ht="66.75" customHeight="1" x14ac:dyDescent="0.2">
      <c r="B100" s="120"/>
      <c r="C100" s="121" t="s">
        <v>184</v>
      </c>
      <c r="D100" s="121" t="s">
        <v>179</v>
      </c>
      <c r="E100" s="122" t="s">
        <v>1571</v>
      </c>
      <c r="F100" s="123" t="s">
        <v>1572</v>
      </c>
      <c r="G100" s="124" t="s">
        <v>328</v>
      </c>
      <c r="H100" s="125">
        <v>42</v>
      </c>
      <c r="I100" s="126"/>
      <c r="J100" s="127">
        <f t="shared" ref="J100:J105" si="0">ROUND(I100*H100,2)</f>
        <v>0</v>
      </c>
      <c r="K100" s="123" t="s">
        <v>3</v>
      </c>
      <c r="L100" s="28"/>
      <c r="M100" s="128" t="s">
        <v>3</v>
      </c>
      <c r="N100" s="129" t="s">
        <v>46</v>
      </c>
      <c r="P100" s="130">
        <f t="shared" ref="P100:P105" si="1">O100*H100</f>
        <v>0</v>
      </c>
      <c r="Q100" s="130">
        <v>0</v>
      </c>
      <c r="R100" s="130">
        <f t="shared" ref="R100:R105" si="2">Q100*H100</f>
        <v>0</v>
      </c>
      <c r="S100" s="130">
        <v>0</v>
      </c>
      <c r="T100" s="131">
        <f t="shared" ref="T100:T105" si="3">S100*H100</f>
        <v>0</v>
      </c>
      <c r="AR100" s="132" t="s">
        <v>284</v>
      </c>
      <c r="AT100" s="132" t="s">
        <v>179</v>
      </c>
      <c r="AU100" s="132" t="s">
        <v>83</v>
      </c>
      <c r="AY100" s="17" t="s">
        <v>177</v>
      </c>
      <c r="BE100" s="133">
        <f t="shared" ref="BE100:BE105" si="4">IF(N100="základní",J100,0)</f>
        <v>0</v>
      </c>
      <c r="BF100" s="133">
        <f t="shared" ref="BF100:BF105" si="5">IF(N100="snížená",J100,0)</f>
        <v>0</v>
      </c>
      <c r="BG100" s="133">
        <f t="shared" ref="BG100:BG105" si="6">IF(N100="zákl. přenesená",J100,0)</f>
        <v>0</v>
      </c>
      <c r="BH100" s="133">
        <f t="shared" ref="BH100:BH105" si="7">IF(N100="sníž. přenesená",J100,0)</f>
        <v>0</v>
      </c>
      <c r="BI100" s="133">
        <f t="shared" ref="BI100:BI105" si="8">IF(N100="nulová",J100,0)</f>
        <v>0</v>
      </c>
      <c r="BJ100" s="17" t="s">
        <v>83</v>
      </c>
      <c r="BK100" s="133">
        <f t="shared" ref="BK100:BK105" si="9">ROUND(I100*H100,2)</f>
        <v>0</v>
      </c>
      <c r="BL100" s="17" t="s">
        <v>284</v>
      </c>
      <c r="BM100" s="132" t="s">
        <v>231</v>
      </c>
    </row>
    <row r="101" spans="2:65" s="1" customFormat="1" ht="66.75" customHeight="1" x14ac:dyDescent="0.2">
      <c r="B101" s="120"/>
      <c r="C101" s="121" t="s">
        <v>211</v>
      </c>
      <c r="D101" s="121" t="s">
        <v>179</v>
      </c>
      <c r="E101" s="122" t="s">
        <v>1573</v>
      </c>
      <c r="F101" s="123" t="s">
        <v>1574</v>
      </c>
      <c r="G101" s="124" t="s">
        <v>328</v>
      </c>
      <c r="H101" s="125">
        <v>40</v>
      </c>
      <c r="I101" s="126"/>
      <c r="J101" s="127">
        <f t="shared" si="0"/>
        <v>0</v>
      </c>
      <c r="K101" s="123" t="s">
        <v>3</v>
      </c>
      <c r="L101" s="28"/>
      <c r="M101" s="128" t="s">
        <v>3</v>
      </c>
      <c r="N101" s="129" t="s">
        <v>46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284</v>
      </c>
      <c r="AT101" s="132" t="s">
        <v>179</v>
      </c>
      <c r="AU101" s="132" t="s">
        <v>83</v>
      </c>
      <c r="AY101" s="17" t="s">
        <v>177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7" t="s">
        <v>83</v>
      </c>
      <c r="BK101" s="133">
        <f t="shared" si="9"/>
        <v>0</v>
      </c>
      <c r="BL101" s="17" t="s">
        <v>284</v>
      </c>
      <c r="BM101" s="132" t="s">
        <v>245</v>
      </c>
    </row>
    <row r="102" spans="2:65" s="1" customFormat="1" ht="66.75" customHeight="1" x14ac:dyDescent="0.2">
      <c r="B102" s="120"/>
      <c r="C102" s="121" t="s">
        <v>218</v>
      </c>
      <c r="D102" s="121" t="s">
        <v>179</v>
      </c>
      <c r="E102" s="122" t="s">
        <v>1575</v>
      </c>
      <c r="F102" s="123" t="s">
        <v>1576</v>
      </c>
      <c r="G102" s="124" t="s">
        <v>328</v>
      </c>
      <c r="H102" s="125">
        <v>42</v>
      </c>
      <c r="I102" s="126"/>
      <c r="J102" s="127">
        <f t="shared" si="0"/>
        <v>0</v>
      </c>
      <c r="K102" s="123" t="s">
        <v>3</v>
      </c>
      <c r="L102" s="28"/>
      <c r="M102" s="128" t="s">
        <v>3</v>
      </c>
      <c r="N102" s="129" t="s">
        <v>46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284</v>
      </c>
      <c r="AT102" s="132" t="s">
        <v>179</v>
      </c>
      <c r="AU102" s="132" t="s">
        <v>83</v>
      </c>
      <c r="AY102" s="17" t="s">
        <v>177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7" t="s">
        <v>83</v>
      </c>
      <c r="BK102" s="133">
        <f t="shared" si="9"/>
        <v>0</v>
      </c>
      <c r="BL102" s="17" t="s">
        <v>284</v>
      </c>
      <c r="BM102" s="132" t="s">
        <v>9</v>
      </c>
    </row>
    <row r="103" spans="2:65" s="1" customFormat="1" ht="66.75" customHeight="1" x14ac:dyDescent="0.2">
      <c r="B103" s="120"/>
      <c r="C103" s="121" t="s">
        <v>224</v>
      </c>
      <c r="D103" s="121" t="s">
        <v>179</v>
      </c>
      <c r="E103" s="122" t="s">
        <v>1577</v>
      </c>
      <c r="F103" s="123" t="s">
        <v>1578</v>
      </c>
      <c r="G103" s="124" t="s">
        <v>328</v>
      </c>
      <c r="H103" s="125">
        <v>122</v>
      </c>
      <c r="I103" s="126"/>
      <c r="J103" s="127">
        <f t="shared" si="0"/>
        <v>0</v>
      </c>
      <c r="K103" s="123" t="s">
        <v>3</v>
      </c>
      <c r="L103" s="28"/>
      <c r="M103" s="128" t="s">
        <v>3</v>
      </c>
      <c r="N103" s="129" t="s">
        <v>46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284</v>
      </c>
      <c r="AT103" s="132" t="s">
        <v>179</v>
      </c>
      <c r="AU103" s="132" t="s">
        <v>83</v>
      </c>
      <c r="AY103" s="17" t="s">
        <v>177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7" t="s">
        <v>83</v>
      </c>
      <c r="BK103" s="133">
        <f t="shared" si="9"/>
        <v>0</v>
      </c>
      <c r="BL103" s="17" t="s">
        <v>284</v>
      </c>
      <c r="BM103" s="132" t="s">
        <v>269</v>
      </c>
    </row>
    <row r="104" spans="2:65" s="1" customFormat="1" ht="24.2" customHeight="1" x14ac:dyDescent="0.2">
      <c r="B104" s="120"/>
      <c r="C104" s="121" t="s">
        <v>231</v>
      </c>
      <c r="D104" s="121" t="s">
        <v>179</v>
      </c>
      <c r="E104" s="122" t="s">
        <v>1579</v>
      </c>
      <c r="F104" s="123" t="s">
        <v>1580</v>
      </c>
      <c r="G104" s="124" t="s">
        <v>328</v>
      </c>
      <c r="H104" s="125">
        <v>12</v>
      </c>
      <c r="I104" s="126"/>
      <c r="J104" s="127">
        <f t="shared" si="0"/>
        <v>0</v>
      </c>
      <c r="K104" s="123" t="s">
        <v>3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284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284</v>
      </c>
      <c r="BM104" s="132" t="s">
        <v>284</v>
      </c>
    </row>
    <row r="105" spans="2:65" s="1" customFormat="1" ht="24.2" customHeight="1" x14ac:dyDescent="0.2">
      <c r="B105" s="120"/>
      <c r="C105" s="121" t="s">
        <v>237</v>
      </c>
      <c r="D105" s="121" t="s">
        <v>179</v>
      </c>
      <c r="E105" s="122" t="s">
        <v>1581</v>
      </c>
      <c r="F105" s="123" t="s">
        <v>1582</v>
      </c>
      <c r="G105" s="124" t="s">
        <v>328</v>
      </c>
      <c r="H105" s="125">
        <v>36</v>
      </c>
      <c r="I105" s="126"/>
      <c r="J105" s="127">
        <f t="shared" si="0"/>
        <v>0</v>
      </c>
      <c r="K105" s="123" t="s">
        <v>3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284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284</v>
      </c>
      <c r="BM105" s="132" t="s">
        <v>301</v>
      </c>
    </row>
    <row r="106" spans="2:65" s="13" customFormat="1" x14ac:dyDescent="0.2">
      <c r="B106" s="145"/>
      <c r="D106" s="139" t="s">
        <v>188</v>
      </c>
      <c r="E106" s="146" t="s">
        <v>3</v>
      </c>
      <c r="F106" s="147" t="s">
        <v>1583</v>
      </c>
      <c r="H106" s="148">
        <v>36</v>
      </c>
      <c r="I106" s="149"/>
      <c r="L106" s="145"/>
      <c r="M106" s="150"/>
      <c r="T106" s="151"/>
      <c r="AT106" s="146" t="s">
        <v>188</v>
      </c>
      <c r="AU106" s="146" t="s">
        <v>83</v>
      </c>
      <c r="AV106" s="13" t="s">
        <v>86</v>
      </c>
      <c r="AW106" s="13" t="s">
        <v>36</v>
      </c>
      <c r="AX106" s="13" t="s">
        <v>75</v>
      </c>
      <c r="AY106" s="146" t="s">
        <v>177</v>
      </c>
    </row>
    <row r="107" spans="2:65" s="14" customFormat="1" x14ac:dyDescent="0.2">
      <c r="B107" s="152"/>
      <c r="D107" s="139" t="s">
        <v>188</v>
      </c>
      <c r="E107" s="153" t="s">
        <v>3</v>
      </c>
      <c r="F107" s="154" t="s">
        <v>199</v>
      </c>
      <c r="H107" s="155">
        <v>36</v>
      </c>
      <c r="I107" s="156"/>
      <c r="L107" s="152"/>
      <c r="M107" s="157"/>
      <c r="T107" s="158"/>
      <c r="AT107" s="153" t="s">
        <v>188</v>
      </c>
      <c r="AU107" s="153" t="s">
        <v>83</v>
      </c>
      <c r="AV107" s="14" t="s">
        <v>184</v>
      </c>
      <c r="AW107" s="14" t="s">
        <v>36</v>
      </c>
      <c r="AX107" s="14" t="s">
        <v>83</v>
      </c>
      <c r="AY107" s="153" t="s">
        <v>177</v>
      </c>
    </row>
    <row r="108" spans="2:65" s="1" customFormat="1" ht="24.2" customHeight="1" x14ac:dyDescent="0.2">
      <c r="B108" s="120"/>
      <c r="C108" s="121" t="s">
        <v>245</v>
      </c>
      <c r="D108" s="121" t="s">
        <v>179</v>
      </c>
      <c r="E108" s="122" t="s">
        <v>1584</v>
      </c>
      <c r="F108" s="123" t="s">
        <v>1585</v>
      </c>
      <c r="G108" s="124" t="s">
        <v>328</v>
      </c>
      <c r="H108" s="125">
        <v>14</v>
      </c>
      <c r="I108" s="126"/>
      <c r="J108" s="127">
        <f>ROUND(I108*H108,2)</f>
        <v>0</v>
      </c>
      <c r="K108" s="123" t="s">
        <v>3</v>
      </c>
      <c r="L108" s="28"/>
      <c r="M108" s="128" t="s">
        <v>3</v>
      </c>
      <c r="N108" s="129" t="s">
        <v>46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284</v>
      </c>
      <c r="AT108" s="132" t="s">
        <v>179</v>
      </c>
      <c r="AU108" s="132" t="s">
        <v>83</v>
      </c>
      <c r="AY108" s="17" t="s">
        <v>177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83</v>
      </c>
      <c r="BK108" s="133">
        <f>ROUND(I108*H108,2)</f>
        <v>0</v>
      </c>
      <c r="BL108" s="17" t="s">
        <v>284</v>
      </c>
      <c r="BM108" s="132" t="s">
        <v>319</v>
      </c>
    </row>
    <row r="109" spans="2:65" s="1" customFormat="1" ht="24.2" customHeight="1" x14ac:dyDescent="0.2">
      <c r="B109" s="120"/>
      <c r="C109" s="121" t="s">
        <v>252</v>
      </c>
      <c r="D109" s="121" t="s">
        <v>179</v>
      </c>
      <c r="E109" s="122" t="s">
        <v>1586</v>
      </c>
      <c r="F109" s="123" t="s">
        <v>1587</v>
      </c>
      <c r="G109" s="124" t="s">
        <v>328</v>
      </c>
      <c r="H109" s="125">
        <v>39</v>
      </c>
      <c r="I109" s="126"/>
      <c r="J109" s="127">
        <f>ROUND(I109*H109,2)</f>
        <v>0</v>
      </c>
      <c r="K109" s="123" t="s">
        <v>3</v>
      </c>
      <c r="L109" s="28"/>
      <c r="M109" s="128" t="s">
        <v>3</v>
      </c>
      <c r="N109" s="129" t="s">
        <v>46</v>
      </c>
      <c r="P109" s="130">
        <f>O109*H109</f>
        <v>0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284</v>
      </c>
      <c r="AT109" s="132" t="s">
        <v>179</v>
      </c>
      <c r="AU109" s="132" t="s">
        <v>83</v>
      </c>
      <c r="AY109" s="17" t="s">
        <v>177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7" t="s">
        <v>83</v>
      </c>
      <c r="BK109" s="133">
        <f>ROUND(I109*H109,2)</f>
        <v>0</v>
      </c>
      <c r="BL109" s="17" t="s">
        <v>284</v>
      </c>
      <c r="BM109" s="132" t="s">
        <v>335</v>
      </c>
    </row>
    <row r="110" spans="2:65" s="13" customFormat="1" x14ac:dyDescent="0.2">
      <c r="B110" s="145"/>
      <c r="D110" s="139" t="s">
        <v>188</v>
      </c>
      <c r="E110" s="146" t="s">
        <v>3</v>
      </c>
      <c r="F110" s="147" t="s">
        <v>363</v>
      </c>
      <c r="H110" s="148">
        <v>25</v>
      </c>
      <c r="I110" s="149"/>
      <c r="L110" s="145"/>
      <c r="M110" s="150"/>
      <c r="T110" s="151"/>
      <c r="AT110" s="146" t="s">
        <v>188</v>
      </c>
      <c r="AU110" s="146" t="s">
        <v>83</v>
      </c>
      <c r="AV110" s="13" t="s">
        <v>86</v>
      </c>
      <c r="AW110" s="13" t="s">
        <v>36</v>
      </c>
      <c r="AX110" s="13" t="s">
        <v>75</v>
      </c>
      <c r="AY110" s="146" t="s">
        <v>177</v>
      </c>
    </row>
    <row r="111" spans="2:65" s="13" customFormat="1" x14ac:dyDescent="0.2">
      <c r="B111" s="145"/>
      <c r="D111" s="139" t="s">
        <v>188</v>
      </c>
      <c r="E111" s="146" t="s">
        <v>3</v>
      </c>
      <c r="F111" s="147" t="s">
        <v>1588</v>
      </c>
      <c r="H111" s="148">
        <v>14</v>
      </c>
      <c r="I111" s="149"/>
      <c r="L111" s="145"/>
      <c r="M111" s="150"/>
      <c r="T111" s="151"/>
      <c r="AT111" s="146" t="s">
        <v>188</v>
      </c>
      <c r="AU111" s="146" t="s">
        <v>83</v>
      </c>
      <c r="AV111" s="13" t="s">
        <v>86</v>
      </c>
      <c r="AW111" s="13" t="s">
        <v>36</v>
      </c>
      <c r="AX111" s="13" t="s">
        <v>75</v>
      </c>
      <c r="AY111" s="146" t="s">
        <v>177</v>
      </c>
    </row>
    <row r="112" spans="2:65" s="14" customFormat="1" x14ac:dyDescent="0.2">
      <c r="B112" s="152"/>
      <c r="D112" s="139" t="s">
        <v>188</v>
      </c>
      <c r="E112" s="153" t="s">
        <v>3</v>
      </c>
      <c r="F112" s="154" t="s">
        <v>199</v>
      </c>
      <c r="H112" s="155">
        <v>39</v>
      </c>
      <c r="I112" s="156"/>
      <c r="L112" s="152"/>
      <c r="M112" s="157"/>
      <c r="T112" s="158"/>
      <c r="AT112" s="153" t="s">
        <v>188</v>
      </c>
      <c r="AU112" s="153" t="s">
        <v>83</v>
      </c>
      <c r="AV112" s="14" t="s">
        <v>184</v>
      </c>
      <c r="AW112" s="14" t="s">
        <v>36</v>
      </c>
      <c r="AX112" s="14" t="s">
        <v>83</v>
      </c>
      <c r="AY112" s="153" t="s">
        <v>177</v>
      </c>
    </row>
    <row r="113" spans="2:65" s="1" customFormat="1" ht="24.2" customHeight="1" x14ac:dyDescent="0.2">
      <c r="B113" s="120"/>
      <c r="C113" s="121" t="s">
        <v>9</v>
      </c>
      <c r="D113" s="121" t="s">
        <v>179</v>
      </c>
      <c r="E113" s="122" t="s">
        <v>1589</v>
      </c>
      <c r="F113" s="123" t="s">
        <v>1590</v>
      </c>
      <c r="G113" s="124" t="s">
        <v>328</v>
      </c>
      <c r="H113" s="125">
        <v>10</v>
      </c>
      <c r="I113" s="126"/>
      <c r="J113" s="127">
        <f>ROUND(I113*H113,2)</f>
        <v>0</v>
      </c>
      <c r="K113" s="123" t="s">
        <v>3</v>
      </c>
      <c r="L113" s="28"/>
      <c r="M113" s="128" t="s">
        <v>3</v>
      </c>
      <c r="N113" s="129" t="s">
        <v>46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32" t="s">
        <v>284</v>
      </c>
      <c r="AT113" s="132" t="s">
        <v>179</v>
      </c>
      <c r="AU113" s="132" t="s">
        <v>83</v>
      </c>
      <c r="AY113" s="17" t="s">
        <v>177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7" t="s">
        <v>83</v>
      </c>
      <c r="BK113" s="133">
        <f>ROUND(I113*H113,2)</f>
        <v>0</v>
      </c>
      <c r="BL113" s="17" t="s">
        <v>284</v>
      </c>
      <c r="BM113" s="132" t="s">
        <v>350</v>
      </c>
    </row>
    <row r="114" spans="2:65" s="13" customFormat="1" x14ac:dyDescent="0.2">
      <c r="B114" s="145"/>
      <c r="D114" s="139" t="s">
        <v>188</v>
      </c>
      <c r="E114" s="146" t="s">
        <v>3</v>
      </c>
      <c r="F114" s="147" t="s">
        <v>245</v>
      </c>
      <c r="H114" s="148">
        <v>10</v>
      </c>
      <c r="I114" s="149"/>
      <c r="L114" s="145"/>
      <c r="M114" s="150"/>
      <c r="T114" s="151"/>
      <c r="AT114" s="146" t="s">
        <v>188</v>
      </c>
      <c r="AU114" s="146" t="s">
        <v>83</v>
      </c>
      <c r="AV114" s="13" t="s">
        <v>86</v>
      </c>
      <c r="AW114" s="13" t="s">
        <v>36</v>
      </c>
      <c r="AX114" s="13" t="s">
        <v>75</v>
      </c>
      <c r="AY114" s="146" t="s">
        <v>177</v>
      </c>
    </row>
    <row r="115" spans="2:65" s="14" customFormat="1" x14ac:dyDescent="0.2">
      <c r="B115" s="152"/>
      <c r="D115" s="139" t="s">
        <v>188</v>
      </c>
      <c r="E115" s="153" t="s">
        <v>3</v>
      </c>
      <c r="F115" s="154" t="s">
        <v>199</v>
      </c>
      <c r="H115" s="155">
        <v>10</v>
      </c>
      <c r="I115" s="156"/>
      <c r="L115" s="152"/>
      <c r="M115" s="157"/>
      <c r="T115" s="158"/>
      <c r="AT115" s="153" t="s">
        <v>188</v>
      </c>
      <c r="AU115" s="153" t="s">
        <v>83</v>
      </c>
      <c r="AV115" s="14" t="s">
        <v>184</v>
      </c>
      <c r="AW115" s="14" t="s">
        <v>36</v>
      </c>
      <c r="AX115" s="14" t="s">
        <v>83</v>
      </c>
      <c r="AY115" s="153" t="s">
        <v>177</v>
      </c>
    </row>
    <row r="116" spans="2:65" s="1" customFormat="1" ht="24.2" customHeight="1" x14ac:dyDescent="0.2">
      <c r="B116" s="120"/>
      <c r="C116" s="121" t="s">
        <v>263</v>
      </c>
      <c r="D116" s="121" t="s">
        <v>179</v>
      </c>
      <c r="E116" s="122" t="s">
        <v>1591</v>
      </c>
      <c r="F116" s="123" t="s">
        <v>1592</v>
      </c>
      <c r="G116" s="124" t="s">
        <v>328</v>
      </c>
      <c r="H116" s="125">
        <v>14</v>
      </c>
      <c r="I116" s="126"/>
      <c r="J116" s="127">
        <f>ROUND(I116*H116,2)</f>
        <v>0</v>
      </c>
      <c r="K116" s="123" t="s">
        <v>3</v>
      </c>
      <c r="L116" s="28"/>
      <c r="M116" s="128" t="s">
        <v>3</v>
      </c>
      <c r="N116" s="129" t="s">
        <v>46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1">
        <f>S116*H116</f>
        <v>0</v>
      </c>
      <c r="AR116" s="132" t="s">
        <v>284</v>
      </c>
      <c r="AT116" s="132" t="s">
        <v>179</v>
      </c>
      <c r="AU116" s="132" t="s">
        <v>83</v>
      </c>
      <c r="AY116" s="17" t="s">
        <v>177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7" t="s">
        <v>83</v>
      </c>
      <c r="BK116" s="133">
        <f>ROUND(I116*H116,2)</f>
        <v>0</v>
      </c>
      <c r="BL116" s="17" t="s">
        <v>284</v>
      </c>
      <c r="BM116" s="132" t="s">
        <v>368</v>
      </c>
    </row>
    <row r="117" spans="2:65" s="13" customFormat="1" x14ac:dyDescent="0.2">
      <c r="B117" s="145"/>
      <c r="D117" s="139" t="s">
        <v>188</v>
      </c>
      <c r="E117" s="146" t="s">
        <v>3</v>
      </c>
      <c r="F117" s="147" t="s">
        <v>1588</v>
      </c>
      <c r="H117" s="148">
        <v>14</v>
      </c>
      <c r="I117" s="149"/>
      <c r="L117" s="145"/>
      <c r="M117" s="150"/>
      <c r="T117" s="151"/>
      <c r="AT117" s="146" t="s">
        <v>188</v>
      </c>
      <c r="AU117" s="146" t="s">
        <v>83</v>
      </c>
      <c r="AV117" s="13" t="s">
        <v>86</v>
      </c>
      <c r="AW117" s="13" t="s">
        <v>36</v>
      </c>
      <c r="AX117" s="13" t="s">
        <v>75</v>
      </c>
      <c r="AY117" s="146" t="s">
        <v>177</v>
      </c>
    </row>
    <row r="118" spans="2:65" s="14" customFormat="1" x14ac:dyDescent="0.2">
      <c r="B118" s="152"/>
      <c r="D118" s="139" t="s">
        <v>188</v>
      </c>
      <c r="E118" s="153" t="s">
        <v>3</v>
      </c>
      <c r="F118" s="154" t="s">
        <v>199</v>
      </c>
      <c r="H118" s="155">
        <v>14</v>
      </c>
      <c r="I118" s="156"/>
      <c r="L118" s="152"/>
      <c r="M118" s="157"/>
      <c r="T118" s="158"/>
      <c r="AT118" s="153" t="s">
        <v>188</v>
      </c>
      <c r="AU118" s="153" t="s">
        <v>83</v>
      </c>
      <c r="AV118" s="14" t="s">
        <v>184</v>
      </c>
      <c r="AW118" s="14" t="s">
        <v>36</v>
      </c>
      <c r="AX118" s="14" t="s">
        <v>83</v>
      </c>
      <c r="AY118" s="153" t="s">
        <v>177</v>
      </c>
    </row>
    <row r="119" spans="2:65" s="1" customFormat="1" ht="24.2" customHeight="1" x14ac:dyDescent="0.2">
      <c r="B119" s="120"/>
      <c r="C119" s="121" t="s">
        <v>269</v>
      </c>
      <c r="D119" s="121" t="s">
        <v>179</v>
      </c>
      <c r="E119" s="122" t="s">
        <v>1593</v>
      </c>
      <c r="F119" s="123" t="s">
        <v>1390</v>
      </c>
      <c r="G119" s="124" t="s">
        <v>1594</v>
      </c>
      <c r="H119" s="182"/>
      <c r="I119" s="126"/>
      <c r="J119" s="127">
        <f>ROUND(I119*H119,2)</f>
        <v>0</v>
      </c>
      <c r="K119" s="123" t="s">
        <v>3</v>
      </c>
      <c r="L119" s="28"/>
      <c r="M119" s="128" t="s">
        <v>3</v>
      </c>
      <c r="N119" s="129" t="s">
        <v>46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284</v>
      </c>
      <c r="AT119" s="132" t="s">
        <v>179</v>
      </c>
      <c r="AU119" s="132" t="s">
        <v>83</v>
      </c>
      <c r="AY119" s="17" t="s">
        <v>177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83</v>
      </c>
      <c r="BK119" s="133">
        <f>ROUND(I119*H119,2)</f>
        <v>0</v>
      </c>
      <c r="BL119" s="17" t="s">
        <v>284</v>
      </c>
      <c r="BM119" s="132" t="s">
        <v>384</v>
      </c>
    </row>
    <row r="120" spans="2:65" s="1" customFormat="1" ht="19.5" x14ac:dyDescent="0.2">
      <c r="B120" s="28"/>
      <c r="D120" s="139" t="s">
        <v>1231</v>
      </c>
      <c r="F120" s="172" t="s">
        <v>1391</v>
      </c>
      <c r="I120" s="136"/>
      <c r="L120" s="28"/>
      <c r="M120" s="137"/>
      <c r="T120" s="44"/>
      <c r="AT120" s="17" t="s">
        <v>1231</v>
      </c>
      <c r="AU120" s="17" t="s">
        <v>83</v>
      </c>
    </row>
    <row r="121" spans="2:65" s="11" customFormat="1" ht="22.7" customHeight="1" x14ac:dyDescent="0.2">
      <c r="B121" s="108"/>
      <c r="D121" s="109" t="s">
        <v>74</v>
      </c>
      <c r="E121" s="118" t="s">
        <v>1595</v>
      </c>
      <c r="F121" s="118" t="s">
        <v>1596</v>
      </c>
      <c r="I121" s="111"/>
      <c r="J121" s="119">
        <f>BK121</f>
        <v>0</v>
      </c>
      <c r="L121" s="108"/>
      <c r="M121" s="113"/>
      <c r="P121" s="114">
        <f>SUM(P122:P131)</f>
        <v>0</v>
      </c>
      <c r="R121" s="114">
        <f>SUM(R122:R131)</f>
        <v>0</v>
      </c>
      <c r="T121" s="115">
        <f>SUM(T122:T131)</f>
        <v>0</v>
      </c>
      <c r="AR121" s="109" t="s">
        <v>86</v>
      </c>
      <c r="AT121" s="116" t="s">
        <v>74</v>
      </c>
      <c r="AU121" s="116" t="s">
        <v>83</v>
      </c>
      <c r="AY121" s="109" t="s">
        <v>177</v>
      </c>
      <c r="BK121" s="117">
        <f>SUM(BK122:BK131)</f>
        <v>0</v>
      </c>
    </row>
    <row r="122" spans="2:65" s="1" customFormat="1" ht="16.5" customHeight="1" x14ac:dyDescent="0.2">
      <c r="B122" s="120"/>
      <c r="C122" s="121" t="s">
        <v>276</v>
      </c>
      <c r="D122" s="121" t="s">
        <v>179</v>
      </c>
      <c r="E122" s="122" t="s">
        <v>1597</v>
      </c>
      <c r="F122" s="123" t="s">
        <v>1598</v>
      </c>
      <c r="G122" s="124" t="s">
        <v>917</v>
      </c>
      <c r="H122" s="125">
        <v>1</v>
      </c>
      <c r="I122" s="126"/>
      <c r="J122" s="127">
        <f t="shared" ref="J122:J131" si="10">ROUND(I122*H122,2)</f>
        <v>0</v>
      </c>
      <c r="K122" s="123" t="s">
        <v>3</v>
      </c>
      <c r="L122" s="28"/>
      <c r="M122" s="128" t="s">
        <v>3</v>
      </c>
      <c r="N122" s="129" t="s">
        <v>46</v>
      </c>
      <c r="P122" s="130">
        <f t="shared" ref="P122:P131" si="11">O122*H122</f>
        <v>0</v>
      </c>
      <c r="Q122" s="130">
        <v>0</v>
      </c>
      <c r="R122" s="130">
        <f t="shared" ref="R122:R131" si="12">Q122*H122</f>
        <v>0</v>
      </c>
      <c r="S122" s="130">
        <v>0</v>
      </c>
      <c r="T122" s="131">
        <f t="shared" ref="T122:T131" si="13">S122*H122</f>
        <v>0</v>
      </c>
      <c r="AR122" s="132" t="s">
        <v>284</v>
      </c>
      <c r="AT122" s="132" t="s">
        <v>179</v>
      </c>
      <c r="AU122" s="132" t="s">
        <v>86</v>
      </c>
      <c r="AY122" s="17" t="s">
        <v>177</v>
      </c>
      <c r="BE122" s="133">
        <f t="shared" ref="BE122:BE131" si="14">IF(N122="základní",J122,0)</f>
        <v>0</v>
      </c>
      <c r="BF122" s="133">
        <f t="shared" ref="BF122:BF131" si="15">IF(N122="snížená",J122,0)</f>
        <v>0</v>
      </c>
      <c r="BG122" s="133">
        <f t="shared" ref="BG122:BG131" si="16">IF(N122="zákl. přenesená",J122,0)</f>
        <v>0</v>
      </c>
      <c r="BH122" s="133">
        <f t="shared" ref="BH122:BH131" si="17">IF(N122="sníž. přenesená",J122,0)</f>
        <v>0</v>
      </c>
      <c r="BI122" s="133">
        <f t="shared" ref="BI122:BI131" si="18">IF(N122="nulová",J122,0)</f>
        <v>0</v>
      </c>
      <c r="BJ122" s="17" t="s">
        <v>83</v>
      </c>
      <c r="BK122" s="133">
        <f t="shared" ref="BK122:BK131" si="19">ROUND(I122*H122,2)</f>
        <v>0</v>
      </c>
      <c r="BL122" s="17" t="s">
        <v>284</v>
      </c>
      <c r="BM122" s="132" t="s">
        <v>395</v>
      </c>
    </row>
    <row r="123" spans="2:65" s="1" customFormat="1" ht="16.5" customHeight="1" x14ac:dyDescent="0.2">
      <c r="B123" s="120"/>
      <c r="C123" s="121" t="s">
        <v>284</v>
      </c>
      <c r="D123" s="121" t="s">
        <v>179</v>
      </c>
      <c r="E123" s="122" t="s">
        <v>1599</v>
      </c>
      <c r="F123" s="123" t="s">
        <v>1600</v>
      </c>
      <c r="G123" s="124" t="s">
        <v>917</v>
      </c>
      <c r="H123" s="125">
        <v>1</v>
      </c>
      <c r="I123" s="126"/>
      <c r="J123" s="127">
        <f t="shared" si="10"/>
        <v>0</v>
      </c>
      <c r="K123" s="123" t="s">
        <v>3</v>
      </c>
      <c r="L123" s="28"/>
      <c r="M123" s="128" t="s">
        <v>3</v>
      </c>
      <c r="N123" s="129" t="s">
        <v>46</v>
      </c>
      <c r="P123" s="130">
        <f t="shared" si="11"/>
        <v>0</v>
      </c>
      <c r="Q123" s="130">
        <v>0</v>
      </c>
      <c r="R123" s="130">
        <f t="shared" si="12"/>
        <v>0</v>
      </c>
      <c r="S123" s="130">
        <v>0</v>
      </c>
      <c r="T123" s="131">
        <f t="shared" si="13"/>
        <v>0</v>
      </c>
      <c r="AR123" s="132" t="s">
        <v>284</v>
      </c>
      <c r="AT123" s="132" t="s">
        <v>179</v>
      </c>
      <c r="AU123" s="132" t="s">
        <v>86</v>
      </c>
      <c r="AY123" s="17" t="s">
        <v>177</v>
      </c>
      <c r="BE123" s="133">
        <f t="shared" si="14"/>
        <v>0</v>
      </c>
      <c r="BF123" s="133">
        <f t="shared" si="15"/>
        <v>0</v>
      </c>
      <c r="BG123" s="133">
        <f t="shared" si="16"/>
        <v>0</v>
      </c>
      <c r="BH123" s="133">
        <f t="shared" si="17"/>
        <v>0</v>
      </c>
      <c r="BI123" s="133">
        <f t="shared" si="18"/>
        <v>0</v>
      </c>
      <c r="BJ123" s="17" t="s">
        <v>83</v>
      </c>
      <c r="BK123" s="133">
        <f t="shared" si="19"/>
        <v>0</v>
      </c>
      <c r="BL123" s="17" t="s">
        <v>284</v>
      </c>
      <c r="BM123" s="132" t="s">
        <v>406</v>
      </c>
    </row>
    <row r="124" spans="2:65" s="1" customFormat="1" ht="37.700000000000003" customHeight="1" x14ac:dyDescent="0.2">
      <c r="B124" s="120"/>
      <c r="C124" s="121" t="s">
        <v>290</v>
      </c>
      <c r="D124" s="121" t="s">
        <v>179</v>
      </c>
      <c r="E124" s="122" t="s">
        <v>1601</v>
      </c>
      <c r="F124" s="123" t="s">
        <v>1602</v>
      </c>
      <c r="G124" s="124" t="s">
        <v>1549</v>
      </c>
      <c r="H124" s="125">
        <v>30</v>
      </c>
      <c r="I124" s="126"/>
      <c r="J124" s="127">
        <f t="shared" si="10"/>
        <v>0</v>
      </c>
      <c r="K124" s="123" t="s">
        <v>3</v>
      </c>
      <c r="L124" s="28"/>
      <c r="M124" s="128" t="s">
        <v>3</v>
      </c>
      <c r="N124" s="129" t="s">
        <v>46</v>
      </c>
      <c r="P124" s="130">
        <f t="shared" si="11"/>
        <v>0</v>
      </c>
      <c r="Q124" s="130">
        <v>0</v>
      </c>
      <c r="R124" s="130">
        <f t="shared" si="12"/>
        <v>0</v>
      </c>
      <c r="S124" s="130">
        <v>0</v>
      </c>
      <c r="T124" s="131">
        <f t="shared" si="13"/>
        <v>0</v>
      </c>
      <c r="AR124" s="132" t="s">
        <v>284</v>
      </c>
      <c r="AT124" s="132" t="s">
        <v>179</v>
      </c>
      <c r="AU124" s="132" t="s">
        <v>86</v>
      </c>
      <c r="AY124" s="17" t="s">
        <v>177</v>
      </c>
      <c r="BE124" s="133">
        <f t="shared" si="14"/>
        <v>0</v>
      </c>
      <c r="BF124" s="133">
        <f t="shared" si="15"/>
        <v>0</v>
      </c>
      <c r="BG124" s="133">
        <f t="shared" si="16"/>
        <v>0</v>
      </c>
      <c r="BH124" s="133">
        <f t="shared" si="17"/>
        <v>0</v>
      </c>
      <c r="BI124" s="133">
        <f t="shared" si="18"/>
        <v>0</v>
      </c>
      <c r="BJ124" s="17" t="s">
        <v>83</v>
      </c>
      <c r="BK124" s="133">
        <f t="shared" si="19"/>
        <v>0</v>
      </c>
      <c r="BL124" s="17" t="s">
        <v>284</v>
      </c>
      <c r="BM124" s="132" t="s">
        <v>420</v>
      </c>
    </row>
    <row r="125" spans="2:65" s="1" customFormat="1" ht="24.2" customHeight="1" x14ac:dyDescent="0.2">
      <c r="B125" s="120"/>
      <c r="C125" s="121" t="s">
        <v>301</v>
      </c>
      <c r="D125" s="121" t="s">
        <v>179</v>
      </c>
      <c r="E125" s="122" t="s">
        <v>1603</v>
      </c>
      <c r="F125" s="123" t="s">
        <v>1604</v>
      </c>
      <c r="G125" s="124" t="s">
        <v>1549</v>
      </c>
      <c r="H125" s="125">
        <v>80</v>
      </c>
      <c r="I125" s="126"/>
      <c r="J125" s="127">
        <f t="shared" si="10"/>
        <v>0</v>
      </c>
      <c r="K125" s="123" t="s">
        <v>3</v>
      </c>
      <c r="L125" s="28"/>
      <c r="M125" s="128" t="s">
        <v>3</v>
      </c>
      <c r="N125" s="129" t="s">
        <v>46</v>
      </c>
      <c r="P125" s="130">
        <f t="shared" si="11"/>
        <v>0</v>
      </c>
      <c r="Q125" s="130">
        <v>0</v>
      </c>
      <c r="R125" s="130">
        <f t="shared" si="12"/>
        <v>0</v>
      </c>
      <c r="S125" s="130">
        <v>0</v>
      </c>
      <c r="T125" s="131">
        <f t="shared" si="13"/>
        <v>0</v>
      </c>
      <c r="AR125" s="132" t="s">
        <v>284</v>
      </c>
      <c r="AT125" s="132" t="s">
        <v>179</v>
      </c>
      <c r="AU125" s="132" t="s">
        <v>86</v>
      </c>
      <c r="AY125" s="17" t="s">
        <v>177</v>
      </c>
      <c r="BE125" s="133">
        <f t="shared" si="14"/>
        <v>0</v>
      </c>
      <c r="BF125" s="133">
        <f t="shared" si="15"/>
        <v>0</v>
      </c>
      <c r="BG125" s="133">
        <f t="shared" si="16"/>
        <v>0</v>
      </c>
      <c r="BH125" s="133">
        <f t="shared" si="17"/>
        <v>0</v>
      </c>
      <c r="BI125" s="133">
        <f t="shared" si="18"/>
        <v>0</v>
      </c>
      <c r="BJ125" s="17" t="s">
        <v>83</v>
      </c>
      <c r="BK125" s="133">
        <f t="shared" si="19"/>
        <v>0</v>
      </c>
      <c r="BL125" s="17" t="s">
        <v>284</v>
      </c>
      <c r="BM125" s="132" t="s">
        <v>433</v>
      </c>
    </row>
    <row r="126" spans="2:65" s="1" customFormat="1" ht="24.2" customHeight="1" x14ac:dyDescent="0.2">
      <c r="B126" s="120"/>
      <c r="C126" s="121" t="s">
        <v>309</v>
      </c>
      <c r="D126" s="121" t="s">
        <v>179</v>
      </c>
      <c r="E126" s="122" t="s">
        <v>1605</v>
      </c>
      <c r="F126" s="123" t="s">
        <v>1606</v>
      </c>
      <c r="G126" s="124" t="s">
        <v>1549</v>
      </c>
      <c r="H126" s="125">
        <v>20</v>
      </c>
      <c r="I126" s="126"/>
      <c r="J126" s="127">
        <f t="shared" si="10"/>
        <v>0</v>
      </c>
      <c r="K126" s="123" t="s">
        <v>3</v>
      </c>
      <c r="L126" s="28"/>
      <c r="M126" s="128" t="s">
        <v>3</v>
      </c>
      <c r="N126" s="129" t="s">
        <v>46</v>
      </c>
      <c r="P126" s="130">
        <f t="shared" si="11"/>
        <v>0</v>
      </c>
      <c r="Q126" s="130">
        <v>0</v>
      </c>
      <c r="R126" s="130">
        <f t="shared" si="12"/>
        <v>0</v>
      </c>
      <c r="S126" s="130">
        <v>0</v>
      </c>
      <c r="T126" s="131">
        <f t="shared" si="13"/>
        <v>0</v>
      </c>
      <c r="AR126" s="132" t="s">
        <v>284</v>
      </c>
      <c r="AT126" s="132" t="s">
        <v>179</v>
      </c>
      <c r="AU126" s="132" t="s">
        <v>86</v>
      </c>
      <c r="AY126" s="17" t="s">
        <v>177</v>
      </c>
      <c r="BE126" s="133">
        <f t="shared" si="14"/>
        <v>0</v>
      </c>
      <c r="BF126" s="133">
        <f t="shared" si="15"/>
        <v>0</v>
      </c>
      <c r="BG126" s="133">
        <f t="shared" si="16"/>
        <v>0</v>
      </c>
      <c r="BH126" s="133">
        <f t="shared" si="17"/>
        <v>0</v>
      </c>
      <c r="BI126" s="133">
        <f t="shared" si="18"/>
        <v>0</v>
      </c>
      <c r="BJ126" s="17" t="s">
        <v>83</v>
      </c>
      <c r="BK126" s="133">
        <f t="shared" si="19"/>
        <v>0</v>
      </c>
      <c r="BL126" s="17" t="s">
        <v>284</v>
      </c>
      <c r="BM126" s="132" t="s">
        <v>445</v>
      </c>
    </row>
    <row r="127" spans="2:65" s="1" customFormat="1" ht="24.2" customHeight="1" x14ac:dyDescent="0.2">
      <c r="B127" s="120"/>
      <c r="C127" s="121" t="s">
        <v>319</v>
      </c>
      <c r="D127" s="121" t="s">
        <v>179</v>
      </c>
      <c r="E127" s="122" t="s">
        <v>1607</v>
      </c>
      <c r="F127" s="123" t="s">
        <v>1608</v>
      </c>
      <c r="G127" s="124" t="s">
        <v>1549</v>
      </c>
      <c r="H127" s="125">
        <v>40</v>
      </c>
      <c r="I127" s="126"/>
      <c r="J127" s="127">
        <f t="shared" si="10"/>
        <v>0</v>
      </c>
      <c r="K127" s="123" t="s">
        <v>3</v>
      </c>
      <c r="L127" s="28"/>
      <c r="M127" s="128" t="s">
        <v>3</v>
      </c>
      <c r="N127" s="129" t="s">
        <v>46</v>
      </c>
      <c r="P127" s="130">
        <f t="shared" si="11"/>
        <v>0</v>
      </c>
      <c r="Q127" s="130">
        <v>0</v>
      </c>
      <c r="R127" s="130">
        <f t="shared" si="12"/>
        <v>0</v>
      </c>
      <c r="S127" s="130">
        <v>0</v>
      </c>
      <c r="T127" s="131">
        <f t="shared" si="13"/>
        <v>0</v>
      </c>
      <c r="AR127" s="132" t="s">
        <v>284</v>
      </c>
      <c r="AT127" s="132" t="s">
        <v>179</v>
      </c>
      <c r="AU127" s="132" t="s">
        <v>86</v>
      </c>
      <c r="AY127" s="17" t="s">
        <v>177</v>
      </c>
      <c r="BE127" s="133">
        <f t="shared" si="14"/>
        <v>0</v>
      </c>
      <c r="BF127" s="133">
        <f t="shared" si="15"/>
        <v>0</v>
      </c>
      <c r="BG127" s="133">
        <f t="shared" si="16"/>
        <v>0</v>
      </c>
      <c r="BH127" s="133">
        <f t="shared" si="17"/>
        <v>0</v>
      </c>
      <c r="BI127" s="133">
        <f t="shared" si="18"/>
        <v>0</v>
      </c>
      <c r="BJ127" s="17" t="s">
        <v>83</v>
      </c>
      <c r="BK127" s="133">
        <f t="shared" si="19"/>
        <v>0</v>
      </c>
      <c r="BL127" s="17" t="s">
        <v>284</v>
      </c>
      <c r="BM127" s="132" t="s">
        <v>461</v>
      </c>
    </row>
    <row r="128" spans="2:65" s="1" customFormat="1" ht="37.700000000000003" customHeight="1" x14ac:dyDescent="0.2">
      <c r="B128" s="120"/>
      <c r="C128" s="121" t="s">
        <v>8</v>
      </c>
      <c r="D128" s="121" t="s">
        <v>179</v>
      </c>
      <c r="E128" s="122" t="s">
        <v>1609</v>
      </c>
      <c r="F128" s="123" t="s">
        <v>1610</v>
      </c>
      <c r="G128" s="124" t="s">
        <v>387</v>
      </c>
      <c r="H128" s="125">
        <v>4</v>
      </c>
      <c r="I128" s="126"/>
      <c r="J128" s="127">
        <f t="shared" si="10"/>
        <v>0</v>
      </c>
      <c r="K128" s="123" t="s">
        <v>3</v>
      </c>
      <c r="L128" s="28"/>
      <c r="M128" s="128" t="s">
        <v>3</v>
      </c>
      <c r="N128" s="129" t="s">
        <v>46</v>
      </c>
      <c r="P128" s="130">
        <f t="shared" si="11"/>
        <v>0</v>
      </c>
      <c r="Q128" s="130">
        <v>0</v>
      </c>
      <c r="R128" s="130">
        <f t="shared" si="12"/>
        <v>0</v>
      </c>
      <c r="S128" s="130">
        <v>0</v>
      </c>
      <c r="T128" s="131">
        <f t="shared" si="13"/>
        <v>0</v>
      </c>
      <c r="AR128" s="132" t="s">
        <v>284</v>
      </c>
      <c r="AT128" s="132" t="s">
        <v>179</v>
      </c>
      <c r="AU128" s="132" t="s">
        <v>86</v>
      </c>
      <c r="AY128" s="17" t="s">
        <v>177</v>
      </c>
      <c r="BE128" s="133">
        <f t="shared" si="14"/>
        <v>0</v>
      </c>
      <c r="BF128" s="133">
        <f t="shared" si="15"/>
        <v>0</v>
      </c>
      <c r="BG128" s="133">
        <f t="shared" si="16"/>
        <v>0</v>
      </c>
      <c r="BH128" s="133">
        <f t="shared" si="17"/>
        <v>0</v>
      </c>
      <c r="BI128" s="133">
        <f t="shared" si="18"/>
        <v>0</v>
      </c>
      <c r="BJ128" s="17" t="s">
        <v>83</v>
      </c>
      <c r="BK128" s="133">
        <f t="shared" si="19"/>
        <v>0</v>
      </c>
      <c r="BL128" s="17" t="s">
        <v>284</v>
      </c>
      <c r="BM128" s="132" t="s">
        <v>478</v>
      </c>
    </row>
    <row r="129" spans="2:65" s="1" customFormat="1" ht="37.700000000000003" customHeight="1" x14ac:dyDescent="0.2">
      <c r="B129" s="120"/>
      <c r="C129" s="121" t="s">
        <v>335</v>
      </c>
      <c r="D129" s="121" t="s">
        <v>179</v>
      </c>
      <c r="E129" s="122" t="s">
        <v>1611</v>
      </c>
      <c r="F129" s="123" t="s">
        <v>1612</v>
      </c>
      <c r="G129" s="124" t="s">
        <v>387</v>
      </c>
      <c r="H129" s="125">
        <v>1</v>
      </c>
      <c r="I129" s="126"/>
      <c r="J129" s="127">
        <f t="shared" si="10"/>
        <v>0</v>
      </c>
      <c r="K129" s="123" t="s">
        <v>3</v>
      </c>
      <c r="L129" s="28"/>
      <c r="M129" s="128" t="s">
        <v>3</v>
      </c>
      <c r="N129" s="129" t="s">
        <v>46</v>
      </c>
      <c r="P129" s="130">
        <f t="shared" si="11"/>
        <v>0</v>
      </c>
      <c r="Q129" s="130">
        <v>0</v>
      </c>
      <c r="R129" s="130">
        <f t="shared" si="12"/>
        <v>0</v>
      </c>
      <c r="S129" s="130">
        <v>0</v>
      </c>
      <c r="T129" s="131">
        <f t="shared" si="13"/>
        <v>0</v>
      </c>
      <c r="AR129" s="132" t="s">
        <v>284</v>
      </c>
      <c r="AT129" s="132" t="s">
        <v>179</v>
      </c>
      <c r="AU129" s="132" t="s">
        <v>86</v>
      </c>
      <c r="AY129" s="17" t="s">
        <v>177</v>
      </c>
      <c r="BE129" s="133">
        <f t="shared" si="14"/>
        <v>0</v>
      </c>
      <c r="BF129" s="133">
        <f t="shared" si="15"/>
        <v>0</v>
      </c>
      <c r="BG129" s="133">
        <f t="shared" si="16"/>
        <v>0</v>
      </c>
      <c r="BH129" s="133">
        <f t="shared" si="17"/>
        <v>0</v>
      </c>
      <c r="BI129" s="133">
        <f t="shared" si="18"/>
        <v>0</v>
      </c>
      <c r="BJ129" s="17" t="s">
        <v>83</v>
      </c>
      <c r="BK129" s="133">
        <f t="shared" si="19"/>
        <v>0</v>
      </c>
      <c r="BL129" s="17" t="s">
        <v>284</v>
      </c>
      <c r="BM129" s="132" t="s">
        <v>488</v>
      </c>
    </row>
    <row r="130" spans="2:65" s="1" customFormat="1" ht="37.700000000000003" customHeight="1" x14ac:dyDescent="0.2">
      <c r="B130" s="120"/>
      <c r="C130" s="121" t="s">
        <v>343</v>
      </c>
      <c r="D130" s="121" t="s">
        <v>179</v>
      </c>
      <c r="E130" s="122" t="s">
        <v>1613</v>
      </c>
      <c r="F130" s="123" t="s">
        <v>1614</v>
      </c>
      <c r="G130" s="124" t="s">
        <v>387</v>
      </c>
      <c r="H130" s="125">
        <v>2</v>
      </c>
      <c r="I130" s="126"/>
      <c r="J130" s="127">
        <f t="shared" si="10"/>
        <v>0</v>
      </c>
      <c r="K130" s="123" t="s">
        <v>3</v>
      </c>
      <c r="L130" s="28"/>
      <c r="M130" s="128" t="s">
        <v>3</v>
      </c>
      <c r="N130" s="129" t="s">
        <v>46</v>
      </c>
      <c r="P130" s="130">
        <f t="shared" si="11"/>
        <v>0</v>
      </c>
      <c r="Q130" s="130">
        <v>0</v>
      </c>
      <c r="R130" s="130">
        <f t="shared" si="12"/>
        <v>0</v>
      </c>
      <c r="S130" s="130">
        <v>0</v>
      </c>
      <c r="T130" s="131">
        <f t="shared" si="13"/>
        <v>0</v>
      </c>
      <c r="AR130" s="132" t="s">
        <v>284</v>
      </c>
      <c r="AT130" s="132" t="s">
        <v>179</v>
      </c>
      <c r="AU130" s="132" t="s">
        <v>86</v>
      </c>
      <c r="AY130" s="17" t="s">
        <v>177</v>
      </c>
      <c r="BE130" s="133">
        <f t="shared" si="14"/>
        <v>0</v>
      </c>
      <c r="BF130" s="133">
        <f t="shared" si="15"/>
        <v>0</v>
      </c>
      <c r="BG130" s="133">
        <f t="shared" si="16"/>
        <v>0</v>
      </c>
      <c r="BH130" s="133">
        <f t="shared" si="17"/>
        <v>0</v>
      </c>
      <c r="BI130" s="133">
        <f t="shared" si="18"/>
        <v>0</v>
      </c>
      <c r="BJ130" s="17" t="s">
        <v>83</v>
      </c>
      <c r="BK130" s="133">
        <f t="shared" si="19"/>
        <v>0</v>
      </c>
      <c r="BL130" s="17" t="s">
        <v>284</v>
      </c>
      <c r="BM130" s="132" t="s">
        <v>503</v>
      </c>
    </row>
    <row r="131" spans="2:65" s="1" customFormat="1" ht="16.5" customHeight="1" x14ac:dyDescent="0.2">
      <c r="B131" s="120"/>
      <c r="C131" s="121" t="s">
        <v>350</v>
      </c>
      <c r="D131" s="121" t="s">
        <v>179</v>
      </c>
      <c r="E131" s="122" t="s">
        <v>1615</v>
      </c>
      <c r="F131" s="123" t="s">
        <v>1616</v>
      </c>
      <c r="G131" s="124" t="s">
        <v>227</v>
      </c>
      <c r="H131" s="125">
        <v>0.76800000000000002</v>
      </c>
      <c r="I131" s="126"/>
      <c r="J131" s="127">
        <f t="shared" si="10"/>
        <v>0</v>
      </c>
      <c r="K131" s="123" t="s">
        <v>3</v>
      </c>
      <c r="L131" s="28"/>
      <c r="M131" s="128" t="s">
        <v>3</v>
      </c>
      <c r="N131" s="129" t="s">
        <v>46</v>
      </c>
      <c r="P131" s="130">
        <f t="shared" si="11"/>
        <v>0</v>
      </c>
      <c r="Q131" s="130">
        <v>0</v>
      </c>
      <c r="R131" s="130">
        <f t="shared" si="12"/>
        <v>0</v>
      </c>
      <c r="S131" s="130">
        <v>0</v>
      </c>
      <c r="T131" s="131">
        <f t="shared" si="13"/>
        <v>0</v>
      </c>
      <c r="AR131" s="132" t="s">
        <v>284</v>
      </c>
      <c r="AT131" s="132" t="s">
        <v>179</v>
      </c>
      <c r="AU131" s="132" t="s">
        <v>86</v>
      </c>
      <c r="AY131" s="17" t="s">
        <v>177</v>
      </c>
      <c r="BE131" s="133">
        <f t="shared" si="14"/>
        <v>0</v>
      </c>
      <c r="BF131" s="133">
        <f t="shared" si="15"/>
        <v>0</v>
      </c>
      <c r="BG131" s="133">
        <f t="shared" si="16"/>
        <v>0</v>
      </c>
      <c r="BH131" s="133">
        <f t="shared" si="17"/>
        <v>0</v>
      </c>
      <c r="BI131" s="133">
        <f t="shared" si="18"/>
        <v>0</v>
      </c>
      <c r="BJ131" s="17" t="s">
        <v>83</v>
      </c>
      <c r="BK131" s="133">
        <f t="shared" si="19"/>
        <v>0</v>
      </c>
      <c r="BL131" s="17" t="s">
        <v>284</v>
      </c>
      <c r="BM131" s="132" t="s">
        <v>515</v>
      </c>
    </row>
    <row r="132" spans="2:65" s="11" customFormat="1" ht="22.7" customHeight="1" x14ac:dyDescent="0.2">
      <c r="B132" s="108"/>
      <c r="D132" s="109" t="s">
        <v>74</v>
      </c>
      <c r="E132" s="118" t="s">
        <v>1617</v>
      </c>
      <c r="F132" s="118" t="s">
        <v>1618</v>
      </c>
      <c r="I132" s="111"/>
      <c r="J132" s="119">
        <f>BK132</f>
        <v>0</v>
      </c>
      <c r="L132" s="108"/>
      <c r="M132" s="113"/>
      <c r="P132" s="114">
        <f>SUM(P133:P137)</f>
        <v>0</v>
      </c>
      <c r="R132" s="114">
        <f>SUM(R133:R137)</f>
        <v>0</v>
      </c>
      <c r="T132" s="115">
        <f>SUM(T133:T137)</f>
        <v>0</v>
      </c>
      <c r="AR132" s="109" t="s">
        <v>86</v>
      </c>
      <c r="AT132" s="116" t="s">
        <v>74</v>
      </c>
      <c r="AU132" s="116" t="s">
        <v>83</v>
      </c>
      <c r="AY132" s="109" t="s">
        <v>177</v>
      </c>
      <c r="BK132" s="117">
        <f>SUM(BK133:BK137)</f>
        <v>0</v>
      </c>
    </row>
    <row r="133" spans="2:65" s="1" customFormat="1" ht="24.2" customHeight="1" x14ac:dyDescent="0.2">
      <c r="B133" s="120"/>
      <c r="C133" s="121" t="s">
        <v>363</v>
      </c>
      <c r="D133" s="121" t="s">
        <v>179</v>
      </c>
      <c r="E133" s="122" t="s">
        <v>1619</v>
      </c>
      <c r="F133" s="123" t="s">
        <v>1620</v>
      </c>
      <c r="G133" s="124" t="s">
        <v>371</v>
      </c>
      <c r="H133" s="125">
        <v>1</v>
      </c>
      <c r="I133" s="126"/>
      <c r="J133" s="127">
        <f>ROUND(I133*H133,2)</f>
        <v>0</v>
      </c>
      <c r="K133" s="123" t="s">
        <v>3</v>
      </c>
      <c r="L133" s="28"/>
      <c r="M133" s="128" t="s">
        <v>3</v>
      </c>
      <c r="N133" s="129" t="s">
        <v>46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284</v>
      </c>
      <c r="AT133" s="132" t="s">
        <v>179</v>
      </c>
      <c r="AU133" s="132" t="s">
        <v>86</v>
      </c>
      <c r="AY133" s="17" t="s">
        <v>177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83</v>
      </c>
      <c r="BK133" s="133">
        <f>ROUND(I133*H133,2)</f>
        <v>0</v>
      </c>
      <c r="BL133" s="17" t="s">
        <v>284</v>
      </c>
      <c r="BM133" s="132" t="s">
        <v>532</v>
      </c>
    </row>
    <row r="134" spans="2:65" s="1" customFormat="1" ht="33" customHeight="1" x14ac:dyDescent="0.2">
      <c r="B134" s="120"/>
      <c r="C134" s="121" t="s">
        <v>368</v>
      </c>
      <c r="D134" s="121" t="s">
        <v>179</v>
      </c>
      <c r="E134" s="122" t="s">
        <v>1621</v>
      </c>
      <c r="F134" s="123" t="s">
        <v>1622</v>
      </c>
      <c r="G134" s="124" t="s">
        <v>1549</v>
      </c>
      <c r="H134" s="125">
        <v>80</v>
      </c>
      <c r="I134" s="126"/>
      <c r="J134" s="127">
        <f>ROUND(I134*H134,2)</f>
        <v>0</v>
      </c>
      <c r="K134" s="123" t="s">
        <v>3</v>
      </c>
      <c r="L134" s="28"/>
      <c r="M134" s="128" t="s">
        <v>3</v>
      </c>
      <c r="N134" s="129" t="s">
        <v>46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284</v>
      </c>
      <c r="AT134" s="132" t="s">
        <v>179</v>
      </c>
      <c r="AU134" s="132" t="s">
        <v>86</v>
      </c>
      <c r="AY134" s="17" t="s">
        <v>177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83</v>
      </c>
      <c r="BK134" s="133">
        <f>ROUND(I134*H134,2)</f>
        <v>0</v>
      </c>
      <c r="BL134" s="17" t="s">
        <v>284</v>
      </c>
      <c r="BM134" s="132" t="s">
        <v>548</v>
      </c>
    </row>
    <row r="135" spans="2:65" s="1" customFormat="1" ht="44.25" customHeight="1" x14ac:dyDescent="0.2">
      <c r="B135" s="120"/>
      <c r="C135" s="121" t="s">
        <v>374</v>
      </c>
      <c r="D135" s="121" t="s">
        <v>179</v>
      </c>
      <c r="E135" s="122" t="s">
        <v>1623</v>
      </c>
      <c r="F135" s="123" t="s">
        <v>1624</v>
      </c>
      <c r="G135" s="124" t="s">
        <v>387</v>
      </c>
      <c r="H135" s="125">
        <v>1</v>
      </c>
      <c r="I135" s="126"/>
      <c r="J135" s="127">
        <f>ROUND(I135*H135,2)</f>
        <v>0</v>
      </c>
      <c r="K135" s="123" t="s">
        <v>3</v>
      </c>
      <c r="L135" s="28"/>
      <c r="M135" s="128" t="s">
        <v>3</v>
      </c>
      <c r="N135" s="129" t="s">
        <v>46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284</v>
      </c>
      <c r="AT135" s="132" t="s">
        <v>179</v>
      </c>
      <c r="AU135" s="132" t="s">
        <v>86</v>
      </c>
      <c r="AY135" s="17" t="s">
        <v>177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83</v>
      </c>
      <c r="BK135" s="133">
        <f>ROUND(I135*H135,2)</f>
        <v>0</v>
      </c>
      <c r="BL135" s="17" t="s">
        <v>284</v>
      </c>
      <c r="BM135" s="132" t="s">
        <v>564</v>
      </c>
    </row>
    <row r="136" spans="2:65" s="1" customFormat="1" ht="24.2" customHeight="1" x14ac:dyDescent="0.2">
      <c r="B136" s="120"/>
      <c r="C136" s="121" t="s">
        <v>384</v>
      </c>
      <c r="D136" s="121" t="s">
        <v>179</v>
      </c>
      <c r="E136" s="122" t="s">
        <v>1625</v>
      </c>
      <c r="F136" s="123" t="s">
        <v>1626</v>
      </c>
      <c r="G136" s="124" t="s">
        <v>387</v>
      </c>
      <c r="H136" s="125">
        <v>1</v>
      </c>
      <c r="I136" s="126"/>
      <c r="J136" s="127">
        <f>ROUND(I136*H136,2)</f>
        <v>0</v>
      </c>
      <c r="K136" s="123" t="s">
        <v>3</v>
      </c>
      <c r="L136" s="28"/>
      <c r="M136" s="128" t="s">
        <v>3</v>
      </c>
      <c r="N136" s="129" t="s">
        <v>46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284</v>
      </c>
      <c r="AT136" s="132" t="s">
        <v>179</v>
      </c>
      <c r="AU136" s="132" t="s">
        <v>86</v>
      </c>
      <c r="AY136" s="17" t="s">
        <v>177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7" t="s">
        <v>83</v>
      </c>
      <c r="BK136" s="133">
        <f>ROUND(I136*H136,2)</f>
        <v>0</v>
      </c>
      <c r="BL136" s="17" t="s">
        <v>284</v>
      </c>
      <c r="BM136" s="132" t="s">
        <v>577</v>
      </c>
    </row>
    <row r="137" spans="2:65" s="1" customFormat="1" ht="21.75" customHeight="1" x14ac:dyDescent="0.2">
      <c r="B137" s="120"/>
      <c r="C137" s="121" t="s">
        <v>390</v>
      </c>
      <c r="D137" s="121" t="s">
        <v>179</v>
      </c>
      <c r="E137" s="122" t="s">
        <v>1627</v>
      </c>
      <c r="F137" s="123" t="s">
        <v>1628</v>
      </c>
      <c r="G137" s="124" t="s">
        <v>227</v>
      </c>
      <c r="H137" s="125">
        <v>0.36299999999999999</v>
      </c>
      <c r="I137" s="126"/>
      <c r="J137" s="127">
        <f>ROUND(I137*H137,2)</f>
        <v>0</v>
      </c>
      <c r="K137" s="123" t="s">
        <v>3</v>
      </c>
      <c r="L137" s="28"/>
      <c r="M137" s="128" t="s">
        <v>3</v>
      </c>
      <c r="N137" s="129" t="s">
        <v>46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284</v>
      </c>
      <c r="AT137" s="132" t="s">
        <v>179</v>
      </c>
      <c r="AU137" s="132" t="s">
        <v>86</v>
      </c>
      <c r="AY137" s="17" t="s">
        <v>177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83</v>
      </c>
      <c r="BK137" s="133">
        <f>ROUND(I137*H137,2)</f>
        <v>0</v>
      </c>
      <c r="BL137" s="17" t="s">
        <v>284</v>
      </c>
      <c r="BM137" s="132" t="s">
        <v>602</v>
      </c>
    </row>
    <row r="138" spans="2:65" s="11" customFormat="1" ht="22.7" customHeight="1" x14ac:dyDescent="0.2">
      <c r="B138" s="108"/>
      <c r="D138" s="109" t="s">
        <v>74</v>
      </c>
      <c r="E138" s="118" t="s">
        <v>1629</v>
      </c>
      <c r="F138" s="118" t="s">
        <v>1630</v>
      </c>
      <c r="I138" s="111"/>
      <c r="J138" s="119">
        <f>BK138</f>
        <v>0</v>
      </c>
      <c r="L138" s="108"/>
      <c r="M138" s="113"/>
      <c r="P138" s="114">
        <f>SUM(P139:P168)</f>
        <v>0</v>
      </c>
      <c r="R138" s="114">
        <f>SUM(R139:R168)</f>
        <v>0</v>
      </c>
      <c r="T138" s="115">
        <f>SUM(T139:T168)</f>
        <v>0</v>
      </c>
      <c r="AR138" s="109" t="s">
        <v>86</v>
      </c>
      <c r="AT138" s="116" t="s">
        <v>74</v>
      </c>
      <c r="AU138" s="116" t="s">
        <v>83</v>
      </c>
      <c r="AY138" s="109" t="s">
        <v>177</v>
      </c>
      <c r="BK138" s="117">
        <f>SUM(BK139:BK168)</f>
        <v>0</v>
      </c>
    </row>
    <row r="139" spans="2:65" s="1" customFormat="1" ht="21.75" customHeight="1" x14ac:dyDescent="0.2">
      <c r="B139" s="120"/>
      <c r="C139" s="121" t="s">
        <v>395</v>
      </c>
      <c r="D139" s="121" t="s">
        <v>179</v>
      </c>
      <c r="E139" s="122" t="s">
        <v>1631</v>
      </c>
      <c r="F139" s="123" t="s">
        <v>1632</v>
      </c>
      <c r="G139" s="124" t="s">
        <v>328</v>
      </c>
      <c r="H139" s="125">
        <v>144</v>
      </c>
      <c r="I139" s="126"/>
      <c r="J139" s="127">
        <f>ROUND(I139*H139,2)</f>
        <v>0</v>
      </c>
      <c r="K139" s="123" t="s">
        <v>3</v>
      </c>
      <c r="L139" s="28"/>
      <c r="M139" s="128" t="s">
        <v>3</v>
      </c>
      <c r="N139" s="129" t="s">
        <v>46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284</v>
      </c>
      <c r="AT139" s="132" t="s">
        <v>179</v>
      </c>
      <c r="AU139" s="132" t="s">
        <v>86</v>
      </c>
      <c r="AY139" s="17" t="s">
        <v>177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83</v>
      </c>
      <c r="BK139" s="133">
        <f>ROUND(I139*H139,2)</f>
        <v>0</v>
      </c>
      <c r="BL139" s="17" t="s">
        <v>284</v>
      </c>
      <c r="BM139" s="132" t="s">
        <v>615</v>
      </c>
    </row>
    <row r="140" spans="2:65" s="1" customFormat="1" ht="24.2" customHeight="1" x14ac:dyDescent="0.2">
      <c r="B140" s="120"/>
      <c r="C140" s="121" t="s">
        <v>400</v>
      </c>
      <c r="D140" s="121" t="s">
        <v>179</v>
      </c>
      <c r="E140" s="122" t="s">
        <v>1633</v>
      </c>
      <c r="F140" s="123" t="s">
        <v>1634</v>
      </c>
      <c r="G140" s="124" t="s">
        <v>328</v>
      </c>
      <c r="H140" s="125">
        <v>10</v>
      </c>
      <c r="I140" s="126"/>
      <c r="J140" s="127">
        <f>ROUND(I140*H140,2)</f>
        <v>0</v>
      </c>
      <c r="K140" s="123" t="s">
        <v>3</v>
      </c>
      <c r="L140" s="28"/>
      <c r="M140" s="128" t="s">
        <v>3</v>
      </c>
      <c r="N140" s="129" t="s">
        <v>46</v>
      </c>
      <c r="P140" s="130">
        <f>O140*H140</f>
        <v>0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284</v>
      </c>
      <c r="AT140" s="132" t="s">
        <v>179</v>
      </c>
      <c r="AU140" s="132" t="s">
        <v>86</v>
      </c>
      <c r="AY140" s="17" t="s">
        <v>177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83</v>
      </c>
      <c r="BK140" s="133">
        <f>ROUND(I140*H140,2)</f>
        <v>0</v>
      </c>
      <c r="BL140" s="17" t="s">
        <v>284</v>
      </c>
      <c r="BM140" s="132" t="s">
        <v>626</v>
      </c>
    </row>
    <row r="141" spans="2:65" s="1" customFormat="1" ht="19.5" x14ac:dyDescent="0.2">
      <c r="B141" s="28"/>
      <c r="D141" s="139" t="s">
        <v>1231</v>
      </c>
      <c r="F141" s="172" t="s">
        <v>1635</v>
      </c>
      <c r="I141" s="136"/>
      <c r="L141" s="28"/>
      <c r="M141" s="137"/>
      <c r="T141" s="44"/>
      <c r="AT141" s="17" t="s">
        <v>1231</v>
      </c>
      <c r="AU141" s="17" t="s">
        <v>86</v>
      </c>
    </row>
    <row r="142" spans="2:65" s="1" customFormat="1" ht="24.2" customHeight="1" x14ac:dyDescent="0.2">
      <c r="B142" s="120"/>
      <c r="C142" s="121" t="s">
        <v>406</v>
      </c>
      <c r="D142" s="121" t="s">
        <v>179</v>
      </c>
      <c r="E142" s="122" t="s">
        <v>1636</v>
      </c>
      <c r="F142" s="123" t="s">
        <v>1637</v>
      </c>
      <c r="G142" s="124" t="s">
        <v>328</v>
      </c>
      <c r="H142" s="125">
        <v>47</v>
      </c>
      <c r="I142" s="126"/>
      <c r="J142" s="127">
        <f>ROUND(I142*H142,2)</f>
        <v>0</v>
      </c>
      <c r="K142" s="123" t="s">
        <v>3</v>
      </c>
      <c r="L142" s="28"/>
      <c r="M142" s="128" t="s">
        <v>3</v>
      </c>
      <c r="N142" s="129" t="s">
        <v>46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284</v>
      </c>
      <c r="AT142" s="132" t="s">
        <v>179</v>
      </c>
      <c r="AU142" s="132" t="s">
        <v>86</v>
      </c>
      <c r="AY142" s="17" t="s">
        <v>177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83</v>
      </c>
      <c r="BK142" s="133">
        <f>ROUND(I142*H142,2)</f>
        <v>0</v>
      </c>
      <c r="BL142" s="17" t="s">
        <v>284</v>
      </c>
      <c r="BM142" s="132" t="s">
        <v>636</v>
      </c>
    </row>
    <row r="143" spans="2:65" s="1" customFormat="1" ht="19.5" x14ac:dyDescent="0.2">
      <c r="B143" s="28"/>
      <c r="D143" s="139" t="s">
        <v>1231</v>
      </c>
      <c r="F143" s="172" t="s">
        <v>1635</v>
      </c>
      <c r="I143" s="136"/>
      <c r="L143" s="28"/>
      <c r="M143" s="137"/>
      <c r="T143" s="44"/>
      <c r="AT143" s="17" t="s">
        <v>1231</v>
      </c>
      <c r="AU143" s="17" t="s">
        <v>86</v>
      </c>
    </row>
    <row r="144" spans="2:65" s="1" customFormat="1" ht="24.2" customHeight="1" x14ac:dyDescent="0.2">
      <c r="B144" s="120"/>
      <c r="C144" s="121" t="s">
        <v>414</v>
      </c>
      <c r="D144" s="121" t="s">
        <v>179</v>
      </c>
      <c r="E144" s="122" t="s">
        <v>1638</v>
      </c>
      <c r="F144" s="123" t="s">
        <v>1639</v>
      </c>
      <c r="G144" s="124" t="s">
        <v>328</v>
      </c>
      <c r="H144" s="125">
        <v>56</v>
      </c>
      <c r="I144" s="126"/>
      <c r="J144" s="127">
        <f>ROUND(I144*H144,2)</f>
        <v>0</v>
      </c>
      <c r="K144" s="123" t="s">
        <v>3</v>
      </c>
      <c r="L144" s="28"/>
      <c r="M144" s="128" t="s">
        <v>3</v>
      </c>
      <c r="N144" s="129" t="s">
        <v>46</v>
      </c>
      <c r="P144" s="130">
        <f>O144*H144</f>
        <v>0</v>
      </c>
      <c r="Q144" s="130">
        <v>0</v>
      </c>
      <c r="R144" s="130">
        <f>Q144*H144</f>
        <v>0</v>
      </c>
      <c r="S144" s="130">
        <v>0</v>
      </c>
      <c r="T144" s="131">
        <f>S144*H144</f>
        <v>0</v>
      </c>
      <c r="AR144" s="132" t="s">
        <v>284</v>
      </c>
      <c r="AT144" s="132" t="s">
        <v>179</v>
      </c>
      <c r="AU144" s="132" t="s">
        <v>86</v>
      </c>
      <c r="AY144" s="17" t="s">
        <v>177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7" t="s">
        <v>83</v>
      </c>
      <c r="BK144" s="133">
        <f>ROUND(I144*H144,2)</f>
        <v>0</v>
      </c>
      <c r="BL144" s="17" t="s">
        <v>284</v>
      </c>
      <c r="BM144" s="132" t="s">
        <v>647</v>
      </c>
    </row>
    <row r="145" spans="2:65" s="1" customFormat="1" ht="19.5" x14ac:dyDescent="0.2">
      <c r="B145" s="28"/>
      <c r="D145" s="139" t="s">
        <v>1231</v>
      </c>
      <c r="F145" s="172" t="s">
        <v>1635</v>
      </c>
      <c r="I145" s="136"/>
      <c r="L145" s="28"/>
      <c r="M145" s="137"/>
      <c r="T145" s="44"/>
      <c r="AT145" s="17" t="s">
        <v>1231</v>
      </c>
      <c r="AU145" s="17" t="s">
        <v>86</v>
      </c>
    </row>
    <row r="146" spans="2:65" s="1" customFormat="1" ht="24.2" customHeight="1" x14ac:dyDescent="0.2">
      <c r="B146" s="120"/>
      <c r="C146" s="121" t="s">
        <v>420</v>
      </c>
      <c r="D146" s="121" t="s">
        <v>179</v>
      </c>
      <c r="E146" s="122" t="s">
        <v>1640</v>
      </c>
      <c r="F146" s="123" t="s">
        <v>1641</v>
      </c>
      <c r="G146" s="124" t="s">
        <v>328</v>
      </c>
      <c r="H146" s="125">
        <v>79</v>
      </c>
      <c r="I146" s="126"/>
      <c r="J146" s="127">
        <f>ROUND(I146*H146,2)</f>
        <v>0</v>
      </c>
      <c r="K146" s="123" t="s">
        <v>3</v>
      </c>
      <c r="L146" s="28"/>
      <c r="M146" s="128" t="s">
        <v>3</v>
      </c>
      <c r="N146" s="129" t="s">
        <v>46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284</v>
      </c>
      <c r="AT146" s="132" t="s">
        <v>179</v>
      </c>
      <c r="AU146" s="132" t="s">
        <v>86</v>
      </c>
      <c r="AY146" s="17" t="s">
        <v>177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7" t="s">
        <v>83</v>
      </c>
      <c r="BK146" s="133">
        <f>ROUND(I146*H146,2)</f>
        <v>0</v>
      </c>
      <c r="BL146" s="17" t="s">
        <v>284</v>
      </c>
      <c r="BM146" s="132" t="s">
        <v>657</v>
      </c>
    </row>
    <row r="147" spans="2:65" s="1" customFormat="1" ht="19.5" x14ac:dyDescent="0.2">
      <c r="B147" s="28"/>
      <c r="D147" s="139" t="s">
        <v>1231</v>
      </c>
      <c r="F147" s="172" t="s">
        <v>1635</v>
      </c>
      <c r="I147" s="136"/>
      <c r="L147" s="28"/>
      <c r="M147" s="137"/>
      <c r="T147" s="44"/>
      <c r="AT147" s="17" t="s">
        <v>1231</v>
      </c>
      <c r="AU147" s="17" t="s">
        <v>86</v>
      </c>
    </row>
    <row r="148" spans="2:65" s="1" customFormat="1" ht="24.2" customHeight="1" x14ac:dyDescent="0.2">
      <c r="B148" s="120"/>
      <c r="C148" s="121" t="s">
        <v>426</v>
      </c>
      <c r="D148" s="121" t="s">
        <v>179</v>
      </c>
      <c r="E148" s="122" t="s">
        <v>1642</v>
      </c>
      <c r="F148" s="123" t="s">
        <v>1643</v>
      </c>
      <c r="G148" s="124" t="s">
        <v>328</v>
      </c>
      <c r="H148" s="125">
        <v>52</v>
      </c>
      <c r="I148" s="126"/>
      <c r="J148" s="127">
        <f>ROUND(I148*H148,2)</f>
        <v>0</v>
      </c>
      <c r="K148" s="123" t="s">
        <v>3</v>
      </c>
      <c r="L148" s="28"/>
      <c r="M148" s="128" t="s">
        <v>3</v>
      </c>
      <c r="N148" s="129" t="s">
        <v>46</v>
      </c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284</v>
      </c>
      <c r="AT148" s="132" t="s">
        <v>179</v>
      </c>
      <c r="AU148" s="132" t="s">
        <v>86</v>
      </c>
      <c r="AY148" s="17" t="s">
        <v>177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7" t="s">
        <v>83</v>
      </c>
      <c r="BK148" s="133">
        <f>ROUND(I148*H148,2)</f>
        <v>0</v>
      </c>
      <c r="BL148" s="17" t="s">
        <v>284</v>
      </c>
      <c r="BM148" s="132" t="s">
        <v>674</v>
      </c>
    </row>
    <row r="149" spans="2:65" s="1" customFormat="1" ht="19.5" x14ac:dyDescent="0.2">
      <c r="B149" s="28"/>
      <c r="D149" s="139" t="s">
        <v>1231</v>
      </c>
      <c r="F149" s="172" t="s">
        <v>1635</v>
      </c>
      <c r="I149" s="136"/>
      <c r="L149" s="28"/>
      <c r="M149" s="137"/>
      <c r="T149" s="44"/>
      <c r="AT149" s="17" t="s">
        <v>1231</v>
      </c>
      <c r="AU149" s="17" t="s">
        <v>86</v>
      </c>
    </row>
    <row r="150" spans="2:65" s="1" customFormat="1" ht="24.2" customHeight="1" x14ac:dyDescent="0.2">
      <c r="B150" s="120"/>
      <c r="C150" s="121" t="s">
        <v>433</v>
      </c>
      <c r="D150" s="121" t="s">
        <v>179</v>
      </c>
      <c r="E150" s="122" t="s">
        <v>1644</v>
      </c>
      <c r="F150" s="123" t="s">
        <v>1645</v>
      </c>
      <c r="G150" s="124" t="s">
        <v>328</v>
      </c>
      <c r="H150" s="125">
        <v>136</v>
      </c>
      <c r="I150" s="126"/>
      <c r="J150" s="127">
        <f>ROUND(I150*H150,2)</f>
        <v>0</v>
      </c>
      <c r="K150" s="123" t="s">
        <v>3</v>
      </c>
      <c r="L150" s="28"/>
      <c r="M150" s="128" t="s">
        <v>3</v>
      </c>
      <c r="N150" s="129" t="s">
        <v>46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284</v>
      </c>
      <c r="AT150" s="132" t="s">
        <v>179</v>
      </c>
      <c r="AU150" s="132" t="s">
        <v>86</v>
      </c>
      <c r="AY150" s="17" t="s">
        <v>177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83</v>
      </c>
      <c r="BK150" s="133">
        <f>ROUND(I150*H150,2)</f>
        <v>0</v>
      </c>
      <c r="BL150" s="17" t="s">
        <v>284</v>
      </c>
      <c r="BM150" s="132" t="s">
        <v>685</v>
      </c>
    </row>
    <row r="151" spans="2:65" s="1" customFormat="1" ht="19.5" x14ac:dyDescent="0.2">
      <c r="B151" s="28"/>
      <c r="D151" s="139" t="s">
        <v>1231</v>
      </c>
      <c r="F151" s="172" t="s">
        <v>1635</v>
      </c>
      <c r="I151" s="136"/>
      <c r="L151" s="28"/>
      <c r="M151" s="137"/>
      <c r="T151" s="44"/>
      <c r="AT151" s="17" t="s">
        <v>1231</v>
      </c>
      <c r="AU151" s="17" t="s">
        <v>86</v>
      </c>
    </row>
    <row r="152" spans="2:65" s="1" customFormat="1" ht="24.2" customHeight="1" x14ac:dyDescent="0.2">
      <c r="B152" s="120"/>
      <c r="C152" s="121" t="s">
        <v>440</v>
      </c>
      <c r="D152" s="121" t="s">
        <v>179</v>
      </c>
      <c r="E152" s="122" t="s">
        <v>1646</v>
      </c>
      <c r="F152" s="123" t="s">
        <v>1647</v>
      </c>
      <c r="G152" s="124" t="s">
        <v>328</v>
      </c>
      <c r="H152" s="125">
        <v>48</v>
      </c>
      <c r="I152" s="126"/>
      <c r="J152" s="127">
        <f>ROUND(I152*H152,2)</f>
        <v>0</v>
      </c>
      <c r="K152" s="123" t="s">
        <v>3</v>
      </c>
      <c r="L152" s="28"/>
      <c r="M152" s="128" t="s">
        <v>3</v>
      </c>
      <c r="N152" s="129" t="s">
        <v>46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284</v>
      </c>
      <c r="AT152" s="132" t="s">
        <v>179</v>
      </c>
      <c r="AU152" s="132" t="s">
        <v>86</v>
      </c>
      <c r="AY152" s="17" t="s">
        <v>177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83</v>
      </c>
      <c r="BK152" s="133">
        <f>ROUND(I152*H152,2)</f>
        <v>0</v>
      </c>
      <c r="BL152" s="17" t="s">
        <v>284</v>
      </c>
      <c r="BM152" s="132" t="s">
        <v>697</v>
      </c>
    </row>
    <row r="153" spans="2:65" s="13" customFormat="1" x14ac:dyDescent="0.2">
      <c r="B153" s="145"/>
      <c r="D153" s="139" t="s">
        <v>188</v>
      </c>
      <c r="E153" s="146" t="s">
        <v>3</v>
      </c>
      <c r="F153" s="147" t="s">
        <v>1648</v>
      </c>
      <c r="H153" s="148">
        <v>48</v>
      </c>
      <c r="I153" s="149"/>
      <c r="L153" s="145"/>
      <c r="M153" s="150"/>
      <c r="T153" s="151"/>
      <c r="AT153" s="146" t="s">
        <v>188</v>
      </c>
      <c r="AU153" s="146" t="s">
        <v>86</v>
      </c>
      <c r="AV153" s="13" t="s">
        <v>86</v>
      </c>
      <c r="AW153" s="13" t="s">
        <v>36</v>
      </c>
      <c r="AX153" s="13" t="s">
        <v>75</v>
      </c>
      <c r="AY153" s="146" t="s">
        <v>177</v>
      </c>
    </row>
    <row r="154" spans="2:65" s="14" customFormat="1" x14ac:dyDescent="0.2">
      <c r="B154" s="152"/>
      <c r="D154" s="139" t="s">
        <v>188</v>
      </c>
      <c r="E154" s="153" t="s">
        <v>3</v>
      </c>
      <c r="F154" s="154" t="s">
        <v>199</v>
      </c>
      <c r="H154" s="155">
        <v>48</v>
      </c>
      <c r="I154" s="156"/>
      <c r="L154" s="152"/>
      <c r="M154" s="157"/>
      <c r="T154" s="158"/>
      <c r="AT154" s="153" t="s">
        <v>188</v>
      </c>
      <c r="AU154" s="153" t="s">
        <v>86</v>
      </c>
      <c r="AV154" s="14" t="s">
        <v>184</v>
      </c>
      <c r="AW154" s="14" t="s">
        <v>36</v>
      </c>
      <c r="AX154" s="14" t="s">
        <v>83</v>
      </c>
      <c r="AY154" s="153" t="s">
        <v>177</v>
      </c>
    </row>
    <row r="155" spans="2:65" s="1" customFormat="1" ht="37.700000000000003" customHeight="1" x14ac:dyDescent="0.2">
      <c r="B155" s="120"/>
      <c r="C155" s="121" t="s">
        <v>445</v>
      </c>
      <c r="D155" s="121" t="s">
        <v>179</v>
      </c>
      <c r="E155" s="122" t="s">
        <v>1649</v>
      </c>
      <c r="F155" s="123" t="s">
        <v>1650</v>
      </c>
      <c r="G155" s="124" t="s">
        <v>387</v>
      </c>
      <c r="H155" s="125">
        <v>6</v>
      </c>
      <c r="I155" s="126"/>
      <c r="J155" s="127">
        <f>ROUND(I155*H155,2)</f>
        <v>0</v>
      </c>
      <c r="K155" s="123" t="s">
        <v>3</v>
      </c>
      <c r="L155" s="28"/>
      <c r="M155" s="128" t="s">
        <v>3</v>
      </c>
      <c r="N155" s="129" t="s">
        <v>46</v>
      </c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AR155" s="132" t="s">
        <v>284</v>
      </c>
      <c r="AT155" s="132" t="s">
        <v>179</v>
      </c>
      <c r="AU155" s="132" t="s">
        <v>86</v>
      </c>
      <c r="AY155" s="17" t="s">
        <v>177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7" t="s">
        <v>83</v>
      </c>
      <c r="BK155" s="133">
        <f>ROUND(I155*H155,2)</f>
        <v>0</v>
      </c>
      <c r="BL155" s="17" t="s">
        <v>284</v>
      </c>
      <c r="BM155" s="132" t="s">
        <v>709</v>
      </c>
    </row>
    <row r="156" spans="2:65" s="13" customFormat="1" x14ac:dyDescent="0.2">
      <c r="B156" s="145"/>
      <c r="D156" s="139" t="s">
        <v>188</v>
      </c>
      <c r="E156" s="146" t="s">
        <v>3</v>
      </c>
      <c r="F156" s="147" t="s">
        <v>1651</v>
      </c>
      <c r="H156" s="148">
        <v>6</v>
      </c>
      <c r="I156" s="149"/>
      <c r="L156" s="145"/>
      <c r="M156" s="150"/>
      <c r="T156" s="151"/>
      <c r="AT156" s="146" t="s">
        <v>188</v>
      </c>
      <c r="AU156" s="146" t="s">
        <v>86</v>
      </c>
      <c r="AV156" s="13" t="s">
        <v>86</v>
      </c>
      <c r="AW156" s="13" t="s">
        <v>36</v>
      </c>
      <c r="AX156" s="13" t="s">
        <v>75</v>
      </c>
      <c r="AY156" s="146" t="s">
        <v>177</v>
      </c>
    </row>
    <row r="157" spans="2:65" s="14" customFormat="1" x14ac:dyDescent="0.2">
      <c r="B157" s="152"/>
      <c r="D157" s="139" t="s">
        <v>188</v>
      </c>
      <c r="E157" s="153" t="s">
        <v>3</v>
      </c>
      <c r="F157" s="154" t="s">
        <v>199</v>
      </c>
      <c r="H157" s="155">
        <v>6</v>
      </c>
      <c r="I157" s="156"/>
      <c r="L157" s="152"/>
      <c r="M157" s="157"/>
      <c r="T157" s="158"/>
      <c r="AT157" s="153" t="s">
        <v>188</v>
      </c>
      <c r="AU157" s="153" t="s">
        <v>86</v>
      </c>
      <c r="AV157" s="14" t="s">
        <v>184</v>
      </c>
      <c r="AW157" s="14" t="s">
        <v>36</v>
      </c>
      <c r="AX157" s="14" t="s">
        <v>83</v>
      </c>
      <c r="AY157" s="153" t="s">
        <v>177</v>
      </c>
    </row>
    <row r="158" spans="2:65" s="1" customFormat="1" ht="33" customHeight="1" x14ac:dyDescent="0.2">
      <c r="B158" s="120"/>
      <c r="C158" s="121" t="s">
        <v>452</v>
      </c>
      <c r="D158" s="121" t="s">
        <v>179</v>
      </c>
      <c r="E158" s="122" t="s">
        <v>1652</v>
      </c>
      <c r="F158" s="123" t="s">
        <v>1653</v>
      </c>
      <c r="G158" s="124" t="s">
        <v>328</v>
      </c>
      <c r="H158" s="125">
        <v>284.3</v>
      </c>
      <c r="I158" s="126"/>
      <c r="J158" s="127">
        <f>ROUND(I158*H158,2)</f>
        <v>0</v>
      </c>
      <c r="K158" s="123" t="s">
        <v>3</v>
      </c>
      <c r="L158" s="28"/>
      <c r="M158" s="128" t="s">
        <v>3</v>
      </c>
      <c r="N158" s="129" t="s">
        <v>46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284</v>
      </c>
      <c r="AT158" s="132" t="s">
        <v>179</v>
      </c>
      <c r="AU158" s="132" t="s">
        <v>86</v>
      </c>
      <c r="AY158" s="17" t="s">
        <v>177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7" t="s">
        <v>83</v>
      </c>
      <c r="BK158" s="133">
        <f>ROUND(I158*H158,2)</f>
        <v>0</v>
      </c>
      <c r="BL158" s="17" t="s">
        <v>284</v>
      </c>
      <c r="BM158" s="132" t="s">
        <v>721</v>
      </c>
    </row>
    <row r="159" spans="2:65" s="1" customFormat="1" ht="29.25" x14ac:dyDescent="0.2">
      <c r="B159" s="28"/>
      <c r="D159" s="139" t="s">
        <v>1231</v>
      </c>
      <c r="F159" s="172" t="s">
        <v>1654</v>
      </c>
      <c r="I159" s="136"/>
      <c r="L159" s="28"/>
      <c r="M159" s="137"/>
      <c r="T159" s="44"/>
      <c r="AT159" s="17" t="s">
        <v>1231</v>
      </c>
      <c r="AU159" s="17" t="s">
        <v>86</v>
      </c>
    </row>
    <row r="160" spans="2:65" s="1" customFormat="1" ht="33" customHeight="1" x14ac:dyDescent="0.2">
      <c r="B160" s="120"/>
      <c r="C160" s="121" t="s">
        <v>461</v>
      </c>
      <c r="D160" s="121" t="s">
        <v>179</v>
      </c>
      <c r="E160" s="122" t="s">
        <v>1655</v>
      </c>
      <c r="F160" s="123" t="s">
        <v>1656</v>
      </c>
      <c r="G160" s="124" t="s">
        <v>328</v>
      </c>
      <c r="H160" s="125">
        <v>100</v>
      </c>
      <c r="I160" s="126"/>
      <c r="J160" s="127">
        <f>ROUND(I160*H160,2)</f>
        <v>0</v>
      </c>
      <c r="K160" s="123" t="s">
        <v>3</v>
      </c>
      <c r="L160" s="28"/>
      <c r="M160" s="128" t="s">
        <v>3</v>
      </c>
      <c r="N160" s="129" t="s">
        <v>46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284</v>
      </c>
      <c r="AT160" s="132" t="s">
        <v>179</v>
      </c>
      <c r="AU160" s="132" t="s">
        <v>86</v>
      </c>
      <c r="AY160" s="17" t="s">
        <v>177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83</v>
      </c>
      <c r="BK160" s="133">
        <f>ROUND(I160*H160,2)</f>
        <v>0</v>
      </c>
      <c r="BL160" s="17" t="s">
        <v>284</v>
      </c>
      <c r="BM160" s="132" t="s">
        <v>729</v>
      </c>
    </row>
    <row r="161" spans="2:65" s="1" customFormat="1" ht="19.5" x14ac:dyDescent="0.2">
      <c r="B161" s="28"/>
      <c r="D161" s="139" t="s">
        <v>1231</v>
      </c>
      <c r="F161" s="172" t="s">
        <v>1295</v>
      </c>
      <c r="I161" s="136"/>
      <c r="L161" s="28"/>
      <c r="M161" s="137"/>
      <c r="T161" s="44"/>
      <c r="AT161" s="17" t="s">
        <v>1231</v>
      </c>
      <c r="AU161" s="17" t="s">
        <v>86</v>
      </c>
    </row>
    <row r="162" spans="2:65" s="1" customFormat="1" ht="24.2" customHeight="1" x14ac:dyDescent="0.2">
      <c r="B162" s="120"/>
      <c r="C162" s="121" t="s">
        <v>467</v>
      </c>
      <c r="D162" s="121" t="s">
        <v>179</v>
      </c>
      <c r="E162" s="122" t="s">
        <v>1657</v>
      </c>
      <c r="F162" s="123" t="s">
        <v>1658</v>
      </c>
      <c r="G162" s="124" t="s">
        <v>328</v>
      </c>
      <c r="H162" s="125">
        <v>192</v>
      </c>
      <c r="I162" s="126"/>
      <c r="J162" s="127">
        <f t="shared" ref="J162:J168" si="20">ROUND(I162*H162,2)</f>
        <v>0</v>
      </c>
      <c r="K162" s="123" t="s">
        <v>3</v>
      </c>
      <c r="L162" s="28"/>
      <c r="M162" s="128" t="s">
        <v>3</v>
      </c>
      <c r="N162" s="129" t="s">
        <v>46</v>
      </c>
      <c r="P162" s="130">
        <f t="shared" ref="P162:P168" si="21">O162*H162</f>
        <v>0</v>
      </c>
      <c r="Q162" s="130">
        <v>0</v>
      </c>
      <c r="R162" s="130">
        <f t="shared" ref="R162:R168" si="22">Q162*H162</f>
        <v>0</v>
      </c>
      <c r="S162" s="130">
        <v>0</v>
      </c>
      <c r="T162" s="131">
        <f t="shared" ref="T162:T168" si="23">S162*H162</f>
        <v>0</v>
      </c>
      <c r="AR162" s="132" t="s">
        <v>284</v>
      </c>
      <c r="AT162" s="132" t="s">
        <v>179</v>
      </c>
      <c r="AU162" s="132" t="s">
        <v>86</v>
      </c>
      <c r="AY162" s="17" t="s">
        <v>177</v>
      </c>
      <c r="BE162" s="133">
        <f t="shared" ref="BE162:BE168" si="24">IF(N162="základní",J162,0)</f>
        <v>0</v>
      </c>
      <c r="BF162" s="133">
        <f t="shared" ref="BF162:BF168" si="25">IF(N162="snížená",J162,0)</f>
        <v>0</v>
      </c>
      <c r="BG162" s="133">
        <f t="shared" ref="BG162:BG168" si="26">IF(N162="zákl. přenesená",J162,0)</f>
        <v>0</v>
      </c>
      <c r="BH162" s="133">
        <f t="shared" ref="BH162:BH168" si="27">IF(N162="sníž. přenesená",J162,0)</f>
        <v>0</v>
      </c>
      <c r="BI162" s="133">
        <f t="shared" ref="BI162:BI168" si="28">IF(N162="nulová",J162,0)</f>
        <v>0</v>
      </c>
      <c r="BJ162" s="17" t="s">
        <v>83</v>
      </c>
      <c r="BK162" s="133">
        <f t="shared" ref="BK162:BK168" si="29">ROUND(I162*H162,2)</f>
        <v>0</v>
      </c>
      <c r="BL162" s="17" t="s">
        <v>284</v>
      </c>
      <c r="BM162" s="132" t="s">
        <v>740</v>
      </c>
    </row>
    <row r="163" spans="2:65" s="1" customFormat="1" ht="24.2" customHeight="1" x14ac:dyDescent="0.2">
      <c r="B163" s="120"/>
      <c r="C163" s="121" t="s">
        <v>478</v>
      </c>
      <c r="D163" s="121" t="s">
        <v>179</v>
      </c>
      <c r="E163" s="122" t="s">
        <v>1659</v>
      </c>
      <c r="F163" s="123" t="s">
        <v>1660</v>
      </c>
      <c r="G163" s="124" t="s">
        <v>328</v>
      </c>
      <c r="H163" s="125">
        <v>188</v>
      </c>
      <c r="I163" s="126"/>
      <c r="J163" s="127">
        <f t="shared" si="20"/>
        <v>0</v>
      </c>
      <c r="K163" s="123" t="s">
        <v>3</v>
      </c>
      <c r="L163" s="28"/>
      <c r="M163" s="128" t="s">
        <v>3</v>
      </c>
      <c r="N163" s="129" t="s">
        <v>46</v>
      </c>
      <c r="P163" s="130">
        <f t="shared" si="21"/>
        <v>0</v>
      </c>
      <c r="Q163" s="130">
        <v>0</v>
      </c>
      <c r="R163" s="130">
        <f t="shared" si="22"/>
        <v>0</v>
      </c>
      <c r="S163" s="130">
        <v>0</v>
      </c>
      <c r="T163" s="131">
        <f t="shared" si="23"/>
        <v>0</v>
      </c>
      <c r="AR163" s="132" t="s">
        <v>284</v>
      </c>
      <c r="AT163" s="132" t="s">
        <v>179</v>
      </c>
      <c r="AU163" s="132" t="s">
        <v>86</v>
      </c>
      <c r="AY163" s="17" t="s">
        <v>177</v>
      </c>
      <c r="BE163" s="133">
        <f t="shared" si="24"/>
        <v>0</v>
      </c>
      <c r="BF163" s="133">
        <f t="shared" si="25"/>
        <v>0</v>
      </c>
      <c r="BG163" s="133">
        <f t="shared" si="26"/>
        <v>0</v>
      </c>
      <c r="BH163" s="133">
        <f t="shared" si="27"/>
        <v>0</v>
      </c>
      <c r="BI163" s="133">
        <f t="shared" si="28"/>
        <v>0</v>
      </c>
      <c r="BJ163" s="17" t="s">
        <v>83</v>
      </c>
      <c r="BK163" s="133">
        <f t="shared" si="29"/>
        <v>0</v>
      </c>
      <c r="BL163" s="17" t="s">
        <v>284</v>
      </c>
      <c r="BM163" s="132" t="s">
        <v>751</v>
      </c>
    </row>
    <row r="164" spans="2:65" s="1" customFormat="1" ht="37.700000000000003" customHeight="1" x14ac:dyDescent="0.2">
      <c r="B164" s="120"/>
      <c r="C164" s="121" t="s">
        <v>483</v>
      </c>
      <c r="D164" s="121" t="s">
        <v>179</v>
      </c>
      <c r="E164" s="122" t="s">
        <v>1661</v>
      </c>
      <c r="F164" s="123" t="s">
        <v>1662</v>
      </c>
      <c r="G164" s="124" t="s">
        <v>227</v>
      </c>
      <c r="H164" s="125">
        <v>1.6850000000000001</v>
      </c>
      <c r="I164" s="126"/>
      <c r="J164" s="127">
        <f t="shared" si="20"/>
        <v>0</v>
      </c>
      <c r="K164" s="123" t="s">
        <v>3</v>
      </c>
      <c r="L164" s="28"/>
      <c r="M164" s="128" t="s">
        <v>3</v>
      </c>
      <c r="N164" s="129" t="s">
        <v>46</v>
      </c>
      <c r="P164" s="130">
        <f t="shared" si="21"/>
        <v>0</v>
      </c>
      <c r="Q164" s="130">
        <v>0</v>
      </c>
      <c r="R164" s="130">
        <f t="shared" si="22"/>
        <v>0</v>
      </c>
      <c r="S164" s="130">
        <v>0</v>
      </c>
      <c r="T164" s="131">
        <f t="shared" si="23"/>
        <v>0</v>
      </c>
      <c r="AR164" s="132" t="s">
        <v>284</v>
      </c>
      <c r="AT164" s="132" t="s">
        <v>179</v>
      </c>
      <c r="AU164" s="132" t="s">
        <v>86</v>
      </c>
      <c r="AY164" s="17" t="s">
        <v>177</v>
      </c>
      <c r="BE164" s="133">
        <f t="shared" si="24"/>
        <v>0</v>
      </c>
      <c r="BF164" s="133">
        <f t="shared" si="25"/>
        <v>0</v>
      </c>
      <c r="BG164" s="133">
        <f t="shared" si="26"/>
        <v>0</v>
      </c>
      <c r="BH164" s="133">
        <f t="shared" si="27"/>
        <v>0</v>
      </c>
      <c r="BI164" s="133">
        <f t="shared" si="28"/>
        <v>0</v>
      </c>
      <c r="BJ164" s="17" t="s">
        <v>83</v>
      </c>
      <c r="BK164" s="133">
        <f t="shared" si="29"/>
        <v>0</v>
      </c>
      <c r="BL164" s="17" t="s">
        <v>284</v>
      </c>
      <c r="BM164" s="132" t="s">
        <v>765</v>
      </c>
    </row>
    <row r="165" spans="2:65" s="1" customFormat="1" ht="37.700000000000003" customHeight="1" x14ac:dyDescent="0.2">
      <c r="B165" s="120"/>
      <c r="C165" s="121" t="s">
        <v>488</v>
      </c>
      <c r="D165" s="121" t="s">
        <v>179</v>
      </c>
      <c r="E165" s="122" t="s">
        <v>1663</v>
      </c>
      <c r="F165" s="123" t="s">
        <v>1664</v>
      </c>
      <c r="G165" s="124" t="s">
        <v>328</v>
      </c>
      <c r="H165" s="125">
        <v>174.3</v>
      </c>
      <c r="I165" s="126"/>
      <c r="J165" s="127">
        <f t="shared" si="20"/>
        <v>0</v>
      </c>
      <c r="K165" s="123" t="s">
        <v>3</v>
      </c>
      <c r="L165" s="28"/>
      <c r="M165" s="128" t="s">
        <v>3</v>
      </c>
      <c r="N165" s="129" t="s">
        <v>46</v>
      </c>
      <c r="P165" s="130">
        <f t="shared" si="21"/>
        <v>0</v>
      </c>
      <c r="Q165" s="130">
        <v>0</v>
      </c>
      <c r="R165" s="130">
        <f t="shared" si="22"/>
        <v>0</v>
      </c>
      <c r="S165" s="130">
        <v>0</v>
      </c>
      <c r="T165" s="131">
        <f t="shared" si="23"/>
        <v>0</v>
      </c>
      <c r="AR165" s="132" t="s">
        <v>284</v>
      </c>
      <c r="AT165" s="132" t="s">
        <v>179</v>
      </c>
      <c r="AU165" s="132" t="s">
        <v>86</v>
      </c>
      <c r="AY165" s="17" t="s">
        <v>177</v>
      </c>
      <c r="BE165" s="133">
        <f t="shared" si="24"/>
        <v>0</v>
      </c>
      <c r="BF165" s="133">
        <f t="shared" si="25"/>
        <v>0</v>
      </c>
      <c r="BG165" s="133">
        <f t="shared" si="26"/>
        <v>0</v>
      </c>
      <c r="BH165" s="133">
        <f t="shared" si="27"/>
        <v>0</v>
      </c>
      <c r="BI165" s="133">
        <f t="shared" si="28"/>
        <v>0</v>
      </c>
      <c r="BJ165" s="17" t="s">
        <v>83</v>
      </c>
      <c r="BK165" s="133">
        <f t="shared" si="29"/>
        <v>0</v>
      </c>
      <c r="BL165" s="17" t="s">
        <v>284</v>
      </c>
      <c r="BM165" s="132" t="s">
        <v>777</v>
      </c>
    </row>
    <row r="166" spans="2:65" s="1" customFormat="1" ht="16.5" customHeight="1" x14ac:dyDescent="0.2">
      <c r="B166" s="120"/>
      <c r="C166" s="121" t="s">
        <v>497</v>
      </c>
      <c r="D166" s="121" t="s">
        <v>179</v>
      </c>
      <c r="E166" s="122" t="s">
        <v>1665</v>
      </c>
      <c r="F166" s="123" t="s">
        <v>1666</v>
      </c>
      <c r="G166" s="124" t="s">
        <v>328</v>
      </c>
      <c r="H166" s="125">
        <v>55</v>
      </c>
      <c r="I166" s="126"/>
      <c r="J166" s="127">
        <f t="shared" si="20"/>
        <v>0</v>
      </c>
      <c r="K166" s="123" t="s">
        <v>3</v>
      </c>
      <c r="L166" s="28"/>
      <c r="M166" s="128" t="s">
        <v>3</v>
      </c>
      <c r="N166" s="129" t="s">
        <v>46</v>
      </c>
      <c r="P166" s="130">
        <f t="shared" si="21"/>
        <v>0</v>
      </c>
      <c r="Q166" s="130">
        <v>0</v>
      </c>
      <c r="R166" s="130">
        <f t="shared" si="22"/>
        <v>0</v>
      </c>
      <c r="S166" s="130">
        <v>0</v>
      </c>
      <c r="T166" s="131">
        <f t="shared" si="23"/>
        <v>0</v>
      </c>
      <c r="AR166" s="132" t="s">
        <v>284</v>
      </c>
      <c r="AT166" s="132" t="s">
        <v>179</v>
      </c>
      <c r="AU166" s="132" t="s">
        <v>86</v>
      </c>
      <c r="AY166" s="17" t="s">
        <v>177</v>
      </c>
      <c r="BE166" s="133">
        <f t="shared" si="24"/>
        <v>0</v>
      </c>
      <c r="BF166" s="133">
        <f t="shared" si="25"/>
        <v>0</v>
      </c>
      <c r="BG166" s="133">
        <f t="shared" si="26"/>
        <v>0</v>
      </c>
      <c r="BH166" s="133">
        <f t="shared" si="27"/>
        <v>0</v>
      </c>
      <c r="BI166" s="133">
        <f t="shared" si="28"/>
        <v>0</v>
      </c>
      <c r="BJ166" s="17" t="s">
        <v>83</v>
      </c>
      <c r="BK166" s="133">
        <f t="shared" si="29"/>
        <v>0</v>
      </c>
      <c r="BL166" s="17" t="s">
        <v>284</v>
      </c>
      <c r="BM166" s="132" t="s">
        <v>790</v>
      </c>
    </row>
    <row r="167" spans="2:65" s="1" customFormat="1" ht="16.5" customHeight="1" x14ac:dyDescent="0.2">
      <c r="B167" s="120"/>
      <c r="C167" s="121" t="s">
        <v>503</v>
      </c>
      <c r="D167" s="121" t="s">
        <v>179</v>
      </c>
      <c r="E167" s="122" t="s">
        <v>1667</v>
      </c>
      <c r="F167" s="123" t="s">
        <v>1668</v>
      </c>
      <c r="G167" s="124" t="s">
        <v>328</v>
      </c>
      <c r="H167" s="125">
        <v>55</v>
      </c>
      <c r="I167" s="126"/>
      <c r="J167" s="127">
        <f t="shared" si="20"/>
        <v>0</v>
      </c>
      <c r="K167" s="123" t="s">
        <v>3</v>
      </c>
      <c r="L167" s="28"/>
      <c r="M167" s="128" t="s">
        <v>3</v>
      </c>
      <c r="N167" s="129" t="s">
        <v>46</v>
      </c>
      <c r="P167" s="130">
        <f t="shared" si="21"/>
        <v>0</v>
      </c>
      <c r="Q167" s="130">
        <v>0</v>
      </c>
      <c r="R167" s="130">
        <f t="shared" si="22"/>
        <v>0</v>
      </c>
      <c r="S167" s="130">
        <v>0</v>
      </c>
      <c r="T167" s="131">
        <f t="shared" si="23"/>
        <v>0</v>
      </c>
      <c r="AR167" s="132" t="s">
        <v>284</v>
      </c>
      <c r="AT167" s="132" t="s">
        <v>179</v>
      </c>
      <c r="AU167" s="132" t="s">
        <v>86</v>
      </c>
      <c r="AY167" s="17" t="s">
        <v>177</v>
      </c>
      <c r="BE167" s="133">
        <f t="shared" si="24"/>
        <v>0</v>
      </c>
      <c r="BF167" s="133">
        <f t="shared" si="25"/>
        <v>0</v>
      </c>
      <c r="BG167" s="133">
        <f t="shared" si="26"/>
        <v>0</v>
      </c>
      <c r="BH167" s="133">
        <f t="shared" si="27"/>
        <v>0</v>
      </c>
      <c r="BI167" s="133">
        <f t="shared" si="28"/>
        <v>0</v>
      </c>
      <c r="BJ167" s="17" t="s">
        <v>83</v>
      </c>
      <c r="BK167" s="133">
        <f t="shared" si="29"/>
        <v>0</v>
      </c>
      <c r="BL167" s="17" t="s">
        <v>284</v>
      </c>
      <c r="BM167" s="132" t="s">
        <v>806</v>
      </c>
    </row>
    <row r="168" spans="2:65" s="1" customFormat="1" ht="24.2" customHeight="1" x14ac:dyDescent="0.2">
      <c r="B168" s="120"/>
      <c r="C168" s="121" t="s">
        <v>510</v>
      </c>
      <c r="D168" s="121" t="s">
        <v>179</v>
      </c>
      <c r="E168" s="122" t="s">
        <v>1669</v>
      </c>
      <c r="F168" s="123" t="s">
        <v>1670</v>
      </c>
      <c r="G168" s="124" t="s">
        <v>227</v>
      </c>
      <c r="H168" s="125">
        <v>2.9350000000000001</v>
      </c>
      <c r="I168" s="126"/>
      <c r="J168" s="127">
        <f t="shared" si="20"/>
        <v>0</v>
      </c>
      <c r="K168" s="123" t="s">
        <v>3</v>
      </c>
      <c r="L168" s="28"/>
      <c r="M168" s="128" t="s">
        <v>3</v>
      </c>
      <c r="N168" s="129" t="s">
        <v>46</v>
      </c>
      <c r="P168" s="130">
        <f t="shared" si="21"/>
        <v>0</v>
      </c>
      <c r="Q168" s="130">
        <v>0</v>
      </c>
      <c r="R168" s="130">
        <f t="shared" si="22"/>
        <v>0</v>
      </c>
      <c r="S168" s="130">
        <v>0</v>
      </c>
      <c r="T168" s="131">
        <f t="shared" si="23"/>
        <v>0</v>
      </c>
      <c r="AR168" s="132" t="s">
        <v>284</v>
      </c>
      <c r="AT168" s="132" t="s">
        <v>179</v>
      </c>
      <c r="AU168" s="132" t="s">
        <v>86</v>
      </c>
      <c r="AY168" s="17" t="s">
        <v>177</v>
      </c>
      <c r="BE168" s="133">
        <f t="shared" si="24"/>
        <v>0</v>
      </c>
      <c r="BF168" s="133">
        <f t="shared" si="25"/>
        <v>0</v>
      </c>
      <c r="BG168" s="133">
        <f t="shared" si="26"/>
        <v>0</v>
      </c>
      <c r="BH168" s="133">
        <f t="shared" si="27"/>
        <v>0</v>
      </c>
      <c r="BI168" s="133">
        <f t="shared" si="28"/>
        <v>0</v>
      </c>
      <c r="BJ168" s="17" t="s">
        <v>83</v>
      </c>
      <c r="BK168" s="133">
        <f t="shared" si="29"/>
        <v>0</v>
      </c>
      <c r="BL168" s="17" t="s">
        <v>284</v>
      </c>
      <c r="BM168" s="132" t="s">
        <v>822</v>
      </c>
    </row>
    <row r="169" spans="2:65" s="11" customFormat="1" ht="22.7" customHeight="1" x14ac:dyDescent="0.2">
      <c r="B169" s="108"/>
      <c r="D169" s="109" t="s">
        <v>74</v>
      </c>
      <c r="E169" s="118" t="s">
        <v>1671</v>
      </c>
      <c r="F169" s="118" t="s">
        <v>1672</v>
      </c>
      <c r="I169" s="111"/>
      <c r="J169" s="119">
        <f>BK169</f>
        <v>0</v>
      </c>
      <c r="L169" s="108"/>
      <c r="M169" s="113"/>
      <c r="P169" s="114">
        <f>SUM(P170:P192)</f>
        <v>0</v>
      </c>
      <c r="R169" s="114">
        <f>SUM(R170:R192)</f>
        <v>0</v>
      </c>
      <c r="T169" s="115">
        <f>SUM(T170:T192)</f>
        <v>0</v>
      </c>
      <c r="AR169" s="109" t="s">
        <v>86</v>
      </c>
      <c r="AT169" s="116" t="s">
        <v>74</v>
      </c>
      <c r="AU169" s="116" t="s">
        <v>83</v>
      </c>
      <c r="AY169" s="109" t="s">
        <v>177</v>
      </c>
      <c r="BK169" s="117">
        <f>SUM(BK170:BK192)</f>
        <v>0</v>
      </c>
    </row>
    <row r="170" spans="2:65" s="1" customFormat="1" ht="24.2" customHeight="1" x14ac:dyDescent="0.2">
      <c r="B170" s="120"/>
      <c r="C170" s="121" t="s">
        <v>515</v>
      </c>
      <c r="D170" s="121" t="s">
        <v>179</v>
      </c>
      <c r="E170" s="122" t="s">
        <v>1673</v>
      </c>
      <c r="F170" s="123" t="s">
        <v>1674</v>
      </c>
      <c r="G170" s="124" t="s">
        <v>387</v>
      </c>
      <c r="H170" s="125">
        <v>1</v>
      </c>
      <c r="I170" s="126"/>
      <c r="J170" s="127">
        <f t="shared" ref="J170:J179" si="30">ROUND(I170*H170,2)</f>
        <v>0</v>
      </c>
      <c r="K170" s="123" t="s">
        <v>3</v>
      </c>
      <c r="L170" s="28"/>
      <c r="M170" s="128" t="s">
        <v>3</v>
      </c>
      <c r="N170" s="129" t="s">
        <v>46</v>
      </c>
      <c r="P170" s="130">
        <f t="shared" ref="P170:P179" si="31">O170*H170</f>
        <v>0</v>
      </c>
      <c r="Q170" s="130">
        <v>0</v>
      </c>
      <c r="R170" s="130">
        <f t="shared" ref="R170:R179" si="32">Q170*H170</f>
        <v>0</v>
      </c>
      <c r="S170" s="130">
        <v>0</v>
      </c>
      <c r="T170" s="131">
        <f t="shared" ref="T170:T179" si="33">S170*H170</f>
        <v>0</v>
      </c>
      <c r="AR170" s="132" t="s">
        <v>284</v>
      </c>
      <c r="AT170" s="132" t="s">
        <v>179</v>
      </c>
      <c r="AU170" s="132" t="s">
        <v>86</v>
      </c>
      <c r="AY170" s="17" t="s">
        <v>177</v>
      </c>
      <c r="BE170" s="133">
        <f t="shared" ref="BE170:BE179" si="34">IF(N170="základní",J170,0)</f>
        <v>0</v>
      </c>
      <c r="BF170" s="133">
        <f t="shared" ref="BF170:BF179" si="35">IF(N170="snížená",J170,0)</f>
        <v>0</v>
      </c>
      <c r="BG170" s="133">
        <f t="shared" ref="BG170:BG179" si="36">IF(N170="zákl. přenesená",J170,0)</f>
        <v>0</v>
      </c>
      <c r="BH170" s="133">
        <f t="shared" ref="BH170:BH179" si="37">IF(N170="sníž. přenesená",J170,0)</f>
        <v>0</v>
      </c>
      <c r="BI170" s="133">
        <f t="shared" ref="BI170:BI179" si="38">IF(N170="nulová",J170,0)</f>
        <v>0</v>
      </c>
      <c r="BJ170" s="17" t="s">
        <v>83</v>
      </c>
      <c r="BK170" s="133">
        <f t="shared" ref="BK170:BK179" si="39">ROUND(I170*H170,2)</f>
        <v>0</v>
      </c>
      <c r="BL170" s="17" t="s">
        <v>284</v>
      </c>
      <c r="BM170" s="132" t="s">
        <v>839</v>
      </c>
    </row>
    <row r="171" spans="2:65" s="1" customFormat="1" ht="24.2" customHeight="1" x14ac:dyDescent="0.2">
      <c r="B171" s="120"/>
      <c r="C171" s="121" t="s">
        <v>523</v>
      </c>
      <c r="D171" s="121" t="s">
        <v>179</v>
      </c>
      <c r="E171" s="122" t="s">
        <v>1675</v>
      </c>
      <c r="F171" s="123" t="s">
        <v>1676</v>
      </c>
      <c r="G171" s="124" t="s">
        <v>387</v>
      </c>
      <c r="H171" s="125">
        <v>12</v>
      </c>
      <c r="I171" s="126"/>
      <c r="J171" s="127">
        <f t="shared" si="30"/>
        <v>0</v>
      </c>
      <c r="K171" s="123" t="s">
        <v>3</v>
      </c>
      <c r="L171" s="28"/>
      <c r="M171" s="128" t="s">
        <v>3</v>
      </c>
      <c r="N171" s="129" t="s">
        <v>46</v>
      </c>
      <c r="P171" s="130">
        <f t="shared" si="31"/>
        <v>0</v>
      </c>
      <c r="Q171" s="130">
        <v>0</v>
      </c>
      <c r="R171" s="130">
        <f t="shared" si="32"/>
        <v>0</v>
      </c>
      <c r="S171" s="130">
        <v>0</v>
      </c>
      <c r="T171" s="131">
        <f t="shared" si="33"/>
        <v>0</v>
      </c>
      <c r="AR171" s="132" t="s">
        <v>284</v>
      </c>
      <c r="AT171" s="132" t="s">
        <v>179</v>
      </c>
      <c r="AU171" s="132" t="s">
        <v>86</v>
      </c>
      <c r="AY171" s="17" t="s">
        <v>177</v>
      </c>
      <c r="BE171" s="133">
        <f t="shared" si="34"/>
        <v>0</v>
      </c>
      <c r="BF171" s="133">
        <f t="shared" si="35"/>
        <v>0</v>
      </c>
      <c r="BG171" s="133">
        <f t="shared" si="36"/>
        <v>0</v>
      </c>
      <c r="BH171" s="133">
        <f t="shared" si="37"/>
        <v>0</v>
      </c>
      <c r="BI171" s="133">
        <f t="shared" si="38"/>
        <v>0</v>
      </c>
      <c r="BJ171" s="17" t="s">
        <v>83</v>
      </c>
      <c r="BK171" s="133">
        <f t="shared" si="39"/>
        <v>0</v>
      </c>
      <c r="BL171" s="17" t="s">
        <v>284</v>
      </c>
      <c r="BM171" s="132" t="s">
        <v>850</v>
      </c>
    </row>
    <row r="172" spans="2:65" s="1" customFormat="1" ht="24.2" customHeight="1" x14ac:dyDescent="0.2">
      <c r="B172" s="120"/>
      <c r="C172" s="121" t="s">
        <v>532</v>
      </c>
      <c r="D172" s="121" t="s">
        <v>179</v>
      </c>
      <c r="E172" s="122" t="s">
        <v>1677</v>
      </c>
      <c r="F172" s="123" t="s">
        <v>1678</v>
      </c>
      <c r="G172" s="124" t="s">
        <v>387</v>
      </c>
      <c r="H172" s="125">
        <v>3</v>
      </c>
      <c r="I172" s="126"/>
      <c r="J172" s="127">
        <f t="shared" si="30"/>
        <v>0</v>
      </c>
      <c r="K172" s="123" t="s">
        <v>3</v>
      </c>
      <c r="L172" s="28"/>
      <c r="M172" s="128" t="s">
        <v>3</v>
      </c>
      <c r="N172" s="129" t="s">
        <v>46</v>
      </c>
      <c r="P172" s="130">
        <f t="shared" si="31"/>
        <v>0</v>
      </c>
      <c r="Q172" s="130">
        <v>0</v>
      </c>
      <c r="R172" s="130">
        <f t="shared" si="32"/>
        <v>0</v>
      </c>
      <c r="S172" s="130">
        <v>0</v>
      </c>
      <c r="T172" s="131">
        <f t="shared" si="33"/>
        <v>0</v>
      </c>
      <c r="AR172" s="132" t="s">
        <v>284</v>
      </c>
      <c r="AT172" s="132" t="s">
        <v>179</v>
      </c>
      <c r="AU172" s="132" t="s">
        <v>86</v>
      </c>
      <c r="AY172" s="17" t="s">
        <v>177</v>
      </c>
      <c r="BE172" s="133">
        <f t="shared" si="34"/>
        <v>0</v>
      </c>
      <c r="BF172" s="133">
        <f t="shared" si="35"/>
        <v>0</v>
      </c>
      <c r="BG172" s="133">
        <f t="shared" si="36"/>
        <v>0</v>
      </c>
      <c r="BH172" s="133">
        <f t="shared" si="37"/>
        <v>0</v>
      </c>
      <c r="BI172" s="133">
        <f t="shared" si="38"/>
        <v>0</v>
      </c>
      <c r="BJ172" s="17" t="s">
        <v>83</v>
      </c>
      <c r="BK172" s="133">
        <f t="shared" si="39"/>
        <v>0</v>
      </c>
      <c r="BL172" s="17" t="s">
        <v>284</v>
      </c>
      <c r="BM172" s="132" t="s">
        <v>861</v>
      </c>
    </row>
    <row r="173" spans="2:65" s="1" customFormat="1" ht="24.2" customHeight="1" x14ac:dyDescent="0.2">
      <c r="B173" s="120"/>
      <c r="C173" s="121" t="s">
        <v>540</v>
      </c>
      <c r="D173" s="121" t="s">
        <v>179</v>
      </c>
      <c r="E173" s="122" t="s">
        <v>1677</v>
      </c>
      <c r="F173" s="123" t="s">
        <v>1678</v>
      </c>
      <c r="G173" s="124" t="s">
        <v>387</v>
      </c>
      <c r="H173" s="125">
        <v>12</v>
      </c>
      <c r="I173" s="126"/>
      <c r="J173" s="127">
        <f t="shared" si="30"/>
        <v>0</v>
      </c>
      <c r="K173" s="123" t="s">
        <v>3</v>
      </c>
      <c r="L173" s="28"/>
      <c r="M173" s="128" t="s">
        <v>3</v>
      </c>
      <c r="N173" s="129" t="s">
        <v>46</v>
      </c>
      <c r="P173" s="130">
        <f t="shared" si="31"/>
        <v>0</v>
      </c>
      <c r="Q173" s="130">
        <v>0</v>
      </c>
      <c r="R173" s="130">
        <f t="shared" si="32"/>
        <v>0</v>
      </c>
      <c r="S173" s="130">
        <v>0</v>
      </c>
      <c r="T173" s="131">
        <f t="shared" si="33"/>
        <v>0</v>
      </c>
      <c r="AR173" s="132" t="s">
        <v>284</v>
      </c>
      <c r="AT173" s="132" t="s">
        <v>179</v>
      </c>
      <c r="AU173" s="132" t="s">
        <v>86</v>
      </c>
      <c r="AY173" s="17" t="s">
        <v>177</v>
      </c>
      <c r="BE173" s="133">
        <f t="shared" si="34"/>
        <v>0</v>
      </c>
      <c r="BF173" s="133">
        <f t="shared" si="35"/>
        <v>0</v>
      </c>
      <c r="BG173" s="133">
        <f t="shared" si="36"/>
        <v>0</v>
      </c>
      <c r="BH173" s="133">
        <f t="shared" si="37"/>
        <v>0</v>
      </c>
      <c r="BI173" s="133">
        <f t="shared" si="38"/>
        <v>0</v>
      </c>
      <c r="BJ173" s="17" t="s">
        <v>83</v>
      </c>
      <c r="BK173" s="133">
        <f t="shared" si="39"/>
        <v>0</v>
      </c>
      <c r="BL173" s="17" t="s">
        <v>284</v>
      </c>
      <c r="BM173" s="132" t="s">
        <v>870</v>
      </c>
    </row>
    <row r="174" spans="2:65" s="1" customFormat="1" ht="24.2" customHeight="1" x14ac:dyDescent="0.2">
      <c r="B174" s="120"/>
      <c r="C174" s="121" t="s">
        <v>548</v>
      </c>
      <c r="D174" s="121" t="s">
        <v>179</v>
      </c>
      <c r="E174" s="122" t="s">
        <v>1679</v>
      </c>
      <c r="F174" s="123" t="s">
        <v>1680</v>
      </c>
      <c r="G174" s="124" t="s">
        <v>387</v>
      </c>
      <c r="H174" s="125">
        <v>10</v>
      </c>
      <c r="I174" s="126"/>
      <c r="J174" s="127">
        <f t="shared" si="30"/>
        <v>0</v>
      </c>
      <c r="K174" s="123" t="s">
        <v>3</v>
      </c>
      <c r="L174" s="28"/>
      <c r="M174" s="128" t="s">
        <v>3</v>
      </c>
      <c r="N174" s="129" t="s">
        <v>46</v>
      </c>
      <c r="P174" s="130">
        <f t="shared" si="31"/>
        <v>0</v>
      </c>
      <c r="Q174" s="130">
        <v>0</v>
      </c>
      <c r="R174" s="130">
        <f t="shared" si="32"/>
        <v>0</v>
      </c>
      <c r="S174" s="130">
        <v>0</v>
      </c>
      <c r="T174" s="131">
        <f t="shared" si="33"/>
        <v>0</v>
      </c>
      <c r="AR174" s="132" t="s">
        <v>284</v>
      </c>
      <c r="AT174" s="132" t="s">
        <v>179</v>
      </c>
      <c r="AU174" s="132" t="s">
        <v>86</v>
      </c>
      <c r="AY174" s="17" t="s">
        <v>177</v>
      </c>
      <c r="BE174" s="133">
        <f t="shared" si="34"/>
        <v>0</v>
      </c>
      <c r="BF174" s="133">
        <f t="shared" si="35"/>
        <v>0</v>
      </c>
      <c r="BG174" s="133">
        <f t="shared" si="36"/>
        <v>0</v>
      </c>
      <c r="BH174" s="133">
        <f t="shared" si="37"/>
        <v>0</v>
      </c>
      <c r="BI174" s="133">
        <f t="shared" si="38"/>
        <v>0</v>
      </c>
      <c r="BJ174" s="17" t="s">
        <v>83</v>
      </c>
      <c r="BK174" s="133">
        <f t="shared" si="39"/>
        <v>0</v>
      </c>
      <c r="BL174" s="17" t="s">
        <v>284</v>
      </c>
      <c r="BM174" s="132" t="s">
        <v>883</v>
      </c>
    </row>
    <row r="175" spans="2:65" s="1" customFormat="1" ht="24.2" customHeight="1" x14ac:dyDescent="0.2">
      <c r="B175" s="120"/>
      <c r="C175" s="121" t="s">
        <v>556</v>
      </c>
      <c r="D175" s="121" t="s">
        <v>179</v>
      </c>
      <c r="E175" s="122" t="s">
        <v>1681</v>
      </c>
      <c r="F175" s="123" t="s">
        <v>1682</v>
      </c>
      <c r="G175" s="124" t="s">
        <v>387</v>
      </c>
      <c r="H175" s="125">
        <v>10</v>
      </c>
      <c r="I175" s="126"/>
      <c r="J175" s="127">
        <f t="shared" si="30"/>
        <v>0</v>
      </c>
      <c r="K175" s="123" t="s">
        <v>3</v>
      </c>
      <c r="L175" s="28"/>
      <c r="M175" s="128" t="s">
        <v>3</v>
      </c>
      <c r="N175" s="129" t="s">
        <v>46</v>
      </c>
      <c r="P175" s="130">
        <f t="shared" si="31"/>
        <v>0</v>
      </c>
      <c r="Q175" s="130">
        <v>0</v>
      </c>
      <c r="R175" s="130">
        <f t="shared" si="32"/>
        <v>0</v>
      </c>
      <c r="S175" s="130">
        <v>0</v>
      </c>
      <c r="T175" s="131">
        <f t="shared" si="33"/>
        <v>0</v>
      </c>
      <c r="AR175" s="132" t="s">
        <v>284</v>
      </c>
      <c r="AT175" s="132" t="s">
        <v>179</v>
      </c>
      <c r="AU175" s="132" t="s">
        <v>86</v>
      </c>
      <c r="AY175" s="17" t="s">
        <v>177</v>
      </c>
      <c r="BE175" s="133">
        <f t="shared" si="34"/>
        <v>0</v>
      </c>
      <c r="BF175" s="133">
        <f t="shared" si="35"/>
        <v>0</v>
      </c>
      <c r="BG175" s="133">
        <f t="shared" si="36"/>
        <v>0</v>
      </c>
      <c r="BH175" s="133">
        <f t="shared" si="37"/>
        <v>0</v>
      </c>
      <c r="BI175" s="133">
        <f t="shared" si="38"/>
        <v>0</v>
      </c>
      <c r="BJ175" s="17" t="s">
        <v>83</v>
      </c>
      <c r="BK175" s="133">
        <f t="shared" si="39"/>
        <v>0</v>
      </c>
      <c r="BL175" s="17" t="s">
        <v>284</v>
      </c>
      <c r="BM175" s="132" t="s">
        <v>892</v>
      </c>
    </row>
    <row r="176" spans="2:65" s="1" customFormat="1" ht="24.2" customHeight="1" x14ac:dyDescent="0.2">
      <c r="B176" s="120"/>
      <c r="C176" s="121" t="s">
        <v>564</v>
      </c>
      <c r="D176" s="121" t="s">
        <v>179</v>
      </c>
      <c r="E176" s="122" t="s">
        <v>1683</v>
      </c>
      <c r="F176" s="123" t="s">
        <v>1684</v>
      </c>
      <c r="G176" s="124" t="s">
        <v>387</v>
      </c>
      <c r="H176" s="125">
        <v>4</v>
      </c>
      <c r="I176" s="126"/>
      <c r="J176" s="127">
        <f t="shared" si="30"/>
        <v>0</v>
      </c>
      <c r="K176" s="123" t="s">
        <v>3</v>
      </c>
      <c r="L176" s="28"/>
      <c r="M176" s="128" t="s">
        <v>3</v>
      </c>
      <c r="N176" s="129" t="s">
        <v>46</v>
      </c>
      <c r="P176" s="130">
        <f t="shared" si="31"/>
        <v>0</v>
      </c>
      <c r="Q176" s="130">
        <v>0</v>
      </c>
      <c r="R176" s="130">
        <f t="shared" si="32"/>
        <v>0</v>
      </c>
      <c r="S176" s="130">
        <v>0</v>
      </c>
      <c r="T176" s="131">
        <f t="shared" si="33"/>
        <v>0</v>
      </c>
      <c r="AR176" s="132" t="s">
        <v>284</v>
      </c>
      <c r="AT176" s="132" t="s">
        <v>179</v>
      </c>
      <c r="AU176" s="132" t="s">
        <v>86</v>
      </c>
      <c r="AY176" s="17" t="s">
        <v>177</v>
      </c>
      <c r="BE176" s="133">
        <f t="shared" si="34"/>
        <v>0</v>
      </c>
      <c r="BF176" s="133">
        <f t="shared" si="35"/>
        <v>0</v>
      </c>
      <c r="BG176" s="133">
        <f t="shared" si="36"/>
        <v>0</v>
      </c>
      <c r="BH176" s="133">
        <f t="shared" si="37"/>
        <v>0</v>
      </c>
      <c r="BI176" s="133">
        <f t="shared" si="38"/>
        <v>0</v>
      </c>
      <c r="BJ176" s="17" t="s">
        <v>83</v>
      </c>
      <c r="BK176" s="133">
        <f t="shared" si="39"/>
        <v>0</v>
      </c>
      <c r="BL176" s="17" t="s">
        <v>284</v>
      </c>
      <c r="BM176" s="132" t="s">
        <v>901</v>
      </c>
    </row>
    <row r="177" spans="2:65" s="1" customFormat="1" ht="24.2" customHeight="1" x14ac:dyDescent="0.2">
      <c r="B177" s="120"/>
      <c r="C177" s="121" t="s">
        <v>570</v>
      </c>
      <c r="D177" s="121" t="s">
        <v>179</v>
      </c>
      <c r="E177" s="122" t="s">
        <v>1685</v>
      </c>
      <c r="F177" s="123" t="s">
        <v>1686</v>
      </c>
      <c r="G177" s="124" t="s">
        <v>387</v>
      </c>
      <c r="H177" s="125">
        <v>6</v>
      </c>
      <c r="I177" s="126"/>
      <c r="J177" s="127">
        <f t="shared" si="30"/>
        <v>0</v>
      </c>
      <c r="K177" s="123" t="s">
        <v>3</v>
      </c>
      <c r="L177" s="28"/>
      <c r="M177" s="128" t="s">
        <v>3</v>
      </c>
      <c r="N177" s="129" t="s">
        <v>46</v>
      </c>
      <c r="P177" s="130">
        <f t="shared" si="31"/>
        <v>0</v>
      </c>
      <c r="Q177" s="130">
        <v>0</v>
      </c>
      <c r="R177" s="130">
        <f t="shared" si="32"/>
        <v>0</v>
      </c>
      <c r="S177" s="130">
        <v>0</v>
      </c>
      <c r="T177" s="131">
        <f t="shared" si="33"/>
        <v>0</v>
      </c>
      <c r="AR177" s="132" t="s">
        <v>284</v>
      </c>
      <c r="AT177" s="132" t="s">
        <v>179</v>
      </c>
      <c r="AU177" s="132" t="s">
        <v>86</v>
      </c>
      <c r="AY177" s="17" t="s">
        <v>177</v>
      </c>
      <c r="BE177" s="133">
        <f t="shared" si="34"/>
        <v>0</v>
      </c>
      <c r="BF177" s="133">
        <f t="shared" si="35"/>
        <v>0</v>
      </c>
      <c r="BG177" s="133">
        <f t="shared" si="36"/>
        <v>0</v>
      </c>
      <c r="BH177" s="133">
        <f t="shared" si="37"/>
        <v>0</v>
      </c>
      <c r="BI177" s="133">
        <f t="shared" si="38"/>
        <v>0</v>
      </c>
      <c r="BJ177" s="17" t="s">
        <v>83</v>
      </c>
      <c r="BK177" s="133">
        <f t="shared" si="39"/>
        <v>0</v>
      </c>
      <c r="BL177" s="17" t="s">
        <v>284</v>
      </c>
      <c r="BM177" s="132" t="s">
        <v>911</v>
      </c>
    </row>
    <row r="178" spans="2:65" s="1" customFormat="1" ht="24.2" customHeight="1" x14ac:dyDescent="0.2">
      <c r="B178" s="120"/>
      <c r="C178" s="121" t="s">
        <v>577</v>
      </c>
      <c r="D178" s="121" t="s">
        <v>179</v>
      </c>
      <c r="E178" s="122" t="s">
        <v>1687</v>
      </c>
      <c r="F178" s="123" t="s">
        <v>1688</v>
      </c>
      <c r="G178" s="124" t="s">
        <v>387</v>
      </c>
      <c r="H178" s="125">
        <v>8</v>
      </c>
      <c r="I178" s="126"/>
      <c r="J178" s="127">
        <f t="shared" si="30"/>
        <v>0</v>
      </c>
      <c r="K178" s="123" t="s">
        <v>3</v>
      </c>
      <c r="L178" s="28"/>
      <c r="M178" s="128" t="s">
        <v>3</v>
      </c>
      <c r="N178" s="129" t="s">
        <v>46</v>
      </c>
      <c r="P178" s="130">
        <f t="shared" si="31"/>
        <v>0</v>
      </c>
      <c r="Q178" s="130">
        <v>0</v>
      </c>
      <c r="R178" s="130">
        <f t="shared" si="32"/>
        <v>0</v>
      </c>
      <c r="S178" s="130">
        <v>0</v>
      </c>
      <c r="T178" s="131">
        <f t="shared" si="33"/>
        <v>0</v>
      </c>
      <c r="AR178" s="132" t="s">
        <v>284</v>
      </c>
      <c r="AT178" s="132" t="s">
        <v>179</v>
      </c>
      <c r="AU178" s="132" t="s">
        <v>86</v>
      </c>
      <c r="AY178" s="17" t="s">
        <v>177</v>
      </c>
      <c r="BE178" s="133">
        <f t="shared" si="34"/>
        <v>0</v>
      </c>
      <c r="BF178" s="133">
        <f t="shared" si="35"/>
        <v>0</v>
      </c>
      <c r="BG178" s="133">
        <f t="shared" si="36"/>
        <v>0</v>
      </c>
      <c r="BH178" s="133">
        <f t="shared" si="37"/>
        <v>0</v>
      </c>
      <c r="BI178" s="133">
        <f t="shared" si="38"/>
        <v>0</v>
      </c>
      <c r="BJ178" s="17" t="s">
        <v>83</v>
      </c>
      <c r="BK178" s="133">
        <f t="shared" si="39"/>
        <v>0</v>
      </c>
      <c r="BL178" s="17" t="s">
        <v>284</v>
      </c>
      <c r="BM178" s="132" t="s">
        <v>919</v>
      </c>
    </row>
    <row r="179" spans="2:65" s="1" customFormat="1" ht="24.2" customHeight="1" x14ac:dyDescent="0.2">
      <c r="B179" s="120"/>
      <c r="C179" s="121" t="s">
        <v>597</v>
      </c>
      <c r="D179" s="121" t="s">
        <v>179</v>
      </c>
      <c r="E179" s="122" t="s">
        <v>1689</v>
      </c>
      <c r="F179" s="123" t="s">
        <v>1690</v>
      </c>
      <c r="G179" s="124" t="s">
        <v>387</v>
      </c>
      <c r="H179" s="125">
        <v>4</v>
      </c>
      <c r="I179" s="126"/>
      <c r="J179" s="127">
        <f t="shared" si="30"/>
        <v>0</v>
      </c>
      <c r="K179" s="123" t="s">
        <v>3</v>
      </c>
      <c r="L179" s="28"/>
      <c r="M179" s="128" t="s">
        <v>3</v>
      </c>
      <c r="N179" s="129" t="s">
        <v>46</v>
      </c>
      <c r="P179" s="130">
        <f t="shared" si="31"/>
        <v>0</v>
      </c>
      <c r="Q179" s="130">
        <v>0</v>
      </c>
      <c r="R179" s="130">
        <f t="shared" si="32"/>
        <v>0</v>
      </c>
      <c r="S179" s="130">
        <v>0</v>
      </c>
      <c r="T179" s="131">
        <f t="shared" si="33"/>
        <v>0</v>
      </c>
      <c r="AR179" s="132" t="s">
        <v>284</v>
      </c>
      <c r="AT179" s="132" t="s">
        <v>179</v>
      </c>
      <c r="AU179" s="132" t="s">
        <v>86</v>
      </c>
      <c r="AY179" s="17" t="s">
        <v>177</v>
      </c>
      <c r="BE179" s="133">
        <f t="shared" si="34"/>
        <v>0</v>
      </c>
      <c r="BF179" s="133">
        <f t="shared" si="35"/>
        <v>0</v>
      </c>
      <c r="BG179" s="133">
        <f t="shared" si="36"/>
        <v>0</v>
      </c>
      <c r="BH179" s="133">
        <f t="shared" si="37"/>
        <v>0</v>
      </c>
      <c r="BI179" s="133">
        <f t="shared" si="38"/>
        <v>0</v>
      </c>
      <c r="BJ179" s="17" t="s">
        <v>83</v>
      </c>
      <c r="BK179" s="133">
        <f t="shared" si="39"/>
        <v>0</v>
      </c>
      <c r="BL179" s="17" t="s">
        <v>284</v>
      </c>
      <c r="BM179" s="132" t="s">
        <v>931</v>
      </c>
    </row>
    <row r="180" spans="2:65" s="13" customFormat="1" x14ac:dyDescent="0.2">
      <c r="B180" s="145"/>
      <c r="D180" s="139" t="s">
        <v>188</v>
      </c>
      <c r="E180" s="146" t="s">
        <v>3</v>
      </c>
      <c r="F180" s="147" t="s">
        <v>1691</v>
      </c>
      <c r="H180" s="148">
        <v>4</v>
      </c>
      <c r="I180" s="149"/>
      <c r="L180" s="145"/>
      <c r="M180" s="150"/>
      <c r="T180" s="151"/>
      <c r="AT180" s="146" t="s">
        <v>188</v>
      </c>
      <c r="AU180" s="146" t="s">
        <v>86</v>
      </c>
      <c r="AV180" s="13" t="s">
        <v>86</v>
      </c>
      <c r="AW180" s="13" t="s">
        <v>36</v>
      </c>
      <c r="AX180" s="13" t="s">
        <v>75</v>
      </c>
      <c r="AY180" s="146" t="s">
        <v>177</v>
      </c>
    </row>
    <row r="181" spans="2:65" s="14" customFormat="1" x14ac:dyDescent="0.2">
      <c r="B181" s="152"/>
      <c r="D181" s="139" t="s">
        <v>188</v>
      </c>
      <c r="E181" s="153" t="s">
        <v>3</v>
      </c>
      <c r="F181" s="154" t="s">
        <v>199</v>
      </c>
      <c r="H181" s="155">
        <v>4</v>
      </c>
      <c r="I181" s="156"/>
      <c r="L181" s="152"/>
      <c r="M181" s="157"/>
      <c r="T181" s="158"/>
      <c r="AT181" s="153" t="s">
        <v>188</v>
      </c>
      <c r="AU181" s="153" t="s">
        <v>86</v>
      </c>
      <c r="AV181" s="14" t="s">
        <v>184</v>
      </c>
      <c r="AW181" s="14" t="s">
        <v>36</v>
      </c>
      <c r="AX181" s="14" t="s">
        <v>83</v>
      </c>
      <c r="AY181" s="153" t="s">
        <v>177</v>
      </c>
    </row>
    <row r="182" spans="2:65" s="1" customFormat="1" ht="16.5" customHeight="1" x14ac:dyDescent="0.2">
      <c r="B182" s="120"/>
      <c r="C182" s="121" t="s">
        <v>602</v>
      </c>
      <c r="D182" s="121" t="s">
        <v>179</v>
      </c>
      <c r="E182" s="122" t="s">
        <v>1692</v>
      </c>
      <c r="F182" s="123" t="s">
        <v>1693</v>
      </c>
      <c r="G182" s="124" t="s">
        <v>387</v>
      </c>
      <c r="H182" s="125">
        <v>9</v>
      </c>
      <c r="I182" s="126"/>
      <c r="J182" s="127">
        <f>ROUND(I182*H182,2)</f>
        <v>0</v>
      </c>
      <c r="K182" s="123" t="s">
        <v>3</v>
      </c>
      <c r="L182" s="28"/>
      <c r="M182" s="128" t="s">
        <v>3</v>
      </c>
      <c r="N182" s="129" t="s">
        <v>46</v>
      </c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284</v>
      </c>
      <c r="AT182" s="132" t="s">
        <v>179</v>
      </c>
      <c r="AU182" s="132" t="s">
        <v>86</v>
      </c>
      <c r="AY182" s="17" t="s">
        <v>177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7" t="s">
        <v>83</v>
      </c>
      <c r="BK182" s="133">
        <f>ROUND(I182*H182,2)</f>
        <v>0</v>
      </c>
      <c r="BL182" s="17" t="s">
        <v>284</v>
      </c>
      <c r="BM182" s="132" t="s">
        <v>944</v>
      </c>
    </row>
    <row r="183" spans="2:65" s="1" customFormat="1" ht="24.2" customHeight="1" x14ac:dyDescent="0.2">
      <c r="B183" s="120"/>
      <c r="C183" s="121" t="s">
        <v>609</v>
      </c>
      <c r="D183" s="121" t="s">
        <v>179</v>
      </c>
      <c r="E183" s="122" t="s">
        <v>1694</v>
      </c>
      <c r="F183" s="123" t="s">
        <v>1695</v>
      </c>
      <c r="G183" s="124" t="s">
        <v>387</v>
      </c>
      <c r="H183" s="125">
        <v>3</v>
      </c>
      <c r="I183" s="126"/>
      <c r="J183" s="127">
        <f>ROUND(I183*H183,2)</f>
        <v>0</v>
      </c>
      <c r="K183" s="123" t="s">
        <v>3</v>
      </c>
      <c r="L183" s="28"/>
      <c r="M183" s="128" t="s">
        <v>3</v>
      </c>
      <c r="N183" s="129" t="s">
        <v>46</v>
      </c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284</v>
      </c>
      <c r="AT183" s="132" t="s">
        <v>179</v>
      </c>
      <c r="AU183" s="132" t="s">
        <v>86</v>
      </c>
      <c r="AY183" s="17" t="s">
        <v>177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17" t="s">
        <v>83</v>
      </c>
      <c r="BK183" s="133">
        <f>ROUND(I183*H183,2)</f>
        <v>0</v>
      </c>
      <c r="BL183" s="17" t="s">
        <v>284</v>
      </c>
      <c r="BM183" s="132" t="s">
        <v>955</v>
      </c>
    </row>
    <row r="184" spans="2:65" s="12" customFormat="1" ht="33.75" x14ac:dyDescent="0.2">
      <c r="B184" s="138"/>
      <c r="D184" s="139" t="s">
        <v>188</v>
      </c>
      <c r="E184" s="140" t="s">
        <v>3</v>
      </c>
      <c r="F184" s="141" t="s">
        <v>1696</v>
      </c>
      <c r="H184" s="140" t="s">
        <v>3</v>
      </c>
      <c r="I184" s="142"/>
      <c r="L184" s="138"/>
      <c r="M184" s="143"/>
      <c r="T184" s="144"/>
      <c r="AT184" s="140" t="s">
        <v>188</v>
      </c>
      <c r="AU184" s="140" t="s">
        <v>86</v>
      </c>
      <c r="AV184" s="12" t="s">
        <v>83</v>
      </c>
      <c r="AW184" s="12" t="s">
        <v>36</v>
      </c>
      <c r="AX184" s="12" t="s">
        <v>75</v>
      </c>
      <c r="AY184" s="140" t="s">
        <v>177</v>
      </c>
    </row>
    <row r="185" spans="2:65" s="13" customFormat="1" x14ac:dyDescent="0.2">
      <c r="B185" s="145"/>
      <c r="D185" s="139" t="s">
        <v>188</v>
      </c>
      <c r="E185" s="146" t="s">
        <v>3</v>
      </c>
      <c r="F185" s="147" t="s">
        <v>1697</v>
      </c>
      <c r="H185" s="148">
        <v>3</v>
      </c>
      <c r="I185" s="149"/>
      <c r="L185" s="145"/>
      <c r="M185" s="150"/>
      <c r="T185" s="151"/>
      <c r="AT185" s="146" t="s">
        <v>188</v>
      </c>
      <c r="AU185" s="146" t="s">
        <v>86</v>
      </c>
      <c r="AV185" s="13" t="s">
        <v>86</v>
      </c>
      <c r="AW185" s="13" t="s">
        <v>36</v>
      </c>
      <c r="AX185" s="13" t="s">
        <v>75</v>
      </c>
      <c r="AY185" s="146" t="s">
        <v>177</v>
      </c>
    </row>
    <row r="186" spans="2:65" s="14" customFormat="1" x14ac:dyDescent="0.2">
      <c r="B186" s="152"/>
      <c r="D186" s="139" t="s">
        <v>188</v>
      </c>
      <c r="E186" s="153" t="s">
        <v>3</v>
      </c>
      <c r="F186" s="154" t="s">
        <v>199</v>
      </c>
      <c r="H186" s="155">
        <v>3</v>
      </c>
      <c r="I186" s="156"/>
      <c r="L186" s="152"/>
      <c r="M186" s="157"/>
      <c r="T186" s="158"/>
      <c r="AT186" s="153" t="s">
        <v>188</v>
      </c>
      <c r="AU186" s="153" t="s">
        <v>86</v>
      </c>
      <c r="AV186" s="14" t="s">
        <v>184</v>
      </c>
      <c r="AW186" s="14" t="s">
        <v>36</v>
      </c>
      <c r="AX186" s="14" t="s">
        <v>83</v>
      </c>
      <c r="AY186" s="153" t="s">
        <v>177</v>
      </c>
    </row>
    <row r="187" spans="2:65" s="1" customFormat="1" ht="24.2" customHeight="1" x14ac:dyDescent="0.2">
      <c r="B187" s="120"/>
      <c r="C187" s="121" t="s">
        <v>615</v>
      </c>
      <c r="D187" s="121" t="s">
        <v>179</v>
      </c>
      <c r="E187" s="122" t="s">
        <v>1698</v>
      </c>
      <c r="F187" s="123" t="s">
        <v>1699</v>
      </c>
      <c r="G187" s="124" t="s">
        <v>387</v>
      </c>
      <c r="H187" s="125">
        <v>2</v>
      </c>
      <c r="I187" s="126"/>
      <c r="J187" s="127">
        <f>ROUND(I187*H187,2)</f>
        <v>0</v>
      </c>
      <c r="K187" s="123" t="s">
        <v>3</v>
      </c>
      <c r="L187" s="28"/>
      <c r="M187" s="128" t="s">
        <v>3</v>
      </c>
      <c r="N187" s="129" t="s">
        <v>46</v>
      </c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AR187" s="132" t="s">
        <v>284</v>
      </c>
      <c r="AT187" s="132" t="s">
        <v>179</v>
      </c>
      <c r="AU187" s="132" t="s">
        <v>86</v>
      </c>
      <c r="AY187" s="17" t="s">
        <v>177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7" t="s">
        <v>83</v>
      </c>
      <c r="BK187" s="133">
        <f>ROUND(I187*H187,2)</f>
        <v>0</v>
      </c>
      <c r="BL187" s="17" t="s">
        <v>284</v>
      </c>
      <c r="BM187" s="132" t="s">
        <v>967</v>
      </c>
    </row>
    <row r="188" spans="2:65" s="12" customFormat="1" ht="33.75" x14ac:dyDescent="0.2">
      <c r="B188" s="138"/>
      <c r="D188" s="139" t="s">
        <v>188</v>
      </c>
      <c r="E188" s="140" t="s">
        <v>3</v>
      </c>
      <c r="F188" s="141" t="s">
        <v>1700</v>
      </c>
      <c r="H188" s="140" t="s">
        <v>3</v>
      </c>
      <c r="I188" s="142"/>
      <c r="L188" s="138"/>
      <c r="M188" s="143"/>
      <c r="T188" s="144"/>
      <c r="AT188" s="140" t="s">
        <v>188</v>
      </c>
      <c r="AU188" s="140" t="s">
        <v>86</v>
      </c>
      <c r="AV188" s="12" t="s">
        <v>83</v>
      </c>
      <c r="AW188" s="12" t="s">
        <v>36</v>
      </c>
      <c r="AX188" s="12" t="s">
        <v>75</v>
      </c>
      <c r="AY188" s="140" t="s">
        <v>177</v>
      </c>
    </row>
    <row r="189" spans="2:65" s="13" customFormat="1" x14ac:dyDescent="0.2">
      <c r="B189" s="145"/>
      <c r="D189" s="139" t="s">
        <v>188</v>
      </c>
      <c r="E189" s="146" t="s">
        <v>3</v>
      </c>
      <c r="F189" s="147" t="s">
        <v>1701</v>
      </c>
      <c r="H189" s="148">
        <v>2</v>
      </c>
      <c r="I189" s="149"/>
      <c r="L189" s="145"/>
      <c r="M189" s="150"/>
      <c r="T189" s="151"/>
      <c r="AT189" s="146" t="s">
        <v>188</v>
      </c>
      <c r="AU189" s="146" t="s">
        <v>86</v>
      </c>
      <c r="AV189" s="13" t="s">
        <v>86</v>
      </c>
      <c r="AW189" s="13" t="s">
        <v>36</v>
      </c>
      <c r="AX189" s="13" t="s">
        <v>75</v>
      </c>
      <c r="AY189" s="146" t="s">
        <v>177</v>
      </c>
    </row>
    <row r="190" spans="2:65" s="14" customFormat="1" x14ac:dyDescent="0.2">
      <c r="B190" s="152"/>
      <c r="D190" s="139" t="s">
        <v>188</v>
      </c>
      <c r="E190" s="153" t="s">
        <v>3</v>
      </c>
      <c r="F190" s="154" t="s">
        <v>199</v>
      </c>
      <c r="H190" s="155">
        <v>2</v>
      </c>
      <c r="I190" s="156"/>
      <c r="L190" s="152"/>
      <c r="M190" s="157"/>
      <c r="T190" s="158"/>
      <c r="AT190" s="153" t="s">
        <v>188</v>
      </c>
      <c r="AU190" s="153" t="s">
        <v>86</v>
      </c>
      <c r="AV190" s="14" t="s">
        <v>184</v>
      </c>
      <c r="AW190" s="14" t="s">
        <v>36</v>
      </c>
      <c r="AX190" s="14" t="s">
        <v>83</v>
      </c>
      <c r="AY190" s="153" t="s">
        <v>177</v>
      </c>
    </row>
    <row r="191" spans="2:65" s="1" customFormat="1" ht="24.2" customHeight="1" x14ac:dyDescent="0.2">
      <c r="B191" s="120"/>
      <c r="C191" s="121" t="s">
        <v>621</v>
      </c>
      <c r="D191" s="121" t="s">
        <v>179</v>
      </c>
      <c r="E191" s="122" t="s">
        <v>1702</v>
      </c>
      <c r="F191" s="123" t="s">
        <v>1703</v>
      </c>
      <c r="G191" s="124" t="s">
        <v>387</v>
      </c>
      <c r="H191" s="125">
        <v>4</v>
      </c>
      <c r="I191" s="126"/>
      <c r="J191" s="127">
        <f>ROUND(I191*H191,2)</f>
        <v>0</v>
      </c>
      <c r="K191" s="123" t="s">
        <v>3</v>
      </c>
      <c r="L191" s="28"/>
      <c r="M191" s="128" t="s">
        <v>3</v>
      </c>
      <c r="N191" s="129" t="s">
        <v>46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284</v>
      </c>
      <c r="AT191" s="132" t="s">
        <v>179</v>
      </c>
      <c r="AU191" s="132" t="s">
        <v>86</v>
      </c>
      <c r="AY191" s="17" t="s">
        <v>177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83</v>
      </c>
      <c r="BK191" s="133">
        <f>ROUND(I191*H191,2)</f>
        <v>0</v>
      </c>
      <c r="BL191" s="17" t="s">
        <v>284</v>
      </c>
      <c r="BM191" s="132" t="s">
        <v>977</v>
      </c>
    </row>
    <row r="192" spans="2:65" s="1" customFormat="1" ht="21.75" customHeight="1" x14ac:dyDescent="0.2">
      <c r="B192" s="120"/>
      <c r="C192" s="121" t="s">
        <v>626</v>
      </c>
      <c r="D192" s="121" t="s">
        <v>179</v>
      </c>
      <c r="E192" s="122" t="s">
        <v>1704</v>
      </c>
      <c r="F192" s="123" t="s">
        <v>1705</v>
      </c>
      <c r="G192" s="124" t="s">
        <v>227</v>
      </c>
      <c r="H192" s="125">
        <v>1.7999999999999999E-2</v>
      </c>
      <c r="I192" s="126"/>
      <c r="J192" s="127">
        <f>ROUND(I192*H192,2)</f>
        <v>0</v>
      </c>
      <c r="K192" s="123" t="s">
        <v>3</v>
      </c>
      <c r="L192" s="28"/>
      <c r="M192" s="128" t="s">
        <v>3</v>
      </c>
      <c r="N192" s="129" t="s">
        <v>46</v>
      </c>
      <c r="P192" s="130">
        <f>O192*H192</f>
        <v>0</v>
      </c>
      <c r="Q192" s="130">
        <v>0</v>
      </c>
      <c r="R192" s="130">
        <f>Q192*H192</f>
        <v>0</v>
      </c>
      <c r="S192" s="130">
        <v>0</v>
      </c>
      <c r="T192" s="131">
        <f>S192*H192</f>
        <v>0</v>
      </c>
      <c r="AR192" s="132" t="s">
        <v>284</v>
      </c>
      <c r="AT192" s="132" t="s">
        <v>179</v>
      </c>
      <c r="AU192" s="132" t="s">
        <v>86</v>
      </c>
      <c r="AY192" s="17" t="s">
        <v>177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17" t="s">
        <v>83</v>
      </c>
      <c r="BK192" s="133">
        <f>ROUND(I192*H192,2)</f>
        <v>0</v>
      </c>
      <c r="BL192" s="17" t="s">
        <v>284</v>
      </c>
      <c r="BM192" s="132" t="s">
        <v>990</v>
      </c>
    </row>
    <row r="193" spans="2:65" s="11" customFormat="1" ht="22.7" customHeight="1" x14ac:dyDescent="0.2">
      <c r="B193" s="108"/>
      <c r="D193" s="109" t="s">
        <v>74</v>
      </c>
      <c r="E193" s="118" t="s">
        <v>1706</v>
      </c>
      <c r="F193" s="118" t="s">
        <v>1707</v>
      </c>
      <c r="I193" s="111"/>
      <c r="J193" s="119">
        <f>BK193</f>
        <v>0</v>
      </c>
      <c r="L193" s="108"/>
      <c r="M193" s="113"/>
      <c r="P193" s="114">
        <f>SUM(P194:P198)</f>
        <v>0</v>
      </c>
      <c r="R193" s="114">
        <f>SUM(R194:R198)</f>
        <v>0</v>
      </c>
      <c r="T193" s="115">
        <f>SUM(T194:T198)</f>
        <v>0</v>
      </c>
      <c r="AR193" s="109" t="s">
        <v>86</v>
      </c>
      <c r="AT193" s="116" t="s">
        <v>74</v>
      </c>
      <c r="AU193" s="116" t="s">
        <v>83</v>
      </c>
      <c r="AY193" s="109" t="s">
        <v>177</v>
      </c>
      <c r="BK193" s="117">
        <f>SUM(BK194:BK198)</f>
        <v>0</v>
      </c>
    </row>
    <row r="194" spans="2:65" s="1" customFormat="1" ht="37.700000000000003" customHeight="1" x14ac:dyDescent="0.2">
      <c r="B194" s="120"/>
      <c r="C194" s="121" t="s">
        <v>631</v>
      </c>
      <c r="D194" s="121" t="s">
        <v>179</v>
      </c>
      <c r="E194" s="122" t="s">
        <v>1708</v>
      </c>
      <c r="F194" s="123" t="s">
        <v>1709</v>
      </c>
      <c r="G194" s="124" t="s">
        <v>279</v>
      </c>
      <c r="H194" s="125">
        <v>1100</v>
      </c>
      <c r="I194" s="126"/>
      <c r="J194" s="127">
        <f>ROUND(I194*H194,2)</f>
        <v>0</v>
      </c>
      <c r="K194" s="123" t="s">
        <v>3</v>
      </c>
      <c r="L194" s="28"/>
      <c r="M194" s="128" t="s">
        <v>3</v>
      </c>
      <c r="N194" s="129" t="s">
        <v>46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284</v>
      </c>
      <c r="AT194" s="132" t="s">
        <v>179</v>
      </c>
      <c r="AU194" s="132" t="s">
        <v>86</v>
      </c>
      <c r="AY194" s="17" t="s">
        <v>177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83</v>
      </c>
      <c r="BK194" s="133">
        <f>ROUND(I194*H194,2)</f>
        <v>0</v>
      </c>
      <c r="BL194" s="17" t="s">
        <v>284</v>
      </c>
      <c r="BM194" s="132" t="s">
        <v>1002</v>
      </c>
    </row>
    <row r="195" spans="2:65" s="13" customFormat="1" x14ac:dyDescent="0.2">
      <c r="B195" s="145"/>
      <c r="D195" s="139" t="s">
        <v>188</v>
      </c>
      <c r="E195" s="146" t="s">
        <v>3</v>
      </c>
      <c r="F195" s="147" t="s">
        <v>1710</v>
      </c>
      <c r="H195" s="148">
        <v>1100</v>
      </c>
      <c r="I195" s="149"/>
      <c r="L195" s="145"/>
      <c r="M195" s="150"/>
      <c r="T195" s="151"/>
      <c r="AT195" s="146" t="s">
        <v>188</v>
      </c>
      <c r="AU195" s="146" t="s">
        <v>86</v>
      </c>
      <c r="AV195" s="13" t="s">
        <v>86</v>
      </c>
      <c r="AW195" s="13" t="s">
        <v>36</v>
      </c>
      <c r="AX195" s="13" t="s">
        <v>75</v>
      </c>
      <c r="AY195" s="146" t="s">
        <v>177</v>
      </c>
    </row>
    <row r="196" spans="2:65" s="14" customFormat="1" x14ac:dyDescent="0.2">
      <c r="B196" s="152"/>
      <c r="D196" s="139" t="s">
        <v>188</v>
      </c>
      <c r="E196" s="153" t="s">
        <v>3</v>
      </c>
      <c r="F196" s="154" t="s">
        <v>199</v>
      </c>
      <c r="H196" s="155">
        <v>1100</v>
      </c>
      <c r="I196" s="156"/>
      <c r="L196" s="152"/>
      <c r="M196" s="157"/>
      <c r="T196" s="158"/>
      <c r="AT196" s="153" t="s">
        <v>188</v>
      </c>
      <c r="AU196" s="153" t="s">
        <v>86</v>
      </c>
      <c r="AV196" s="14" t="s">
        <v>184</v>
      </c>
      <c r="AW196" s="14" t="s">
        <v>36</v>
      </c>
      <c r="AX196" s="14" t="s">
        <v>83</v>
      </c>
      <c r="AY196" s="153" t="s">
        <v>177</v>
      </c>
    </row>
    <row r="197" spans="2:65" s="1" customFormat="1" ht="33" customHeight="1" x14ac:dyDescent="0.2">
      <c r="B197" s="120"/>
      <c r="C197" s="121" t="s">
        <v>636</v>
      </c>
      <c r="D197" s="121" t="s">
        <v>179</v>
      </c>
      <c r="E197" s="122" t="s">
        <v>1711</v>
      </c>
      <c r="F197" s="123" t="s">
        <v>1712</v>
      </c>
      <c r="G197" s="124" t="s">
        <v>387</v>
      </c>
      <c r="H197" s="125">
        <v>9</v>
      </c>
      <c r="I197" s="126"/>
      <c r="J197" s="127">
        <f>ROUND(I197*H197,2)</f>
        <v>0</v>
      </c>
      <c r="K197" s="123" t="s">
        <v>3</v>
      </c>
      <c r="L197" s="28"/>
      <c r="M197" s="128" t="s">
        <v>3</v>
      </c>
      <c r="N197" s="129" t="s">
        <v>46</v>
      </c>
      <c r="P197" s="130">
        <f>O197*H197</f>
        <v>0</v>
      </c>
      <c r="Q197" s="130">
        <v>0</v>
      </c>
      <c r="R197" s="130">
        <f>Q197*H197</f>
        <v>0</v>
      </c>
      <c r="S197" s="130">
        <v>0</v>
      </c>
      <c r="T197" s="131">
        <f>S197*H197</f>
        <v>0</v>
      </c>
      <c r="AR197" s="132" t="s">
        <v>284</v>
      </c>
      <c r="AT197" s="132" t="s">
        <v>179</v>
      </c>
      <c r="AU197" s="132" t="s">
        <v>86</v>
      </c>
      <c r="AY197" s="17" t="s">
        <v>177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17" t="s">
        <v>83</v>
      </c>
      <c r="BK197" s="133">
        <f>ROUND(I197*H197,2)</f>
        <v>0</v>
      </c>
      <c r="BL197" s="17" t="s">
        <v>284</v>
      </c>
      <c r="BM197" s="132" t="s">
        <v>1015</v>
      </c>
    </row>
    <row r="198" spans="2:65" s="1" customFormat="1" ht="16.5" customHeight="1" x14ac:dyDescent="0.2">
      <c r="B198" s="120"/>
      <c r="C198" s="121" t="s">
        <v>641</v>
      </c>
      <c r="D198" s="121" t="s">
        <v>179</v>
      </c>
      <c r="E198" s="122" t="s">
        <v>1713</v>
      </c>
      <c r="F198" s="123" t="s">
        <v>1714</v>
      </c>
      <c r="G198" s="124" t="s">
        <v>1549</v>
      </c>
      <c r="H198" s="125">
        <v>60</v>
      </c>
      <c r="I198" s="126"/>
      <c r="J198" s="127">
        <f>ROUND(I198*H198,2)</f>
        <v>0</v>
      </c>
      <c r="K198" s="123" t="s">
        <v>3</v>
      </c>
      <c r="L198" s="28"/>
      <c r="M198" s="128" t="s">
        <v>3</v>
      </c>
      <c r="N198" s="129" t="s">
        <v>46</v>
      </c>
      <c r="P198" s="130">
        <f>O198*H198</f>
        <v>0</v>
      </c>
      <c r="Q198" s="130">
        <v>0</v>
      </c>
      <c r="R198" s="130">
        <f>Q198*H198</f>
        <v>0</v>
      </c>
      <c r="S198" s="130">
        <v>0</v>
      </c>
      <c r="T198" s="131">
        <f>S198*H198</f>
        <v>0</v>
      </c>
      <c r="AR198" s="132" t="s">
        <v>284</v>
      </c>
      <c r="AT198" s="132" t="s">
        <v>179</v>
      </c>
      <c r="AU198" s="132" t="s">
        <v>86</v>
      </c>
      <c r="AY198" s="17" t="s">
        <v>177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7" t="s">
        <v>83</v>
      </c>
      <c r="BK198" s="133">
        <f>ROUND(I198*H198,2)</f>
        <v>0</v>
      </c>
      <c r="BL198" s="17" t="s">
        <v>284</v>
      </c>
      <c r="BM198" s="132" t="s">
        <v>1031</v>
      </c>
    </row>
    <row r="199" spans="2:65" s="11" customFormat="1" ht="22.7" customHeight="1" x14ac:dyDescent="0.2">
      <c r="B199" s="108"/>
      <c r="D199" s="109" t="s">
        <v>74</v>
      </c>
      <c r="E199" s="118" t="s">
        <v>929</v>
      </c>
      <c r="F199" s="118" t="s">
        <v>930</v>
      </c>
      <c r="I199" s="111"/>
      <c r="J199" s="119">
        <f>BK199</f>
        <v>0</v>
      </c>
      <c r="L199" s="108"/>
      <c r="M199" s="113"/>
      <c r="P199" s="114">
        <f>SUM(P200:P201)</f>
        <v>0</v>
      </c>
      <c r="R199" s="114">
        <f>SUM(R200:R201)</f>
        <v>0</v>
      </c>
      <c r="T199" s="115">
        <f>SUM(T200:T201)</f>
        <v>0</v>
      </c>
      <c r="AR199" s="109" t="s">
        <v>86</v>
      </c>
      <c r="AT199" s="116" t="s">
        <v>74</v>
      </c>
      <c r="AU199" s="116" t="s">
        <v>83</v>
      </c>
      <c r="AY199" s="109" t="s">
        <v>177</v>
      </c>
      <c r="BK199" s="117">
        <f>SUM(BK200:BK201)</f>
        <v>0</v>
      </c>
    </row>
    <row r="200" spans="2:65" s="1" customFormat="1" ht="44.25" customHeight="1" x14ac:dyDescent="0.2">
      <c r="B200" s="120"/>
      <c r="C200" s="121" t="s">
        <v>647</v>
      </c>
      <c r="D200" s="121" t="s">
        <v>179</v>
      </c>
      <c r="E200" s="122" t="s">
        <v>1715</v>
      </c>
      <c r="F200" s="123" t="s">
        <v>1716</v>
      </c>
      <c r="G200" s="124" t="s">
        <v>917</v>
      </c>
      <c r="H200" s="125">
        <v>336</v>
      </c>
      <c r="I200" s="126"/>
      <c r="J200" s="127">
        <f>ROUND(I200*H200,2)</f>
        <v>0</v>
      </c>
      <c r="K200" s="123" t="s">
        <v>3</v>
      </c>
      <c r="L200" s="28"/>
      <c r="M200" s="128" t="s">
        <v>3</v>
      </c>
      <c r="N200" s="129" t="s">
        <v>46</v>
      </c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284</v>
      </c>
      <c r="AT200" s="132" t="s">
        <v>179</v>
      </c>
      <c r="AU200" s="132" t="s">
        <v>86</v>
      </c>
      <c r="AY200" s="17" t="s">
        <v>177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7" t="s">
        <v>83</v>
      </c>
      <c r="BK200" s="133">
        <f>ROUND(I200*H200,2)</f>
        <v>0</v>
      </c>
      <c r="BL200" s="17" t="s">
        <v>284</v>
      </c>
      <c r="BM200" s="132" t="s">
        <v>1045</v>
      </c>
    </row>
    <row r="201" spans="2:65" s="1" customFormat="1" ht="24.2" customHeight="1" x14ac:dyDescent="0.2">
      <c r="B201" s="120"/>
      <c r="C201" s="121" t="s">
        <v>652</v>
      </c>
      <c r="D201" s="121" t="s">
        <v>179</v>
      </c>
      <c r="E201" s="122" t="s">
        <v>1717</v>
      </c>
      <c r="F201" s="123" t="s">
        <v>1718</v>
      </c>
      <c r="G201" s="124" t="s">
        <v>917</v>
      </c>
      <c r="H201" s="125">
        <v>84</v>
      </c>
      <c r="I201" s="126"/>
      <c r="J201" s="127">
        <f>ROUND(I201*H201,2)</f>
        <v>0</v>
      </c>
      <c r="K201" s="123" t="s">
        <v>3</v>
      </c>
      <c r="L201" s="28"/>
      <c r="M201" s="128" t="s">
        <v>3</v>
      </c>
      <c r="N201" s="129" t="s">
        <v>46</v>
      </c>
      <c r="P201" s="130">
        <f>O201*H201</f>
        <v>0</v>
      </c>
      <c r="Q201" s="130">
        <v>0</v>
      </c>
      <c r="R201" s="130">
        <f>Q201*H201</f>
        <v>0</v>
      </c>
      <c r="S201" s="130">
        <v>0</v>
      </c>
      <c r="T201" s="131">
        <f>S201*H201</f>
        <v>0</v>
      </c>
      <c r="AR201" s="132" t="s">
        <v>284</v>
      </c>
      <c r="AT201" s="132" t="s">
        <v>179</v>
      </c>
      <c r="AU201" s="132" t="s">
        <v>86</v>
      </c>
      <c r="AY201" s="17" t="s">
        <v>177</v>
      </c>
      <c r="BE201" s="133">
        <f>IF(N201="základní",J201,0)</f>
        <v>0</v>
      </c>
      <c r="BF201" s="133">
        <f>IF(N201="snížená",J201,0)</f>
        <v>0</v>
      </c>
      <c r="BG201" s="133">
        <f>IF(N201="zákl. přenesená",J201,0)</f>
        <v>0</v>
      </c>
      <c r="BH201" s="133">
        <f>IF(N201="sníž. přenesená",J201,0)</f>
        <v>0</v>
      </c>
      <c r="BI201" s="133">
        <f>IF(N201="nulová",J201,0)</f>
        <v>0</v>
      </c>
      <c r="BJ201" s="17" t="s">
        <v>83</v>
      </c>
      <c r="BK201" s="133">
        <f>ROUND(I201*H201,2)</f>
        <v>0</v>
      </c>
      <c r="BL201" s="17" t="s">
        <v>284</v>
      </c>
      <c r="BM201" s="132" t="s">
        <v>1057</v>
      </c>
    </row>
    <row r="202" spans="2:65" s="11" customFormat="1" ht="22.7" customHeight="1" x14ac:dyDescent="0.2">
      <c r="B202" s="108"/>
      <c r="D202" s="109" t="s">
        <v>74</v>
      </c>
      <c r="E202" s="118" t="s">
        <v>1538</v>
      </c>
      <c r="F202" s="118" t="s">
        <v>1539</v>
      </c>
      <c r="I202" s="111"/>
      <c r="J202" s="119">
        <f>BK202</f>
        <v>0</v>
      </c>
      <c r="L202" s="108"/>
      <c r="M202" s="113"/>
      <c r="P202" s="114">
        <f>SUM(P203:P205)</f>
        <v>0</v>
      </c>
      <c r="R202" s="114">
        <f>SUM(R203:R205)</f>
        <v>0</v>
      </c>
      <c r="T202" s="115">
        <f>SUM(T203:T205)</f>
        <v>0</v>
      </c>
      <c r="AR202" s="109" t="s">
        <v>83</v>
      </c>
      <c r="AT202" s="116" t="s">
        <v>74</v>
      </c>
      <c r="AU202" s="116" t="s">
        <v>83</v>
      </c>
      <c r="AY202" s="109" t="s">
        <v>177</v>
      </c>
      <c r="BK202" s="117">
        <f>SUM(BK203:BK205)</f>
        <v>0</v>
      </c>
    </row>
    <row r="203" spans="2:65" s="1" customFormat="1" ht="16.5" customHeight="1" x14ac:dyDescent="0.2">
      <c r="B203" s="120"/>
      <c r="C203" s="121" t="s">
        <v>657</v>
      </c>
      <c r="D203" s="121" t="s">
        <v>179</v>
      </c>
      <c r="E203" s="122" t="s">
        <v>1719</v>
      </c>
      <c r="F203" s="123" t="s">
        <v>1720</v>
      </c>
      <c r="G203" s="124" t="s">
        <v>387</v>
      </c>
      <c r="H203" s="125">
        <v>1</v>
      </c>
      <c r="I203" s="126"/>
      <c r="J203" s="127">
        <f>ROUND(I203*H203,2)</f>
        <v>0</v>
      </c>
      <c r="K203" s="123" t="s">
        <v>3</v>
      </c>
      <c r="L203" s="28"/>
      <c r="M203" s="128" t="s">
        <v>3</v>
      </c>
      <c r="N203" s="129" t="s">
        <v>46</v>
      </c>
      <c r="P203" s="130">
        <f>O203*H203</f>
        <v>0</v>
      </c>
      <c r="Q203" s="130">
        <v>0</v>
      </c>
      <c r="R203" s="130">
        <f>Q203*H203</f>
        <v>0</v>
      </c>
      <c r="S203" s="130">
        <v>0</v>
      </c>
      <c r="T203" s="131">
        <f>S203*H203</f>
        <v>0</v>
      </c>
      <c r="AR203" s="132" t="s">
        <v>184</v>
      </c>
      <c r="AT203" s="132" t="s">
        <v>179</v>
      </c>
      <c r="AU203" s="132" t="s">
        <v>86</v>
      </c>
      <c r="AY203" s="17" t="s">
        <v>177</v>
      </c>
      <c r="BE203" s="133">
        <f>IF(N203="základní",J203,0)</f>
        <v>0</v>
      </c>
      <c r="BF203" s="133">
        <f>IF(N203="snížená",J203,0)</f>
        <v>0</v>
      </c>
      <c r="BG203" s="133">
        <f>IF(N203="zákl. přenesená",J203,0)</f>
        <v>0</v>
      </c>
      <c r="BH203" s="133">
        <f>IF(N203="sníž. přenesená",J203,0)</f>
        <v>0</v>
      </c>
      <c r="BI203" s="133">
        <f>IF(N203="nulová",J203,0)</f>
        <v>0</v>
      </c>
      <c r="BJ203" s="17" t="s">
        <v>83</v>
      </c>
      <c r="BK203" s="133">
        <f>ROUND(I203*H203,2)</f>
        <v>0</v>
      </c>
      <c r="BL203" s="17" t="s">
        <v>184</v>
      </c>
      <c r="BM203" s="132" t="s">
        <v>1071</v>
      </c>
    </row>
    <row r="204" spans="2:65" s="1" customFormat="1" ht="16.5" customHeight="1" x14ac:dyDescent="0.2">
      <c r="B204" s="120"/>
      <c r="C204" s="121" t="s">
        <v>665</v>
      </c>
      <c r="D204" s="121" t="s">
        <v>179</v>
      </c>
      <c r="E204" s="122" t="s">
        <v>1721</v>
      </c>
      <c r="F204" s="123" t="s">
        <v>1722</v>
      </c>
      <c r="G204" s="124" t="s">
        <v>387</v>
      </c>
      <c r="H204" s="125">
        <v>1</v>
      </c>
      <c r="I204" s="126"/>
      <c r="J204" s="127">
        <f>ROUND(I204*H204,2)</f>
        <v>0</v>
      </c>
      <c r="K204" s="123" t="s">
        <v>3</v>
      </c>
      <c r="L204" s="28"/>
      <c r="M204" s="128" t="s">
        <v>3</v>
      </c>
      <c r="N204" s="129" t="s">
        <v>46</v>
      </c>
      <c r="P204" s="130">
        <f>O204*H204</f>
        <v>0</v>
      </c>
      <c r="Q204" s="130">
        <v>0</v>
      </c>
      <c r="R204" s="130">
        <f>Q204*H204</f>
        <v>0</v>
      </c>
      <c r="S204" s="130">
        <v>0</v>
      </c>
      <c r="T204" s="131">
        <f>S204*H204</f>
        <v>0</v>
      </c>
      <c r="AR204" s="132" t="s">
        <v>184</v>
      </c>
      <c r="AT204" s="132" t="s">
        <v>179</v>
      </c>
      <c r="AU204" s="132" t="s">
        <v>86</v>
      </c>
      <c r="AY204" s="17" t="s">
        <v>177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17" t="s">
        <v>83</v>
      </c>
      <c r="BK204" s="133">
        <f>ROUND(I204*H204,2)</f>
        <v>0</v>
      </c>
      <c r="BL204" s="17" t="s">
        <v>184</v>
      </c>
      <c r="BM204" s="132" t="s">
        <v>1082</v>
      </c>
    </row>
    <row r="205" spans="2:65" s="1" customFormat="1" ht="16.5" customHeight="1" x14ac:dyDescent="0.2">
      <c r="B205" s="120"/>
      <c r="C205" s="121" t="s">
        <v>674</v>
      </c>
      <c r="D205" s="121" t="s">
        <v>179</v>
      </c>
      <c r="E205" s="122" t="s">
        <v>1723</v>
      </c>
      <c r="F205" s="123" t="s">
        <v>1724</v>
      </c>
      <c r="G205" s="124" t="s">
        <v>279</v>
      </c>
      <c r="H205" s="125">
        <v>1100</v>
      </c>
      <c r="I205" s="126"/>
      <c r="J205" s="127">
        <f>ROUND(I205*H205,2)</f>
        <v>0</v>
      </c>
      <c r="K205" s="123" t="s">
        <v>3</v>
      </c>
      <c r="L205" s="28"/>
      <c r="M205" s="128" t="s">
        <v>3</v>
      </c>
      <c r="N205" s="129" t="s">
        <v>46</v>
      </c>
      <c r="P205" s="130">
        <f>O205*H205</f>
        <v>0</v>
      </c>
      <c r="Q205" s="130">
        <v>0</v>
      </c>
      <c r="R205" s="130">
        <f>Q205*H205</f>
        <v>0</v>
      </c>
      <c r="S205" s="130">
        <v>0</v>
      </c>
      <c r="T205" s="131">
        <f>S205*H205</f>
        <v>0</v>
      </c>
      <c r="AR205" s="132" t="s">
        <v>184</v>
      </c>
      <c r="AT205" s="132" t="s">
        <v>179</v>
      </c>
      <c r="AU205" s="132" t="s">
        <v>86</v>
      </c>
      <c r="AY205" s="17" t="s">
        <v>177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7" t="s">
        <v>83</v>
      </c>
      <c r="BK205" s="133">
        <f>ROUND(I205*H205,2)</f>
        <v>0</v>
      </c>
      <c r="BL205" s="17" t="s">
        <v>184</v>
      </c>
      <c r="BM205" s="132" t="s">
        <v>1096</v>
      </c>
    </row>
    <row r="206" spans="2:65" s="11" customFormat="1" ht="22.7" customHeight="1" x14ac:dyDescent="0.2">
      <c r="B206" s="108"/>
      <c r="D206" s="109" t="s">
        <v>74</v>
      </c>
      <c r="E206" s="118" t="s">
        <v>1725</v>
      </c>
      <c r="F206" s="118" t="s">
        <v>1726</v>
      </c>
      <c r="I206" s="111"/>
      <c r="J206" s="119">
        <f>BK206</f>
        <v>0</v>
      </c>
      <c r="L206" s="108"/>
      <c r="M206" s="113"/>
      <c r="P206" s="114">
        <f>P207</f>
        <v>0</v>
      </c>
      <c r="R206" s="114">
        <f>R207</f>
        <v>0</v>
      </c>
      <c r="T206" s="115">
        <f>T207</f>
        <v>0</v>
      </c>
      <c r="AR206" s="109" t="s">
        <v>83</v>
      </c>
      <c r="AT206" s="116" t="s">
        <v>74</v>
      </c>
      <c r="AU206" s="116" t="s">
        <v>83</v>
      </c>
      <c r="AY206" s="109" t="s">
        <v>177</v>
      </c>
      <c r="BK206" s="117">
        <f>BK207</f>
        <v>0</v>
      </c>
    </row>
    <row r="207" spans="2:65" s="1" customFormat="1" ht="90" customHeight="1" x14ac:dyDescent="0.2">
      <c r="B207" s="120"/>
      <c r="C207" s="121" t="s">
        <v>680</v>
      </c>
      <c r="D207" s="121" t="s">
        <v>179</v>
      </c>
      <c r="E207" s="122" t="s">
        <v>1727</v>
      </c>
      <c r="F207" s="123" t="s">
        <v>1728</v>
      </c>
      <c r="G207" s="124" t="s">
        <v>328</v>
      </c>
      <c r="H207" s="125">
        <v>142.15</v>
      </c>
      <c r="I207" s="126"/>
      <c r="J207" s="127">
        <f>ROUND(I207*H207,2)</f>
        <v>0</v>
      </c>
      <c r="K207" s="123" t="s">
        <v>3</v>
      </c>
      <c r="L207" s="28"/>
      <c r="M207" s="128" t="s">
        <v>3</v>
      </c>
      <c r="N207" s="129" t="s">
        <v>46</v>
      </c>
      <c r="P207" s="130">
        <f>O207*H207</f>
        <v>0</v>
      </c>
      <c r="Q207" s="130">
        <v>0</v>
      </c>
      <c r="R207" s="130">
        <f>Q207*H207</f>
        <v>0</v>
      </c>
      <c r="S207" s="130">
        <v>0</v>
      </c>
      <c r="T207" s="131">
        <f>S207*H207</f>
        <v>0</v>
      </c>
      <c r="AR207" s="132" t="s">
        <v>184</v>
      </c>
      <c r="AT207" s="132" t="s">
        <v>179</v>
      </c>
      <c r="AU207" s="132" t="s">
        <v>86</v>
      </c>
      <c r="AY207" s="17" t="s">
        <v>177</v>
      </c>
      <c r="BE207" s="133">
        <f>IF(N207="základní",J207,0)</f>
        <v>0</v>
      </c>
      <c r="BF207" s="133">
        <f>IF(N207="snížená",J207,0)</f>
        <v>0</v>
      </c>
      <c r="BG207" s="133">
        <f>IF(N207="zákl. přenesená",J207,0)</f>
        <v>0</v>
      </c>
      <c r="BH207" s="133">
        <f>IF(N207="sníž. přenesená",J207,0)</f>
        <v>0</v>
      </c>
      <c r="BI207" s="133">
        <f>IF(N207="nulová",J207,0)</f>
        <v>0</v>
      </c>
      <c r="BJ207" s="17" t="s">
        <v>83</v>
      </c>
      <c r="BK207" s="133">
        <f>ROUND(I207*H207,2)</f>
        <v>0</v>
      </c>
      <c r="BL207" s="17" t="s">
        <v>184</v>
      </c>
      <c r="BM207" s="132" t="s">
        <v>1106</v>
      </c>
    </row>
    <row r="208" spans="2:65" s="11" customFormat="1" ht="22.7" customHeight="1" x14ac:dyDescent="0.2">
      <c r="B208" s="108"/>
      <c r="D208" s="109" t="s">
        <v>74</v>
      </c>
      <c r="E208" s="118" t="s">
        <v>1729</v>
      </c>
      <c r="F208" s="118" t="s">
        <v>1730</v>
      </c>
      <c r="I208" s="111"/>
      <c r="J208" s="119">
        <f>BK208</f>
        <v>0</v>
      </c>
      <c r="L208" s="108"/>
      <c r="M208" s="113"/>
      <c r="P208" s="114">
        <f>SUM(P209:P216)</f>
        <v>0</v>
      </c>
      <c r="R208" s="114">
        <f>SUM(R209:R216)</f>
        <v>0</v>
      </c>
      <c r="T208" s="115">
        <f>SUM(T209:T216)</f>
        <v>0</v>
      </c>
      <c r="AR208" s="109" t="s">
        <v>83</v>
      </c>
      <c r="AT208" s="116" t="s">
        <v>74</v>
      </c>
      <c r="AU208" s="116" t="s">
        <v>83</v>
      </c>
      <c r="AY208" s="109" t="s">
        <v>177</v>
      </c>
      <c r="BK208" s="117">
        <f>SUM(BK209:BK216)</f>
        <v>0</v>
      </c>
    </row>
    <row r="209" spans="2:65" s="1" customFormat="1" ht="21.75" customHeight="1" x14ac:dyDescent="0.2">
      <c r="B209" s="120"/>
      <c r="C209" s="121" t="s">
        <v>685</v>
      </c>
      <c r="D209" s="121" t="s">
        <v>179</v>
      </c>
      <c r="E209" s="122" t="s">
        <v>1731</v>
      </c>
      <c r="F209" s="123" t="s">
        <v>1732</v>
      </c>
      <c r="G209" s="124" t="s">
        <v>227</v>
      </c>
      <c r="H209" s="125">
        <v>1.79</v>
      </c>
      <c r="I209" s="126"/>
      <c r="J209" s="127">
        <f>ROUND(I209*H209,2)</f>
        <v>0</v>
      </c>
      <c r="K209" s="123" t="s">
        <v>3</v>
      </c>
      <c r="L209" s="28"/>
      <c r="M209" s="128" t="s">
        <v>3</v>
      </c>
      <c r="N209" s="129" t="s">
        <v>46</v>
      </c>
      <c r="P209" s="130">
        <f>O209*H209</f>
        <v>0</v>
      </c>
      <c r="Q209" s="130">
        <v>0</v>
      </c>
      <c r="R209" s="130">
        <f>Q209*H209</f>
        <v>0</v>
      </c>
      <c r="S209" s="130">
        <v>0</v>
      </c>
      <c r="T209" s="131">
        <f>S209*H209</f>
        <v>0</v>
      </c>
      <c r="AR209" s="132" t="s">
        <v>184</v>
      </c>
      <c r="AT209" s="132" t="s">
        <v>179</v>
      </c>
      <c r="AU209" s="132" t="s">
        <v>86</v>
      </c>
      <c r="AY209" s="17" t="s">
        <v>177</v>
      </c>
      <c r="BE209" s="133">
        <f>IF(N209="základní",J209,0)</f>
        <v>0</v>
      </c>
      <c r="BF209" s="133">
        <f>IF(N209="snížená",J209,0)</f>
        <v>0</v>
      </c>
      <c r="BG209" s="133">
        <f>IF(N209="zákl. přenesená",J209,0)</f>
        <v>0</v>
      </c>
      <c r="BH209" s="133">
        <f>IF(N209="sníž. přenesená",J209,0)</f>
        <v>0</v>
      </c>
      <c r="BI209" s="133">
        <f>IF(N209="nulová",J209,0)</f>
        <v>0</v>
      </c>
      <c r="BJ209" s="17" t="s">
        <v>83</v>
      </c>
      <c r="BK209" s="133">
        <f>ROUND(I209*H209,2)</f>
        <v>0</v>
      </c>
      <c r="BL209" s="17" t="s">
        <v>184</v>
      </c>
      <c r="BM209" s="132" t="s">
        <v>1120</v>
      </c>
    </row>
    <row r="210" spans="2:65" s="1" customFormat="1" ht="24.2" customHeight="1" x14ac:dyDescent="0.2">
      <c r="B210" s="120"/>
      <c r="C210" s="121" t="s">
        <v>691</v>
      </c>
      <c r="D210" s="121" t="s">
        <v>179</v>
      </c>
      <c r="E210" s="122" t="s">
        <v>1733</v>
      </c>
      <c r="F210" s="123" t="s">
        <v>1734</v>
      </c>
      <c r="G210" s="124" t="s">
        <v>227</v>
      </c>
      <c r="H210" s="125">
        <v>35.799999999999997</v>
      </c>
      <c r="I210" s="126"/>
      <c r="J210" s="127">
        <f>ROUND(I210*H210,2)</f>
        <v>0</v>
      </c>
      <c r="K210" s="123" t="s">
        <v>3</v>
      </c>
      <c r="L210" s="28"/>
      <c r="M210" s="128" t="s">
        <v>3</v>
      </c>
      <c r="N210" s="129" t="s">
        <v>46</v>
      </c>
      <c r="P210" s="130">
        <f>O210*H210</f>
        <v>0</v>
      </c>
      <c r="Q210" s="130">
        <v>0</v>
      </c>
      <c r="R210" s="130">
        <f>Q210*H210</f>
        <v>0</v>
      </c>
      <c r="S210" s="130">
        <v>0</v>
      </c>
      <c r="T210" s="131">
        <f>S210*H210</f>
        <v>0</v>
      </c>
      <c r="AR210" s="132" t="s">
        <v>184</v>
      </c>
      <c r="AT210" s="132" t="s">
        <v>179</v>
      </c>
      <c r="AU210" s="132" t="s">
        <v>86</v>
      </c>
      <c r="AY210" s="17" t="s">
        <v>177</v>
      </c>
      <c r="BE210" s="133">
        <f>IF(N210="základní",J210,0)</f>
        <v>0</v>
      </c>
      <c r="BF210" s="133">
        <f>IF(N210="snížená",J210,0)</f>
        <v>0</v>
      </c>
      <c r="BG210" s="133">
        <f>IF(N210="zákl. přenesená",J210,0)</f>
        <v>0</v>
      </c>
      <c r="BH210" s="133">
        <f>IF(N210="sníž. přenesená",J210,0)</f>
        <v>0</v>
      </c>
      <c r="BI210" s="133">
        <f>IF(N210="nulová",J210,0)</f>
        <v>0</v>
      </c>
      <c r="BJ210" s="17" t="s">
        <v>83</v>
      </c>
      <c r="BK210" s="133">
        <f>ROUND(I210*H210,2)</f>
        <v>0</v>
      </c>
      <c r="BL210" s="17" t="s">
        <v>184</v>
      </c>
      <c r="BM210" s="132" t="s">
        <v>1132</v>
      </c>
    </row>
    <row r="211" spans="2:65" s="13" customFormat="1" x14ac:dyDescent="0.2">
      <c r="B211" s="145"/>
      <c r="D211" s="139" t="s">
        <v>188</v>
      </c>
      <c r="E211" s="146" t="s">
        <v>3</v>
      </c>
      <c r="F211" s="147" t="s">
        <v>1735</v>
      </c>
      <c r="H211" s="148">
        <v>35.799999999999997</v>
      </c>
      <c r="I211" s="149"/>
      <c r="L211" s="145"/>
      <c r="M211" s="150"/>
      <c r="T211" s="151"/>
      <c r="AT211" s="146" t="s">
        <v>188</v>
      </c>
      <c r="AU211" s="146" t="s">
        <v>86</v>
      </c>
      <c r="AV211" s="13" t="s">
        <v>86</v>
      </c>
      <c r="AW211" s="13" t="s">
        <v>36</v>
      </c>
      <c r="AX211" s="13" t="s">
        <v>75</v>
      </c>
      <c r="AY211" s="146" t="s">
        <v>177</v>
      </c>
    </row>
    <row r="212" spans="2:65" s="14" customFormat="1" x14ac:dyDescent="0.2">
      <c r="B212" s="152"/>
      <c r="D212" s="139" t="s">
        <v>188</v>
      </c>
      <c r="E212" s="153" t="s">
        <v>3</v>
      </c>
      <c r="F212" s="154" t="s">
        <v>199</v>
      </c>
      <c r="H212" s="155">
        <v>35.799999999999997</v>
      </c>
      <c r="I212" s="156"/>
      <c r="L212" s="152"/>
      <c r="M212" s="157"/>
      <c r="T212" s="158"/>
      <c r="AT212" s="153" t="s">
        <v>188</v>
      </c>
      <c r="AU212" s="153" t="s">
        <v>86</v>
      </c>
      <c r="AV212" s="14" t="s">
        <v>184</v>
      </c>
      <c r="AW212" s="14" t="s">
        <v>36</v>
      </c>
      <c r="AX212" s="14" t="s">
        <v>83</v>
      </c>
      <c r="AY212" s="153" t="s">
        <v>177</v>
      </c>
    </row>
    <row r="213" spans="2:65" s="1" customFormat="1" ht="24.2" customHeight="1" x14ac:dyDescent="0.2">
      <c r="B213" s="120"/>
      <c r="C213" s="121" t="s">
        <v>697</v>
      </c>
      <c r="D213" s="121" t="s">
        <v>179</v>
      </c>
      <c r="E213" s="122" t="s">
        <v>1736</v>
      </c>
      <c r="F213" s="123" t="s">
        <v>1737</v>
      </c>
      <c r="G213" s="124" t="s">
        <v>227</v>
      </c>
      <c r="H213" s="125">
        <v>1.79</v>
      </c>
      <c r="I213" s="126"/>
      <c r="J213" s="127">
        <f>ROUND(I213*H213,2)</f>
        <v>0</v>
      </c>
      <c r="K213" s="123" t="s">
        <v>3</v>
      </c>
      <c r="L213" s="28"/>
      <c r="M213" s="128" t="s">
        <v>3</v>
      </c>
      <c r="N213" s="129" t="s">
        <v>46</v>
      </c>
      <c r="P213" s="130">
        <f>O213*H213</f>
        <v>0</v>
      </c>
      <c r="Q213" s="130">
        <v>0</v>
      </c>
      <c r="R213" s="130">
        <f>Q213*H213</f>
        <v>0</v>
      </c>
      <c r="S213" s="130">
        <v>0</v>
      </c>
      <c r="T213" s="131">
        <f>S213*H213</f>
        <v>0</v>
      </c>
      <c r="AR213" s="132" t="s">
        <v>184</v>
      </c>
      <c r="AT213" s="132" t="s">
        <v>179</v>
      </c>
      <c r="AU213" s="132" t="s">
        <v>86</v>
      </c>
      <c r="AY213" s="17" t="s">
        <v>177</v>
      </c>
      <c r="BE213" s="133">
        <f>IF(N213="základní",J213,0)</f>
        <v>0</v>
      </c>
      <c r="BF213" s="133">
        <f>IF(N213="snížená",J213,0)</f>
        <v>0</v>
      </c>
      <c r="BG213" s="133">
        <f>IF(N213="zákl. přenesená",J213,0)</f>
        <v>0</v>
      </c>
      <c r="BH213" s="133">
        <f>IF(N213="sníž. přenesená",J213,0)</f>
        <v>0</v>
      </c>
      <c r="BI213" s="133">
        <f>IF(N213="nulová",J213,0)</f>
        <v>0</v>
      </c>
      <c r="BJ213" s="17" t="s">
        <v>83</v>
      </c>
      <c r="BK213" s="133">
        <f>ROUND(I213*H213,2)</f>
        <v>0</v>
      </c>
      <c r="BL213" s="17" t="s">
        <v>184</v>
      </c>
      <c r="BM213" s="132" t="s">
        <v>1144</v>
      </c>
    </row>
    <row r="214" spans="2:65" s="1" customFormat="1" ht="24.2" customHeight="1" x14ac:dyDescent="0.2">
      <c r="B214" s="120"/>
      <c r="C214" s="121" t="s">
        <v>702</v>
      </c>
      <c r="D214" s="121" t="s">
        <v>179</v>
      </c>
      <c r="E214" s="122" t="s">
        <v>1738</v>
      </c>
      <c r="F214" s="123" t="s">
        <v>1739</v>
      </c>
      <c r="G214" s="124" t="s">
        <v>227</v>
      </c>
      <c r="H214" s="125">
        <v>1.79</v>
      </c>
      <c r="I214" s="126"/>
      <c r="J214" s="127">
        <f>ROUND(I214*H214,2)</f>
        <v>0</v>
      </c>
      <c r="K214" s="123" t="s">
        <v>3</v>
      </c>
      <c r="L214" s="28"/>
      <c r="M214" s="128" t="s">
        <v>3</v>
      </c>
      <c r="N214" s="129" t="s">
        <v>46</v>
      </c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2" t="s">
        <v>184</v>
      </c>
      <c r="AT214" s="132" t="s">
        <v>179</v>
      </c>
      <c r="AU214" s="132" t="s">
        <v>86</v>
      </c>
      <c r="AY214" s="17" t="s">
        <v>177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7" t="s">
        <v>83</v>
      </c>
      <c r="BK214" s="133">
        <f>ROUND(I214*H214,2)</f>
        <v>0</v>
      </c>
      <c r="BL214" s="17" t="s">
        <v>184</v>
      </c>
      <c r="BM214" s="132" t="s">
        <v>1160</v>
      </c>
    </row>
    <row r="215" spans="2:65" s="1" customFormat="1" ht="16.5" customHeight="1" x14ac:dyDescent="0.2">
      <c r="B215" s="120"/>
      <c r="C215" s="121" t="s">
        <v>709</v>
      </c>
      <c r="D215" s="121" t="s">
        <v>179</v>
      </c>
      <c r="E215" s="122" t="s">
        <v>1740</v>
      </c>
      <c r="F215" s="123" t="s">
        <v>1741</v>
      </c>
      <c r="G215" s="124" t="s">
        <v>227</v>
      </c>
      <c r="H215" s="125">
        <v>1.79</v>
      </c>
      <c r="I215" s="126"/>
      <c r="J215" s="127">
        <f>ROUND(I215*H215,2)</f>
        <v>0</v>
      </c>
      <c r="K215" s="123" t="s">
        <v>3</v>
      </c>
      <c r="L215" s="28"/>
      <c r="M215" s="128" t="s">
        <v>3</v>
      </c>
      <c r="N215" s="129" t="s">
        <v>46</v>
      </c>
      <c r="P215" s="130">
        <f>O215*H215</f>
        <v>0</v>
      </c>
      <c r="Q215" s="130">
        <v>0</v>
      </c>
      <c r="R215" s="130">
        <f>Q215*H215</f>
        <v>0</v>
      </c>
      <c r="S215" s="130">
        <v>0</v>
      </c>
      <c r="T215" s="131">
        <f>S215*H215</f>
        <v>0</v>
      </c>
      <c r="AR215" s="132" t="s">
        <v>184</v>
      </c>
      <c r="AT215" s="132" t="s">
        <v>179</v>
      </c>
      <c r="AU215" s="132" t="s">
        <v>86</v>
      </c>
      <c r="AY215" s="17" t="s">
        <v>177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17" t="s">
        <v>83</v>
      </c>
      <c r="BK215" s="133">
        <f>ROUND(I215*H215,2)</f>
        <v>0</v>
      </c>
      <c r="BL215" s="17" t="s">
        <v>184</v>
      </c>
      <c r="BM215" s="132" t="s">
        <v>1179</v>
      </c>
    </row>
    <row r="216" spans="2:65" s="1" customFormat="1" ht="19.5" x14ac:dyDescent="0.2">
      <c r="B216" s="28"/>
      <c r="D216" s="139" t="s">
        <v>1231</v>
      </c>
      <c r="F216" s="172" t="s">
        <v>1742</v>
      </c>
      <c r="I216" s="136"/>
      <c r="L216" s="28"/>
      <c r="M216" s="137"/>
      <c r="T216" s="44"/>
      <c r="AT216" s="17" t="s">
        <v>1231</v>
      </c>
      <c r="AU216" s="17" t="s">
        <v>86</v>
      </c>
    </row>
    <row r="217" spans="2:65" s="11" customFormat="1" ht="22.7" customHeight="1" x14ac:dyDescent="0.2">
      <c r="B217" s="108"/>
      <c r="D217" s="109" t="s">
        <v>74</v>
      </c>
      <c r="E217" s="118" t="s">
        <v>929</v>
      </c>
      <c r="F217" s="118" t="s">
        <v>930</v>
      </c>
      <c r="I217" s="111"/>
      <c r="J217" s="119">
        <f>BK217</f>
        <v>0</v>
      </c>
      <c r="L217" s="108"/>
      <c r="M217" s="113"/>
      <c r="P217" s="114">
        <f>SUM(P218:P220)</f>
        <v>0</v>
      </c>
      <c r="R217" s="114">
        <f>SUM(R218:R220)</f>
        <v>0</v>
      </c>
      <c r="T217" s="115">
        <f>SUM(T218:T220)</f>
        <v>0</v>
      </c>
      <c r="AR217" s="109" t="s">
        <v>86</v>
      </c>
      <c r="AT217" s="116" t="s">
        <v>74</v>
      </c>
      <c r="AU217" s="116" t="s">
        <v>83</v>
      </c>
      <c r="AY217" s="109" t="s">
        <v>177</v>
      </c>
      <c r="BK217" s="117">
        <f>SUM(BK218:BK220)</f>
        <v>0</v>
      </c>
    </row>
    <row r="218" spans="2:65" s="1" customFormat="1" ht="24.2" customHeight="1" x14ac:dyDescent="0.2">
      <c r="B218" s="120"/>
      <c r="C218" s="121" t="s">
        <v>716</v>
      </c>
      <c r="D218" s="121" t="s">
        <v>179</v>
      </c>
      <c r="E218" s="122" t="s">
        <v>1743</v>
      </c>
      <c r="F218" s="123" t="s">
        <v>1545</v>
      </c>
      <c r="G218" s="124" t="s">
        <v>387</v>
      </c>
      <c r="H218" s="125">
        <v>7</v>
      </c>
      <c r="I218" s="126"/>
      <c r="J218" s="127">
        <f>ROUND(I218*H218,2)</f>
        <v>0</v>
      </c>
      <c r="K218" s="123" t="s">
        <v>3</v>
      </c>
      <c r="L218" s="28"/>
      <c r="M218" s="128" t="s">
        <v>3</v>
      </c>
      <c r="N218" s="129" t="s">
        <v>46</v>
      </c>
      <c r="P218" s="130">
        <f>O218*H218</f>
        <v>0</v>
      </c>
      <c r="Q218" s="130">
        <v>0</v>
      </c>
      <c r="R218" s="130">
        <f>Q218*H218</f>
        <v>0</v>
      </c>
      <c r="S218" s="130">
        <v>0</v>
      </c>
      <c r="T218" s="131">
        <f>S218*H218</f>
        <v>0</v>
      </c>
      <c r="AR218" s="132" t="s">
        <v>284</v>
      </c>
      <c r="AT218" s="132" t="s">
        <v>179</v>
      </c>
      <c r="AU218" s="132" t="s">
        <v>86</v>
      </c>
      <c r="AY218" s="17" t="s">
        <v>177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17" t="s">
        <v>83</v>
      </c>
      <c r="BK218" s="133">
        <f>ROUND(I218*H218,2)</f>
        <v>0</v>
      </c>
      <c r="BL218" s="17" t="s">
        <v>284</v>
      </c>
      <c r="BM218" s="132" t="s">
        <v>1193</v>
      </c>
    </row>
    <row r="219" spans="2:65" s="1" customFormat="1" ht="24.2" customHeight="1" x14ac:dyDescent="0.2">
      <c r="B219" s="120"/>
      <c r="C219" s="121" t="s">
        <v>721</v>
      </c>
      <c r="D219" s="121" t="s">
        <v>179</v>
      </c>
      <c r="E219" s="122" t="s">
        <v>1744</v>
      </c>
      <c r="F219" s="123" t="s">
        <v>1745</v>
      </c>
      <c r="G219" s="124" t="s">
        <v>227</v>
      </c>
      <c r="H219" s="125">
        <v>0.248</v>
      </c>
      <c r="I219" s="126"/>
      <c r="J219" s="127">
        <f>ROUND(I219*H219,2)</f>
        <v>0</v>
      </c>
      <c r="K219" s="123" t="s">
        <v>3</v>
      </c>
      <c r="L219" s="28"/>
      <c r="M219" s="128" t="s">
        <v>3</v>
      </c>
      <c r="N219" s="129" t="s">
        <v>46</v>
      </c>
      <c r="P219" s="130">
        <f>O219*H219</f>
        <v>0</v>
      </c>
      <c r="Q219" s="130">
        <v>0</v>
      </c>
      <c r="R219" s="130">
        <f>Q219*H219</f>
        <v>0</v>
      </c>
      <c r="S219" s="130">
        <v>0</v>
      </c>
      <c r="T219" s="131">
        <f>S219*H219</f>
        <v>0</v>
      </c>
      <c r="AR219" s="132" t="s">
        <v>284</v>
      </c>
      <c r="AT219" s="132" t="s">
        <v>179</v>
      </c>
      <c r="AU219" s="132" t="s">
        <v>86</v>
      </c>
      <c r="AY219" s="17" t="s">
        <v>177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7" t="s">
        <v>83</v>
      </c>
      <c r="BK219" s="133">
        <f>ROUND(I219*H219,2)</f>
        <v>0</v>
      </c>
      <c r="BL219" s="17" t="s">
        <v>284</v>
      </c>
      <c r="BM219" s="132" t="s">
        <v>1203</v>
      </c>
    </row>
    <row r="220" spans="2:65" s="1" customFormat="1" ht="19.5" x14ac:dyDescent="0.2">
      <c r="B220" s="28"/>
      <c r="D220" s="139" t="s">
        <v>1231</v>
      </c>
      <c r="F220" s="172" t="s">
        <v>1391</v>
      </c>
      <c r="I220" s="136"/>
      <c r="L220" s="28"/>
      <c r="M220" s="137"/>
      <c r="T220" s="44"/>
      <c r="AT220" s="17" t="s">
        <v>1231</v>
      </c>
      <c r="AU220" s="17" t="s">
        <v>86</v>
      </c>
    </row>
    <row r="221" spans="2:65" s="11" customFormat="1" ht="22.7" customHeight="1" x14ac:dyDescent="0.2">
      <c r="B221" s="108"/>
      <c r="D221" s="109" t="s">
        <v>74</v>
      </c>
      <c r="E221" s="118" t="s">
        <v>1617</v>
      </c>
      <c r="F221" s="118" t="s">
        <v>1618</v>
      </c>
      <c r="I221" s="111"/>
      <c r="J221" s="119">
        <f>BK221</f>
        <v>0</v>
      </c>
      <c r="L221" s="108"/>
      <c r="M221" s="113"/>
      <c r="P221" s="114">
        <f>P222</f>
        <v>0</v>
      </c>
      <c r="R221" s="114">
        <f>R222</f>
        <v>0</v>
      </c>
      <c r="T221" s="115">
        <f>T222</f>
        <v>0</v>
      </c>
      <c r="AR221" s="109" t="s">
        <v>86</v>
      </c>
      <c r="AT221" s="116" t="s">
        <v>74</v>
      </c>
      <c r="AU221" s="116" t="s">
        <v>83</v>
      </c>
      <c r="AY221" s="109" t="s">
        <v>177</v>
      </c>
      <c r="BK221" s="117">
        <f>BK222</f>
        <v>0</v>
      </c>
    </row>
    <row r="222" spans="2:65" s="1" customFormat="1" ht="24.2" customHeight="1" x14ac:dyDescent="0.2">
      <c r="B222" s="120"/>
      <c r="C222" s="121" t="s">
        <v>725</v>
      </c>
      <c r="D222" s="121" t="s">
        <v>179</v>
      </c>
      <c r="E222" s="122" t="s">
        <v>1746</v>
      </c>
      <c r="F222" s="123" t="s">
        <v>1747</v>
      </c>
      <c r="G222" s="124" t="s">
        <v>387</v>
      </c>
      <c r="H222" s="125">
        <v>1</v>
      </c>
      <c r="I222" s="126"/>
      <c r="J222" s="127">
        <f>ROUND(I222*H222,2)</f>
        <v>0</v>
      </c>
      <c r="K222" s="123" t="s">
        <v>3</v>
      </c>
      <c r="L222" s="28"/>
      <c r="M222" s="128" t="s">
        <v>3</v>
      </c>
      <c r="N222" s="129" t="s">
        <v>46</v>
      </c>
      <c r="P222" s="130">
        <f>O222*H222</f>
        <v>0</v>
      </c>
      <c r="Q222" s="130">
        <v>0</v>
      </c>
      <c r="R222" s="130">
        <f>Q222*H222</f>
        <v>0</v>
      </c>
      <c r="S222" s="130">
        <v>0</v>
      </c>
      <c r="T222" s="131">
        <f>S222*H222</f>
        <v>0</v>
      </c>
      <c r="AR222" s="132" t="s">
        <v>284</v>
      </c>
      <c r="AT222" s="132" t="s">
        <v>179</v>
      </c>
      <c r="AU222" s="132" t="s">
        <v>86</v>
      </c>
      <c r="AY222" s="17" t="s">
        <v>177</v>
      </c>
      <c r="BE222" s="133">
        <f>IF(N222="základní",J222,0)</f>
        <v>0</v>
      </c>
      <c r="BF222" s="133">
        <f>IF(N222="snížená",J222,0)</f>
        <v>0</v>
      </c>
      <c r="BG222" s="133">
        <f>IF(N222="zákl. přenesená",J222,0)</f>
        <v>0</v>
      </c>
      <c r="BH222" s="133">
        <f>IF(N222="sníž. přenesená",J222,0)</f>
        <v>0</v>
      </c>
      <c r="BI222" s="133">
        <f>IF(N222="nulová",J222,0)</f>
        <v>0</v>
      </c>
      <c r="BJ222" s="17" t="s">
        <v>83</v>
      </c>
      <c r="BK222" s="133">
        <f>ROUND(I222*H222,2)</f>
        <v>0</v>
      </c>
      <c r="BL222" s="17" t="s">
        <v>284</v>
      </c>
      <c r="BM222" s="132" t="s">
        <v>1546</v>
      </c>
    </row>
    <row r="223" spans="2:65" s="11" customFormat="1" ht="22.7" customHeight="1" x14ac:dyDescent="0.2">
      <c r="B223" s="108"/>
      <c r="D223" s="109" t="s">
        <v>74</v>
      </c>
      <c r="E223" s="118" t="s">
        <v>1087</v>
      </c>
      <c r="F223" s="118" t="s">
        <v>1748</v>
      </c>
      <c r="I223" s="111"/>
      <c r="J223" s="119">
        <f>BK223</f>
        <v>0</v>
      </c>
      <c r="L223" s="108"/>
      <c r="M223" s="113"/>
      <c r="P223" s="114">
        <f>SUM(P224:P225)</f>
        <v>0</v>
      </c>
      <c r="R223" s="114">
        <f>SUM(R224:R225)</f>
        <v>0</v>
      </c>
      <c r="T223" s="115">
        <f>SUM(T224:T225)</f>
        <v>0</v>
      </c>
      <c r="AR223" s="109" t="s">
        <v>86</v>
      </c>
      <c r="AT223" s="116" t="s">
        <v>74</v>
      </c>
      <c r="AU223" s="116" t="s">
        <v>83</v>
      </c>
      <c r="AY223" s="109" t="s">
        <v>177</v>
      </c>
      <c r="BK223" s="117">
        <f>SUM(BK224:BK225)</f>
        <v>0</v>
      </c>
    </row>
    <row r="224" spans="2:65" s="1" customFormat="1" ht="37.700000000000003" customHeight="1" x14ac:dyDescent="0.2">
      <c r="B224" s="120"/>
      <c r="C224" s="121" t="s">
        <v>729</v>
      </c>
      <c r="D224" s="121" t="s">
        <v>179</v>
      </c>
      <c r="E224" s="122" t="s">
        <v>1749</v>
      </c>
      <c r="F224" s="123" t="s">
        <v>1750</v>
      </c>
      <c r="G224" s="124" t="s">
        <v>328</v>
      </c>
      <c r="H224" s="125">
        <v>380</v>
      </c>
      <c r="I224" s="126"/>
      <c r="J224" s="127">
        <f>ROUND(I224*H224,2)</f>
        <v>0</v>
      </c>
      <c r="K224" s="123" t="s">
        <v>3</v>
      </c>
      <c r="L224" s="28"/>
      <c r="M224" s="128" t="s">
        <v>3</v>
      </c>
      <c r="N224" s="129" t="s">
        <v>46</v>
      </c>
      <c r="P224" s="130">
        <f>O224*H224</f>
        <v>0</v>
      </c>
      <c r="Q224" s="130">
        <v>0</v>
      </c>
      <c r="R224" s="130">
        <f>Q224*H224</f>
        <v>0</v>
      </c>
      <c r="S224" s="130">
        <v>0</v>
      </c>
      <c r="T224" s="131">
        <f>S224*H224</f>
        <v>0</v>
      </c>
      <c r="AR224" s="132" t="s">
        <v>284</v>
      </c>
      <c r="AT224" s="132" t="s">
        <v>179</v>
      </c>
      <c r="AU224" s="132" t="s">
        <v>86</v>
      </c>
      <c r="AY224" s="17" t="s">
        <v>177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7" t="s">
        <v>83</v>
      </c>
      <c r="BK224" s="133">
        <f>ROUND(I224*H224,2)</f>
        <v>0</v>
      </c>
      <c r="BL224" s="17" t="s">
        <v>284</v>
      </c>
      <c r="BM224" s="132" t="s">
        <v>1550</v>
      </c>
    </row>
    <row r="225" spans="2:63" s="1" customFormat="1" ht="19.5" x14ac:dyDescent="0.2">
      <c r="B225" s="28"/>
      <c r="D225" s="139" t="s">
        <v>1231</v>
      </c>
      <c r="F225" s="172" t="s">
        <v>1751</v>
      </c>
      <c r="I225" s="136"/>
      <c r="L225" s="28"/>
      <c r="M225" s="137"/>
      <c r="T225" s="44"/>
      <c r="AT225" s="17" t="s">
        <v>1231</v>
      </c>
      <c r="AU225" s="17" t="s">
        <v>86</v>
      </c>
    </row>
    <row r="226" spans="2:63" s="11" customFormat="1" ht="22.7" customHeight="1" x14ac:dyDescent="0.2">
      <c r="B226" s="108"/>
      <c r="D226" s="109" t="s">
        <v>74</v>
      </c>
      <c r="E226" s="118" t="s">
        <v>1554</v>
      </c>
      <c r="F226" s="118" t="s">
        <v>1554</v>
      </c>
      <c r="I226" s="111"/>
      <c r="J226" s="119">
        <f>BK226</f>
        <v>0</v>
      </c>
      <c r="L226" s="108"/>
      <c r="M226" s="178"/>
      <c r="N226" s="179"/>
      <c r="O226" s="179"/>
      <c r="P226" s="180">
        <v>0</v>
      </c>
      <c r="Q226" s="179"/>
      <c r="R226" s="180">
        <v>0</v>
      </c>
      <c r="S226" s="179"/>
      <c r="T226" s="181">
        <v>0</v>
      </c>
      <c r="AR226" s="109" t="s">
        <v>83</v>
      </c>
      <c r="AT226" s="116" t="s">
        <v>74</v>
      </c>
      <c r="AU226" s="116" t="s">
        <v>83</v>
      </c>
      <c r="AY226" s="109" t="s">
        <v>177</v>
      </c>
      <c r="BK226" s="117">
        <v>0</v>
      </c>
    </row>
    <row r="227" spans="2:63" s="1" customFormat="1" ht="6.95" customHeight="1" x14ac:dyDescent="0.2">
      <c r="B227" s="34"/>
      <c r="C227" s="35"/>
      <c r="D227" s="35"/>
      <c r="E227" s="35"/>
      <c r="F227" s="35"/>
      <c r="G227" s="35"/>
      <c r="H227" s="35"/>
      <c r="I227" s="35"/>
      <c r="J227" s="35"/>
      <c r="K227" s="35"/>
      <c r="L227" s="28"/>
    </row>
  </sheetData>
  <autoFilter ref="C92:K226" xr:uid="{00000000-0009-0000-0000-000004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9"/>
  <sheetViews>
    <sheetView showGridLines="0" topLeftCell="A78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101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ht="12" customHeight="1" x14ac:dyDescent="0.2">
      <c r="B8" s="20"/>
      <c r="D8" s="270" t="s">
        <v>133</v>
      </c>
      <c r="L8" s="20"/>
    </row>
    <row r="9" spans="2:46" s="1" customFormat="1" ht="16.5" customHeight="1" x14ac:dyDescent="0.2">
      <c r="B9" s="28"/>
      <c r="E9" s="321" t="s">
        <v>1752</v>
      </c>
      <c r="F9" s="320"/>
      <c r="G9" s="320"/>
      <c r="H9" s="320"/>
      <c r="L9" s="28"/>
    </row>
    <row r="10" spans="2:46" s="1" customFormat="1" ht="12" customHeight="1" x14ac:dyDescent="0.2">
      <c r="B10" s="28"/>
      <c r="D10" s="270" t="s">
        <v>1753</v>
      </c>
      <c r="L10" s="28"/>
    </row>
    <row r="11" spans="2:46" s="1" customFormat="1" ht="16.5" customHeight="1" x14ac:dyDescent="0.2">
      <c r="B11" s="28"/>
      <c r="E11" s="318" t="s">
        <v>1754</v>
      </c>
      <c r="F11" s="320"/>
      <c r="G11" s="320"/>
      <c r="H11" s="320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70" t="s">
        <v>19</v>
      </c>
      <c r="F13" s="260" t="s">
        <v>20</v>
      </c>
      <c r="I13" s="270" t="s">
        <v>21</v>
      </c>
      <c r="J13" s="260" t="s">
        <v>3</v>
      </c>
      <c r="L13" s="28"/>
    </row>
    <row r="14" spans="2:46" s="1" customFormat="1" ht="12" customHeight="1" x14ac:dyDescent="0.2">
      <c r="B14" s="28"/>
      <c r="D14" s="270" t="s">
        <v>22</v>
      </c>
      <c r="F14" s="260" t="s">
        <v>23</v>
      </c>
      <c r="I14" s="270" t="s">
        <v>24</v>
      </c>
      <c r="J14" s="267" t="str">
        <f>'Rekapitulace stavby'!AN8</f>
        <v>9. 6. 2024</v>
      </c>
      <c r="L14" s="28"/>
    </row>
    <row r="15" spans="2:46" s="1" customFormat="1" ht="10.7" customHeight="1" x14ac:dyDescent="0.2">
      <c r="B15" s="28"/>
      <c r="L15" s="28"/>
    </row>
    <row r="16" spans="2:46" s="1" customFormat="1" ht="12" customHeight="1" x14ac:dyDescent="0.2">
      <c r="B16" s="28"/>
      <c r="D16" s="270" t="s">
        <v>28</v>
      </c>
      <c r="I16" s="270" t="s">
        <v>29</v>
      </c>
      <c r="J16" s="260" t="s">
        <v>3</v>
      </c>
      <c r="L16" s="28"/>
    </row>
    <row r="17" spans="2:12" s="1" customFormat="1" ht="18" customHeight="1" x14ac:dyDescent="0.2">
      <c r="B17" s="28"/>
      <c r="E17" s="260" t="s">
        <v>30</v>
      </c>
      <c r="I17" s="270" t="s">
        <v>31</v>
      </c>
      <c r="J17" s="260" t="s">
        <v>3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70" t="s">
        <v>32</v>
      </c>
      <c r="I19" s="270" t="s">
        <v>29</v>
      </c>
      <c r="J19" s="271" t="str">
        <f>'Rekapitulace stavby'!AN13</f>
        <v>Vyplň údaj</v>
      </c>
      <c r="L19" s="28"/>
    </row>
    <row r="20" spans="2:12" s="1" customFormat="1" ht="18" customHeight="1" x14ac:dyDescent="0.2">
      <c r="B20" s="28"/>
      <c r="E20" s="323" t="str">
        <f>'Rekapitulace stavby'!E14</f>
        <v>Vyplň údaj</v>
      </c>
      <c r="F20" s="310"/>
      <c r="G20" s="310"/>
      <c r="H20" s="310"/>
      <c r="I20" s="270" t="s">
        <v>31</v>
      </c>
      <c r="J20" s="271" t="str">
        <f>'Rekapitulace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70" t="s">
        <v>34</v>
      </c>
      <c r="I22" s="270" t="s">
        <v>29</v>
      </c>
      <c r="J22" s="260" t="s">
        <v>3</v>
      </c>
      <c r="L22" s="28"/>
    </row>
    <row r="23" spans="2:12" s="1" customFormat="1" ht="18" customHeight="1" x14ac:dyDescent="0.2">
      <c r="B23" s="28"/>
      <c r="E23" s="260" t="s">
        <v>35</v>
      </c>
      <c r="I23" s="270" t="s">
        <v>31</v>
      </c>
      <c r="J23" s="260" t="s">
        <v>3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70" t="s">
        <v>37</v>
      </c>
      <c r="I25" s="270" t="s">
        <v>29</v>
      </c>
      <c r="J25" s="260" t="s">
        <v>3</v>
      </c>
      <c r="L25" s="28"/>
    </row>
    <row r="26" spans="2:12" s="1" customFormat="1" ht="18" customHeight="1" x14ac:dyDescent="0.2">
      <c r="B26" s="28"/>
      <c r="E26" s="260" t="s">
        <v>38</v>
      </c>
      <c r="I26" s="270" t="s">
        <v>31</v>
      </c>
      <c r="J26" s="260" t="s">
        <v>3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70" t="s">
        <v>39</v>
      </c>
      <c r="L28" s="28"/>
    </row>
    <row r="29" spans="2:12" s="7" customFormat="1" ht="16.5" customHeight="1" x14ac:dyDescent="0.2">
      <c r="B29" s="80"/>
      <c r="E29" s="314" t="s">
        <v>3</v>
      </c>
      <c r="F29" s="314"/>
      <c r="G29" s="314"/>
      <c r="H29" s="314"/>
      <c r="L29" s="80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25.5" customHeight="1" x14ac:dyDescent="0.2">
      <c r="B32" s="28"/>
      <c r="D32" s="81" t="s">
        <v>41</v>
      </c>
      <c r="J32" s="269">
        <f>ROUND(J86, 2)</f>
        <v>0</v>
      </c>
      <c r="L32" s="28"/>
    </row>
    <row r="33" spans="2:12" s="1" customFormat="1" ht="6.95" customHeight="1" x14ac:dyDescent="0.2">
      <c r="B33" s="28"/>
      <c r="D33" s="42"/>
      <c r="E33" s="42"/>
      <c r="F33" s="42"/>
      <c r="G33" s="42"/>
      <c r="H33" s="42"/>
      <c r="I33" s="42"/>
      <c r="J33" s="42"/>
      <c r="K33" s="42"/>
      <c r="L33" s="28"/>
    </row>
    <row r="34" spans="2:12" s="1" customFormat="1" ht="14.45" customHeight="1" x14ac:dyDescent="0.2">
      <c r="B34" s="28"/>
      <c r="F34" s="264" t="s">
        <v>43</v>
      </c>
      <c r="I34" s="264" t="s">
        <v>42</v>
      </c>
      <c r="J34" s="264" t="s">
        <v>44</v>
      </c>
      <c r="L34" s="28"/>
    </row>
    <row r="35" spans="2:12" s="1" customFormat="1" ht="14.45" customHeight="1" x14ac:dyDescent="0.2">
      <c r="B35" s="28"/>
      <c r="D35" s="268" t="s">
        <v>45</v>
      </c>
      <c r="E35" s="270" t="s">
        <v>46</v>
      </c>
      <c r="F35" s="72">
        <f>ROUND((SUM(BE86:BE108)),  2)</f>
        <v>0</v>
      </c>
      <c r="I35" s="82">
        <v>0.21</v>
      </c>
      <c r="J35" s="72">
        <f>ROUND(((SUM(BE86:BE108))*I35),  2)</f>
        <v>0</v>
      </c>
      <c r="L35" s="28"/>
    </row>
    <row r="36" spans="2:12" s="1" customFormat="1" ht="14.45" customHeight="1" x14ac:dyDescent="0.2">
      <c r="B36" s="28"/>
      <c r="E36" s="270" t="s">
        <v>47</v>
      </c>
      <c r="F36" s="72">
        <f>ROUND((SUM(BF86:BF108)),  2)</f>
        <v>0</v>
      </c>
      <c r="I36" s="82">
        <v>0.12</v>
      </c>
      <c r="J36" s="72">
        <f>ROUND(((SUM(BF86:BF108))*I36),  2)</f>
        <v>0</v>
      </c>
      <c r="L36" s="28"/>
    </row>
    <row r="37" spans="2:12" s="1" customFormat="1" ht="14.45" hidden="1" customHeight="1" x14ac:dyDescent="0.2">
      <c r="B37" s="28"/>
      <c r="E37" s="270" t="s">
        <v>48</v>
      </c>
      <c r="F37" s="72">
        <f>ROUND((SUM(BG86:BG108)),  2)</f>
        <v>0</v>
      </c>
      <c r="I37" s="82">
        <v>0.21</v>
      </c>
      <c r="J37" s="72">
        <f>0</f>
        <v>0</v>
      </c>
      <c r="L37" s="28"/>
    </row>
    <row r="38" spans="2:12" s="1" customFormat="1" ht="14.45" hidden="1" customHeight="1" x14ac:dyDescent="0.2">
      <c r="B38" s="28"/>
      <c r="E38" s="270" t="s">
        <v>49</v>
      </c>
      <c r="F38" s="72">
        <f>ROUND((SUM(BH86:BH108)),  2)</f>
        <v>0</v>
      </c>
      <c r="I38" s="82">
        <v>0.12</v>
      </c>
      <c r="J38" s="72">
        <f>0</f>
        <v>0</v>
      </c>
      <c r="L38" s="28"/>
    </row>
    <row r="39" spans="2:12" s="1" customFormat="1" ht="14.45" hidden="1" customHeight="1" x14ac:dyDescent="0.2">
      <c r="B39" s="28"/>
      <c r="E39" s="270" t="s">
        <v>50</v>
      </c>
      <c r="F39" s="72">
        <f>ROUND((SUM(BI86:BI108)),  2)</f>
        <v>0</v>
      </c>
      <c r="I39" s="82">
        <v>0</v>
      </c>
      <c r="J39" s="72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5" customHeight="1" x14ac:dyDescent="0.2">
      <c r="B41" s="28"/>
      <c r="C41" s="83"/>
      <c r="D41" s="84" t="s">
        <v>51</v>
      </c>
      <c r="E41" s="45"/>
      <c r="F41" s="45"/>
      <c r="G41" s="85" t="s">
        <v>52</v>
      </c>
      <c r="H41" s="86" t="s">
        <v>53</v>
      </c>
      <c r="I41" s="45"/>
      <c r="J41" s="87">
        <f>SUM(J32:J39)</f>
        <v>0</v>
      </c>
      <c r="K41" s="88"/>
      <c r="L41" s="28"/>
    </row>
    <row r="42" spans="2:12" s="1" customFormat="1" ht="14.45" customHeight="1" x14ac:dyDescent="0.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8"/>
    </row>
    <row r="46" spans="2:12" s="1" customFormat="1" ht="6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8"/>
    </row>
    <row r="47" spans="2:12" s="1" customFormat="1" ht="24.95" customHeight="1" x14ac:dyDescent="0.2">
      <c r="B47" s="28"/>
      <c r="C47" s="21" t="s">
        <v>136</v>
      </c>
      <c r="L47" s="28"/>
    </row>
    <row r="48" spans="2:12" s="1" customFormat="1" ht="6.95" customHeight="1" x14ac:dyDescent="0.2">
      <c r="B48" s="28"/>
      <c r="L48" s="28"/>
    </row>
    <row r="49" spans="2:47" s="1" customFormat="1" ht="12" customHeight="1" x14ac:dyDescent="0.2">
      <c r="B49" s="28"/>
      <c r="C49" s="270" t="s">
        <v>17</v>
      </c>
      <c r="L49" s="28"/>
    </row>
    <row r="50" spans="2:47" s="1" customFormat="1" ht="26.25" customHeight="1" x14ac:dyDescent="0.2">
      <c r="B50" s="28"/>
      <c r="E50" s="321" t="str">
        <f>E7</f>
        <v>Stavební úpravy stávající budovy business centra VŠB - TUO II.etapa</v>
      </c>
      <c r="F50" s="322"/>
      <c r="G50" s="322"/>
      <c r="H50" s="322"/>
      <c r="L50" s="28"/>
    </row>
    <row r="51" spans="2:47" ht="12" customHeight="1" x14ac:dyDescent="0.2">
      <c r="B51" s="20"/>
      <c r="C51" s="270" t="s">
        <v>133</v>
      </c>
      <c r="L51" s="20"/>
    </row>
    <row r="52" spans="2:47" s="1" customFormat="1" ht="16.5" customHeight="1" x14ac:dyDescent="0.2">
      <c r="B52" s="28"/>
      <c r="E52" s="321" t="s">
        <v>1752</v>
      </c>
      <c r="F52" s="320"/>
      <c r="G52" s="320"/>
      <c r="H52" s="320"/>
      <c r="L52" s="28"/>
    </row>
    <row r="53" spans="2:47" s="1" customFormat="1" ht="12" customHeight="1" x14ac:dyDescent="0.2">
      <c r="B53" s="28"/>
      <c r="C53" s="270" t="s">
        <v>1753</v>
      </c>
      <c r="L53" s="28"/>
    </row>
    <row r="54" spans="2:47" s="1" customFormat="1" ht="16.5" customHeight="1" x14ac:dyDescent="0.2">
      <c r="B54" s="28"/>
      <c r="E54" s="318" t="str">
        <f>E11</f>
        <v>24011051 - 1.NP budova B</v>
      </c>
      <c r="F54" s="320"/>
      <c r="G54" s="320"/>
      <c r="H54" s="320"/>
      <c r="L54" s="28"/>
    </row>
    <row r="55" spans="2:47" s="1" customFormat="1" ht="6.95" customHeight="1" x14ac:dyDescent="0.2">
      <c r="B55" s="28"/>
      <c r="L55" s="28"/>
    </row>
    <row r="56" spans="2:47" s="1" customFormat="1" ht="12" customHeight="1" x14ac:dyDescent="0.2">
      <c r="B56" s="28"/>
      <c r="C56" s="270" t="s">
        <v>22</v>
      </c>
      <c r="F56" s="260" t="str">
        <f>F14</f>
        <v>Ostrava</v>
      </c>
      <c r="I56" s="270" t="s">
        <v>24</v>
      </c>
      <c r="J56" s="267" t="str">
        <f>IF(J14="","",J14)</f>
        <v>9. 6. 2024</v>
      </c>
      <c r="L56" s="28"/>
    </row>
    <row r="57" spans="2:47" s="1" customFormat="1" ht="6.95" customHeight="1" x14ac:dyDescent="0.2">
      <c r="B57" s="28"/>
      <c r="L57" s="28"/>
    </row>
    <row r="58" spans="2:47" s="1" customFormat="1" ht="15.2" customHeight="1" x14ac:dyDescent="0.2">
      <c r="B58" s="28"/>
      <c r="C58" s="270" t="s">
        <v>28</v>
      </c>
      <c r="F58" s="260" t="str">
        <f>E17</f>
        <v>VŠB TU, Ostrava</v>
      </c>
      <c r="I58" s="270" t="s">
        <v>34</v>
      </c>
      <c r="J58" s="262" t="str">
        <f>E23</f>
        <v>ARCHI BIM</v>
      </c>
      <c r="L58" s="28"/>
    </row>
    <row r="59" spans="2:47" s="1" customFormat="1" ht="15.2" customHeight="1" x14ac:dyDescent="0.2">
      <c r="B59" s="28"/>
      <c r="C59" s="270" t="s">
        <v>32</v>
      </c>
      <c r="F59" s="260" t="str">
        <f>IF(E20="","",E20)</f>
        <v>Vyplň údaj</v>
      </c>
      <c r="I59" s="270" t="s">
        <v>37</v>
      </c>
      <c r="J59" s="262" t="str">
        <f>E26</f>
        <v>Anna Mužná</v>
      </c>
      <c r="L59" s="28"/>
    </row>
    <row r="60" spans="2:47" s="1" customFormat="1" ht="10.35" customHeight="1" x14ac:dyDescent="0.2">
      <c r="B60" s="28"/>
      <c r="L60" s="28"/>
    </row>
    <row r="61" spans="2:47" s="1" customFormat="1" ht="29.25" customHeight="1" x14ac:dyDescent="0.2">
      <c r="B61" s="28"/>
      <c r="C61" s="89" t="s">
        <v>137</v>
      </c>
      <c r="D61" s="83"/>
      <c r="E61" s="83"/>
      <c r="F61" s="83"/>
      <c r="G61" s="83"/>
      <c r="H61" s="83"/>
      <c r="I61" s="83"/>
      <c r="J61" s="90" t="s">
        <v>138</v>
      </c>
      <c r="K61" s="83"/>
      <c r="L61" s="28"/>
    </row>
    <row r="62" spans="2:47" s="1" customFormat="1" ht="10.35" customHeight="1" x14ac:dyDescent="0.2">
      <c r="B62" s="28"/>
      <c r="L62" s="28"/>
    </row>
    <row r="63" spans="2:47" s="1" customFormat="1" ht="22.7" customHeight="1" x14ac:dyDescent="0.2">
      <c r="B63" s="28"/>
      <c r="C63" s="91" t="s">
        <v>73</v>
      </c>
      <c r="J63" s="269">
        <f>J86</f>
        <v>0</v>
      </c>
      <c r="L63" s="28"/>
      <c r="AU63" s="17" t="s">
        <v>139</v>
      </c>
    </row>
    <row r="64" spans="2:47" s="8" customFormat="1" ht="24.95" customHeight="1" x14ac:dyDescent="0.2">
      <c r="B64" s="92"/>
      <c r="D64" s="93" t="s">
        <v>1755</v>
      </c>
      <c r="E64" s="94"/>
      <c r="F64" s="94"/>
      <c r="G64" s="94"/>
      <c r="H64" s="94"/>
      <c r="I64" s="94"/>
      <c r="J64" s="95">
        <f>J87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ht="12" customHeight="1" x14ac:dyDescent="0.2">
      <c r="B75" s="20"/>
      <c r="C75" s="270" t="s">
        <v>133</v>
      </c>
      <c r="L75" s="20"/>
    </row>
    <row r="76" spans="2:12" s="1" customFormat="1" ht="16.5" customHeight="1" x14ac:dyDescent="0.2">
      <c r="B76" s="28"/>
      <c r="E76" s="321" t="s">
        <v>1752</v>
      </c>
      <c r="F76" s="320"/>
      <c r="G76" s="320"/>
      <c r="H76" s="320"/>
      <c r="L76" s="28"/>
    </row>
    <row r="77" spans="2:12" s="1" customFormat="1" ht="12" customHeight="1" x14ac:dyDescent="0.2">
      <c r="B77" s="28"/>
      <c r="C77" s="270" t="s">
        <v>1753</v>
      </c>
      <c r="L77" s="28"/>
    </row>
    <row r="78" spans="2:12" s="1" customFormat="1" ht="16.5" customHeight="1" x14ac:dyDescent="0.2">
      <c r="B78" s="28"/>
      <c r="E78" s="318" t="str">
        <f>E11</f>
        <v>24011051 - 1.NP budova B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F14</f>
        <v>Ostrava</v>
      </c>
      <c r="I80" s="270" t="s">
        <v>24</v>
      </c>
      <c r="J80" s="267" t="str">
        <f>IF(J14="","",J14)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E17</f>
        <v>VŠB TU, Ostrava</v>
      </c>
      <c r="I82" s="270" t="s">
        <v>34</v>
      </c>
      <c r="J82" s="262" t="str">
        <f>E23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IF(E20="","",E20)</f>
        <v>Vyplň údaj</v>
      </c>
      <c r="I83" s="270" t="s">
        <v>37</v>
      </c>
      <c r="J83" s="262" t="str">
        <f>E26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1756</v>
      </c>
      <c r="F87" s="110" t="s">
        <v>1757</v>
      </c>
      <c r="I87" s="111"/>
      <c r="J87" s="112">
        <f>BK87</f>
        <v>0</v>
      </c>
      <c r="L87" s="108"/>
      <c r="M87" s="113"/>
      <c r="P87" s="114">
        <f>SUM(P88:P108)</f>
        <v>0</v>
      </c>
      <c r="R87" s="114">
        <f>SUM(R88:R108)</f>
        <v>0</v>
      </c>
      <c r="T87" s="115">
        <f>SUM(T88:T108)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SUM(BK88:BK108)</f>
        <v>0</v>
      </c>
    </row>
    <row r="88" spans="2:65" s="1" customFormat="1" ht="16.5" customHeight="1" x14ac:dyDescent="0.2">
      <c r="B88" s="120"/>
      <c r="C88" s="121" t="s">
        <v>83</v>
      </c>
      <c r="D88" s="121" t="s">
        <v>179</v>
      </c>
      <c r="E88" s="122" t="s">
        <v>1758</v>
      </c>
      <c r="F88" s="123" t="s">
        <v>1759</v>
      </c>
      <c r="G88" s="124" t="s">
        <v>328</v>
      </c>
      <c r="H88" s="125">
        <v>10.5</v>
      </c>
      <c r="I88" s="126"/>
      <c r="J88" s="127">
        <f t="shared" ref="J88:J108" si="0">ROUND(I88*H88,2)</f>
        <v>0</v>
      </c>
      <c r="K88" s="123" t="s">
        <v>338</v>
      </c>
      <c r="L88" s="28"/>
      <c r="M88" s="128" t="s">
        <v>3</v>
      </c>
      <c r="N88" s="129" t="s">
        <v>46</v>
      </c>
      <c r="P88" s="130">
        <f t="shared" ref="P88:P108" si="1">O88*H88</f>
        <v>0</v>
      </c>
      <c r="Q88" s="130">
        <v>0</v>
      </c>
      <c r="R88" s="130">
        <f t="shared" ref="R88:R108" si="2">Q88*H88</f>
        <v>0</v>
      </c>
      <c r="S88" s="130">
        <v>0</v>
      </c>
      <c r="T88" s="131">
        <f t="shared" ref="T88:T108" si="3">S88*H88</f>
        <v>0</v>
      </c>
      <c r="AR88" s="132" t="s">
        <v>184</v>
      </c>
      <c r="AT88" s="132" t="s">
        <v>179</v>
      </c>
      <c r="AU88" s="132" t="s">
        <v>83</v>
      </c>
      <c r="AY88" s="17" t="s">
        <v>177</v>
      </c>
      <c r="BE88" s="133">
        <f t="shared" ref="BE88:BE108" si="4">IF(N88="základní",J88,0)</f>
        <v>0</v>
      </c>
      <c r="BF88" s="133">
        <f t="shared" ref="BF88:BF108" si="5">IF(N88="snížená",J88,0)</f>
        <v>0</v>
      </c>
      <c r="BG88" s="133">
        <f t="shared" ref="BG88:BG108" si="6">IF(N88="zákl. přenesená",J88,0)</f>
        <v>0</v>
      </c>
      <c r="BH88" s="133">
        <f t="shared" ref="BH88:BH108" si="7">IF(N88="sníž. přenesená",J88,0)</f>
        <v>0</v>
      </c>
      <c r="BI88" s="133">
        <f t="shared" ref="BI88:BI108" si="8">IF(N88="nulová",J88,0)</f>
        <v>0</v>
      </c>
      <c r="BJ88" s="17" t="s">
        <v>83</v>
      </c>
      <c r="BK88" s="133">
        <f t="shared" ref="BK88:BK108" si="9">ROUND(I88*H88,2)</f>
        <v>0</v>
      </c>
      <c r="BL88" s="17" t="s">
        <v>184</v>
      </c>
      <c r="BM88" s="132" t="s">
        <v>1760</v>
      </c>
    </row>
    <row r="89" spans="2:65" s="1" customFormat="1" ht="21.75" customHeight="1" x14ac:dyDescent="0.2">
      <c r="B89" s="120"/>
      <c r="C89" s="121" t="s">
        <v>200</v>
      </c>
      <c r="D89" s="121" t="s">
        <v>179</v>
      </c>
      <c r="E89" s="122" t="s">
        <v>1761</v>
      </c>
      <c r="F89" s="123" t="s">
        <v>1762</v>
      </c>
      <c r="G89" s="124" t="s">
        <v>917</v>
      </c>
      <c r="H89" s="125">
        <v>3</v>
      </c>
      <c r="I89" s="126"/>
      <c r="J89" s="127">
        <f t="shared" si="0"/>
        <v>0</v>
      </c>
      <c r="K89" s="123" t="s">
        <v>338</v>
      </c>
      <c r="L89" s="28"/>
      <c r="M89" s="128" t="s">
        <v>3</v>
      </c>
      <c r="N89" s="129" t="s">
        <v>46</v>
      </c>
      <c r="P89" s="130">
        <f t="shared" si="1"/>
        <v>0</v>
      </c>
      <c r="Q89" s="130">
        <v>0</v>
      </c>
      <c r="R89" s="130">
        <f t="shared" si="2"/>
        <v>0</v>
      </c>
      <c r="S89" s="130">
        <v>0</v>
      </c>
      <c r="T89" s="131">
        <f t="shared" si="3"/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 t="shared" si="4"/>
        <v>0</v>
      </c>
      <c r="BF89" s="133">
        <f t="shared" si="5"/>
        <v>0</v>
      </c>
      <c r="BG89" s="133">
        <f t="shared" si="6"/>
        <v>0</v>
      </c>
      <c r="BH89" s="133">
        <f t="shared" si="7"/>
        <v>0</v>
      </c>
      <c r="BI89" s="133">
        <f t="shared" si="8"/>
        <v>0</v>
      </c>
      <c r="BJ89" s="17" t="s">
        <v>83</v>
      </c>
      <c r="BK89" s="133">
        <f t="shared" si="9"/>
        <v>0</v>
      </c>
      <c r="BL89" s="17" t="s">
        <v>184</v>
      </c>
      <c r="BM89" s="132" t="s">
        <v>1763</v>
      </c>
    </row>
    <row r="90" spans="2:65" s="1" customFormat="1" ht="16.5" customHeight="1" x14ac:dyDescent="0.2">
      <c r="B90" s="120"/>
      <c r="C90" s="121" t="s">
        <v>86</v>
      </c>
      <c r="D90" s="121" t="s">
        <v>179</v>
      </c>
      <c r="E90" s="122" t="s">
        <v>1764</v>
      </c>
      <c r="F90" s="123" t="s">
        <v>1765</v>
      </c>
      <c r="G90" s="124" t="s">
        <v>328</v>
      </c>
      <c r="H90" s="125">
        <v>2</v>
      </c>
      <c r="I90" s="126"/>
      <c r="J90" s="127">
        <f t="shared" si="0"/>
        <v>0</v>
      </c>
      <c r="K90" s="123" t="s">
        <v>338</v>
      </c>
      <c r="L90" s="28"/>
      <c r="M90" s="128" t="s">
        <v>3</v>
      </c>
      <c r="N90" s="129" t="s">
        <v>46</v>
      </c>
      <c r="P90" s="130">
        <f t="shared" si="1"/>
        <v>0</v>
      </c>
      <c r="Q90" s="130">
        <v>0</v>
      </c>
      <c r="R90" s="130">
        <f t="shared" si="2"/>
        <v>0</v>
      </c>
      <c r="S90" s="130">
        <v>0</v>
      </c>
      <c r="T90" s="131">
        <f t="shared" si="3"/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 t="shared" si="4"/>
        <v>0</v>
      </c>
      <c r="BF90" s="133">
        <f t="shared" si="5"/>
        <v>0</v>
      </c>
      <c r="BG90" s="133">
        <f t="shared" si="6"/>
        <v>0</v>
      </c>
      <c r="BH90" s="133">
        <f t="shared" si="7"/>
        <v>0</v>
      </c>
      <c r="BI90" s="133">
        <f t="shared" si="8"/>
        <v>0</v>
      </c>
      <c r="BJ90" s="17" t="s">
        <v>83</v>
      </c>
      <c r="BK90" s="133">
        <f t="shared" si="9"/>
        <v>0</v>
      </c>
      <c r="BL90" s="17" t="s">
        <v>184</v>
      </c>
      <c r="BM90" s="132" t="s">
        <v>1766</v>
      </c>
    </row>
    <row r="91" spans="2:65" s="1" customFormat="1" ht="16.5" customHeight="1" x14ac:dyDescent="0.2">
      <c r="B91" s="120"/>
      <c r="C91" s="121" t="s">
        <v>184</v>
      </c>
      <c r="D91" s="121" t="s">
        <v>179</v>
      </c>
      <c r="E91" s="122" t="s">
        <v>1767</v>
      </c>
      <c r="F91" s="123" t="s">
        <v>1768</v>
      </c>
      <c r="G91" s="124" t="s">
        <v>917</v>
      </c>
      <c r="H91" s="125">
        <v>2</v>
      </c>
      <c r="I91" s="126"/>
      <c r="J91" s="127">
        <f t="shared" si="0"/>
        <v>0</v>
      </c>
      <c r="K91" s="123" t="s">
        <v>338</v>
      </c>
      <c r="L91" s="28"/>
      <c r="M91" s="128" t="s">
        <v>3</v>
      </c>
      <c r="N91" s="129" t="s">
        <v>46</v>
      </c>
      <c r="P91" s="130">
        <f t="shared" si="1"/>
        <v>0</v>
      </c>
      <c r="Q91" s="130">
        <v>0</v>
      </c>
      <c r="R91" s="130">
        <f t="shared" si="2"/>
        <v>0</v>
      </c>
      <c r="S91" s="130">
        <v>0</v>
      </c>
      <c r="T91" s="131">
        <f t="shared" si="3"/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 t="shared" si="4"/>
        <v>0</v>
      </c>
      <c r="BF91" s="133">
        <f t="shared" si="5"/>
        <v>0</v>
      </c>
      <c r="BG91" s="133">
        <f t="shared" si="6"/>
        <v>0</v>
      </c>
      <c r="BH91" s="133">
        <f t="shared" si="7"/>
        <v>0</v>
      </c>
      <c r="BI91" s="133">
        <f t="shared" si="8"/>
        <v>0</v>
      </c>
      <c r="BJ91" s="17" t="s">
        <v>83</v>
      </c>
      <c r="BK91" s="133">
        <f t="shared" si="9"/>
        <v>0</v>
      </c>
      <c r="BL91" s="17" t="s">
        <v>184</v>
      </c>
      <c r="BM91" s="132" t="s">
        <v>1769</v>
      </c>
    </row>
    <row r="92" spans="2:65" s="1" customFormat="1" ht="16.5" customHeight="1" x14ac:dyDescent="0.2">
      <c r="B92" s="120"/>
      <c r="C92" s="121" t="s">
        <v>211</v>
      </c>
      <c r="D92" s="121" t="s">
        <v>179</v>
      </c>
      <c r="E92" s="122" t="s">
        <v>1770</v>
      </c>
      <c r="F92" s="123" t="s">
        <v>1771</v>
      </c>
      <c r="G92" s="124" t="s">
        <v>917</v>
      </c>
      <c r="H92" s="125">
        <v>2</v>
      </c>
      <c r="I92" s="126"/>
      <c r="J92" s="127">
        <f t="shared" si="0"/>
        <v>0</v>
      </c>
      <c r="K92" s="123" t="s">
        <v>338</v>
      </c>
      <c r="L92" s="28"/>
      <c r="M92" s="128" t="s">
        <v>3</v>
      </c>
      <c r="N92" s="129" t="s">
        <v>46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184</v>
      </c>
      <c r="AT92" s="132" t="s">
        <v>179</v>
      </c>
      <c r="AU92" s="132" t="s">
        <v>83</v>
      </c>
      <c r="AY92" s="17" t="s">
        <v>177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83</v>
      </c>
      <c r="BK92" s="133">
        <f t="shared" si="9"/>
        <v>0</v>
      </c>
      <c r="BL92" s="17" t="s">
        <v>184</v>
      </c>
      <c r="BM92" s="132" t="s">
        <v>1772</v>
      </c>
    </row>
    <row r="93" spans="2:65" s="1" customFormat="1" ht="21.75" customHeight="1" x14ac:dyDescent="0.2">
      <c r="B93" s="120"/>
      <c r="C93" s="121" t="s">
        <v>218</v>
      </c>
      <c r="D93" s="121" t="s">
        <v>179</v>
      </c>
      <c r="E93" s="122" t="s">
        <v>1773</v>
      </c>
      <c r="F93" s="123" t="s">
        <v>1774</v>
      </c>
      <c r="G93" s="124" t="s">
        <v>917</v>
      </c>
      <c r="H93" s="125">
        <v>1</v>
      </c>
      <c r="I93" s="126"/>
      <c r="J93" s="127">
        <f t="shared" si="0"/>
        <v>0</v>
      </c>
      <c r="K93" s="123" t="s">
        <v>338</v>
      </c>
      <c r="L93" s="28"/>
      <c r="M93" s="128" t="s">
        <v>3</v>
      </c>
      <c r="N93" s="129" t="s">
        <v>46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184</v>
      </c>
      <c r="AT93" s="132" t="s">
        <v>179</v>
      </c>
      <c r="AU93" s="132" t="s">
        <v>83</v>
      </c>
      <c r="AY93" s="17" t="s">
        <v>177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83</v>
      </c>
      <c r="BK93" s="133">
        <f t="shared" si="9"/>
        <v>0</v>
      </c>
      <c r="BL93" s="17" t="s">
        <v>184</v>
      </c>
      <c r="BM93" s="132" t="s">
        <v>1775</v>
      </c>
    </row>
    <row r="94" spans="2:65" s="1" customFormat="1" ht="16.5" customHeight="1" x14ac:dyDescent="0.2">
      <c r="B94" s="120"/>
      <c r="C94" s="121" t="s">
        <v>301</v>
      </c>
      <c r="D94" s="121" t="s">
        <v>179</v>
      </c>
      <c r="E94" s="122" t="s">
        <v>1776</v>
      </c>
      <c r="F94" s="123" t="s">
        <v>1777</v>
      </c>
      <c r="G94" s="124" t="s">
        <v>917</v>
      </c>
      <c r="H94" s="125">
        <v>1</v>
      </c>
      <c r="I94" s="126"/>
      <c r="J94" s="127">
        <f t="shared" si="0"/>
        <v>0</v>
      </c>
      <c r="K94" s="123" t="s">
        <v>338</v>
      </c>
      <c r="L94" s="28"/>
      <c r="M94" s="128" t="s">
        <v>3</v>
      </c>
      <c r="N94" s="129" t="s">
        <v>46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184</v>
      </c>
      <c r="AT94" s="132" t="s">
        <v>179</v>
      </c>
      <c r="AU94" s="132" t="s">
        <v>83</v>
      </c>
      <c r="AY94" s="17" t="s">
        <v>177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83</v>
      </c>
      <c r="BK94" s="133">
        <f t="shared" si="9"/>
        <v>0</v>
      </c>
      <c r="BL94" s="17" t="s">
        <v>184</v>
      </c>
      <c r="BM94" s="132" t="s">
        <v>1778</v>
      </c>
    </row>
    <row r="95" spans="2:65" s="1" customFormat="1" ht="16.5" customHeight="1" x14ac:dyDescent="0.2">
      <c r="B95" s="120"/>
      <c r="C95" s="121" t="s">
        <v>224</v>
      </c>
      <c r="D95" s="121" t="s">
        <v>179</v>
      </c>
      <c r="E95" s="122" t="s">
        <v>1779</v>
      </c>
      <c r="F95" s="123" t="s">
        <v>1780</v>
      </c>
      <c r="G95" s="124" t="s">
        <v>917</v>
      </c>
      <c r="H95" s="125">
        <v>15</v>
      </c>
      <c r="I95" s="126"/>
      <c r="J95" s="127">
        <f t="shared" si="0"/>
        <v>0</v>
      </c>
      <c r="K95" s="123" t="s">
        <v>338</v>
      </c>
      <c r="L95" s="28"/>
      <c r="M95" s="128" t="s">
        <v>3</v>
      </c>
      <c r="N95" s="129" t="s">
        <v>46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184</v>
      </c>
      <c r="AT95" s="132" t="s">
        <v>179</v>
      </c>
      <c r="AU95" s="132" t="s">
        <v>83</v>
      </c>
      <c r="AY95" s="17" t="s">
        <v>177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83</v>
      </c>
      <c r="BK95" s="133">
        <f t="shared" si="9"/>
        <v>0</v>
      </c>
      <c r="BL95" s="17" t="s">
        <v>184</v>
      </c>
      <c r="BM95" s="132" t="s">
        <v>1781</v>
      </c>
    </row>
    <row r="96" spans="2:65" s="1" customFormat="1" ht="16.5" customHeight="1" x14ac:dyDescent="0.2">
      <c r="B96" s="120"/>
      <c r="C96" s="121" t="s">
        <v>231</v>
      </c>
      <c r="D96" s="121" t="s">
        <v>179</v>
      </c>
      <c r="E96" s="122" t="s">
        <v>1782</v>
      </c>
      <c r="F96" s="123" t="s">
        <v>1783</v>
      </c>
      <c r="G96" s="124" t="s">
        <v>917</v>
      </c>
      <c r="H96" s="125">
        <v>15</v>
      </c>
      <c r="I96" s="126"/>
      <c r="J96" s="127">
        <f t="shared" si="0"/>
        <v>0</v>
      </c>
      <c r="K96" s="123" t="s">
        <v>338</v>
      </c>
      <c r="L96" s="28"/>
      <c r="M96" s="128" t="s">
        <v>3</v>
      </c>
      <c r="N96" s="129" t="s">
        <v>46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184</v>
      </c>
      <c r="AT96" s="132" t="s">
        <v>179</v>
      </c>
      <c r="AU96" s="132" t="s">
        <v>83</v>
      </c>
      <c r="AY96" s="17" t="s">
        <v>177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83</v>
      </c>
      <c r="BK96" s="133">
        <f t="shared" si="9"/>
        <v>0</v>
      </c>
      <c r="BL96" s="17" t="s">
        <v>184</v>
      </c>
      <c r="BM96" s="132" t="s">
        <v>1784</v>
      </c>
    </row>
    <row r="97" spans="2:65" s="1" customFormat="1" ht="16.5" customHeight="1" x14ac:dyDescent="0.2">
      <c r="B97" s="120"/>
      <c r="C97" s="121" t="s">
        <v>237</v>
      </c>
      <c r="D97" s="121" t="s">
        <v>179</v>
      </c>
      <c r="E97" s="122" t="s">
        <v>1785</v>
      </c>
      <c r="F97" s="123" t="s">
        <v>1786</v>
      </c>
      <c r="G97" s="124" t="s">
        <v>917</v>
      </c>
      <c r="H97" s="125">
        <v>2</v>
      </c>
      <c r="I97" s="126"/>
      <c r="J97" s="127">
        <f t="shared" si="0"/>
        <v>0</v>
      </c>
      <c r="K97" s="123" t="s">
        <v>338</v>
      </c>
      <c r="L97" s="28"/>
      <c r="M97" s="128" t="s">
        <v>3</v>
      </c>
      <c r="N97" s="129" t="s">
        <v>46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184</v>
      </c>
      <c r="AT97" s="132" t="s">
        <v>179</v>
      </c>
      <c r="AU97" s="132" t="s">
        <v>83</v>
      </c>
      <c r="AY97" s="17" t="s">
        <v>177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83</v>
      </c>
      <c r="BK97" s="133">
        <f t="shared" si="9"/>
        <v>0</v>
      </c>
      <c r="BL97" s="17" t="s">
        <v>184</v>
      </c>
      <c r="BM97" s="132" t="s">
        <v>1787</v>
      </c>
    </row>
    <row r="98" spans="2:65" s="1" customFormat="1" ht="16.5" customHeight="1" x14ac:dyDescent="0.2">
      <c r="B98" s="120"/>
      <c r="C98" s="121" t="s">
        <v>245</v>
      </c>
      <c r="D98" s="121" t="s">
        <v>179</v>
      </c>
      <c r="E98" s="122" t="s">
        <v>1788</v>
      </c>
      <c r="F98" s="123" t="s">
        <v>1789</v>
      </c>
      <c r="G98" s="124" t="s">
        <v>917</v>
      </c>
      <c r="H98" s="125">
        <v>3</v>
      </c>
      <c r="I98" s="126"/>
      <c r="J98" s="127">
        <f t="shared" si="0"/>
        <v>0</v>
      </c>
      <c r="K98" s="123" t="s">
        <v>338</v>
      </c>
      <c r="L98" s="28"/>
      <c r="M98" s="128" t="s">
        <v>3</v>
      </c>
      <c r="N98" s="129" t="s">
        <v>46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184</v>
      </c>
      <c r="AT98" s="132" t="s">
        <v>179</v>
      </c>
      <c r="AU98" s="132" t="s">
        <v>83</v>
      </c>
      <c r="AY98" s="17" t="s">
        <v>177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83</v>
      </c>
      <c r="BK98" s="133">
        <f t="shared" si="9"/>
        <v>0</v>
      </c>
      <c r="BL98" s="17" t="s">
        <v>184</v>
      </c>
      <c r="BM98" s="132" t="s">
        <v>1790</v>
      </c>
    </row>
    <row r="99" spans="2:65" s="1" customFormat="1" ht="16.5" customHeight="1" x14ac:dyDescent="0.2">
      <c r="B99" s="120"/>
      <c r="C99" s="121" t="s">
        <v>252</v>
      </c>
      <c r="D99" s="121" t="s">
        <v>179</v>
      </c>
      <c r="E99" s="122" t="s">
        <v>1791</v>
      </c>
      <c r="F99" s="123" t="s">
        <v>1792</v>
      </c>
      <c r="G99" s="124" t="s">
        <v>917</v>
      </c>
      <c r="H99" s="125">
        <v>4</v>
      </c>
      <c r="I99" s="126"/>
      <c r="J99" s="127">
        <f t="shared" si="0"/>
        <v>0</v>
      </c>
      <c r="K99" s="123" t="s">
        <v>338</v>
      </c>
      <c r="L99" s="28"/>
      <c r="M99" s="128" t="s">
        <v>3</v>
      </c>
      <c r="N99" s="129" t="s">
        <v>46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184</v>
      </c>
      <c r="AT99" s="132" t="s">
        <v>179</v>
      </c>
      <c r="AU99" s="132" t="s">
        <v>83</v>
      </c>
      <c r="AY99" s="17" t="s">
        <v>177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83</v>
      </c>
      <c r="BK99" s="133">
        <f t="shared" si="9"/>
        <v>0</v>
      </c>
      <c r="BL99" s="17" t="s">
        <v>184</v>
      </c>
      <c r="BM99" s="132" t="s">
        <v>1793</v>
      </c>
    </row>
    <row r="100" spans="2:65" s="1" customFormat="1" ht="16.5" customHeight="1" x14ac:dyDescent="0.2">
      <c r="B100" s="120"/>
      <c r="C100" s="121" t="s">
        <v>9</v>
      </c>
      <c r="D100" s="121" t="s">
        <v>179</v>
      </c>
      <c r="E100" s="122" t="s">
        <v>1794</v>
      </c>
      <c r="F100" s="123" t="s">
        <v>1795</v>
      </c>
      <c r="G100" s="124" t="s">
        <v>917</v>
      </c>
      <c r="H100" s="125">
        <v>1</v>
      </c>
      <c r="I100" s="126"/>
      <c r="J100" s="127">
        <f t="shared" si="0"/>
        <v>0</v>
      </c>
      <c r="K100" s="123" t="s">
        <v>338</v>
      </c>
      <c r="L100" s="28"/>
      <c r="M100" s="128" t="s">
        <v>3</v>
      </c>
      <c r="N100" s="129" t="s">
        <v>46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184</v>
      </c>
      <c r="AT100" s="132" t="s">
        <v>179</v>
      </c>
      <c r="AU100" s="132" t="s">
        <v>83</v>
      </c>
      <c r="AY100" s="17" t="s">
        <v>177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7" t="s">
        <v>83</v>
      </c>
      <c r="BK100" s="133">
        <f t="shared" si="9"/>
        <v>0</v>
      </c>
      <c r="BL100" s="17" t="s">
        <v>184</v>
      </c>
      <c r="BM100" s="132" t="s">
        <v>1796</v>
      </c>
    </row>
    <row r="101" spans="2:65" s="1" customFormat="1" ht="16.5" customHeight="1" x14ac:dyDescent="0.2">
      <c r="B101" s="120"/>
      <c r="C101" s="121" t="s">
        <v>263</v>
      </c>
      <c r="D101" s="121" t="s">
        <v>179</v>
      </c>
      <c r="E101" s="122" t="s">
        <v>1797</v>
      </c>
      <c r="F101" s="123" t="s">
        <v>1798</v>
      </c>
      <c r="G101" s="124" t="s">
        <v>917</v>
      </c>
      <c r="H101" s="125">
        <v>5</v>
      </c>
      <c r="I101" s="126"/>
      <c r="J101" s="127">
        <f t="shared" si="0"/>
        <v>0</v>
      </c>
      <c r="K101" s="123" t="s">
        <v>338</v>
      </c>
      <c r="L101" s="28"/>
      <c r="M101" s="128" t="s">
        <v>3</v>
      </c>
      <c r="N101" s="129" t="s">
        <v>46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184</v>
      </c>
      <c r="AT101" s="132" t="s">
        <v>179</v>
      </c>
      <c r="AU101" s="132" t="s">
        <v>83</v>
      </c>
      <c r="AY101" s="17" t="s">
        <v>177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7" t="s">
        <v>83</v>
      </c>
      <c r="BK101" s="133">
        <f t="shared" si="9"/>
        <v>0</v>
      </c>
      <c r="BL101" s="17" t="s">
        <v>184</v>
      </c>
      <c r="BM101" s="132" t="s">
        <v>1799</v>
      </c>
    </row>
    <row r="102" spans="2:65" s="1" customFormat="1" ht="16.5" customHeight="1" x14ac:dyDescent="0.2">
      <c r="B102" s="120"/>
      <c r="C102" s="121" t="s">
        <v>309</v>
      </c>
      <c r="D102" s="121" t="s">
        <v>179</v>
      </c>
      <c r="E102" s="122" t="s">
        <v>1800</v>
      </c>
      <c r="F102" s="123" t="s">
        <v>1801</v>
      </c>
      <c r="G102" s="124" t="s">
        <v>917</v>
      </c>
      <c r="H102" s="125">
        <v>1</v>
      </c>
      <c r="I102" s="126"/>
      <c r="J102" s="127">
        <f t="shared" si="0"/>
        <v>0</v>
      </c>
      <c r="K102" s="123" t="s">
        <v>1802</v>
      </c>
      <c r="L102" s="28"/>
      <c r="M102" s="128" t="s">
        <v>3</v>
      </c>
      <c r="N102" s="129" t="s">
        <v>46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184</v>
      </c>
      <c r="AT102" s="132" t="s">
        <v>179</v>
      </c>
      <c r="AU102" s="132" t="s">
        <v>83</v>
      </c>
      <c r="AY102" s="17" t="s">
        <v>177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7" t="s">
        <v>83</v>
      </c>
      <c r="BK102" s="133">
        <f t="shared" si="9"/>
        <v>0</v>
      </c>
      <c r="BL102" s="17" t="s">
        <v>184</v>
      </c>
      <c r="BM102" s="132" t="s">
        <v>1803</v>
      </c>
    </row>
    <row r="103" spans="2:65" s="1" customFormat="1" ht="16.5" customHeight="1" x14ac:dyDescent="0.2">
      <c r="B103" s="120"/>
      <c r="C103" s="121" t="s">
        <v>319</v>
      </c>
      <c r="D103" s="121" t="s">
        <v>179</v>
      </c>
      <c r="E103" s="122" t="s">
        <v>1804</v>
      </c>
      <c r="F103" s="123" t="s">
        <v>1805</v>
      </c>
      <c r="G103" s="124" t="s">
        <v>917</v>
      </c>
      <c r="H103" s="125">
        <v>1</v>
      </c>
      <c r="I103" s="126"/>
      <c r="J103" s="127">
        <f t="shared" si="0"/>
        <v>0</v>
      </c>
      <c r="K103" s="123" t="s">
        <v>1802</v>
      </c>
      <c r="L103" s="28"/>
      <c r="M103" s="128" t="s">
        <v>3</v>
      </c>
      <c r="N103" s="129" t="s">
        <v>46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184</v>
      </c>
      <c r="AT103" s="132" t="s">
        <v>179</v>
      </c>
      <c r="AU103" s="132" t="s">
        <v>83</v>
      </c>
      <c r="AY103" s="17" t="s">
        <v>177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7" t="s">
        <v>83</v>
      </c>
      <c r="BK103" s="133">
        <f t="shared" si="9"/>
        <v>0</v>
      </c>
      <c r="BL103" s="17" t="s">
        <v>184</v>
      </c>
      <c r="BM103" s="132" t="s">
        <v>1806</v>
      </c>
    </row>
    <row r="104" spans="2:65" s="1" customFormat="1" ht="16.5" customHeight="1" x14ac:dyDescent="0.2">
      <c r="B104" s="120"/>
      <c r="C104" s="121" t="s">
        <v>269</v>
      </c>
      <c r="D104" s="121" t="s">
        <v>179</v>
      </c>
      <c r="E104" s="122" t="s">
        <v>1807</v>
      </c>
      <c r="F104" s="123" t="s">
        <v>1808</v>
      </c>
      <c r="G104" s="124" t="s">
        <v>917</v>
      </c>
      <c r="H104" s="125">
        <v>2</v>
      </c>
      <c r="I104" s="126"/>
      <c r="J104" s="127">
        <f t="shared" si="0"/>
        <v>0</v>
      </c>
      <c r="K104" s="123" t="s">
        <v>338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184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184</v>
      </c>
      <c r="BM104" s="132" t="s">
        <v>1809</v>
      </c>
    </row>
    <row r="105" spans="2:65" s="1" customFormat="1" ht="16.5" customHeight="1" x14ac:dyDescent="0.2">
      <c r="B105" s="120"/>
      <c r="C105" s="121" t="s">
        <v>276</v>
      </c>
      <c r="D105" s="121" t="s">
        <v>179</v>
      </c>
      <c r="E105" s="122" t="s">
        <v>1810</v>
      </c>
      <c r="F105" s="123" t="s">
        <v>1811</v>
      </c>
      <c r="G105" s="124" t="s">
        <v>917</v>
      </c>
      <c r="H105" s="125">
        <v>2</v>
      </c>
      <c r="I105" s="126"/>
      <c r="J105" s="127">
        <f t="shared" si="0"/>
        <v>0</v>
      </c>
      <c r="K105" s="123" t="s">
        <v>338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184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184</v>
      </c>
      <c r="BM105" s="132" t="s">
        <v>1812</v>
      </c>
    </row>
    <row r="106" spans="2:65" s="1" customFormat="1" ht="16.5" customHeight="1" x14ac:dyDescent="0.2">
      <c r="B106" s="120"/>
      <c r="C106" s="121" t="s">
        <v>284</v>
      </c>
      <c r="D106" s="121" t="s">
        <v>179</v>
      </c>
      <c r="E106" s="122" t="s">
        <v>1813</v>
      </c>
      <c r="F106" s="123" t="s">
        <v>1814</v>
      </c>
      <c r="G106" s="124" t="s">
        <v>917</v>
      </c>
      <c r="H106" s="125">
        <v>1</v>
      </c>
      <c r="I106" s="126"/>
      <c r="J106" s="127">
        <f t="shared" si="0"/>
        <v>0</v>
      </c>
      <c r="K106" s="123" t="s">
        <v>338</v>
      </c>
      <c r="L106" s="28"/>
      <c r="M106" s="128" t="s">
        <v>3</v>
      </c>
      <c r="N106" s="129" t="s">
        <v>46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184</v>
      </c>
      <c r="AT106" s="132" t="s">
        <v>179</v>
      </c>
      <c r="AU106" s="132" t="s">
        <v>83</v>
      </c>
      <c r="AY106" s="17" t="s">
        <v>177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7" t="s">
        <v>83</v>
      </c>
      <c r="BK106" s="133">
        <f t="shared" si="9"/>
        <v>0</v>
      </c>
      <c r="BL106" s="17" t="s">
        <v>184</v>
      </c>
      <c r="BM106" s="132" t="s">
        <v>1815</v>
      </c>
    </row>
    <row r="107" spans="2:65" s="1" customFormat="1" ht="16.5" customHeight="1" x14ac:dyDescent="0.2">
      <c r="B107" s="120"/>
      <c r="C107" s="121" t="s">
        <v>290</v>
      </c>
      <c r="D107" s="121" t="s">
        <v>179</v>
      </c>
      <c r="E107" s="122" t="s">
        <v>1816</v>
      </c>
      <c r="F107" s="123" t="s">
        <v>1817</v>
      </c>
      <c r="G107" s="124" t="s">
        <v>917</v>
      </c>
      <c r="H107" s="125">
        <v>4</v>
      </c>
      <c r="I107" s="126"/>
      <c r="J107" s="127">
        <f t="shared" si="0"/>
        <v>0</v>
      </c>
      <c r="K107" s="123" t="s">
        <v>338</v>
      </c>
      <c r="L107" s="28"/>
      <c r="M107" s="128" t="s">
        <v>3</v>
      </c>
      <c r="N107" s="129" t="s">
        <v>46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184</v>
      </c>
      <c r="AT107" s="132" t="s">
        <v>179</v>
      </c>
      <c r="AU107" s="132" t="s">
        <v>83</v>
      </c>
      <c r="AY107" s="17" t="s">
        <v>177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7" t="s">
        <v>83</v>
      </c>
      <c r="BK107" s="133">
        <f t="shared" si="9"/>
        <v>0</v>
      </c>
      <c r="BL107" s="17" t="s">
        <v>184</v>
      </c>
      <c r="BM107" s="132" t="s">
        <v>1818</v>
      </c>
    </row>
    <row r="108" spans="2:65" s="1" customFormat="1" ht="16.5" customHeight="1" x14ac:dyDescent="0.2">
      <c r="B108" s="120"/>
      <c r="C108" s="121" t="s">
        <v>8</v>
      </c>
      <c r="D108" s="121" t="s">
        <v>179</v>
      </c>
      <c r="E108" s="122" t="s">
        <v>301</v>
      </c>
      <c r="F108" s="123" t="s">
        <v>1819</v>
      </c>
      <c r="G108" s="124" t="s">
        <v>917</v>
      </c>
      <c r="H108" s="125">
        <v>1</v>
      </c>
      <c r="I108" s="126"/>
      <c r="J108" s="127">
        <f t="shared" si="0"/>
        <v>0</v>
      </c>
      <c r="K108" s="123" t="s">
        <v>1802</v>
      </c>
      <c r="L108" s="28"/>
      <c r="M108" s="173" t="s">
        <v>3</v>
      </c>
      <c r="N108" s="174" t="s">
        <v>46</v>
      </c>
      <c r="O108" s="175"/>
      <c r="P108" s="176">
        <f t="shared" si="1"/>
        <v>0</v>
      </c>
      <c r="Q108" s="176">
        <v>0</v>
      </c>
      <c r="R108" s="176">
        <f t="shared" si="2"/>
        <v>0</v>
      </c>
      <c r="S108" s="176">
        <v>0</v>
      </c>
      <c r="T108" s="177">
        <f t="shared" si="3"/>
        <v>0</v>
      </c>
      <c r="AR108" s="132" t="s">
        <v>184</v>
      </c>
      <c r="AT108" s="132" t="s">
        <v>179</v>
      </c>
      <c r="AU108" s="132" t="s">
        <v>83</v>
      </c>
      <c r="AY108" s="17" t="s">
        <v>177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7" t="s">
        <v>83</v>
      </c>
      <c r="BK108" s="133">
        <f t="shared" si="9"/>
        <v>0</v>
      </c>
      <c r="BL108" s="17" t="s">
        <v>184</v>
      </c>
      <c r="BM108" s="132" t="s">
        <v>1820</v>
      </c>
    </row>
    <row r="109" spans="2:65" s="1" customFormat="1" ht="6.95" customHeight="1" x14ac:dyDescent="0.2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8"/>
    </row>
  </sheetData>
  <autoFilter ref="C85:K108" xr:uid="{00000000-0009-0000-0000-000005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2"/>
  <sheetViews>
    <sheetView showGridLines="0" topLeftCell="A59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104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ht="12" customHeight="1" x14ac:dyDescent="0.2">
      <c r="B8" s="20"/>
      <c r="D8" s="270" t="s">
        <v>133</v>
      </c>
      <c r="L8" s="20"/>
    </row>
    <row r="9" spans="2:46" s="1" customFormat="1" ht="16.5" customHeight="1" x14ac:dyDescent="0.2">
      <c r="B9" s="28"/>
      <c r="E9" s="321" t="s">
        <v>1752</v>
      </c>
      <c r="F9" s="320"/>
      <c r="G9" s="320"/>
      <c r="H9" s="320"/>
      <c r="L9" s="28"/>
    </row>
    <row r="10" spans="2:46" s="1" customFormat="1" ht="12" customHeight="1" x14ac:dyDescent="0.2">
      <c r="B10" s="28"/>
      <c r="D10" s="270" t="s">
        <v>1753</v>
      </c>
      <c r="L10" s="28"/>
    </row>
    <row r="11" spans="2:46" s="1" customFormat="1" ht="16.5" customHeight="1" x14ac:dyDescent="0.2">
      <c r="B11" s="28"/>
      <c r="E11" s="318" t="s">
        <v>1821</v>
      </c>
      <c r="F11" s="320"/>
      <c r="G11" s="320"/>
      <c r="H11" s="320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70" t="s">
        <v>19</v>
      </c>
      <c r="F13" s="260" t="s">
        <v>20</v>
      </c>
      <c r="I13" s="270" t="s">
        <v>21</v>
      </c>
      <c r="J13" s="260" t="s">
        <v>3</v>
      </c>
      <c r="L13" s="28"/>
    </row>
    <row r="14" spans="2:46" s="1" customFormat="1" ht="12" customHeight="1" x14ac:dyDescent="0.2">
      <c r="B14" s="28"/>
      <c r="D14" s="270" t="s">
        <v>22</v>
      </c>
      <c r="F14" s="260" t="s">
        <v>23</v>
      </c>
      <c r="I14" s="270" t="s">
        <v>24</v>
      </c>
      <c r="J14" s="267" t="str">
        <f>'Rekapitulace stavby'!AN8</f>
        <v>9. 6. 2024</v>
      </c>
      <c r="L14" s="28"/>
    </row>
    <row r="15" spans="2:46" s="1" customFormat="1" ht="10.7" customHeight="1" x14ac:dyDescent="0.2">
      <c r="B15" s="28"/>
      <c r="L15" s="28"/>
    </row>
    <row r="16" spans="2:46" s="1" customFormat="1" ht="12" customHeight="1" x14ac:dyDescent="0.2">
      <c r="B16" s="28"/>
      <c r="D16" s="270" t="s">
        <v>28</v>
      </c>
      <c r="I16" s="270" t="s">
        <v>29</v>
      </c>
      <c r="J16" s="260" t="s">
        <v>3</v>
      </c>
      <c r="L16" s="28"/>
    </row>
    <row r="17" spans="2:12" s="1" customFormat="1" ht="18" customHeight="1" x14ac:dyDescent="0.2">
      <c r="B17" s="28"/>
      <c r="E17" s="260" t="s">
        <v>30</v>
      </c>
      <c r="I17" s="270" t="s">
        <v>31</v>
      </c>
      <c r="J17" s="260" t="s">
        <v>3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70" t="s">
        <v>32</v>
      </c>
      <c r="I19" s="270" t="s">
        <v>29</v>
      </c>
      <c r="J19" s="271" t="str">
        <f>'Rekapitulace stavby'!AN13</f>
        <v>Vyplň údaj</v>
      </c>
      <c r="L19" s="28"/>
    </row>
    <row r="20" spans="2:12" s="1" customFormat="1" ht="18" customHeight="1" x14ac:dyDescent="0.2">
      <c r="B20" s="28"/>
      <c r="E20" s="323" t="str">
        <f>'Rekapitulace stavby'!E14</f>
        <v>Vyplň údaj</v>
      </c>
      <c r="F20" s="310"/>
      <c r="G20" s="310"/>
      <c r="H20" s="310"/>
      <c r="I20" s="270" t="s">
        <v>31</v>
      </c>
      <c r="J20" s="271" t="str">
        <f>'Rekapitulace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70" t="s">
        <v>34</v>
      </c>
      <c r="I22" s="270" t="s">
        <v>29</v>
      </c>
      <c r="J22" s="260" t="s">
        <v>3</v>
      </c>
      <c r="L22" s="28"/>
    </row>
    <row r="23" spans="2:12" s="1" customFormat="1" ht="18" customHeight="1" x14ac:dyDescent="0.2">
      <c r="B23" s="28"/>
      <c r="E23" s="260" t="s">
        <v>35</v>
      </c>
      <c r="I23" s="270" t="s">
        <v>31</v>
      </c>
      <c r="J23" s="260" t="s">
        <v>3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70" t="s">
        <v>37</v>
      </c>
      <c r="I25" s="270" t="s">
        <v>29</v>
      </c>
      <c r="J25" s="260" t="s">
        <v>3</v>
      </c>
      <c r="L25" s="28"/>
    </row>
    <row r="26" spans="2:12" s="1" customFormat="1" ht="18" customHeight="1" x14ac:dyDescent="0.2">
      <c r="B26" s="28"/>
      <c r="E26" s="260" t="s">
        <v>38</v>
      </c>
      <c r="I26" s="270" t="s">
        <v>31</v>
      </c>
      <c r="J26" s="260" t="s">
        <v>3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70" t="s">
        <v>39</v>
      </c>
      <c r="L28" s="28"/>
    </row>
    <row r="29" spans="2:12" s="7" customFormat="1" ht="16.5" customHeight="1" x14ac:dyDescent="0.2">
      <c r="B29" s="80"/>
      <c r="E29" s="314" t="s">
        <v>3</v>
      </c>
      <c r="F29" s="314"/>
      <c r="G29" s="314"/>
      <c r="H29" s="314"/>
      <c r="L29" s="80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25.5" customHeight="1" x14ac:dyDescent="0.2">
      <c r="B32" s="28"/>
      <c r="D32" s="81" t="s">
        <v>41</v>
      </c>
      <c r="J32" s="269">
        <f>ROUND(J86, 2)</f>
        <v>0</v>
      </c>
      <c r="L32" s="28"/>
    </row>
    <row r="33" spans="2:12" s="1" customFormat="1" ht="6.95" customHeight="1" x14ac:dyDescent="0.2">
      <c r="B33" s="28"/>
      <c r="D33" s="42"/>
      <c r="E33" s="42"/>
      <c r="F33" s="42"/>
      <c r="G33" s="42"/>
      <c r="H33" s="42"/>
      <c r="I33" s="42"/>
      <c r="J33" s="42"/>
      <c r="K33" s="42"/>
      <c r="L33" s="28"/>
    </row>
    <row r="34" spans="2:12" s="1" customFormat="1" ht="14.45" customHeight="1" x14ac:dyDescent="0.2">
      <c r="B34" s="28"/>
      <c r="F34" s="264" t="s">
        <v>43</v>
      </c>
      <c r="I34" s="264" t="s">
        <v>42</v>
      </c>
      <c r="J34" s="264" t="s">
        <v>44</v>
      </c>
      <c r="L34" s="28"/>
    </row>
    <row r="35" spans="2:12" s="1" customFormat="1" ht="14.45" customHeight="1" x14ac:dyDescent="0.2">
      <c r="B35" s="28"/>
      <c r="D35" s="268" t="s">
        <v>45</v>
      </c>
      <c r="E35" s="270" t="s">
        <v>46</v>
      </c>
      <c r="F35" s="72">
        <f>ROUND((SUM(BE86:BE91)),  2)</f>
        <v>0</v>
      </c>
      <c r="I35" s="82">
        <v>0.21</v>
      </c>
      <c r="J35" s="72">
        <f>ROUND(((SUM(BE86:BE91))*I35),  2)</f>
        <v>0</v>
      </c>
      <c r="L35" s="28"/>
    </row>
    <row r="36" spans="2:12" s="1" customFormat="1" ht="14.45" customHeight="1" x14ac:dyDescent="0.2">
      <c r="B36" s="28"/>
      <c r="E36" s="270" t="s">
        <v>47</v>
      </c>
      <c r="F36" s="72">
        <f>ROUND((SUM(BF86:BF91)),  2)</f>
        <v>0</v>
      </c>
      <c r="I36" s="82">
        <v>0.12</v>
      </c>
      <c r="J36" s="72">
        <f>ROUND(((SUM(BF86:BF91))*I36),  2)</f>
        <v>0</v>
      </c>
      <c r="L36" s="28"/>
    </row>
    <row r="37" spans="2:12" s="1" customFormat="1" ht="14.45" hidden="1" customHeight="1" x14ac:dyDescent="0.2">
      <c r="B37" s="28"/>
      <c r="E37" s="270" t="s">
        <v>48</v>
      </c>
      <c r="F37" s="72">
        <f>ROUND((SUM(BG86:BG91)),  2)</f>
        <v>0</v>
      </c>
      <c r="I37" s="82">
        <v>0.21</v>
      </c>
      <c r="J37" s="72">
        <f>0</f>
        <v>0</v>
      </c>
      <c r="L37" s="28"/>
    </row>
    <row r="38" spans="2:12" s="1" customFormat="1" ht="14.45" hidden="1" customHeight="1" x14ac:dyDescent="0.2">
      <c r="B38" s="28"/>
      <c r="E38" s="270" t="s">
        <v>49</v>
      </c>
      <c r="F38" s="72">
        <f>ROUND((SUM(BH86:BH91)),  2)</f>
        <v>0</v>
      </c>
      <c r="I38" s="82">
        <v>0.12</v>
      </c>
      <c r="J38" s="72">
        <f>0</f>
        <v>0</v>
      </c>
      <c r="L38" s="28"/>
    </row>
    <row r="39" spans="2:12" s="1" customFormat="1" ht="14.45" hidden="1" customHeight="1" x14ac:dyDescent="0.2">
      <c r="B39" s="28"/>
      <c r="E39" s="270" t="s">
        <v>50</v>
      </c>
      <c r="F39" s="72">
        <f>ROUND((SUM(BI86:BI91)),  2)</f>
        <v>0</v>
      </c>
      <c r="I39" s="82">
        <v>0</v>
      </c>
      <c r="J39" s="72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5" customHeight="1" x14ac:dyDescent="0.2">
      <c r="B41" s="28"/>
      <c r="C41" s="83"/>
      <c r="D41" s="84" t="s">
        <v>51</v>
      </c>
      <c r="E41" s="45"/>
      <c r="F41" s="45"/>
      <c r="G41" s="85" t="s">
        <v>52</v>
      </c>
      <c r="H41" s="86" t="s">
        <v>53</v>
      </c>
      <c r="I41" s="45"/>
      <c r="J41" s="87">
        <f>SUM(J32:J39)</f>
        <v>0</v>
      </c>
      <c r="K41" s="88"/>
      <c r="L41" s="28"/>
    </row>
    <row r="42" spans="2:12" s="1" customFormat="1" ht="14.45" customHeight="1" x14ac:dyDescent="0.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8"/>
    </row>
    <row r="46" spans="2:12" s="1" customFormat="1" ht="6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8"/>
    </row>
    <row r="47" spans="2:12" s="1" customFormat="1" ht="24.95" customHeight="1" x14ac:dyDescent="0.2">
      <c r="B47" s="28"/>
      <c r="C47" s="21" t="s">
        <v>136</v>
      </c>
      <c r="L47" s="28"/>
    </row>
    <row r="48" spans="2:12" s="1" customFormat="1" ht="6.95" customHeight="1" x14ac:dyDescent="0.2">
      <c r="B48" s="28"/>
      <c r="L48" s="28"/>
    </row>
    <row r="49" spans="2:47" s="1" customFormat="1" ht="12" customHeight="1" x14ac:dyDescent="0.2">
      <c r="B49" s="28"/>
      <c r="C49" s="270" t="s">
        <v>17</v>
      </c>
      <c r="L49" s="28"/>
    </row>
    <row r="50" spans="2:47" s="1" customFormat="1" ht="26.25" customHeight="1" x14ac:dyDescent="0.2">
      <c r="B50" s="28"/>
      <c r="E50" s="321" t="str">
        <f>E7</f>
        <v>Stavební úpravy stávající budovy business centra VŠB - TUO II.etapa</v>
      </c>
      <c r="F50" s="322"/>
      <c r="G50" s="322"/>
      <c r="H50" s="322"/>
      <c r="L50" s="28"/>
    </row>
    <row r="51" spans="2:47" ht="12" customHeight="1" x14ac:dyDescent="0.2">
      <c r="B51" s="20"/>
      <c r="C51" s="270" t="s">
        <v>133</v>
      </c>
      <c r="L51" s="20"/>
    </row>
    <row r="52" spans="2:47" s="1" customFormat="1" ht="16.5" customHeight="1" x14ac:dyDescent="0.2">
      <c r="B52" s="28"/>
      <c r="E52" s="321" t="s">
        <v>1752</v>
      </c>
      <c r="F52" s="320"/>
      <c r="G52" s="320"/>
      <c r="H52" s="320"/>
      <c r="L52" s="28"/>
    </row>
    <row r="53" spans="2:47" s="1" customFormat="1" ht="12" customHeight="1" x14ac:dyDescent="0.2">
      <c r="B53" s="28"/>
      <c r="C53" s="270" t="s">
        <v>1753</v>
      </c>
      <c r="L53" s="28"/>
    </row>
    <row r="54" spans="2:47" s="1" customFormat="1" ht="16.5" customHeight="1" x14ac:dyDescent="0.2">
      <c r="B54" s="28"/>
      <c r="E54" s="318" t="str">
        <f>E11</f>
        <v>24011052 - 1.NP budova C</v>
      </c>
      <c r="F54" s="320"/>
      <c r="G54" s="320"/>
      <c r="H54" s="320"/>
      <c r="L54" s="28"/>
    </row>
    <row r="55" spans="2:47" s="1" customFormat="1" ht="6.95" customHeight="1" x14ac:dyDescent="0.2">
      <c r="B55" s="28"/>
      <c r="L55" s="28"/>
    </row>
    <row r="56" spans="2:47" s="1" customFormat="1" ht="12" customHeight="1" x14ac:dyDescent="0.2">
      <c r="B56" s="28"/>
      <c r="C56" s="270" t="s">
        <v>22</v>
      </c>
      <c r="F56" s="260" t="str">
        <f>F14</f>
        <v>Ostrava</v>
      </c>
      <c r="I56" s="270" t="s">
        <v>24</v>
      </c>
      <c r="J56" s="267" t="str">
        <f>IF(J14="","",J14)</f>
        <v>9. 6. 2024</v>
      </c>
      <c r="L56" s="28"/>
    </row>
    <row r="57" spans="2:47" s="1" customFormat="1" ht="6.95" customHeight="1" x14ac:dyDescent="0.2">
      <c r="B57" s="28"/>
      <c r="L57" s="28"/>
    </row>
    <row r="58" spans="2:47" s="1" customFormat="1" ht="15.2" customHeight="1" x14ac:dyDescent="0.2">
      <c r="B58" s="28"/>
      <c r="C58" s="270" t="s">
        <v>28</v>
      </c>
      <c r="F58" s="260" t="str">
        <f>E17</f>
        <v>VŠB TU, Ostrava</v>
      </c>
      <c r="I58" s="270" t="s">
        <v>34</v>
      </c>
      <c r="J58" s="262" t="str">
        <f>E23</f>
        <v>ARCHI BIM</v>
      </c>
      <c r="L58" s="28"/>
    </row>
    <row r="59" spans="2:47" s="1" customFormat="1" ht="15.2" customHeight="1" x14ac:dyDescent="0.2">
      <c r="B59" s="28"/>
      <c r="C59" s="270" t="s">
        <v>32</v>
      </c>
      <c r="F59" s="260" t="str">
        <f>IF(E20="","",E20)</f>
        <v>Vyplň údaj</v>
      </c>
      <c r="I59" s="270" t="s">
        <v>37</v>
      </c>
      <c r="J59" s="262" t="str">
        <f>E26</f>
        <v>Anna Mužná</v>
      </c>
      <c r="L59" s="28"/>
    </row>
    <row r="60" spans="2:47" s="1" customFormat="1" ht="10.35" customHeight="1" x14ac:dyDescent="0.2">
      <c r="B60" s="28"/>
      <c r="L60" s="28"/>
    </row>
    <row r="61" spans="2:47" s="1" customFormat="1" ht="29.25" customHeight="1" x14ac:dyDescent="0.2">
      <c r="B61" s="28"/>
      <c r="C61" s="89" t="s">
        <v>137</v>
      </c>
      <c r="D61" s="83"/>
      <c r="E61" s="83"/>
      <c r="F61" s="83"/>
      <c r="G61" s="83"/>
      <c r="H61" s="83"/>
      <c r="I61" s="83"/>
      <c r="J61" s="90" t="s">
        <v>138</v>
      </c>
      <c r="K61" s="83"/>
      <c r="L61" s="28"/>
    </row>
    <row r="62" spans="2:47" s="1" customFormat="1" ht="10.35" customHeight="1" x14ac:dyDescent="0.2">
      <c r="B62" s="28"/>
      <c r="L62" s="28"/>
    </row>
    <row r="63" spans="2:47" s="1" customFormat="1" ht="22.7" customHeight="1" x14ac:dyDescent="0.2">
      <c r="B63" s="28"/>
      <c r="C63" s="91" t="s">
        <v>73</v>
      </c>
      <c r="J63" s="269">
        <f>J86</f>
        <v>0</v>
      </c>
      <c r="L63" s="28"/>
      <c r="AU63" s="17" t="s">
        <v>139</v>
      </c>
    </row>
    <row r="64" spans="2:47" s="8" customFormat="1" ht="24.95" customHeight="1" x14ac:dyDescent="0.2">
      <c r="B64" s="92"/>
      <c r="D64" s="93" t="s">
        <v>1822</v>
      </c>
      <c r="E64" s="94"/>
      <c r="F64" s="94"/>
      <c r="G64" s="94"/>
      <c r="H64" s="94"/>
      <c r="I64" s="94"/>
      <c r="J64" s="95">
        <f>J87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ht="12" customHeight="1" x14ac:dyDescent="0.2">
      <c r="B75" s="20"/>
      <c r="C75" s="270" t="s">
        <v>133</v>
      </c>
      <c r="L75" s="20"/>
    </row>
    <row r="76" spans="2:12" s="1" customFormat="1" ht="16.5" customHeight="1" x14ac:dyDescent="0.2">
      <c r="B76" s="28"/>
      <c r="E76" s="321" t="s">
        <v>1752</v>
      </c>
      <c r="F76" s="320"/>
      <c r="G76" s="320"/>
      <c r="H76" s="320"/>
      <c r="L76" s="28"/>
    </row>
    <row r="77" spans="2:12" s="1" customFormat="1" ht="12" customHeight="1" x14ac:dyDescent="0.2">
      <c r="B77" s="28"/>
      <c r="C77" s="270" t="s">
        <v>1753</v>
      </c>
      <c r="L77" s="28"/>
    </row>
    <row r="78" spans="2:12" s="1" customFormat="1" ht="16.5" customHeight="1" x14ac:dyDescent="0.2">
      <c r="B78" s="28"/>
      <c r="E78" s="318" t="str">
        <f>E11</f>
        <v>24011052 - 1.NP budova C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F14</f>
        <v>Ostrava</v>
      </c>
      <c r="I80" s="270" t="s">
        <v>24</v>
      </c>
      <c r="J80" s="267" t="str">
        <f>IF(J14="","",J14)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E17</f>
        <v>VŠB TU, Ostrava</v>
      </c>
      <c r="I82" s="270" t="s">
        <v>34</v>
      </c>
      <c r="J82" s="262" t="str">
        <f>E23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IF(E20="","",E20)</f>
        <v>Vyplň údaj</v>
      </c>
      <c r="I83" s="270" t="s">
        <v>37</v>
      </c>
      <c r="J83" s="262" t="str">
        <f>E26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1756</v>
      </c>
      <c r="F87" s="110" t="s">
        <v>1823</v>
      </c>
      <c r="I87" s="111"/>
      <c r="J87" s="112">
        <f>BK87</f>
        <v>0</v>
      </c>
      <c r="L87" s="108"/>
      <c r="M87" s="113"/>
      <c r="P87" s="114">
        <f>SUM(P88:P91)</f>
        <v>0</v>
      </c>
      <c r="R87" s="114">
        <f>SUM(R88:R91)</f>
        <v>0</v>
      </c>
      <c r="T87" s="115">
        <f>SUM(T88:T91)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SUM(BK88:BK91)</f>
        <v>0</v>
      </c>
    </row>
    <row r="88" spans="2:65" s="1" customFormat="1" ht="16.5" customHeight="1" x14ac:dyDescent="0.2">
      <c r="B88" s="120"/>
      <c r="C88" s="121" t="s">
        <v>83</v>
      </c>
      <c r="D88" s="121" t="s">
        <v>179</v>
      </c>
      <c r="E88" s="122" t="s">
        <v>1807</v>
      </c>
      <c r="F88" s="123" t="s">
        <v>1808</v>
      </c>
      <c r="G88" s="124" t="s">
        <v>917</v>
      </c>
      <c r="H88" s="125">
        <v>4</v>
      </c>
      <c r="I88" s="126"/>
      <c r="J88" s="127">
        <f>ROUND(I88*H88,2)</f>
        <v>0</v>
      </c>
      <c r="K88" s="123" t="s">
        <v>338</v>
      </c>
      <c r="L88" s="28"/>
      <c r="M88" s="128" t="s">
        <v>3</v>
      </c>
      <c r="N88" s="129" t="s">
        <v>46</v>
      </c>
      <c r="P88" s="130">
        <f>O88*H88</f>
        <v>0</v>
      </c>
      <c r="Q88" s="130">
        <v>0</v>
      </c>
      <c r="R88" s="130">
        <f>Q88*H88</f>
        <v>0</v>
      </c>
      <c r="S88" s="130">
        <v>0</v>
      </c>
      <c r="T88" s="131">
        <f>S88*H88</f>
        <v>0</v>
      </c>
      <c r="AR88" s="132" t="s">
        <v>184</v>
      </c>
      <c r="AT88" s="132" t="s">
        <v>179</v>
      </c>
      <c r="AU88" s="132" t="s">
        <v>83</v>
      </c>
      <c r="AY88" s="17" t="s">
        <v>177</v>
      </c>
      <c r="BE88" s="133">
        <f>IF(N88="základní",J88,0)</f>
        <v>0</v>
      </c>
      <c r="BF88" s="133">
        <f>IF(N88="snížená",J88,0)</f>
        <v>0</v>
      </c>
      <c r="BG88" s="133">
        <f>IF(N88="zákl. přenesená",J88,0)</f>
        <v>0</v>
      </c>
      <c r="BH88" s="133">
        <f>IF(N88="sníž. přenesená",J88,0)</f>
        <v>0</v>
      </c>
      <c r="BI88" s="133">
        <f>IF(N88="nulová",J88,0)</f>
        <v>0</v>
      </c>
      <c r="BJ88" s="17" t="s">
        <v>83</v>
      </c>
      <c r="BK88" s="133">
        <f>ROUND(I88*H88,2)</f>
        <v>0</v>
      </c>
      <c r="BL88" s="17" t="s">
        <v>184</v>
      </c>
      <c r="BM88" s="132" t="s">
        <v>1824</v>
      </c>
    </row>
    <row r="89" spans="2:65" s="1" customFormat="1" ht="16.5" customHeight="1" x14ac:dyDescent="0.2">
      <c r="B89" s="120"/>
      <c r="C89" s="121" t="s">
        <v>211</v>
      </c>
      <c r="D89" s="121" t="s">
        <v>179</v>
      </c>
      <c r="E89" s="122" t="s">
        <v>86</v>
      </c>
      <c r="F89" s="123" t="s">
        <v>1825</v>
      </c>
      <c r="G89" s="124" t="s">
        <v>917</v>
      </c>
      <c r="H89" s="125">
        <v>4</v>
      </c>
      <c r="I89" s="126"/>
      <c r="J89" s="127">
        <f>ROUND(I89*H89,2)</f>
        <v>0</v>
      </c>
      <c r="K89" s="123" t="s">
        <v>3</v>
      </c>
      <c r="L89" s="28"/>
      <c r="M89" s="128" t="s">
        <v>3</v>
      </c>
      <c r="N89" s="129" t="s">
        <v>46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83</v>
      </c>
      <c r="BK89" s="133">
        <f>ROUND(I89*H89,2)</f>
        <v>0</v>
      </c>
      <c r="BL89" s="17" t="s">
        <v>184</v>
      </c>
      <c r="BM89" s="132" t="s">
        <v>1826</v>
      </c>
    </row>
    <row r="90" spans="2:65" s="1" customFormat="1" ht="21.75" customHeight="1" x14ac:dyDescent="0.2">
      <c r="B90" s="120"/>
      <c r="C90" s="121" t="s">
        <v>200</v>
      </c>
      <c r="D90" s="121" t="s">
        <v>179</v>
      </c>
      <c r="E90" s="122" t="s">
        <v>1827</v>
      </c>
      <c r="F90" s="123" t="s">
        <v>1828</v>
      </c>
      <c r="G90" s="124" t="s">
        <v>917</v>
      </c>
      <c r="H90" s="125">
        <v>4</v>
      </c>
      <c r="I90" s="126"/>
      <c r="J90" s="127">
        <f>ROUND(I90*H90,2)</f>
        <v>0</v>
      </c>
      <c r="K90" s="123" t="s">
        <v>338</v>
      </c>
      <c r="L90" s="28"/>
      <c r="M90" s="128" t="s">
        <v>3</v>
      </c>
      <c r="N90" s="129" t="s">
        <v>46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>IF(N90="základní",J90,0)</f>
        <v>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7" t="s">
        <v>83</v>
      </c>
      <c r="BK90" s="133">
        <f>ROUND(I90*H90,2)</f>
        <v>0</v>
      </c>
      <c r="BL90" s="17" t="s">
        <v>184</v>
      </c>
      <c r="BM90" s="132" t="s">
        <v>1829</v>
      </c>
    </row>
    <row r="91" spans="2:65" s="1" customFormat="1" ht="16.5" customHeight="1" x14ac:dyDescent="0.2">
      <c r="B91" s="120"/>
      <c r="C91" s="121" t="s">
        <v>184</v>
      </c>
      <c r="D91" s="121" t="s">
        <v>179</v>
      </c>
      <c r="E91" s="122" t="s">
        <v>1830</v>
      </c>
      <c r="F91" s="123" t="s">
        <v>1814</v>
      </c>
      <c r="G91" s="124" t="s">
        <v>917</v>
      </c>
      <c r="H91" s="125">
        <v>1</v>
      </c>
      <c r="I91" s="126"/>
      <c r="J91" s="127">
        <f>ROUND(I91*H91,2)</f>
        <v>0</v>
      </c>
      <c r="K91" s="123" t="s">
        <v>338</v>
      </c>
      <c r="L91" s="28"/>
      <c r="M91" s="173" t="s">
        <v>3</v>
      </c>
      <c r="N91" s="174" t="s">
        <v>46</v>
      </c>
      <c r="O91" s="175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83</v>
      </c>
      <c r="BK91" s="133">
        <f>ROUND(I91*H91,2)</f>
        <v>0</v>
      </c>
      <c r="BL91" s="17" t="s">
        <v>184</v>
      </c>
      <c r="BM91" s="132" t="s">
        <v>1831</v>
      </c>
    </row>
    <row r="92" spans="2:65" s="1" customFormat="1" ht="6.95" customHeight="1" x14ac:dyDescent="0.2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28"/>
    </row>
  </sheetData>
  <autoFilter ref="C85:K91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17"/>
  <sheetViews>
    <sheetView showGridLines="0" topLeftCell="A87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107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ht="12" customHeight="1" x14ac:dyDescent="0.2">
      <c r="B8" s="20"/>
      <c r="D8" s="270" t="s">
        <v>133</v>
      </c>
      <c r="L8" s="20"/>
    </row>
    <row r="9" spans="2:46" s="1" customFormat="1" ht="16.5" customHeight="1" x14ac:dyDescent="0.2">
      <c r="B9" s="28"/>
      <c r="E9" s="321" t="s">
        <v>1752</v>
      </c>
      <c r="F9" s="320"/>
      <c r="G9" s="320"/>
      <c r="H9" s="320"/>
      <c r="L9" s="28"/>
    </row>
    <row r="10" spans="2:46" s="1" customFormat="1" ht="12" customHeight="1" x14ac:dyDescent="0.2">
      <c r="B10" s="28"/>
      <c r="D10" s="270" t="s">
        <v>1753</v>
      </c>
      <c r="L10" s="28"/>
    </row>
    <row r="11" spans="2:46" s="1" customFormat="1" ht="16.5" customHeight="1" x14ac:dyDescent="0.2">
      <c r="B11" s="28"/>
      <c r="E11" s="318" t="s">
        <v>1832</v>
      </c>
      <c r="F11" s="320"/>
      <c r="G11" s="320"/>
      <c r="H11" s="320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70" t="s">
        <v>19</v>
      </c>
      <c r="F13" s="260" t="s">
        <v>20</v>
      </c>
      <c r="I13" s="270" t="s">
        <v>21</v>
      </c>
      <c r="J13" s="260" t="s">
        <v>3</v>
      </c>
      <c r="L13" s="28"/>
    </row>
    <row r="14" spans="2:46" s="1" customFormat="1" ht="12" customHeight="1" x14ac:dyDescent="0.2">
      <c r="B14" s="28"/>
      <c r="D14" s="270" t="s">
        <v>22</v>
      </c>
      <c r="F14" s="260" t="s">
        <v>23</v>
      </c>
      <c r="I14" s="270" t="s">
        <v>24</v>
      </c>
      <c r="J14" s="267" t="str">
        <f>'Rekapitulace stavby'!AN8</f>
        <v>9. 6. 2024</v>
      </c>
      <c r="L14" s="28"/>
    </row>
    <row r="15" spans="2:46" s="1" customFormat="1" ht="10.7" customHeight="1" x14ac:dyDescent="0.2">
      <c r="B15" s="28"/>
      <c r="L15" s="28"/>
    </row>
    <row r="16" spans="2:46" s="1" customFormat="1" ht="12" customHeight="1" x14ac:dyDescent="0.2">
      <c r="B16" s="28"/>
      <c r="D16" s="270" t="s">
        <v>28</v>
      </c>
      <c r="I16" s="270" t="s">
        <v>29</v>
      </c>
      <c r="J16" s="260" t="s">
        <v>3</v>
      </c>
      <c r="L16" s="28"/>
    </row>
    <row r="17" spans="2:12" s="1" customFormat="1" ht="18" customHeight="1" x14ac:dyDescent="0.2">
      <c r="B17" s="28"/>
      <c r="E17" s="260" t="s">
        <v>30</v>
      </c>
      <c r="I17" s="270" t="s">
        <v>31</v>
      </c>
      <c r="J17" s="260" t="s">
        <v>3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70" t="s">
        <v>32</v>
      </c>
      <c r="I19" s="270" t="s">
        <v>29</v>
      </c>
      <c r="J19" s="271" t="str">
        <f>'Rekapitulace stavby'!AN13</f>
        <v>Vyplň údaj</v>
      </c>
      <c r="L19" s="28"/>
    </row>
    <row r="20" spans="2:12" s="1" customFormat="1" ht="18" customHeight="1" x14ac:dyDescent="0.2">
      <c r="B20" s="28"/>
      <c r="E20" s="323" t="str">
        <f>'Rekapitulace stavby'!E14</f>
        <v>Vyplň údaj</v>
      </c>
      <c r="F20" s="310"/>
      <c r="G20" s="310"/>
      <c r="H20" s="310"/>
      <c r="I20" s="270" t="s">
        <v>31</v>
      </c>
      <c r="J20" s="271" t="str">
        <f>'Rekapitulace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70" t="s">
        <v>34</v>
      </c>
      <c r="I22" s="270" t="s">
        <v>29</v>
      </c>
      <c r="J22" s="260" t="s">
        <v>3</v>
      </c>
      <c r="L22" s="28"/>
    </row>
    <row r="23" spans="2:12" s="1" customFormat="1" ht="18" customHeight="1" x14ac:dyDescent="0.2">
      <c r="B23" s="28"/>
      <c r="E23" s="260" t="s">
        <v>35</v>
      </c>
      <c r="I23" s="270" t="s">
        <v>31</v>
      </c>
      <c r="J23" s="260" t="s">
        <v>3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70" t="s">
        <v>37</v>
      </c>
      <c r="I25" s="270" t="s">
        <v>29</v>
      </c>
      <c r="J25" s="260" t="s">
        <v>3</v>
      </c>
      <c r="L25" s="28"/>
    </row>
    <row r="26" spans="2:12" s="1" customFormat="1" ht="18" customHeight="1" x14ac:dyDescent="0.2">
      <c r="B26" s="28"/>
      <c r="E26" s="260" t="s">
        <v>38</v>
      </c>
      <c r="I26" s="270" t="s">
        <v>31</v>
      </c>
      <c r="J26" s="260" t="s">
        <v>3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70" t="s">
        <v>39</v>
      </c>
      <c r="L28" s="28"/>
    </row>
    <row r="29" spans="2:12" s="7" customFormat="1" ht="16.5" customHeight="1" x14ac:dyDescent="0.2">
      <c r="B29" s="80"/>
      <c r="E29" s="314" t="s">
        <v>3</v>
      </c>
      <c r="F29" s="314"/>
      <c r="G29" s="314"/>
      <c r="H29" s="314"/>
      <c r="L29" s="80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25.5" customHeight="1" x14ac:dyDescent="0.2">
      <c r="B32" s="28"/>
      <c r="D32" s="81" t="s">
        <v>41</v>
      </c>
      <c r="J32" s="269">
        <f>ROUND(J86, 2)</f>
        <v>0</v>
      </c>
      <c r="L32" s="28"/>
    </row>
    <row r="33" spans="2:12" s="1" customFormat="1" ht="6.95" customHeight="1" x14ac:dyDescent="0.2">
      <c r="B33" s="28"/>
      <c r="D33" s="42"/>
      <c r="E33" s="42"/>
      <c r="F33" s="42"/>
      <c r="G33" s="42"/>
      <c r="H33" s="42"/>
      <c r="I33" s="42"/>
      <c r="J33" s="42"/>
      <c r="K33" s="42"/>
      <c r="L33" s="28"/>
    </row>
    <row r="34" spans="2:12" s="1" customFormat="1" ht="14.45" customHeight="1" x14ac:dyDescent="0.2">
      <c r="B34" s="28"/>
      <c r="F34" s="264" t="s">
        <v>43</v>
      </c>
      <c r="I34" s="264" t="s">
        <v>42</v>
      </c>
      <c r="J34" s="264" t="s">
        <v>44</v>
      </c>
      <c r="L34" s="28"/>
    </row>
    <row r="35" spans="2:12" s="1" customFormat="1" ht="14.45" customHeight="1" x14ac:dyDescent="0.2">
      <c r="B35" s="28"/>
      <c r="D35" s="268" t="s">
        <v>45</v>
      </c>
      <c r="E35" s="270" t="s">
        <v>46</v>
      </c>
      <c r="F35" s="72">
        <f>ROUND((SUM(BE86:BE116)),  2)</f>
        <v>0</v>
      </c>
      <c r="I35" s="82">
        <v>0.21</v>
      </c>
      <c r="J35" s="72">
        <f>ROUND(((SUM(BE86:BE116))*I35),  2)</f>
        <v>0</v>
      </c>
      <c r="L35" s="28"/>
    </row>
    <row r="36" spans="2:12" s="1" customFormat="1" ht="14.45" customHeight="1" x14ac:dyDescent="0.2">
      <c r="B36" s="28"/>
      <c r="E36" s="270" t="s">
        <v>47</v>
      </c>
      <c r="F36" s="72">
        <f>ROUND((SUM(BF86:BF116)),  2)</f>
        <v>0</v>
      </c>
      <c r="I36" s="82">
        <v>0.12</v>
      </c>
      <c r="J36" s="72">
        <f>ROUND(((SUM(BF86:BF116))*I36),  2)</f>
        <v>0</v>
      </c>
      <c r="L36" s="28"/>
    </row>
    <row r="37" spans="2:12" s="1" customFormat="1" ht="14.45" hidden="1" customHeight="1" x14ac:dyDescent="0.2">
      <c r="B37" s="28"/>
      <c r="E37" s="270" t="s">
        <v>48</v>
      </c>
      <c r="F37" s="72">
        <f>ROUND((SUM(BG86:BG116)),  2)</f>
        <v>0</v>
      </c>
      <c r="I37" s="82">
        <v>0.21</v>
      </c>
      <c r="J37" s="72">
        <f>0</f>
        <v>0</v>
      </c>
      <c r="L37" s="28"/>
    </row>
    <row r="38" spans="2:12" s="1" customFormat="1" ht="14.45" hidden="1" customHeight="1" x14ac:dyDescent="0.2">
      <c r="B38" s="28"/>
      <c r="E38" s="270" t="s">
        <v>49</v>
      </c>
      <c r="F38" s="72">
        <f>ROUND((SUM(BH86:BH116)),  2)</f>
        <v>0</v>
      </c>
      <c r="I38" s="82">
        <v>0.12</v>
      </c>
      <c r="J38" s="72">
        <f>0</f>
        <v>0</v>
      </c>
      <c r="L38" s="28"/>
    </row>
    <row r="39" spans="2:12" s="1" customFormat="1" ht="14.45" hidden="1" customHeight="1" x14ac:dyDescent="0.2">
      <c r="B39" s="28"/>
      <c r="E39" s="270" t="s">
        <v>50</v>
      </c>
      <c r="F39" s="72">
        <f>ROUND((SUM(BI86:BI116)),  2)</f>
        <v>0</v>
      </c>
      <c r="I39" s="82">
        <v>0</v>
      </c>
      <c r="J39" s="72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5" customHeight="1" x14ac:dyDescent="0.2">
      <c r="B41" s="28"/>
      <c r="C41" s="83"/>
      <c r="D41" s="84" t="s">
        <v>51</v>
      </c>
      <c r="E41" s="45"/>
      <c r="F41" s="45"/>
      <c r="G41" s="85" t="s">
        <v>52</v>
      </c>
      <c r="H41" s="86" t="s">
        <v>53</v>
      </c>
      <c r="I41" s="45"/>
      <c r="J41" s="87">
        <f>SUM(J32:J39)</f>
        <v>0</v>
      </c>
      <c r="K41" s="88"/>
      <c r="L41" s="28"/>
    </row>
    <row r="42" spans="2:12" s="1" customFormat="1" ht="14.45" customHeight="1" x14ac:dyDescent="0.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8"/>
    </row>
    <row r="46" spans="2:12" s="1" customFormat="1" ht="6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8"/>
    </row>
    <row r="47" spans="2:12" s="1" customFormat="1" ht="24.95" customHeight="1" x14ac:dyDescent="0.2">
      <c r="B47" s="28"/>
      <c r="C47" s="21" t="s">
        <v>136</v>
      </c>
      <c r="L47" s="28"/>
    </row>
    <row r="48" spans="2:12" s="1" customFormat="1" ht="6.95" customHeight="1" x14ac:dyDescent="0.2">
      <c r="B48" s="28"/>
      <c r="L48" s="28"/>
    </row>
    <row r="49" spans="2:47" s="1" customFormat="1" ht="12" customHeight="1" x14ac:dyDescent="0.2">
      <c r="B49" s="28"/>
      <c r="C49" s="270" t="s">
        <v>17</v>
      </c>
      <c r="L49" s="28"/>
    </row>
    <row r="50" spans="2:47" s="1" customFormat="1" ht="26.25" customHeight="1" x14ac:dyDescent="0.2">
      <c r="B50" s="28"/>
      <c r="E50" s="321" t="str">
        <f>E7</f>
        <v>Stavební úpravy stávající budovy business centra VŠB - TUO II.etapa</v>
      </c>
      <c r="F50" s="322"/>
      <c r="G50" s="322"/>
      <c r="H50" s="322"/>
      <c r="L50" s="28"/>
    </row>
    <row r="51" spans="2:47" ht="12" customHeight="1" x14ac:dyDescent="0.2">
      <c r="B51" s="20"/>
      <c r="C51" s="270" t="s">
        <v>133</v>
      </c>
      <c r="L51" s="20"/>
    </row>
    <row r="52" spans="2:47" s="1" customFormat="1" ht="16.5" customHeight="1" x14ac:dyDescent="0.2">
      <c r="B52" s="28"/>
      <c r="E52" s="321" t="s">
        <v>1752</v>
      </c>
      <c r="F52" s="320"/>
      <c r="G52" s="320"/>
      <c r="H52" s="320"/>
      <c r="L52" s="28"/>
    </row>
    <row r="53" spans="2:47" s="1" customFormat="1" ht="12" customHeight="1" x14ac:dyDescent="0.2">
      <c r="B53" s="28"/>
      <c r="C53" s="270" t="s">
        <v>1753</v>
      </c>
      <c r="L53" s="28"/>
    </row>
    <row r="54" spans="2:47" s="1" customFormat="1" ht="16.5" customHeight="1" x14ac:dyDescent="0.2">
      <c r="B54" s="28"/>
      <c r="E54" s="318" t="str">
        <f>E11</f>
        <v>24011053 - 2.NP budova  A</v>
      </c>
      <c r="F54" s="320"/>
      <c r="G54" s="320"/>
      <c r="H54" s="320"/>
      <c r="L54" s="28"/>
    </row>
    <row r="55" spans="2:47" s="1" customFormat="1" ht="6.95" customHeight="1" x14ac:dyDescent="0.2">
      <c r="B55" s="28"/>
      <c r="L55" s="28"/>
    </row>
    <row r="56" spans="2:47" s="1" customFormat="1" ht="12" customHeight="1" x14ac:dyDescent="0.2">
      <c r="B56" s="28"/>
      <c r="C56" s="270" t="s">
        <v>22</v>
      </c>
      <c r="F56" s="260" t="str">
        <f>F14</f>
        <v>Ostrava</v>
      </c>
      <c r="I56" s="270" t="s">
        <v>24</v>
      </c>
      <c r="J56" s="267" t="str">
        <f>IF(J14="","",J14)</f>
        <v>9. 6. 2024</v>
      </c>
      <c r="L56" s="28"/>
    </row>
    <row r="57" spans="2:47" s="1" customFormat="1" ht="6.95" customHeight="1" x14ac:dyDescent="0.2">
      <c r="B57" s="28"/>
      <c r="L57" s="28"/>
    </row>
    <row r="58" spans="2:47" s="1" customFormat="1" ht="15.2" customHeight="1" x14ac:dyDescent="0.2">
      <c r="B58" s="28"/>
      <c r="C58" s="270" t="s">
        <v>28</v>
      </c>
      <c r="F58" s="260" t="str">
        <f>E17</f>
        <v>VŠB TU, Ostrava</v>
      </c>
      <c r="I58" s="270" t="s">
        <v>34</v>
      </c>
      <c r="J58" s="262" t="str">
        <f>E23</f>
        <v>ARCHI BIM</v>
      </c>
      <c r="L58" s="28"/>
    </row>
    <row r="59" spans="2:47" s="1" customFormat="1" ht="15.2" customHeight="1" x14ac:dyDescent="0.2">
      <c r="B59" s="28"/>
      <c r="C59" s="270" t="s">
        <v>32</v>
      </c>
      <c r="F59" s="260" t="str">
        <f>IF(E20="","",E20)</f>
        <v>Vyplň údaj</v>
      </c>
      <c r="I59" s="270" t="s">
        <v>37</v>
      </c>
      <c r="J59" s="262" t="str">
        <f>E26</f>
        <v>Anna Mužná</v>
      </c>
      <c r="L59" s="28"/>
    </row>
    <row r="60" spans="2:47" s="1" customFormat="1" ht="10.35" customHeight="1" x14ac:dyDescent="0.2">
      <c r="B60" s="28"/>
      <c r="L60" s="28"/>
    </row>
    <row r="61" spans="2:47" s="1" customFormat="1" ht="29.25" customHeight="1" x14ac:dyDescent="0.2">
      <c r="B61" s="28"/>
      <c r="C61" s="89" t="s">
        <v>137</v>
      </c>
      <c r="D61" s="83"/>
      <c r="E61" s="83"/>
      <c r="F61" s="83"/>
      <c r="G61" s="83"/>
      <c r="H61" s="83"/>
      <c r="I61" s="83"/>
      <c r="J61" s="90" t="s">
        <v>138</v>
      </c>
      <c r="K61" s="83"/>
      <c r="L61" s="28"/>
    </row>
    <row r="62" spans="2:47" s="1" customFormat="1" ht="10.35" customHeight="1" x14ac:dyDescent="0.2">
      <c r="B62" s="28"/>
      <c r="L62" s="28"/>
    </row>
    <row r="63" spans="2:47" s="1" customFormat="1" ht="22.7" customHeight="1" x14ac:dyDescent="0.2">
      <c r="B63" s="28"/>
      <c r="C63" s="91" t="s">
        <v>73</v>
      </c>
      <c r="J63" s="269">
        <f>J86</f>
        <v>0</v>
      </c>
      <c r="L63" s="28"/>
      <c r="AU63" s="17" t="s">
        <v>139</v>
      </c>
    </row>
    <row r="64" spans="2:47" s="8" customFormat="1" ht="24.95" customHeight="1" x14ac:dyDescent="0.2">
      <c r="B64" s="92"/>
      <c r="D64" s="93" t="s">
        <v>1833</v>
      </c>
      <c r="E64" s="94"/>
      <c r="F64" s="94"/>
      <c r="G64" s="94"/>
      <c r="H64" s="94"/>
      <c r="I64" s="94"/>
      <c r="J64" s="95">
        <f>J87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ht="12" customHeight="1" x14ac:dyDescent="0.2">
      <c r="B75" s="20"/>
      <c r="C75" s="270" t="s">
        <v>133</v>
      </c>
      <c r="L75" s="20"/>
    </row>
    <row r="76" spans="2:12" s="1" customFormat="1" ht="16.5" customHeight="1" x14ac:dyDescent="0.2">
      <c r="B76" s="28"/>
      <c r="E76" s="321" t="s">
        <v>1752</v>
      </c>
      <c r="F76" s="320"/>
      <c r="G76" s="320"/>
      <c r="H76" s="320"/>
      <c r="L76" s="28"/>
    </row>
    <row r="77" spans="2:12" s="1" customFormat="1" ht="12" customHeight="1" x14ac:dyDescent="0.2">
      <c r="B77" s="28"/>
      <c r="C77" s="270" t="s">
        <v>1753</v>
      </c>
      <c r="L77" s="28"/>
    </row>
    <row r="78" spans="2:12" s="1" customFormat="1" ht="16.5" customHeight="1" x14ac:dyDescent="0.2">
      <c r="B78" s="28"/>
      <c r="E78" s="318" t="str">
        <f>E11</f>
        <v>24011053 - 2.NP budova  A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F14</f>
        <v>Ostrava</v>
      </c>
      <c r="I80" s="270" t="s">
        <v>24</v>
      </c>
      <c r="J80" s="267" t="str">
        <f>IF(J14="","",J14)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E17</f>
        <v>VŠB TU, Ostrava</v>
      </c>
      <c r="I82" s="270" t="s">
        <v>34</v>
      </c>
      <c r="J82" s="262" t="str">
        <f>E23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IF(E20="","",E20)</f>
        <v>Vyplň údaj</v>
      </c>
      <c r="I83" s="270" t="s">
        <v>37</v>
      </c>
      <c r="J83" s="262" t="str">
        <f>E26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1756</v>
      </c>
      <c r="F87" s="110" t="s">
        <v>1834</v>
      </c>
      <c r="I87" s="111"/>
      <c r="J87" s="112">
        <f>BK87</f>
        <v>0</v>
      </c>
      <c r="L87" s="108"/>
      <c r="M87" s="113"/>
      <c r="P87" s="114">
        <f>SUM(P88:P116)</f>
        <v>0</v>
      </c>
      <c r="R87" s="114">
        <f>SUM(R88:R116)</f>
        <v>0</v>
      </c>
      <c r="T87" s="115">
        <f>SUM(T88:T116)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SUM(BK88:BK116)</f>
        <v>0</v>
      </c>
    </row>
    <row r="88" spans="2:65" s="1" customFormat="1" ht="16.5" customHeight="1" x14ac:dyDescent="0.2">
      <c r="B88" s="120"/>
      <c r="C88" s="121" t="s">
        <v>83</v>
      </c>
      <c r="D88" s="121" t="s">
        <v>179</v>
      </c>
      <c r="E88" s="122" t="s">
        <v>1758</v>
      </c>
      <c r="F88" s="123" t="s">
        <v>1759</v>
      </c>
      <c r="G88" s="124" t="s">
        <v>328</v>
      </c>
      <c r="H88" s="125">
        <v>36</v>
      </c>
      <c r="I88" s="126"/>
      <c r="J88" s="127">
        <f t="shared" ref="J88:J116" si="0">ROUND(I88*H88,2)</f>
        <v>0</v>
      </c>
      <c r="K88" s="123" t="s">
        <v>338</v>
      </c>
      <c r="L88" s="28"/>
      <c r="M88" s="128" t="s">
        <v>3</v>
      </c>
      <c r="N88" s="129" t="s">
        <v>46</v>
      </c>
      <c r="P88" s="130">
        <f t="shared" ref="P88:P116" si="1">O88*H88</f>
        <v>0</v>
      </c>
      <c r="Q88" s="130">
        <v>0</v>
      </c>
      <c r="R88" s="130">
        <f t="shared" ref="R88:R116" si="2">Q88*H88</f>
        <v>0</v>
      </c>
      <c r="S88" s="130">
        <v>0</v>
      </c>
      <c r="T88" s="131">
        <f t="shared" ref="T88:T116" si="3">S88*H88</f>
        <v>0</v>
      </c>
      <c r="AR88" s="132" t="s">
        <v>184</v>
      </c>
      <c r="AT88" s="132" t="s">
        <v>179</v>
      </c>
      <c r="AU88" s="132" t="s">
        <v>83</v>
      </c>
      <c r="AY88" s="17" t="s">
        <v>177</v>
      </c>
      <c r="BE88" s="133">
        <f t="shared" ref="BE88:BE116" si="4">IF(N88="základní",J88,0)</f>
        <v>0</v>
      </c>
      <c r="BF88" s="133">
        <f t="shared" ref="BF88:BF116" si="5">IF(N88="snížená",J88,0)</f>
        <v>0</v>
      </c>
      <c r="BG88" s="133">
        <f t="shared" ref="BG88:BG116" si="6">IF(N88="zákl. přenesená",J88,0)</f>
        <v>0</v>
      </c>
      <c r="BH88" s="133">
        <f t="shared" ref="BH88:BH116" si="7">IF(N88="sníž. přenesená",J88,0)</f>
        <v>0</v>
      </c>
      <c r="BI88" s="133">
        <f t="shared" ref="BI88:BI116" si="8">IF(N88="nulová",J88,0)</f>
        <v>0</v>
      </c>
      <c r="BJ88" s="17" t="s">
        <v>83</v>
      </c>
      <c r="BK88" s="133">
        <f t="shared" ref="BK88:BK116" si="9">ROUND(I88*H88,2)</f>
        <v>0</v>
      </c>
      <c r="BL88" s="17" t="s">
        <v>184</v>
      </c>
      <c r="BM88" s="132" t="s">
        <v>1835</v>
      </c>
    </row>
    <row r="89" spans="2:65" s="1" customFormat="1" ht="16.5" customHeight="1" x14ac:dyDescent="0.2">
      <c r="B89" s="120"/>
      <c r="C89" s="121" t="s">
        <v>86</v>
      </c>
      <c r="D89" s="121" t="s">
        <v>179</v>
      </c>
      <c r="E89" s="122" t="s">
        <v>1764</v>
      </c>
      <c r="F89" s="123" t="s">
        <v>1765</v>
      </c>
      <c r="G89" s="124" t="s">
        <v>328</v>
      </c>
      <c r="H89" s="125">
        <v>20</v>
      </c>
      <c r="I89" s="126"/>
      <c r="J89" s="127">
        <f t="shared" si="0"/>
        <v>0</v>
      </c>
      <c r="K89" s="123" t="s">
        <v>338</v>
      </c>
      <c r="L89" s="28"/>
      <c r="M89" s="128" t="s">
        <v>3</v>
      </c>
      <c r="N89" s="129" t="s">
        <v>46</v>
      </c>
      <c r="P89" s="130">
        <f t="shared" si="1"/>
        <v>0</v>
      </c>
      <c r="Q89" s="130">
        <v>0</v>
      </c>
      <c r="R89" s="130">
        <f t="shared" si="2"/>
        <v>0</v>
      </c>
      <c r="S89" s="130">
        <v>0</v>
      </c>
      <c r="T89" s="131">
        <f t="shared" si="3"/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 t="shared" si="4"/>
        <v>0</v>
      </c>
      <c r="BF89" s="133">
        <f t="shared" si="5"/>
        <v>0</v>
      </c>
      <c r="BG89" s="133">
        <f t="shared" si="6"/>
        <v>0</v>
      </c>
      <c r="BH89" s="133">
        <f t="shared" si="7"/>
        <v>0</v>
      </c>
      <c r="BI89" s="133">
        <f t="shared" si="8"/>
        <v>0</v>
      </c>
      <c r="BJ89" s="17" t="s">
        <v>83</v>
      </c>
      <c r="BK89" s="133">
        <f t="shared" si="9"/>
        <v>0</v>
      </c>
      <c r="BL89" s="17" t="s">
        <v>184</v>
      </c>
      <c r="BM89" s="132" t="s">
        <v>1836</v>
      </c>
    </row>
    <row r="90" spans="2:65" s="1" customFormat="1" ht="16.5" customHeight="1" x14ac:dyDescent="0.2">
      <c r="B90" s="120"/>
      <c r="C90" s="121" t="s">
        <v>200</v>
      </c>
      <c r="D90" s="121" t="s">
        <v>179</v>
      </c>
      <c r="E90" s="122" t="s">
        <v>1837</v>
      </c>
      <c r="F90" s="123" t="s">
        <v>1759</v>
      </c>
      <c r="G90" s="124" t="s">
        <v>328</v>
      </c>
      <c r="H90" s="125">
        <v>35</v>
      </c>
      <c r="I90" s="126"/>
      <c r="J90" s="127">
        <f t="shared" si="0"/>
        <v>0</v>
      </c>
      <c r="K90" s="123" t="s">
        <v>338</v>
      </c>
      <c r="L90" s="28"/>
      <c r="M90" s="128" t="s">
        <v>3</v>
      </c>
      <c r="N90" s="129" t="s">
        <v>46</v>
      </c>
      <c r="P90" s="130">
        <f t="shared" si="1"/>
        <v>0</v>
      </c>
      <c r="Q90" s="130">
        <v>0</v>
      </c>
      <c r="R90" s="130">
        <f t="shared" si="2"/>
        <v>0</v>
      </c>
      <c r="S90" s="130">
        <v>0</v>
      </c>
      <c r="T90" s="131">
        <f t="shared" si="3"/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 t="shared" si="4"/>
        <v>0</v>
      </c>
      <c r="BF90" s="133">
        <f t="shared" si="5"/>
        <v>0</v>
      </c>
      <c r="BG90" s="133">
        <f t="shared" si="6"/>
        <v>0</v>
      </c>
      <c r="BH90" s="133">
        <f t="shared" si="7"/>
        <v>0</v>
      </c>
      <c r="BI90" s="133">
        <f t="shared" si="8"/>
        <v>0</v>
      </c>
      <c r="BJ90" s="17" t="s">
        <v>83</v>
      </c>
      <c r="BK90" s="133">
        <f t="shared" si="9"/>
        <v>0</v>
      </c>
      <c r="BL90" s="17" t="s">
        <v>184</v>
      </c>
      <c r="BM90" s="132" t="s">
        <v>1838</v>
      </c>
    </row>
    <row r="91" spans="2:65" s="1" customFormat="1" ht="16.5" customHeight="1" x14ac:dyDescent="0.2">
      <c r="B91" s="120"/>
      <c r="C91" s="121" t="s">
        <v>184</v>
      </c>
      <c r="D91" s="121" t="s">
        <v>179</v>
      </c>
      <c r="E91" s="122" t="s">
        <v>1839</v>
      </c>
      <c r="F91" s="123" t="s">
        <v>1765</v>
      </c>
      <c r="G91" s="124" t="s">
        <v>328</v>
      </c>
      <c r="H91" s="125">
        <v>20</v>
      </c>
      <c r="I91" s="126"/>
      <c r="J91" s="127">
        <f t="shared" si="0"/>
        <v>0</v>
      </c>
      <c r="K91" s="123" t="s">
        <v>338</v>
      </c>
      <c r="L91" s="28"/>
      <c r="M91" s="128" t="s">
        <v>3</v>
      </c>
      <c r="N91" s="129" t="s">
        <v>46</v>
      </c>
      <c r="P91" s="130">
        <f t="shared" si="1"/>
        <v>0</v>
      </c>
      <c r="Q91" s="130">
        <v>0</v>
      </c>
      <c r="R91" s="130">
        <f t="shared" si="2"/>
        <v>0</v>
      </c>
      <c r="S91" s="130">
        <v>0</v>
      </c>
      <c r="T91" s="131">
        <f t="shared" si="3"/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 t="shared" si="4"/>
        <v>0</v>
      </c>
      <c r="BF91" s="133">
        <f t="shared" si="5"/>
        <v>0</v>
      </c>
      <c r="BG91" s="133">
        <f t="shared" si="6"/>
        <v>0</v>
      </c>
      <c r="BH91" s="133">
        <f t="shared" si="7"/>
        <v>0</v>
      </c>
      <c r="BI91" s="133">
        <f t="shared" si="8"/>
        <v>0</v>
      </c>
      <c r="BJ91" s="17" t="s">
        <v>83</v>
      </c>
      <c r="BK91" s="133">
        <f t="shared" si="9"/>
        <v>0</v>
      </c>
      <c r="BL91" s="17" t="s">
        <v>184</v>
      </c>
      <c r="BM91" s="132" t="s">
        <v>1840</v>
      </c>
    </row>
    <row r="92" spans="2:65" s="1" customFormat="1" ht="16.5" customHeight="1" x14ac:dyDescent="0.2">
      <c r="B92" s="120"/>
      <c r="C92" s="121" t="s">
        <v>211</v>
      </c>
      <c r="D92" s="121" t="s">
        <v>179</v>
      </c>
      <c r="E92" s="122" t="s">
        <v>1841</v>
      </c>
      <c r="F92" s="123" t="s">
        <v>1759</v>
      </c>
      <c r="G92" s="124" t="s">
        <v>328</v>
      </c>
      <c r="H92" s="125">
        <v>35</v>
      </c>
      <c r="I92" s="126"/>
      <c r="J92" s="127">
        <f t="shared" si="0"/>
        <v>0</v>
      </c>
      <c r="K92" s="123" t="s">
        <v>338</v>
      </c>
      <c r="L92" s="28"/>
      <c r="M92" s="128" t="s">
        <v>3</v>
      </c>
      <c r="N92" s="129" t="s">
        <v>46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184</v>
      </c>
      <c r="AT92" s="132" t="s">
        <v>179</v>
      </c>
      <c r="AU92" s="132" t="s">
        <v>83</v>
      </c>
      <c r="AY92" s="17" t="s">
        <v>177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83</v>
      </c>
      <c r="BK92" s="133">
        <f t="shared" si="9"/>
        <v>0</v>
      </c>
      <c r="BL92" s="17" t="s">
        <v>184</v>
      </c>
      <c r="BM92" s="132" t="s">
        <v>1842</v>
      </c>
    </row>
    <row r="93" spans="2:65" s="1" customFormat="1" ht="16.5" customHeight="1" x14ac:dyDescent="0.2">
      <c r="B93" s="120"/>
      <c r="C93" s="121" t="s">
        <v>218</v>
      </c>
      <c r="D93" s="121" t="s">
        <v>179</v>
      </c>
      <c r="E93" s="122" t="s">
        <v>1843</v>
      </c>
      <c r="F93" s="123" t="s">
        <v>1765</v>
      </c>
      <c r="G93" s="124" t="s">
        <v>328</v>
      </c>
      <c r="H93" s="125">
        <v>20</v>
      </c>
      <c r="I93" s="126"/>
      <c r="J93" s="127">
        <f t="shared" si="0"/>
        <v>0</v>
      </c>
      <c r="K93" s="123" t="s">
        <v>338</v>
      </c>
      <c r="L93" s="28"/>
      <c r="M93" s="128" t="s">
        <v>3</v>
      </c>
      <c r="N93" s="129" t="s">
        <v>46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184</v>
      </c>
      <c r="AT93" s="132" t="s">
        <v>179</v>
      </c>
      <c r="AU93" s="132" t="s">
        <v>83</v>
      </c>
      <c r="AY93" s="17" t="s">
        <v>177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83</v>
      </c>
      <c r="BK93" s="133">
        <f t="shared" si="9"/>
        <v>0</v>
      </c>
      <c r="BL93" s="17" t="s">
        <v>184</v>
      </c>
      <c r="BM93" s="132" t="s">
        <v>1844</v>
      </c>
    </row>
    <row r="94" spans="2:65" s="1" customFormat="1" ht="16.5" customHeight="1" x14ac:dyDescent="0.2">
      <c r="B94" s="120"/>
      <c r="C94" s="121" t="s">
        <v>224</v>
      </c>
      <c r="D94" s="121" t="s">
        <v>179</v>
      </c>
      <c r="E94" s="122" t="s">
        <v>1761</v>
      </c>
      <c r="F94" s="123" t="s">
        <v>1845</v>
      </c>
      <c r="G94" s="124" t="s">
        <v>917</v>
      </c>
      <c r="H94" s="125">
        <v>9</v>
      </c>
      <c r="I94" s="126"/>
      <c r="J94" s="127">
        <f t="shared" si="0"/>
        <v>0</v>
      </c>
      <c r="K94" s="123" t="s">
        <v>338</v>
      </c>
      <c r="L94" s="28"/>
      <c r="M94" s="128" t="s">
        <v>3</v>
      </c>
      <c r="N94" s="129" t="s">
        <v>46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184</v>
      </c>
      <c r="AT94" s="132" t="s">
        <v>179</v>
      </c>
      <c r="AU94" s="132" t="s">
        <v>83</v>
      </c>
      <c r="AY94" s="17" t="s">
        <v>177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83</v>
      </c>
      <c r="BK94" s="133">
        <f t="shared" si="9"/>
        <v>0</v>
      </c>
      <c r="BL94" s="17" t="s">
        <v>184</v>
      </c>
      <c r="BM94" s="132" t="s">
        <v>1846</v>
      </c>
    </row>
    <row r="95" spans="2:65" s="1" customFormat="1" ht="21.75" customHeight="1" x14ac:dyDescent="0.2">
      <c r="B95" s="120"/>
      <c r="C95" s="121" t="s">
        <v>231</v>
      </c>
      <c r="D95" s="121" t="s">
        <v>179</v>
      </c>
      <c r="E95" s="122" t="s">
        <v>1847</v>
      </c>
      <c r="F95" s="123" t="s">
        <v>1762</v>
      </c>
      <c r="G95" s="124" t="s">
        <v>917</v>
      </c>
      <c r="H95" s="125">
        <v>24</v>
      </c>
      <c r="I95" s="126"/>
      <c r="J95" s="127">
        <f t="shared" si="0"/>
        <v>0</v>
      </c>
      <c r="K95" s="123" t="s">
        <v>338</v>
      </c>
      <c r="L95" s="28"/>
      <c r="M95" s="128" t="s">
        <v>3</v>
      </c>
      <c r="N95" s="129" t="s">
        <v>46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184</v>
      </c>
      <c r="AT95" s="132" t="s">
        <v>179</v>
      </c>
      <c r="AU95" s="132" t="s">
        <v>83</v>
      </c>
      <c r="AY95" s="17" t="s">
        <v>177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83</v>
      </c>
      <c r="BK95" s="133">
        <f t="shared" si="9"/>
        <v>0</v>
      </c>
      <c r="BL95" s="17" t="s">
        <v>184</v>
      </c>
      <c r="BM95" s="132" t="s">
        <v>1848</v>
      </c>
    </row>
    <row r="96" spans="2:65" s="1" customFormat="1" ht="16.5" customHeight="1" x14ac:dyDescent="0.2">
      <c r="B96" s="120"/>
      <c r="C96" s="121" t="s">
        <v>237</v>
      </c>
      <c r="D96" s="121" t="s">
        <v>179</v>
      </c>
      <c r="E96" s="122" t="s">
        <v>1767</v>
      </c>
      <c r="F96" s="123" t="s">
        <v>1849</v>
      </c>
      <c r="G96" s="124" t="s">
        <v>917</v>
      </c>
      <c r="H96" s="125">
        <v>24</v>
      </c>
      <c r="I96" s="126"/>
      <c r="J96" s="127">
        <f t="shared" si="0"/>
        <v>0</v>
      </c>
      <c r="K96" s="123" t="s">
        <v>338</v>
      </c>
      <c r="L96" s="28"/>
      <c r="M96" s="128" t="s">
        <v>3</v>
      </c>
      <c r="N96" s="129" t="s">
        <v>46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184</v>
      </c>
      <c r="AT96" s="132" t="s">
        <v>179</v>
      </c>
      <c r="AU96" s="132" t="s">
        <v>83</v>
      </c>
      <c r="AY96" s="17" t="s">
        <v>177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83</v>
      </c>
      <c r="BK96" s="133">
        <f t="shared" si="9"/>
        <v>0</v>
      </c>
      <c r="BL96" s="17" t="s">
        <v>184</v>
      </c>
      <c r="BM96" s="132" t="s">
        <v>1850</v>
      </c>
    </row>
    <row r="97" spans="2:65" s="1" customFormat="1" ht="16.5" customHeight="1" x14ac:dyDescent="0.2">
      <c r="B97" s="120"/>
      <c r="C97" s="121" t="s">
        <v>245</v>
      </c>
      <c r="D97" s="121" t="s">
        <v>179</v>
      </c>
      <c r="E97" s="122" t="s">
        <v>1770</v>
      </c>
      <c r="F97" s="123" t="s">
        <v>1851</v>
      </c>
      <c r="G97" s="124" t="s">
        <v>917</v>
      </c>
      <c r="H97" s="125">
        <v>3</v>
      </c>
      <c r="I97" s="126"/>
      <c r="J97" s="127">
        <f t="shared" si="0"/>
        <v>0</v>
      </c>
      <c r="K97" s="123" t="s">
        <v>338</v>
      </c>
      <c r="L97" s="28"/>
      <c r="M97" s="128" t="s">
        <v>3</v>
      </c>
      <c r="N97" s="129" t="s">
        <v>46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184</v>
      </c>
      <c r="AT97" s="132" t="s">
        <v>179</v>
      </c>
      <c r="AU97" s="132" t="s">
        <v>83</v>
      </c>
      <c r="AY97" s="17" t="s">
        <v>177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83</v>
      </c>
      <c r="BK97" s="133">
        <f t="shared" si="9"/>
        <v>0</v>
      </c>
      <c r="BL97" s="17" t="s">
        <v>184</v>
      </c>
      <c r="BM97" s="132" t="s">
        <v>1852</v>
      </c>
    </row>
    <row r="98" spans="2:65" s="1" customFormat="1" ht="16.5" customHeight="1" x14ac:dyDescent="0.2">
      <c r="B98" s="120"/>
      <c r="C98" s="121" t="s">
        <v>252</v>
      </c>
      <c r="D98" s="121" t="s">
        <v>179</v>
      </c>
      <c r="E98" s="122" t="s">
        <v>1853</v>
      </c>
      <c r="F98" s="123" t="s">
        <v>1771</v>
      </c>
      <c r="G98" s="124" t="s">
        <v>917</v>
      </c>
      <c r="H98" s="125">
        <v>3</v>
      </c>
      <c r="I98" s="126"/>
      <c r="J98" s="127">
        <f t="shared" si="0"/>
        <v>0</v>
      </c>
      <c r="K98" s="123" t="s">
        <v>338</v>
      </c>
      <c r="L98" s="28"/>
      <c r="M98" s="128" t="s">
        <v>3</v>
      </c>
      <c r="N98" s="129" t="s">
        <v>46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184</v>
      </c>
      <c r="AT98" s="132" t="s">
        <v>179</v>
      </c>
      <c r="AU98" s="132" t="s">
        <v>83</v>
      </c>
      <c r="AY98" s="17" t="s">
        <v>177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83</v>
      </c>
      <c r="BK98" s="133">
        <f t="shared" si="9"/>
        <v>0</v>
      </c>
      <c r="BL98" s="17" t="s">
        <v>184</v>
      </c>
      <c r="BM98" s="132" t="s">
        <v>1854</v>
      </c>
    </row>
    <row r="99" spans="2:65" s="1" customFormat="1" ht="21.75" customHeight="1" x14ac:dyDescent="0.2">
      <c r="B99" s="120"/>
      <c r="C99" s="121" t="s">
        <v>9</v>
      </c>
      <c r="D99" s="121" t="s">
        <v>179</v>
      </c>
      <c r="E99" s="122" t="s">
        <v>1773</v>
      </c>
      <c r="F99" s="123" t="s">
        <v>1774</v>
      </c>
      <c r="G99" s="124" t="s">
        <v>917</v>
      </c>
      <c r="H99" s="125">
        <v>6</v>
      </c>
      <c r="I99" s="126"/>
      <c r="J99" s="127">
        <f t="shared" si="0"/>
        <v>0</v>
      </c>
      <c r="K99" s="123" t="s">
        <v>338</v>
      </c>
      <c r="L99" s="28"/>
      <c r="M99" s="128" t="s">
        <v>3</v>
      </c>
      <c r="N99" s="129" t="s">
        <v>46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184</v>
      </c>
      <c r="AT99" s="132" t="s">
        <v>179</v>
      </c>
      <c r="AU99" s="132" t="s">
        <v>83</v>
      </c>
      <c r="AY99" s="17" t="s">
        <v>177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83</v>
      </c>
      <c r="BK99" s="133">
        <f t="shared" si="9"/>
        <v>0</v>
      </c>
      <c r="BL99" s="17" t="s">
        <v>184</v>
      </c>
      <c r="BM99" s="132" t="s">
        <v>1855</v>
      </c>
    </row>
    <row r="100" spans="2:65" s="1" customFormat="1" ht="16.5" customHeight="1" x14ac:dyDescent="0.2">
      <c r="B100" s="120"/>
      <c r="C100" s="121" t="s">
        <v>384</v>
      </c>
      <c r="D100" s="121" t="s">
        <v>179</v>
      </c>
      <c r="E100" s="122" t="s">
        <v>1776</v>
      </c>
      <c r="F100" s="123" t="s">
        <v>1777</v>
      </c>
      <c r="G100" s="124" t="s">
        <v>917</v>
      </c>
      <c r="H100" s="125">
        <v>6</v>
      </c>
      <c r="I100" s="126"/>
      <c r="J100" s="127">
        <f t="shared" si="0"/>
        <v>0</v>
      </c>
      <c r="K100" s="123" t="s">
        <v>338</v>
      </c>
      <c r="L100" s="28"/>
      <c r="M100" s="128" t="s">
        <v>3</v>
      </c>
      <c r="N100" s="129" t="s">
        <v>46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184</v>
      </c>
      <c r="AT100" s="132" t="s">
        <v>179</v>
      </c>
      <c r="AU100" s="132" t="s">
        <v>83</v>
      </c>
      <c r="AY100" s="17" t="s">
        <v>177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7" t="s">
        <v>83</v>
      </c>
      <c r="BK100" s="133">
        <f t="shared" si="9"/>
        <v>0</v>
      </c>
      <c r="BL100" s="17" t="s">
        <v>184</v>
      </c>
      <c r="BM100" s="132" t="s">
        <v>1856</v>
      </c>
    </row>
    <row r="101" spans="2:65" s="1" customFormat="1" ht="16.5" customHeight="1" x14ac:dyDescent="0.2">
      <c r="B101" s="120"/>
      <c r="C101" s="121" t="s">
        <v>263</v>
      </c>
      <c r="D101" s="121" t="s">
        <v>179</v>
      </c>
      <c r="E101" s="122" t="s">
        <v>1779</v>
      </c>
      <c r="F101" s="123" t="s">
        <v>1780</v>
      </c>
      <c r="G101" s="124" t="s">
        <v>917</v>
      </c>
      <c r="H101" s="125">
        <v>166</v>
      </c>
      <c r="I101" s="126"/>
      <c r="J101" s="127">
        <f t="shared" si="0"/>
        <v>0</v>
      </c>
      <c r="K101" s="123" t="s">
        <v>338</v>
      </c>
      <c r="L101" s="28"/>
      <c r="M101" s="128" t="s">
        <v>3</v>
      </c>
      <c r="N101" s="129" t="s">
        <v>46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184</v>
      </c>
      <c r="AT101" s="132" t="s">
        <v>179</v>
      </c>
      <c r="AU101" s="132" t="s">
        <v>83</v>
      </c>
      <c r="AY101" s="17" t="s">
        <v>177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7" t="s">
        <v>83</v>
      </c>
      <c r="BK101" s="133">
        <f t="shared" si="9"/>
        <v>0</v>
      </c>
      <c r="BL101" s="17" t="s">
        <v>184</v>
      </c>
      <c r="BM101" s="132" t="s">
        <v>1857</v>
      </c>
    </row>
    <row r="102" spans="2:65" s="1" customFormat="1" ht="16.5" customHeight="1" x14ac:dyDescent="0.2">
      <c r="B102" s="120"/>
      <c r="C102" s="121" t="s">
        <v>269</v>
      </c>
      <c r="D102" s="121" t="s">
        <v>179</v>
      </c>
      <c r="E102" s="122" t="s">
        <v>1782</v>
      </c>
      <c r="F102" s="123" t="s">
        <v>1783</v>
      </c>
      <c r="G102" s="124" t="s">
        <v>917</v>
      </c>
      <c r="H102" s="125">
        <v>166</v>
      </c>
      <c r="I102" s="126"/>
      <c r="J102" s="127">
        <f t="shared" si="0"/>
        <v>0</v>
      </c>
      <c r="K102" s="123" t="s">
        <v>338</v>
      </c>
      <c r="L102" s="28"/>
      <c r="M102" s="128" t="s">
        <v>3</v>
      </c>
      <c r="N102" s="129" t="s">
        <v>46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184</v>
      </c>
      <c r="AT102" s="132" t="s">
        <v>179</v>
      </c>
      <c r="AU102" s="132" t="s">
        <v>83</v>
      </c>
      <c r="AY102" s="17" t="s">
        <v>177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7" t="s">
        <v>83</v>
      </c>
      <c r="BK102" s="133">
        <f t="shared" si="9"/>
        <v>0</v>
      </c>
      <c r="BL102" s="17" t="s">
        <v>184</v>
      </c>
      <c r="BM102" s="132" t="s">
        <v>1858</v>
      </c>
    </row>
    <row r="103" spans="2:65" s="1" customFormat="1" ht="16.5" customHeight="1" x14ac:dyDescent="0.2">
      <c r="B103" s="120"/>
      <c r="C103" s="121" t="s">
        <v>276</v>
      </c>
      <c r="D103" s="121" t="s">
        <v>179</v>
      </c>
      <c r="E103" s="122" t="s">
        <v>1859</v>
      </c>
      <c r="F103" s="123" t="s">
        <v>1860</v>
      </c>
      <c r="G103" s="124" t="s">
        <v>328</v>
      </c>
      <c r="H103" s="125">
        <v>165</v>
      </c>
      <c r="I103" s="126"/>
      <c r="J103" s="127">
        <f t="shared" si="0"/>
        <v>0</v>
      </c>
      <c r="K103" s="123" t="s">
        <v>338</v>
      </c>
      <c r="L103" s="28"/>
      <c r="M103" s="128" t="s">
        <v>3</v>
      </c>
      <c r="N103" s="129" t="s">
        <v>46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184</v>
      </c>
      <c r="AT103" s="132" t="s">
        <v>179</v>
      </c>
      <c r="AU103" s="132" t="s">
        <v>83</v>
      </c>
      <c r="AY103" s="17" t="s">
        <v>177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7" t="s">
        <v>83</v>
      </c>
      <c r="BK103" s="133">
        <f t="shared" si="9"/>
        <v>0</v>
      </c>
      <c r="BL103" s="17" t="s">
        <v>184</v>
      </c>
      <c r="BM103" s="132" t="s">
        <v>1861</v>
      </c>
    </row>
    <row r="104" spans="2:65" s="1" customFormat="1" ht="16.5" customHeight="1" x14ac:dyDescent="0.2">
      <c r="B104" s="120"/>
      <c r="C104" s="121" t="s">
        <v>284</v>
      </c>
      <c r="D104" s="121" t="s">
        <v>179</v>
      </c>
      <c r="E104" s="122" t="s">
        <v>1785</v>
      </c>
      <c r="F104" s="123" t="s">
        <v>1786</v>
      </c>
      <c r="G104" s="124" t="s">
        <v>917</v>
      </c>
      <c r="H104" s="125">
        <v>3</v>
      </c>
      <c r="I104" s="126"/>
      <c r="J104" s="127">
        <f t="shared" si="0"/>
        <v>0</v>
      </c>
      <c r="K104" s="123" t="s">
        <v>338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184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184</v>
      </c>
      <c r="BM104" s="132" t="s">
        <v>1862</v>
      </c>
    </row>
    <row r="105" spans="2:65" s="1" customFormat="1" ht="16.5" customHeight="1" x14ac:dyDescent="0.2">
      <c r="B105" s="120"/>
      <c r="C105" s="121" t="s">
        <v>290</v>
      </c>
      <c r="D105" s="121" t="s">
        <v>179</v>
      </c>
      <c r="E105" s="122" t="s">
        <v>1788</v>
      </c>
      <c r="F105" s="123" t="s">
        <v>1789</v>
      </c>
      <c r="G105" s="124" t="s">
        <v>917</v>
      </c>
      <c r="H105" s="125">
        <v>3</v>
      </c>
      <c r="I105" s="126"/>
      <c r="J105" s="127">
        <f t="shared" si="0"/>
        <v>0</v>
      </c>
      <c r="K105" s="123" t="s">
        <v>338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184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184</v>
      </c>
      <c r="BM105" s="132" t="s">
        <v>1863</v>
      </c>
    </row>
    <row r="106" spans="2:65" s="1" customFormat="1" ht="16.5" customHeight="1" x14ac:dyDescent="0.2">
      <c r="B106" s="120"/>
      <c r="C106" s="121" t="s">
        <v>301</v>
      </c>
      <c r="D106" s="121" t="s">
        <v>179</v>
      </c>
      <c r="E106" s="122" t="s">
        <v>1794</v>
      </c>
      <c r="F106" s="123" t="s">
        <v>1795</v>
      </c>
      <c r="G106" s="124" t="s">
        <v>917</v>
      </c>
      <c r="H106" s="125">
        <v>1</v>
      </c>
      <c r="I106" s="126"/>
      <c r="J106" s="127">
        <f t="shared" si="0"/>
        <v>0</v>
      </c>
      <c r="K106" s="123" t="s">
        <v>338</v>
      </c>
      <c r="L106" s="28"/>
      <c r="M106" s="128" t="s">
        <v>3</v>
      </c>
      <c r="N106" s="129" t="s">
        <v>46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184</v>
      </c>
      <c r="AT106" s="132" t="s">
        <v>179</v>
      </c>
      <c r="AU106" s="132" t="s">
        <v>83</v>
      </c>
      <c r="AY106" s="17" t="s">
        <v>177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7" t="s">
        <v>83</v>
      </c>
      <c r="BK106" s="133">
        <f t="shared" si="9"/>
        <v>0</v>
      </c>
      <c r="BL106" s="17" t="s">
        <v>184</v>
      </c>
      <c r="BM106" s="132" t="s">
        <v>1864</v>
      </c>
    </row>
    <row r="107" spans="2:65" s="1" customFormat="1" ht="16.5" customHeight="1" x14ac:dyDescent="0.2">
      <c r="B107" s="120"/>
      <c r="C107" s="121" t="s">
        <v>309</v>
      </c>
      <c r="D107" s="121" t="s">
        <v>179</v>
      </c>
      <c r="E107" s="122" t="s">
        <v>1865</v>
      </c>
      <c r="F107" s="123" t="s">
        <v>1866</v>
      </c>
      <c r="G107" s="124" t="s">
        <v>917</v>
      </c>
      <c r="H107" s="125">
        <v>1</v>
      </c>
      <c r="I107" s="126"/>
      <c r="J107" s="127">
        <f t="shared" si="0"/>
        <v>0</v>
      </c>
      <c r="K107" s="123" t="s">
        <v>338</v>
      </c>
      <c r="L107" s="28"/>
      <c r="M107" s="128" t="s">
        <v>3</v>
      </c>
      <c r="N107" s="129" t="s">
        <v>46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184</v>
      </c>
      <c r="AT107" s="132" t="s">
        <v>179</v>
      </c>
      <c r="AU107" s="132" t="s">
        <v>83</v>
      </c>
      <c r="AY107" s="17" t="s">
        <v>177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7" t="s">
        <v>83</v>
      </c>
      <c r="BK107" s="133">
        <f t="shared" si="9"/>
        <v>0</v>
      </c>
      <c r="BL107" s="17" t="s">
        <v>184</v>
      </c>
      <c r="BM107" s="132" t="s">
        <v>1867</v>
      </c>
    </row>
    <row r="108" spans="2:65" s="1" customFormat="1" ht="16.5" customHeight="1" x14ac:dyDescent="0.2">
      <c r="B108" s="120"/>
      <c r="C108" s="121" t="s">
        <v>319</v>
      </c>
      <c r="D108" s="121" t="s">
        <v>179</v>
      </c>
      <c r="E108" s="122" t="s">
        <v>1868</v>
      </c>
      <c r="F108" s="123" t="s">
        <v>1869</v>
      </c>
      <c r="G108" s="124" t="s">
        <v>917</v>
      </c>
      <c r="H108" s="125">
        <v>1</v>
      </c>
      <c r="I108" s="126"/>
      <c r="J108" s="127">
        <f t="shared" si="0"/>
        <v>0</v>
      </c>
      <c r="K108" s="123" t="s">
        <v>338</v>
      </c>
      <c r="L108" s="28"/>
      <c r="M108" s="128" t="s">
        <v>3</v>
      </c>
      <c r="N108" s="129" t="s">
        <v>46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184</v>
      </c>
      <c r="AT108" s="132" t="s">
        <v>179</v>
      </c>
      <c r="AU108" s="132" t="s">
        <v>83</v>
      </c>
      <c r="AY108" s="17" t="s">
        <v>177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7" t="s">
        <v>83</v>
      </c>
      <c r="BK108" s="133">
        <f t="shared" si="9"/>
        <v>0</v>
      </c>
      <c r="BL108" s="17" t="s">
        <v>184</v>
      </c>
      <c r="BM108" s="132" t="s">
        <v>1870</v>
      </c>
    </row>
    <row r="109" spans="2:65" s="1" customFormat="1" ht="16.5" customHeight="1" x14ac:dyDescent="0.2">
      <c r="B109" s="120"/>
      <c r="C109" s="121" t="s">
        <v>8</v>
      </c>
      <c r="D109" s="121" t="s">
        <v>179</v>
      </c>
      <c r="E109" s="122" t="s">
        <v>1797</v>
      </c>
      <c r="F109" s="123" t="s">
        <v>1798</v>
      </c>
      <c r="G109" s="124" t="s">
        <v>917</v>
      </c>
      <c r="H109" s="125">
        <v>8</v>
      </c>
      <c r="I109" s="126"/>
      <c r="J109" s="127">
        <f t="shared" si="0"/>
        <v>0</v>
      </c>
      <c r="K109" s="123" t="s">
        <v>338</v>
      </c>
      <c r="L109" s="28"/>
      <c r="M109" s="128" t="s">
        <v>3</v>
      </c>
      <c r="N109" s="129" t="s">
        <v>46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184</v>
      </c>
      <c r="AT109" s="132" t="s">
        <v>179</v>
      </c>
      <c r="AU109" s="132" t="s">
        <v>83</v>
      </c>
      <c r="AY109" s="17" t="s">
        <v>177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7" t="s">
        <v>83</v>
      </c>
      <c r="BK109" s="133">
        <f t="shared" si="9"/>
        <v>0</v>
      </c>
      <c r="BL109" s="17" t="s">
        <v>184</v>
      </c>
      <c r="BM109" s="132" t="s">
        <v>1871</v>
      </c>
    </row>
    <row r="110" spans="2:65" s="1" customFormat="1" ht="16.5" customHeight="1" x14ac:dyDescent="0.2">
      <c r="B110" s="120"/>
      <c r="C110" s="121" t="s">
        <v>335</v>
      </c>
      <c r="D110" s="121" t="s">
        <v>179</v>
      </c>
      <c r="E110" s="122" t="s">
        <v>1872</v>
      </c>
      <c r="F110" s="123" t="s">
        <v>1805</v>
      </c>
      <c r="G110" s="124" t="s">
        <v>917</v>
      </c>
      <c r="H110" s="125">
        <v>8</v>
      </c>
      <c r="I110" s="126"/>
      <c r="J110" s="127">
        <f t="shared" si="0"/>
        <v>0</v>
      </c>
      <c r="K110" s="123" t="s">
        <v>338</v>
      </c>
      <c r="L110" s="28"/>
      <c r="M110" s="128" t="s">
        <v>3</v>
      </c>
      <c r="N110" s="129" t="s">
        <v>46</v>
      </c>
      <c r="P110" s="130">
        <f t="shared" si="1"/>
        <v>0</v>
      </c>
      <c r="Q110" s="130">
        <v>0</v>
      </c>
      <c r="R110" s="130">
        <f t="shared" si="2"/>
        <v>0</v>
      </c>
      <c r="S110" s="130">
        <v>0</v>
      </c>
      <c r="T110" s="131">
        <f t="shared" si="3"/>
        <v>0</v>
      </c>
      <c r="AR110" s="132" t="s">
        <v>184</v>
      </c>
      <c r="AT110" s="132" t="s">
        <v>179</v>
      </c>
      <c r="AU110" s="132" t="s">
        <v>83</v>
      </c>
      <c r="AY110" s="17" t="s">
        <v>177</v>
      </c>
      <c r="BE110" s="133">
        <f t="shared" si="4"/>
        <v>0</v>
      </c>
      <c r="BF110" s="133">
        <f t="shared" si="5"/>
        <v>0</v>
      </c>
      <c r="BG110" s="133">
        <f t="shared" si="6"/>
        <v>0</v>
      </c>
      <c r="BH110" s="133">
        <f t="shared" si="7"/>
        <v>0</v>
      </c>
      <c r="BI110" s="133">
        <f t="shared" si="8"/>
        <v>0</v>
      </c>
      <c r="BJ110" s="17" t="s">
        <v>83</v>
      </c>
      <c r="BK110" s="133">
        <f t="shared" si="9"/>
        <v>0</v>
      </c>
      <c r="BL110" s="17" t="s">
        <v>184</v>
      </c>
      <c r="BM110" s="132" t="s">
        <v>1873</v>
      </c>
    </row>
    <row r="111" spans="2:65" s="1" customFormat="1" ht="16.5" customHeight="1" x14ac:dyDescent="0.2">
      <c r="B111" s="120"/>
      <c r="C111" s="121" t="s">
        <v>343</v>
      </c>
      <c r="D111" s="121" t="s">
        <v>179</v>
      </c>
      <c r="E111" s="122" t="s">
        <v>1874</v>
      </c>
      <c r="F111" s="123" t="s">
        <v>1875</v>
      </c>
      <c r="G111" s="124" t="s">
        <v>917</v>
      </c>
      <c r="H111" s="125">
        <v>8</v>
      </c>
      <c r="I111" s="126"/>
      <c r="J111" s="127">
        <f t="shared" si="0"/>
        <v>0</v>
      </c>
      <c r="K111" s="123" t="s">
        <v>338</v>
      </c>
      <c r="L111" s="28"/>
      <c r="M111" s="128" t="s">
        <v>3</v>
      </c>
      <c r="N111" s="129" t="s">
        <v>46</v>
      </c>
      <c r="P111" s="130">
        <f t="shared" si="1"/>
        <v>0</v>
      </c>
      <c r="Q111" s="130">
        <v>0</v>
      </c>
      <c r="R111" s="130">
        <f t="shared" si="2"/>
        <v>0</v>
      </c>
      <c r="S111" s="130">
        <v>0</v>
      </c>
      <c r="T111" s="131">
        <f t="shared" si="3"/>
        <v>0</v>
      </c>
      <c r="AR111" s="132" t="s">
        <v>184</v>
      </c>
      <c r="AT111" s="132" t="s">
        <v>179</v>
      </c>
      <c r="AU111" s="132" t="s">
        <v>83</v>
      </c>
      <c r="AY111" s="17" t="s">
        <v>177</v>
      </c>
      <c r="BE111" s="133">
        <f t="shared" si="4"/>
        <v>0</v>
      </c>
      <c r="BF111" s="133">
        <f t="shared" si="5"/>
        <v>0</v>
      </c>
      <c r="BG111" s="133">
        <f t="shared" si="6"/>
        <v>0</v>
      </c>
      <c r="BH111" s="133">
        <f t="shared" si="7"/>
        <v>0</v>
      </c>
      <c r="BI111" s="133">
        <f t="shared" si="8"/>
        <v>0</v>
      </c>
      <c r="BJ111" s="17" t="s">
        <v>83</v>
      </c>
      <c r="BK111" s="133">
        <f t="shared" si="9"/>
        <v>0</v>
      </c>
      <c r="BL111" s="17" t="s">
        <v>184</v>
      </c>
      <c r="BM111" s="132" t="s">
        <v>1876</v>
      </c>
    </row>
    <row r="112" spans="2:65" s="1" customFormat="1" ht="16.5" customHeight="1" x14ac:dyDescent="0.2">
      <c r="B112" s="120"/>
      <c r="C112" s="121" t="s">
        <v>350</v>
      </c>
      <c r="D112" s="121" t="s">
        <v>179</v>
      </c>
      <c r="E112" s="122" t="s">
        <v>1807</v>
      </c>
      <c r="F112" s="123" t="s">
        <v>1808</v>
      </c>
      <c r="G112" s="124" t="s">
        <v>917</v>
      </c>
      <c r="H112" s="125">
        <v>3</v>
      </c>
      <c r="I112" s="126"/>
      <c r="J112" s="127">
        <f t="shared" si="0"/>
        <v>0</v>
      </c>
      <c r="K112" s="123" t="s">
        <v>338</v>
      </c>
      <c r="L112" s="28"/>
      <c r="M112" s="128" t="s">
        <v>3</v>
      </c>
      <c r="N112" s="129" t="s">
        <v>46</v>
      </c>
      <c r="P112" s="130">
        <f t="shared" si="1"/>
        <v>0</v>
      </c>
      <c r="Q112" s="130">
        <v>0</v>
      </c>
      <c r="R112" s="130">
        <f t="shared" si="2"/>
        <v>0</v>
      </c>
      <c r="S112" s="130">
        <v>0</v>
      </c>
      <c r="T112" s="131">
        <f t="shared" si="3"/>
        <v>0</v>
      </c>
      <c r="AR112" s="132" t="s">
        <v>184</v>
      </c>
      <c r="AT112" s="132" t="s">
        <v>179</v>
      </c>
      <c r="AU112" s="132" t="s">
        <v>83</v>
      </c>
      <c r="AY112" s="17" t="s">
        <v>177</v>
      </c>
      <c r="BE112" s="133">
        <f t="shared" si="4"/>
        <v>0</v>
      </c>
      <c r="BF112" s="133">
        <f t="shared" si="5"/>
        <v>0</v>
      </c>
      <c r="BG112" s="133">
        <f t="shared" si="6"/>
        <v>0</v>
      </c>
      <c r="BH112" s="133">
        <f t="shared" si="7"/>
        <v>0</v>
      </c>
      <c r="BI112" s="133">
        <f t="shared" si="8"/>
        <v>0</v>
      </c>
      <c r="BJ112" s="17" t="s">
        <v>83</v>
      </c>
      <c r="BK112" s="133">
        <f t="shared" si="9"/>
        <v>0</v>
      </c>
      <c r="BL112" s="17" t="s">
        <v>184</v>
      </c>
      <c r="BM112" s="132" t="s">
        <v>1877</v>
      </c>
    </row>
    <row r="113" spans="2:65" s="1" customFormat="1" ht="16.5" customHeight="1" x14ac:dyDescent="0.2">
      <c r="B113" s="120"/>
      <c r="C113" s="121" t="s">
        <v>363</v>
      </c>
      <c r="D113" s="121" t="s">
        <v>179</v>
      </c>
      <c r="E113" s="122" t="s">
        <v>1810</v>
      </c>
      <c r="F113" s="123" t="s">
        <v>1811</v>
      </c>
      <c r="G113" s="124" t="s">
        <v>917</v>
      </c>
      <c r="H113" s="125">
        <v>3</v>
      </c>
      <c r="I113" s="126"/>
      <c r="J113" s="127">
        <f t="shared" si="0"/>
        <v>0</v>
      </c>
      <c r="K113" s="123" t="s">
        <v>338</v>
      </c>
      <c r="L113" s="28"/>
      <c r="M113" s="128" t="s">
        <v>3</v>
      </c>
      <c r="N113" s="129" t="s">
        <v>46</v>
      </c>
      <c r="P113" s="130">
        <f t="shared" si="1"/>
        <v>0</v>
      </c>
      <c r="Q113" s="130">
        <v>0</v>
      </c>
      <c r="R113" s="130">
        <f t="shared" si="2"/>
        <v>0</v>
      </c>
      <c r="S113" s="130">
        <v>0</v>
      </c>
      <c r="T113" s="131">
        <f t="shared" si="3"/>
        <v>0</v>
      </c>
      <c r="AR113" s="132" t="s">
        <v>184</v>
      </c>
      <c r="AT113" s="132" t="s">
        <v>179</v>
      </c>
      <c r="AU113" s="132" t="s">
        <v>83</v>
      </c>
      <c r="AY113" s="17" t="s">
        <v>177</v>
      </c>
      <c r="BE113" s="133">
        <f t="shared" si="4"/>
        <v>0</v>
      </c>
      <c r="BF113" s="133">
        <f t="shared" si="5"/>
        <v>0</v>
      </c>
      <c r="BG113" s="133">
        <f t="shared" si="6"/>
        <v>0</v>
      </c>
      <c r="BH113" s="133">
        <f t="shared" si="7"/>
        <v>0</v>
      </c>
      <c r="BI113" s="133">
        <f t="shared" si="8"/>
        <v>0</v>
      </c>
      <c r="BJ113" s="17" t="s">
        <v>83</v>
      </c>
      <c r="BK113" s="133">
        <f t="shared" si="9"/>
        <v>0</v>
      </c>
      <c r="BL113" s="17" t="s">
        <v>184</v>
      </c>
      <c r="BM113" s="132" t="s">
        <v>1878</v>
      </c>
    </row>
    <row r="114" spans="2:65" s="1" customFormat="1" ht="16.5" customHeight="1" x14ac:dyDescent="0.2">
      <c r="B114" s="120"/>
      <c r="C114" s="121" t="s">
        <v>368</v>
      </c>
      <c r="D114" s="121" t="s">
        <v>179</v>
      </c>
      <c r="E114" s="122" t="s">
        <v>1879</v>
      </c>
      <c r="F114" s="123" t="s">
        <v>1814</v>
      </c>
      <c r="G114" s="124" t="s">
        <v>917</v>
      </c>
      <c r="H114" s="125">
        <v>1</v>
      </c>
      <c r="I114" s="126"/>
      <c r="J114" s="127">
        <f t="shared" si="0"/>
        <v>0</v>
      </c>
      <c r="K114" s="123" t="s">
        <v>338</v>
      </c>
      <c r="L114" s="28"/>
      <c r="M114" s="128" t="s">
        <v>3</v>
      </c>
      <c r="N114" s="129" t="s">
        <v>46</v>
      </c>
      <c r="P114" s="130">
        <f t="shared" si="1"/>
        <v>0</v>
      </c>
      <c r="Q114" s="130">
        <v>0</v>
      </c>
      <c r="R114" s="130">
        <f t="shared" si="2"/>
        <v>0</v>
      </c>
      <c r="S114" s="130">
        <v>0</v>
      </c>
      <c r="T114" s="131">
        <f t="shared" si="3"/>
        <v>0</v>
      </c>
      <c r="AR114" s="132" t="s">
        <v>184</v>
      </c>
      <c r="AT114" s="132" t="s">
        <v>179</v>
      </c>
      <c r="AU114" s="132" t="s">
        <v>83</v>
      </c>
      <c r="AY114" s="17" t="s">
        <v>177</v>
      </c>
      <c r="BE114" s="133">
        <f t="shared" si="4"/>
        <v>0</v>
      </c>
      <c r="BF114" s="133">
        <f t="shared" si="5"/>
        <v>0</v>
      </c>
      <c r="BG114" s="133">
        <f t="shared" si="6"/>
        <v>0</v>
      </c>
      <c r="BH114" s="133">
        <f t="shared" si="7"/>
        <v>0</v>
      </c>
      <c r="BI114" s="133">
        <f t="shared" si="8"/>
        <v>0</v>
      </c>
      <c r="BJ114" s="17" t="s">
        <v>83</v>
      </c>
      <c r="BK114" s="133">
        <f t="shared" si="9"/>
        <v>0</v>
      </c>
      <c r="BL114" s="17" t="s">
        <v>184</v>
      </c>
      <c r="BM114" s="132" t="s">
        <v>1880</v>
      </c>
    </row>
    <row r="115" spans="2:65" s="1" customFormat="1" ht="16.5" customHeight="1" x14ac:dyDescent="0.2">
      <c r="B115" s="120"/>
      <c r="C115" s="121" t="s">
        <v>374</v>
      </c>
      <c r="D115" s="121" t="s">
        <v>179</v>
      </c>
      <c r="E115" s="122" t="s">
        <v>1816</v>
      </c>
      <c r="F115" s="123" t="s">
        <v>1817</v>
      </c>
      <c r="G115" s="124" t="s">
        <v>917</v>
      </c>
      <c r="H115" s="125">
        <v>6</v>
      </c>
      <c r="I115" s="126"/>
      <c r="J115" s="127">
        <f t="shared" si="0"/>
        <v>0</v>
      </c>
      <c r="K115" s="123" t="s">
        <v>338</v>
      </c>
      <c r="L115" s="28"/>
      <c r="M115" s="128" t="s">
        <v>3</v>
      </c>
      <c r="N115" s="129" t="s">
        <v>46</v>
      </c>
      <c r="P115" s="130">
        <f t="shared" si="1"/>
        <v>0</v>
      </c>
      <c r="Q115" s="130">
        <v>0</v>
      </c>
      <c r="R115" s="130">
        <f t="shared" si="2"/>
        <v>0</v>
      </c>
      <c r="S115" s="130">
        <v>0</v>
      </c>
      <c r="T115" s="131">
        <f t="shared" si="3"/>
        <v>0</v>
      </c>
      <c r="AR115" s="132" t="s">
        <v>184</v>
      </c>
      <c r="AT115" s="132" t="s">
        <v>179</v>
      </c>
      <c r="AU115" s="132" t="s">
        <v>83</v>
      </c>
      <c r="AY115" s="17" t="s">
        <v>177</v>
      </c>
      <c r="BE115" s="133">
        <f t="shared" si="4"/>
        <v>0</v>
      </c>
      <c r="BF115" s="133">
        <f t="shared" si="5"/>
        <v>0</v>
      </c>
      <c r="BG115" s="133">
        <f t="shared" si="6"/>
        <v>0</v>
      </c>
      <c r="BH115" s="133">
        <f t="shared" si="7"/>
        <v>0</v>
      </c>
      <c r="BI115" s="133">
        <f t="shared" si="8"/>
        <v>0</v>
      </c>
      <c r="BJ115" s="17" t="s">
        <v>83</v>
      </c>
      <c r="BK115" s="133">
        <f t="shared" si="9"/>
        <v>0</v>
      </c>
      <c r="BL115" s="17" t="s">
        <v>184</v>
      </c>
      <c r="BM115" s="132" t="s">
        <v>1881</v>
      </c>
    </row>
    <row r="116" spans="2:65" s="1" customFormat="1" ht="16.5" customHeight="1" x14ac:dyDescent="0.2">
      <c r="B116" s="120"/>
      <c r="C116" s="121" t="s">
        <v>390</v>
      </c>
      <c r="D116" s="121" t="s">
        <v>179</v>
      </c>
      <c r="E116" s="122" t="s">
        <v>384</v>
      </c>
      <c r="F116" s="123" t="s">
        <v>1819</v>
      </c>
      <c r="G116" s="124" t="s">
        <v>917</v>
      </c>
      <c r="H116" s="125">
        <v>1</v>
      </c>
      <c r="I116" s="126"/>
      <c r="J116" s="127">
        <f t="shared" si="0"/>
        <v>0</v>
      </c>
      <c r="K116" s="123" t="s">
        <v>3</v>
      </c>
      <c r="L116" s="28"/>
      <c r="M116" s="173" t="s">
        <v>3</v>
      </c>
      <c r="N116" s="174" t="s">
        <v>46</v>
      </c>
      <c r="O116" s="175"/>
      <c r="P116" s="176">
        <f t="shared" si="1"/>
        <v>0</v>
      </c>
      <c r="Q116" s="176">
        <v>0</v>
      </c>
      <c r="R116" s="176">
        <f t="shared" si="2"/>
        <v>0</v>
      </c>
      <c r="S116" s="176">
        <v>0</v>
      </c>
      <c r="T116" s="177">
        <f t="shared" si="3"/>
        <v>0</v>
      </c>
      <c r="AR116" s="132" t="s">
        <v>184</v>
      </c>
      <c r="AT116" s="132" t="s">
        <v>179</v>
      </c>
      <c r="AU116" s="132" t="s">
        <v>83</v>
      </c>
      <c r="AY116" s="17" t="s">
        <v>177</v>
      </c>
      <c r="BE116" s="133">
        <f t="shared" si="4"/>
        <v>0</v>
      </c>
      <c r="BF116" s="133">
        <f t="shared" si="5"/>
        <v>0</v>
      </c>
      <c r="BG116" s="133">
        <f t="shared" si="6"/>
        <v>0</v>
      </c>
      <c r="BH116" s="133">
        <f t="shared" si="7"/>
        <v>0</v>
      </c>
      <c r="BI116" s="133">
        <f t="shared" si="8"/>
        <v>0</v>
      </c>
      <c r="BJ116" s="17" t="s">
        <v>83</v>
      </c>
      <c r="BK116" s="133">
        <f t="shared" si="9"/>
        <v>0</v>
      </c>
      <c r="BL116" s="17" t="s">
        <v>184</v>
      </c>
      <c r="BM116" s="132" t="s">
        <v>1882</v>
      </c>
    </row>
    <row r="117" spans="2:65" s="1" customFormat="1" ht="6.95" customHeight="1" x14ac:dyDescent="0.2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28"/>
    </row>
  </sheetData>
  <autoFilter ref="C85:K116" xr:uid="{00000000-0009-0000-0000-000007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7"/>
  <sheetViews>
    <sheetView showGridLines="0" topLeftCell="A108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110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ht="12" customHeight="1" x14ac:dyDescent="0.2">
      <c r="B8" s="20"/>
      <c r="D8" s="270" t="s">
        <v>133</v>
      </c>
      <c r="L8" s="20"/>
    </row>
    <row r="9" spans="2:46" s="1" customFormat="1" ht="16.5" customHeight="1" x14ac:dyDescent="0.2">
      <c r="B9" s="28"/>
      <c r="E9" s="321" t="s">
        <v>1752</v>
      </c>
      <c r="F9" s="320"/>
      <c r="G9" s="320"/>
      <c r="H9" s="320"/>
      <c r="L9" s="28"/>
    </row>
    <row r="10" spans="2:46" s="1" customFormat="1" ht="12" customHeight="1" x14ac:dyDescent="0.2">
      <c r="B10" s="28"/>
      <c r="D10" s="270" t="s">
        <v>1753</v>
      </c>
      <c r="L10" s="28"/>
    </row>
    <row r="11" spans="2:46" s="1" customFormat="1" ht="16.5" customHeight="1" x14ac:dyDescent="0.2">
      <c r="B11" s="28"/>
      <c r="E11" s="318" t="s">
        <v>1883</v>
      </c>
      <c r="F11" s="320"/>
      <c r="G11" s="320"/>
      <c r="H11" s="320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70" t="s">
        <v>19</v>
      </c>
      <c r="F13" s="260" t="s">
        <v>20</v>
      </c>
      <c r="I13" s="270" t="s">
        <v>21</v>
      </c>
      <c r="J13" s="260" t="s">
        <v>3</v>
      </c>
      <c r="L13" s="28"/>
    </row>
    <row r="14" spans="2:46" s="1" customFormat="1" ht="12" customHeight="1" x14ac:dyDescent="0.2">
      <c r="B14" s="28"/>
      <c r="D14" s="270" t="s">
        <v>22</v>
      </c>
      <c r="F14" s="260" t="s">
        <v>23</v>
      </c>
      <c r="I14" s="270" t="s">
        <v>24</v>
      </c>
      <c r="J14" s="267" t="str">
        <f>'Rekapitulace stavby'!AN8</f>
        <v>9. 6. 2024</v>
      </c>
      <c r="L14" s="28"/>
    </row>
    <row r="15" spans="2:46" s="1" customFormat="1" ht="10.7" customHeight="1" x14ac:dyDescent="0.2">
      <c r="B15" s="28"/>
      <c r="L15" s="28"/>
    </row>
    <row r="16" spans="2:46" s="1" customFormat="1" ht="12" customHeight="1" x14ac:dyDescent="0.2">
      <c r="B16" s="28"/>
      <c r="D16" s="270" t="s">
        <v>28</v>
      </c>
      <c r="I16" s="270" t="s">
        <v>29</v>
      </c>
      <c r="J16" s="260" t="s">
        <v>3</v>
      </c>
      <c r="L16" s="28"/>
    </row>
    <row r="17" spans="2:12" s="1" customFormat="1" ht="18" customHeight="1" x14ac:dyDescent="0.2">
      <c r="B17" s="28"/>
      <c r="E17" s="260" t="s">
        <v>30</v>
      </c>
      <c r="I17" s="270" t="s">
        <v>31</v>
      </c>
      <c r="J17" s="260" t="s">
        <v>3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70" t="s">
        <v>32</v>
      </c>
      <c r="I19" s="270" t="s">
        <v>29</v>
      </c>
      <c r="J19" s="271" t="str">
        <f>'Rekapitulace stavby'!AN13</f>
        <v>Vyplň údaj</v>
      </c>
      <c r="L19" s="28"/>
    </row>
    <row r="20" spans="2:12" s="1" customFormat="1" ht="18" customHeight="1" x14ac:dyDescent="0.2">
      <c r="B20" s="28"/>
      <c r="E20" s="323" t="str">
        <f>'Rekapitulace stavby'!E14</f>
        <v>Vyplň údaj</v>
      </c>
      <c r="F20" s="310"/>
      <c r="G20" s="310"/>
      <c r="H20" s="310"/>
      <c r="I20" s="270" t="s">
        <v>31</v>
      </c>
      <c r="J20" s="271" t="str">
        <f>'Rekapitulace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70" t="s">
        <v>34</v>
      </c>
      <c r="I22" s="270" t="s">
        <v>29</v>
      </c>
      <c r="J22" s="260" t="s">
        <v>3</v>
      </c>
      <c r="L22" s="28"/>
    </row>
    <row r="23" spans="2:12" s="1" customFormat="1" ht="18" customHeight="1" x14ac:dyDescent="0.2">
      <c r="B23" s="28"/>
      <c r="E23" s="260" t="s">
        <v>35</v>
      </c>
      <c r="I23" s="270" t="s">
        <v>31</v>
      </c>
      <c r="J23" s="260" t="s">
        <v>3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70" t="s">
        <v>37</v>
      </c>
      <c r="I25" s="270" t="s">
        <v>29</v>
      </c>
      <c r="J25" s="260" t="s">
        <v>3</v>
      </c>
      <c r="L25" s="28"/>
    </row>
    <row r="26" spans="2:12" s="1" customFormat="1" ht="18" customHeight="1" x14ac:dyDescent="0.2">
      <c r="B26" s="28"/>
      <c r="E26" s="260" t="s">
        <v>38</v>
      </c>
      <c r="I26" s="270" t="s">
        <v>31</v>
      </c>
      <c r="J26" s="260" t="s">
        <v>3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70" t="s">
        <v>39</v>
      </c>
      <c r="L28" s="28"/>
    </row>
    <row r="29" spans="2:12" s="7" customFormat="1" ht="16.5" customHeight="1" x14ac:dyDescent="0.2">
      <c r="B29" s="80"/>
      <c r="E29" s="314" t="s">
        <v>3</v>
      </c>
      <c r="F29" s="314"/>
      <c r="G29" s="314"/>
      <c r="H29" s="314"/>
      <c r="L29" s="80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25.5" customHeight="1" x14ac:dyDescent="0.2">
      <c r="B32" s="28"/>
      <c r="D32" s="81" t="s">
        <v>41</v>
      </c>
      <c r="J32" s="269">
        <f>ROUND(J86, 2)</f>
        <v>0</v>
      </c>
      <c r="L32" s="28"/>
    </row>
    <row r="33" spans="2:12" s="1" customFormat="1" ht="6.95" customHeight="1" x14ac:dyDescent="0.2">
      <c r="B33" s="28"/>
      <c r="D33" s="42"/>
      <c r="E33" s="42"/>
      <c r="F33" s="42"/>
      <c r="G33" s="42"/>
      <c r="H33" s="42"/>
      <c r="I33" s="42"/>
      <c r="J33" s="42"/>
      <c r="K33" s="42"/>
      <c r="L33" s="28"/>
    </row>
    <row r="34" spans="2:12" s="1" customFormat="1" ht="14.45" customHeight="1" x14ac:dyDescent="0.2">
      <c r="B34" s="28"/>
      <c r="F34" s="264" t="s">
        <v>43</v>
      </c>
      <c r="I34" s="264" t="s">
        <v>42</v>
      </c>
      <c r="J34" s="264" t="s">
        <v>44</v>
      </c>
      <c r="L34" s="28"/>
    </row>
    <row r="35" spans="2:12" s="1" customFormat="1" ht="14.45" customHeight="1" x14ac:dyDescent="0.2">
      <c r="B35" s="28"/>
      <c r="D35" s="268" t="s">
        <v>45</v>
      </c>
      <c r="E35" s="270" t="s">
        <v>46</v>
      </c>
      <c r="F35" s="72">
        <f>ROUND((SUM(BE86:BE136)),  2)</f>
        <v>0</v>
      </c>
      <c r="I35" s="82">
        <v>0.21</v>
      </c>
      <c r="J35" s="72">
        <f>ROUND(((SUM(BE86:BE136))*I35),  2)</f>
        <v>0</v>
      </c>
      <c r="L35" s="28"/>
    </row>
    <row r="36" spans="2:12" s="1" customFormat="1" ht="14.45" customHeight="1" x14ac:dyDescent="0.2">
      <c r="B36" s="28"/>
      <c r="E36" s="270" t="s">
        <v>47</v>
      </c>
      <c r="F36" s="72">
        <f>ROUND((SUM(BF86:BF136)),  2)</f>
        <v>0</v>
      </c>
      <c r="I36" s="82">
        <v>0.12</v>
      </c>
      <c r="J36" s="72">
        <f>ROUND(((SUM(BF86:BF136))*I36),  2)</f>
        <v>0</v>
      </c>
      <c r="L36" s="28"/>
    </row>
    <row r="37" spans="2:12" s="1" customFormat="1" ht="14.45" hidden="1" customHeight="1" x14ac:dyDescent="0.2">
      <c r="B37" s="28"/>
      <c r="E37" s="270" t="s">
        <v>48</v>
      </c>
      <c r="F37" s="72">
        <f>ROUND((SUM(BG86:BG136)),  2)</f>
        <v>0</v>
      </c>
      <c r="I37" s="82">
        <v>0.21</v>
      </c>
      <c r="J37" s="72">
        <f>0</f>
        <v>0</v>
      </c>
      <c r="L37" s="28"/>
    </row>
    <row r="38" spans="2:12" s="1" customFormat="1" ht="14.45" hidden="1" customHeight="1" x14ac:dyDescent="0.2">
      <c r="B38" s="28"/>
      <c r="E38" s="270" t="s">
        <v>49</v>
      </c>
      <c r="F38" s="72">
        <f>ROUND((SUM(BH86:BH136)),  2)</f>
        <v>0</v>
      </c>
      <c r="I38" s="82">
        <v>0.12</v>
      </c>
      <c r="J38" s="72">
        <f>0</f>
        <v>0</v>
      </c>
      <c r="L38" s="28"/>
    </row>
    <row r="39" spans="2:12" s="1" customFormat="1" ht="14.45" hidden="1" customHeight="1" x14ac:dyDescent="0.2">
      <c r="B39" s="28"/>
      <c r="E39" s="270" t="s">
        <v>50</v>
      </c>
      <c r="F39" s="72">
        <f>ROUND((SUM(BI86:BI136)),  2)</f>
        <v>0</v>
      </c>
      <c r="I39" s="82">
        <v>0</v>
      </c>
      <c r="J39" s="72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5" customHeight="1" x14ac:dyDescent="0.2">
      <c r="B41" s="28"/>
      <c r="C41" s="83"/>
      <c r="D41" s="84" t="s">
        <v>51</v>
      </c>
      <c r="E41" s="45"/>
      <c r="F41" s="45"/>
      <c r="G41" s="85" t="s">
        <v>52</v>
      </c>
      <c r="H41" s="86" t="s">
        <v>53</v>
      </c>
      <c r="I41" s="45"/>
      <c r="J41" s="87">
        <f>SUM(J32:J39)</f>
        <v>0</v>
      </c>
      <c r="K41" s="88"/>
      <c r="L41" s="28"/>
    </row>
    <row r="42" spans="2:12" s="1" customFormat="1" ht="14.45" customHeight="1" x14ac:dyDescent="0.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8"/>
    </row>
    <row r="46" spans="2:12" s="1" customFormat="1" ht="6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8"/>
    </row>
    <row r="47" spans="2:12" s="1" customFormat="1" ht="24.95" customHeight="1" x14ac:dyDescent="0.2">
      <c r="B47" s="28"/>
      <c r="C47" s="21" t="s">
        <v>136</v>
      </c>
      <c r="L47" s="28"/>
    </row>
    <row r="48" spans="2:12" s="1" customFormat="1" ht="6.95" customHeight="1" x14ac:dyDescent="0.2">
      <c r="B48" s="28"/>
      <c r="L48" s="28"/>
    </row>
    <row r="49" spans="2:47" s="1" customFormat="1" ht="12" customHeight="1" x14ac:dyDescent="0.2">
      <c r="B49" s="28"/>
      <c r="C49" s="270" t="s">
        <v>17</v>
      </c>
      <c r="L49" s="28"/>
    </row>
    <row r="50" spans="2:47" s="1" customFormat="1" ht="26.25" customHeight="1" x14ac:dyDescent="0.2">
      <c r="B50" s="28"/>
      <c r="E50" s="321" t="str">
        <f>E7</f>
        <v>Stavební úpravy stávající budovy business centra VŠB - TUO II.etapa</v>
      </c>
      <c r="F50" s="322"/>
      <c r="G50" s="322"/>
      <c r="H50" s="322"/>
      <c r="L50" s="28"/>
    </row>
    <row r="51" spans="2:47" ht="12" customHeight="1" x14ac:dyDescent="0.2">
      <c r="B51" s="20"/>
      <c r="C51" s="270" t="s">
        <v>133</v>
      </c>
      <c r="L51" s="20"/>
    </row>
    <row r="52" spans="2:47" s="1" customFormat="1" ht="16.5" customHeight="1" x14ac:dyDescent="0.2">
      <c r="B52" s="28"/>
      <c r="E52" s="321" t="s">
        <v>1752</v>
      </c>
      <c r="F52" s="320"/>
      <c r="G52" s="320"/>
      <c r="H52" s="320"/>
      <c r="L52" s="28"/>
    </row>
    <row r="53" spans="2:47" s="1" customFormat="1" ht="12" customHeight="1" x14ac:dyDescent="0.2">
      <c r="B53" s="28"/>
      <c r="C53" s="270" t="s">
        <v>1753</v>
      </c>
      <c r="L53" s="28"/>
    </row>
    <row r="54" spans="2:47" s="1" customFormat="1" ht="16.5" customHeight="1" x14ac:dyDescent="0.2">
      <c r="B54" s="28"/>
      <c r="E54" s="318" t="str">
        <f>E11</f>
        <v>24011054 - 2.NP budova C</v>
      </c>
      <c r="F54" s="320"/>
      <c r="G54" s="320"/>
      <c r="H54" s="320"/>
      <c r="L54" s="28"/>
    </row>
    <row r="55" spans="2:47" s="1" customFormat="1" ht="6.95" customHeight="1" x14ac:dyDescent="0.2">
      <c r="B55" s="28"/>
      <c r="L55" s="28"/>
    </row>
    <row r="56" spans="2:47" s="1" customFormat="1" ht="12" customHeight="1" x14ac:dyDescent="0.2">
      <c r="B56" s="28"/>
      <c r="C56" s="270" t="s">
        <v>22</v>
      </c>
      <c r="F56" s="260" t="str">
        <f>F14</f>
        <v>Ostrava</v>
      </c>
      <c r="I56" s="270" t="s">
        <v>24</v>
      </c>
      <c r="J56" s="267" t="str">
        <f>IF(J14="","",J14)</f>
        <v>9. 6. 2024</v>
      </c>
      <c r="L56" s="28"/>
    </row>
    <row r="57" spans="2:47" s="1" customFormat="1" ht="6.95" customHeight="1" x14ac:dyDescent="0.2">
      <c r="B57" s="28"/>
      <c r="L57" s="28"/>
    </row>
    <row r="58" spans="2:47" s="1" customFormat="1" ht="15.2" customHeight="1" x14ac:dyDescent="0.2">
      <c r="B58" s="28"/>
      <c r="C58" s="270" t="s">
        <v>28</v>
      </c>
      <c r="F58" s="260" t="str">
        <f>E17</f>
        <v>VŠB TU, Ostrava</v>
      </c>
      <c r="I58" s="270" t="s">
        <v>34</v>
      </c>
      <c r="J58" s="262" t="str">
        <f>E23</f>
        <v>ARCHI BIM</v>
      </c>
      <c r="L58" s="28"/>
    </row>
    <row r="59" spans="2:47" s="1" customFormat="1" ht="15.2" customHeight="1" x14ac:dyDescent="0.2">
      <c r="B59" s="28"/>
      <c r="C59" s="270" t="s">
        <v>32</v>
      </c>
      <c r="F59" s="260" t="str">
        <f>IF(E20="","",E20)</f>
        <v>Vyplň údaj</v>
      </c>
      <c r="I59" s="270" t="s">
        <v>37</v>
      </c>
      <c r="J59" s="262" t="str">
        <f>E26</f>
        <v>Anna Mužná</v>
      </c>
      <c r="L59" s="28"/>
    </row>
    <row r="60" spans="2:47" s="1" customFormat="1" ht="10.35" customHeight="1" x14ac:dyDescent="0.2">
      <c r="B60" s="28"/>
      <c r="L60" s="28"/>
    </row>
    <row r="61" spans="2:47" s="1" customFormat="1" ht="29.25" customHeight="1" x14ac:dyDescent="0.2">
      <c r="B61" s="28"/>
      <c r="C61" s="89" t="s">
        <v>137</v>
      </c>
      <c r="D61" s="83"/>
      <c r="E61" s="83"/>
      <c r="F61" s="83"/>
      <c r="G61" s="83"/>
      <c r="H61" s="83"/>
      <c r="I61" s="83"/>
      <c r="J61" s="90" t="s">
        <v>138</v>
      </c>
      <c r="K61" s="83"/>
      <c r="L61" s="28"/>
    </row>
    <row r="62" spans="2:47" s="1" customFormat="1" ht="10.35" customHeight="1" x14ac:dyDescent="0.2">
      <c r="B62" s="28"/>
      <c r="L62" s="28"/>
    </row>
    <row r="63" spans="2:47" s="1" customFormat="1" ht="22.7" customHeight="1" x14ac:dyDescent="0.2">
      <c r="B63" s="28"/>
      <c r="C63" s="91" t="s">
        <v>73</v>
      </c>
      <c r="J63" s="269">
        <f>J86</f>
        <v>0</v>
      </c>
      <c r="L63" s="28"/>
      <c r="AU63" s="17" t="s">
        <v>139</v>
      </c>
    </row>
    <row r="64" spans="2:47" s="8" customFormat="1" ht="24.95" customHeight="1" x14ac:dyDescent="0.2">
      <c r="B64" s="92"/>
      <c r="D64" s="93" t="s">
        <v>1884</v>
      </c>
      <c r="E64" s="94"/>
      <c r="F64" s="94"/>
      <c r="G64" s="94"/>
      <c r="H64" s="94"/>
      <c r="I64" s="94"/>
      <c r="J64" s="95">
        <f>J87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ht="12" customHeight="1" x14ac:dyDescent="0.2">
      <c r="B75" s="20"/>
      <c r="C75" s="270" t="s">
        <v>133</v>
      </c>
      <c r="L75" s="20"/>
    </row>
    <row r="76" spans="2:12" s="1" customFormat="1" ht="16.5" customHeight="1" x14ac:dyDescent="0.2">
      <c r="B76" s="28"/>
      <c r="E76" s="321" t="s">
        <v>1752</v>
      </c>
      <c r="F76" s="320"/>
      <c r="G76" s="320"/>
      <c r="H76" s="320"/>
      <c r="L76" s="28"/>
    </row>
    <row r="77" spans="2:12" s="1" customFormat="1" ht="12" customHeight="1" x14ac:dyDescent="0.2">
      <c r="B77" s="28"/>
      <c r="C77" s="270" t="s">
        <v>1753</v>
      </c>
      <c r="L77" s="28"/>
    </row>
    <row r="78" spans="2:12" s="1" customFormat="1" ht="16.5" customHeight="1" x14ac:dyDescent="0.2">
      <c r="B78" s="28"/>
      <c r="E78" s="318" t="str">
        <f>E11</f>
        <v>24011054 - 2.NP budova C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F14</f>
        <v>Ostrava</v>
      </c>
      <c r="I80" s="270" t="s">
        <v>24</v>
      </c>
      <c r="J80" s="267" t="str">
        <f>IF(J14="","",J14)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E17</f>
        <v>VŠB TU, Ostrava</v>
      </c>
      <c r="I82" s="270" t="s">
        <v>34</v>
      </c>
      <c r="J82" s="262" t="str">
        <f>E23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IF(E20="","",E20)</f>
        <v>Vyplň údaj</v>
      </c>
      <c r="I83" s="270" t="s">
        <v>37</v>
      </c>
      <c r="J83" s="262" t="str">
        <f>E26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1756</v>
      </c>
      <c r="F87" s="110" t="s">
        <v>1885</v>
      </c>
      <c r="I87" s="111"/>
      <c r="J87" s="112">
        <f>BK87</f>
        <v>0</v>
      </c>
      <c r="L87" s="108"/>
      <c r="M87" s="113"/>
      <c r="P87" s="114">
        <f>SUM(P88:P136)</f>
        <v>0</v>
      </c>
      <c r="R87" s="114">
        <f>SUM(R88:R136)</f>
        <v>0</v>
      </c>
      <c r="T87" s="115">
        <f>SUM(T88:T136)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SUM(BK88:BK136)</f>
        <v>0</v>
      </c>
    </row>
    <row r="88" spans="2:65" s="1" customFormat="1" ht="16.5" customHeight="1" x14ac:dyDescent="0.2">
      <c r="B88" s="120"/>
      <c r="C88" s="121" t="s">
        <v>83</v>
      </c>
      <c r="D88" s="121" t="s">
        <v>179</v>
      </c>
      <c r="E88" s="122" t="s">
        <v>1886</v>
      </c>
      <c r="F88" s="123" t="s">
        <v>1759</v>
      </c>
      <c r="G88" s="124" t="s">
        <v>328</v>
      </c>
      <c r="H88" s="125">
        <v>36</v>
      </c>
      <c r="I88" s="126"/>
      <c r="J88" s="127">
        <f t="shared" ref="J88:J119" si="0">ROUND(I88*H88,2)</f>
        <v>0</v>
      </c>
      <c r="K88" s="123" t="s">
        <v>338</v>
      </c>
      <c r="L88" s="28"/>
      <c r="M88" s="128" t="s">
        <v>3</v>
      </c>
      <c r="N88" s="129" t="s">
        <v>46</v>
      </c>
      <c r="P88" s="130">
        <f t="shared" ref="P88:P119" si="1">O88*H88</f>
        <v>0</v>
      </c>
      <c r="Q88" s="130">
        <v>0</v>
      </c>
      <c r="R88" s="130">
        <f t="shared" ref="R88:R119" si="2">Q88*H88</f>
        <v>0</v>
      </c>
      <c r="S88" s="130">
        <v>0</v>
      </c>
      <c r="T88" s="131">
        <f t="shared" ref="T88:T119" si="3">S88*H88</f>
        <v>0</v>
      </c>
      <c r="AR88" s="132" t="s">
        <v>184</v>
      </c>
      <c r="AT88" s="132" t="s">
        <v>179</v>
      </c>
      <c r="AU88" s="132" t="s">
        <v>83</v>
      </c>
      <c r="AY88" s="17" t="s">
        <v>177</v>
      </c>
      <c r="BE88" s="133">
        <f t="shared" ref="BE88:BE119" si="4">IF(N88="základní",J88,0)</f>
        <v>0</v>
      </c>
      <c r="BF88" s="133">
        <f t="shared" ref="BF88:BF119" si="5">IF(N88="snížená",J88,0)</f>
        <v>0</v>
      </c>
      <c r="BG88" s="133">
        <f t="shared" ref="BG88:BG119" si="6">IF(N88="zákl. přenesená",J88,0)</f>
        <v>0</v>
      </c>
      <c r="BH88" s="133">
        <f t="shared" ref="BH88:BH119" si="7">IF(N88="sníž. přenesená",J88,0)</f>
        <v>0</v>
      </c>
      <c r="BI88" s="133">
        <f t="shared" ref="BI88:BI119" si="8">IF(N88="nulová",J88,0)</f>
        <v>0</v>
      </c>
      <c r="BJ88" s="17" t="s">
        <v>83</v>
      </c>
      <c r="BK88" s="133">
        <f t="shared" ref="BK88:BK119" si="9">ROUND(I88*H88,2)</f>
        <v>0</v>
      </c>
      <c r="BL88" s="17" t="s">
        <v>184</v>
      </c>
      <c r="BM88" s="132" t="s">
        <v>1887</v>
      </c>
    </row>
    <row r="89" spans="2:65" s="1" customFormat="1" ht="16.5" customHeight="1" x14ac:dyDescent="0.2">
      <c r="B89" s="120"/>
      <c r="C89" s="121" t="s">
        <v>86</v>
      </c>
      <c r="D89" s="121" t="s">
        <v>179</v>
      </c>
      <c r="E89" s="122" t="s">
        <v>1888</v>
      </c>
      <c r="F89" s="123" t="s">
        <v>1765</v>
      </c>
      <c r="G89" s="124" t="s">
        <v>328</v>
      </c>
      <c r="H89" s="125">
        <v>30</v>
      </c>
      <c r="I89" s="126"/>
      <c r="J89" s="127">
        <f t="shared" si="0"/>
        <v>0</v>
      </c>
      <c r="K89" s="123" t="s">
        <v>338</v>
      </c>
      <c r="L89" s="28"/>
      <c r="M89" s="128" t="s">
        <v>3</v>
      </c>
      <c r="N89" s="129" t="s">
        <v>46</v>
      </c>
      <c r="P89" s="130">
        <f t="shared" si="1"/>
        <v>0</v>
      </c>
      <c r="Q89" s="130">
        <v>0</v>
      </c>
      <c r="R89" s="130">
        <f t="shared" si="2"/>
        <v>0</v>
      </c>
      <c r="S89" s="130">
        <v>0</v>
      </c>
      <c r="T89" s="131">
        <f t="shared" si="3"/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 t="shared" si="4"/>
        <v>0</v>
      </c>
      <c r="BF89" s="133">
        <f t="shared" si="5"/>
        <v>0</v>
      </c>
      <c r="BG89" s="133">
        <f t="shared" si="6"/>
        <v>0</v>
      </c>
      <c r="BH89" s="133">
        <f t="shared" si="7"/>
        <v>0</v>
      </c>
      <c r="BI89" s="133">
        <f t="shared" si="8"/>
        <v>0</v>
      </c>
      <c r="BJ89" s="17" t="s">
        <v>83</v>
      </c>
      <c r="BK89" s="133">
        <f t="shared" si="9"/>
        <v>0</v>
      </c>
      <c r="BL89" s="17" t="s">
        <v>184</v>
      </c>
      <c r="BM89" s="132" t="s">
        <v>1889</v>
      </c>
    </row>
    <row r="90" spans="2:65" s="1" customFormat="1" ht="16.5" customHeight="1" x14ac:dyDescent="0.2">
      <c r="B90" s="120"/>
      <c r="C90" s="121" t="s">
        <v>200</v>
      </c>
      <c r="D90" s="121" t="s">
        <v>179</v>
      </c>
      <c r="E90" s="122" t="s">
        <v>1837</v>
      </c>
      <c r="F90" s="123" t="s">
        <v>1759</v>
      </c>
      <c r="G90" s="124" t="s">
        <v>328</v>
      </c>
      <c r="H90" s="125">
        <v>42</v>
      </c>
      <c r="I90" s="126"/>
      <c r="J90" s="127">
        <f t="shared" si="0"/>
        <v>0</v>
      </c>
      <c r="K90" s="123" t="s">
        <v>338</v>
      </c>
      <c r="L90" s="28"/>
      <c r="M90" s="128" t="s">
        <v>3</v>
      </c>
      <c r="N90" s="129" t="s">
        <v>46</v>
      </c>
      <c r="P90" s="130">
        <f t="shared" si="1"/>
        <v>0</v>
      </c>
      <c r="Q90" s="130">
        <v>0</v>
      </c>
      <c r="R90" s="130">
        <f t="shared" si="2"/>
        <v>0</v>
      </c>
      <c r="S90" s="130">
        <v>0</v>
      </c>
      <c r="T90" s="131">
        <f t="shared" si="3"/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 t="shared" si="4"/>
        <v>0</v>
      </c>
      <c r="BF90" s="133">
        <f t="shared" si="5"/>
        <v>0</v>
      </c>
      <c r="BG90" s="133">
        <f t="shared" si="6"/>
        <v>0</v>
      </c>
      <c r="BH90" s="133">
        <f t="shared" si="7"/>
        <v>0</v>
      </c>
      <c r="BI90" s="133">
        <f t="shared" si="8"/>
        <v>0</v>
      </c>
      <c r="BJ90" s="17" t="s">
        <v>83</v>
      </c>
      <c r="BK90" s="133">
        <f t="shared" si="9"/>
        <v>0</v>
      </c>
      <c r="BL90" s="17" t="s">
        <v>184</v>
      </c>
      <c r="BM90" s="132" t="s">
        <v>1890</v>
      </c>
    </row>
    <row r="91" spans="2:65" s="1" customFormat="1" ht="16.5" customHeight="1" x14ac:dyDescent="0.2">
      <c r="B91" s="120"/>
      <c r="C91" s="121" t="s">
        <v>184</v>
      </c>
      <c r="D91" s="121" t="s">
        <v>179</v>
      </c>
      <c r="E91" s="122" t="s">
        <v>1839</v>
      </c>
      <c r="F91" s="123" t="s">
        <v>1765</v>
      </c>
      <c r="G91" s="124" t="s">
        <v>328</v>
      </c>
      <c r="H91" s="125">
        <v>39</v>
      </c>
      <c r="I91" s="126"/>
      <c r="J91" s="127">
        <f t="shared" si="0"/>
        <v>0</v>
      </c>
      <c r="K91" s="123" t="s">
        <v>338</v>
      </c>
      <c r="L91" s="28"/>
      <c r="M91" s="128" t="s">
        <v>3</v>
      </c>
      <c r="N91" s="129" t="s">
        <v>46</v>
      </c>
      <c r="P91" s="130">
        <f t="shared" si="1"/>
        <v>0</v>
      </c>
      <c r="Q91" s="130">
        <v>0</v>
      </c>
      <c r="R91" s="130">
        <f t="shared" si="2"/>
        <v>0</v>
      </c>
      <c r="S91" s="130">
        <v>0</v>
      </c>
      <c r="T91" s="131">
        <f t="shared" si="3"/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 t="shared" si="4"/>
        <v>0</v>
      </c>
      <c r="BF91" s="133">
        <f t="shared" si="5"/>
        <v>0</v>
      </c>
      <c r="BG91" s="133">
        <f t="shared" si="6"/>
        <v>0</v>
      </c>
      <c r="BH91" s="133">
        <f t="shared" si="7"/>
        <v>0</v>
      </c>
      <c r="BI91" s="133">
        <f t="shared" si="8"/>
        <v>0</v>
      </c>
      <c r="BJ91" s="17" t="s">
        <v>83</v>
      </c>
      <c r="BK91" s="133">
        <f t="shared" si="9"/>
        <v>0</v>
      </c>
      <c r="BL91" s="17" t="s">
        <v>184</v>
      </c>
      <c r="BM91" s="132" t="s">
        <v>1891</v>
      </c>
    </row>
    <row r="92" spans="2:65" s="1" customFormat="1" ht="16.5" customHeight="1" x14ac:dyDescent="0.2">
      <c r="B92" s="120"/>
      <c r="C92" s="121" t="s">
        <v>211</v>
      </c>
      <c r="D92" s="121" t="s">
        <v>179</v>
      </c>
      <c r="E92" s="122" t="s">
        <v>1758</v>
      </c>
      <c r="F92" s="123" t="s">
        <v>1759</v>
      </c>
      <c r="G92" s="124" t="s">
        <v>328</v>
      </c>
      <c r="H92" s="125">
        <v>36</v>
      </c>
      <c r="I92" s="126"/>
      <c r="J92" s="127">
        <f t="shared" si="0"/>
        <v>0</v>
      </c>
      <c r="K92" s="123" t="s">
        <v>338</v>
      </c>
      <c r="L92" s="28"/>
      <c r="M92" s="128" t="s">
        <v>3</v>
      </c>
      <c r="N92" s="129" t="s">
        <v>46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184</v>
      </c>
      <c r="AT92" s="132" t="s">
        <v>179</v>
      </c>
      <c r="AU92" s="132" t="s">
        <v>83</v>
      </c>
      <c r="AY92" s="17" t="s">
        <v>177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83</v>
      </c>
      <c r="BK92" s="133">
        <f t="shared" si="9"/>
        <v>0</v>
      </c>
      <c r="BL92" s="17" t="s">
        <v>184</v>
      </c>
      <c r="BM92" s="132" t="s">
        <v>1892</v>
      </c>
    </row>
    <row r="93" spans="2:65" s="1" customFormat="1" ht="16.5" customHeight="1" x14ac:dyDescent="0.2">
      <c r="B93" s="120"/>
      <c r="C93" s="121" t="s">
        <v>218</v>
      </c>
      <c r="D93" s="121" t="s">
        <v>179</v>
      </c>
      <c r="E93" s="122" t="s">
        <v>1764</v>
      </c>
      <c r="F93" s="123" t="s">
        <v>1765</v>
      </c>
      <c r="G93" s="124" t="s">
        <v>328</v>
      </c>
      <c r="H93" s="125">
        <v>30</v>
      </c>
      <c r="I93" s="126"/>
      <c r="J93" s="127">
        <f t="shared" si="0"/>
        <v>0</v>
      </c>
      <c r="K93" s="123" t="s">
        <v>338</v>
      </c>
      <c r="L93" s="28"/>
      <c r="M93" s="128" t="s">
        <v>3</v>
      </c>
      <c r="N93" s="129" t="s">
        <v>46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184</v>
      </c>
      <c r="AT93" s="132" t="s">
        <v>179</v>
      </c>
      <c r="AU93" s="132" t="s">
        <v>83</v>
      </c>
      <c r="AY93" s="17" t="s">
        <v>177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83</v>
      </c>
      <c r="BK93" s="133">
        <f t="shared" si="9"/>
        <v>0</v>
      </c>
      <c r="BL93" s="17" t="s">
        <v>184</v>
      </c>
      <c r="BM93" s="132" t="s">
        <v>1893</v>
      </c>
    </row>
    <row r="94" spans="2:65" s="1" customFormat="1" ht="16.5" customHeight="1" x14ac:dyDescent="0.2">
      <c r="B94" s="120"/>
      <c r="C94" s="121" t="s">
        <v>224</v>
      </c>
      <c r="D94" s="121" t="s">
        <v>179</v>
      </c>
      <c r="E94" s="122" t="s">
        <v>1894</v>
      </c>
      <c r="F94" s="123" t="s">
        <v>1759</v>
      </c>
      <c r="G94" s="124" t="s">
        <v>328</v>
      </c>
      <c r="H94" s="125">
        <v>4</v>
      </c>
      <c r="I94" s="126"/>
      <c r="J94" s="127">
        <f t="shared" si="0"/>
        <v>0</v>
      </c>
      <c r="K94" s="123" t="s">
        <v>338</v>
      </c>
      <c r="L94" s="28"/>
      <c r="M94" s="128" t="s">
        <v>3</v>
      </c>
      <c r="N94" s="129" t="s">
        <v>46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184</v>
      </c>
      <c r="AT94" s="132" t="s">
        <v>179</v>
      </c>
      <c r="AU94" s="132" t="s">
        <v>83</v>
      </c>
      <c r="AY94" s="17" t="s">
        <v>177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83</v>
      </c>
      <c r="BK94" s="133">
        <f t="shared" si="9"/>
        <v>0</v>
      </c>
      <c r="BL94" s="17" t="s">
        <v>184</v>
      </c>
      <c r="BM94" s="132" t="s">
        <v>1895</v>
      </c>
    </row>
    <row r="95" spans="2:65" s="1" customFormat="1" ht="16.5" customHeight="1" x14ac:dyDescent="0.2">
      <c r="B95" s="120"/>
      <c r="C95" s="121" t="s">
        <v>231</v>
      </c>
      <c r="D95" s="121" t="s">
        <v>179</v>
      </c>
      <c r="E95" s="122" t="s">
        <v>1896</v>
      </c>
      <c r="F95" s="123" t="s">
        <v>1765</v>
      </c>
      <c r="G95" s="124" t="s">
        <v>328</v>
      </c>
      <c r="H95" s="125">
        <v>2</v>
      </c>
      <c r="I95" s="126"/>
      <c r="J95" s="127">
        <f t="shared" si="0"/>
        <v>0</v>
      </c>
      <c r="K95" s="123" t="s">
        <v>338</v>
      </c>
      <c r="L95" s="28"/>
      <c r="M95" s="128" t="s">
        <v>3</v>
      </c>
      <c r="N95" s="129" t="s">
        <v>46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184</v>
      </c>
      <c r="AT95" s="132" t="s">
        <v>179</v>
      </c>
      <c r="AU95" s="132" t="s">
        <v>83</v>
      </c>
      <c r="AY95" s="17" t="s">
        <v>177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83</v>
      </c>
      <c r="BK95" s="133">
        <f t="shared" si="9"/>
        <v>0</v>
      </c>
      <c r="BL95" s="17" t="s">
        <v>184</v>
      </c>
      <c r="BM95" s="132" t="s">
        <v>1897</v>
      </c>
    </row>
    <row r="96" spans="2:65" s="1" customFormat="1" ht="16.5" customHeight="1" x14ac:dyDescent="0.2">
      <c r="B96" s="120"/>
      <c r="C96" s="121" t="s">
        <v>237</v>
      </c>
      <c r="D96" s="121" t="s">
        <v>179</v>
      </c>
      <c r="E96" s="122" t="s">
        <v>1898</v>
      </c>
      <c r="F96" s="123" t="s">
        <v>1759</v>
      </c>
      <c r="G96" s="124" t="s">
        <v>328</v>
      </c>
      <c r="H96" s="125">
        <v>10</v>
      </c>
      <c r="I96" s="126"/>
      <c r="J96" s="127">
        <f t="shared" si="0"/>
        <v>0</v>
      </c>
      <c r="K96" s="123" t="s">
        <v>338</v>
      </c>
      <c r="L96" s="28"/>
      <c r="M96" s="128" t="s">
        <v>3</v>
      </c>
      <c r="N96" s="129" t="s">
        <v>46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184</v>
      </c>
      <c r="AT96" s="132" t="s">
        <v>179</v>
      </c>
      <c r="AU96" s="132" t="s">
        <v>83</v>
      </c>
      <c r="AY96" s="17" t="s">
        <v>177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83</v>
      </c>
      <c r="BK96" s="133">
        <f t="shared" si="9"/>
        <v>0</v>
      </c>
      <c r="BL96" s="17" t="s">
        <v>184</v>
      </c>
      <c r="BM96" s="132" t="s">
        <v>1899</v>
      </c>
    </row>
    <row r="97" spans="2:65" s="1" customFormat="1" ht="16.5" customHeight="1" x14ac:dyDescent="0.2">
      <c r="B97" s="120"/>
      <c r="C97" s="121" t="s">
        <v>245</v>
      </c>
      <c r="D97" s="121" t="s">
        <v>179</v>
      </c>
      <c r="E97" s="122" t="s">
        <v>1900</v>
      </c>
      <c r="F97" s="123" t="s">
        <v>1759</v>
      </c>
      <c r="G97" s="124" t="s">
        <v>328</v>
      </c>
      <c r="H97" s="125">
        <v>6</v>
      </c>
      <c r="I97" s="126"/>
      <c r="J97" s="127">
        <f t="shared" si="0"/>
        <v>0</v>
      </c>
      <c r="K97" s="123" t="s">
        <v>338</v>
      </c>
      <c r="L97" s="28"/>
      <c r="M97" s="128" t="s">
        <v>3</v>
      </c>
      <c r="N97" s="129" t="s">
        <v>46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184</v>
      </c>
      <c r="AT97" s="132" t="s">
        <v>179</v>
      </c>
      <c r="AU97" s="132" t="s">
        <v>83</v>
      </c>
      <c r="AY97" s="17" t="s">
        <v>177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83</v>
      </c>
      <c r="BK97" s="133">
        <f t="shared" si="9"/>
        <v>0</v>
      </c>
      <c r="BL97" s="17" t="s">
        <v>184</v>
      </c>
      <c r="BM97" s="132" t="s">
        <v>1901</v>
      </c>
    </row>
    <row r="98" spans="2:65" s="1" customFormat="1" ht="16.5" customHeight="1" x14ac:dyDescent="0.2">
      <c r="B98" s="120"/>
      <c r="C98" s="121" t="s">
        <v>252</v>
      </c>
      <c r="D98" s="121" t="s">
        <v>179</v>
      </c>
      <c r="E98" s="122" t="s">
        <v>1902</v>
      </c>
      <c r="F98" s="123" t="s">
        <v>1765</v>
      </c>
      <c r="G98" s="124" t="s">
        <v>328</v>
      </c>
      <c r="H98" s="125">
        <v>2</v>
      </c>
      <c r="I98" s="126"/>
      <c r="J98" s="127">
        <f t="shared" si="0"/>
        <v>0</v>
      </c>
      <c r="K98" s="123" t="s">
        <v>338</v>
      </c>
      <c r="L98" s="28"/>
      <c r="M98" s="128" t="s">
        <v>3</v>
      </c>
      <c r="N98" s="129" t="s">
        <v>46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184</v>
      </c>
      <c r="AT98" s="132" t="s">
        <v>179</v>
      </c>
      <c r="AU98" s="132" t="s">
        <v>83</v>
      </c>
      <c r="AY98" s="17" t="s">
        <v>177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83</v>
      </c>
      <c r="BK98" s="133">
        <f t="shared" si="9"/>
        <v>0</v>
      </c>
      <c r="BL98" s="17" t="s">
        <v>184</v>
      </c>
      <c r="BM98" s="132" t="s">
        <v>1903</v>
      </c>
    </row>
    <row r="99" spans="2:65" s="1" customFormat="1" ht="16.5" customHeight="1" x14ac:dyDescent="0.2">
      <c r="B99" s="120"/>
      <c r="C99" s="121" t="s">
        <v>9</v>
      </c>
      <c r="D99" s="121" t="s">
        <v>179</v>
      </c>
      <c r="E99" s="122" t="s">
        <v>1904</v>
      </c>
      <c r="F99" s="123" t="s">
        <v>1759</v>
      </c>
      <c r="G99" s="124" t="s">
        <v>328</v>
      </c>
      <c r="H99" s="125">
        <v>15</v>
      </c>
      <c r="I99" s="126"/>
      <c r="J99" s="127">
        <f t="shared" si="0"/>
        <v>0</v>
      </c>
      <c r="K99" s="123" t="s">
        <v>338</v>
      </c>
      <c r="L99" s="28"/>
      <c r="M99" s="128" t="s">
        <v>3</v>
      </c>
      <c r="N99" s="129" t="s">
        <v>46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184</v>
      </c>
      <c r="AT99" s="132" t="s">
        <v>179</v>
      </c>
      <c r="AU99" s="132" t="s">
        <v>83</v>
      </c>
      <c r="AY99" s="17" t="s">
        <v>177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83</v>
      </c>
      <c r="BK99" s="133">
        <f t="shared" si="9"/>
        <v>0</v>
      </c>
      <c r="BL99" s="17" t="s">
        <v>184</v>
      </c>
      <c r="BM99" s="132" t="s">
        <v>1905</v>
      </c>
    </row>
    <row r="100" spans="2:65" s="1" customFormat="1" ht="16.5" customHeight="1" x14ac:dyDescent="0.2">
      <c r="B100" s="120"/>
      <c r="C100" s="121" t="s">
        <v>263</v>
      </c>
      <c r="D100" s="121" t="s">
        <v>179</v>
      </c>
      <c r="E100" s="122" t="s">
        <v>1906</v>
      </c>
      <c r="F100" s="123" t="s">
        <v>1759</v>
      </c>
      <c r="G100" s="124" t="s">
        <v>328</v>
      </c>
      <c r="H100" s="125">
        <v>12</v>
      </c>
      <c r="I100" s="126"/>
      <c r="J100" s="127">
        <f t="shared" si="0"/>
        <v>0</v>
      </c>
      <c r="K100" s="123" t="s">
        <v>338</v>
      </c>
      <c r="L100" s="28"/>
      <c r="M100" s="128" t="s">
        <v>3</v>
      </c>
      <c r="N100" s="129" t="s">
        <v>46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184</v>
      </c>
      <c r="AT100" s="132" t="s">
        <v>179</v>
      </c>
      <c r="AU100" s="132" t="s">
        <v>83</v>
      </c>
      <c r="AY100" s="17" t="s">
        <v>177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7" t="s">
        <v>83</v>
      </c>
      <c r="BK100" s="133">
        <f t="shared" si="9"/>
        <v>0</v>
      </c>
      <c r="BL100" s="17" t="s">
        <v>184</v>
      </c>
      <c r="BM100" s="132" t="s">
        <v>1907</v>
      </c>
    </row>
    <row r="101" spans="2:65" s="1" customFormat="1" ht="16.5" customHeight="1" x14ac:dyDescent="0.2">
      <c r="B101" s="120"/>
      <c r="C101" s="121" t="s">
        <v>269</v>
      </c>
      <c r="D101" s="121" t="s">
        <v>179</v>
      </c>
      <c r="E101" s="122" t="s">
        <v>1908</v>
      </c>
      <c r="F101" s="123" t="s">
        <v>1765</v>
      </c>
      <c r="G101" s="124" t="s">
        <v>328</v>
      </c>
      <c r="H101" s="125">
        <v>3</v>
      </c>
      <c r="I101" s="126"/>
      <c r="J101" s="127">
        <f t="shared" si="0"/>
        <v>0</v>
      </c>
      <c r="K101" s="123" t="s">
        <v>338</v>
      </c>
      <c r="L101" s="28"/>
      <c r="M101" s="128" t="s">
        <v>3</v>
      </c>
      <c r="N101" s="129" t="s">
        <v>46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184</v>
      </c>
      <c r="AT101" s="132" t="s">
        <v>179</v>
      </c>
      <c r="AU101" s="132" t="s">
        <v>83</v>
      </c>
      <c r="AY101" s="17" t="s">
        <v>177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7" t="s">
        <v>83</v>
      </c>
      <c r="BK101" s="133">
        <f t="shared" si="9"/>
        <v>0</v>
      </c>
      <c r="BL101" s="17" t="s">
        <v>184</v>
      </c>
      <c r="BM101" s="132" t="s">
        <v>1909</v>
      </c>
    </row>
    <row r="102" spans="2:65" s="1" customFormat="1" ht="16.5" customHeight="1" x14ac:dyDescent="0.2">
      <c r="B102" s="120"/>
      <c r="C102" s="121" t="s">
        <v>276</v>
      </c>
      <c r="D102" s="121" t="s">
        <v>179</v>
      </c>
      <c r="E102" s="122" t="s">
        <v>1910</v>
      </c>
      <c r="F102" s="123" t="s">
        <v>1759</v>
      </c>
      <c r="G102" s="124" t="s">
        <v>328</v>
      </c>
      <c r="H102" s="125">
        <v>20</v>
      </c>
      <c r="I102" s="126"/>
      <c r="J102" s="127">
        <f t="shared" si="0"/>
        <v>0</v>
      </c>
      <c r="K102" s="123" t="s">
        <v>338</v>
      </c>
      <c r="L102" s="28"/>
      <c r="M102" s="128" t="s">
        <v>3</v>
      </c>
      <c r="N102" s="129" t="s">
        <v>46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184</v>
      </c>
      <c r="AT102" s="132" t="s">
        <v>179</v>
      </c>
      <c r="AU102" s="132" t="s">
        <v>83</v>
      </c>
      <c r="AY102" s="17" t="s">
        <v>177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7" t="s">
        <v>83</v>
      </c>
      <c r="BK102" s="133">
        <f t="shared" si="9"/>
        <v>0</v>
      </c>
      <c r="BL102" s="17" t="s">
        <v>184</v>
      </c>
      <c r="BM102" s="132" t="s">
        <v>1911</v>
      </c>
    </row>
    <row r="103" spans="2:65" s="1" customFormat="1" ht="16.5" customHeight="1" x14ac:dyDescent="0.2">
      <c r="B103" s="120"/>
      <c r="C103" s="121" t="s">
        <v>284</v>
      </c>
      <c r="D103" s="121" t="s">
        <v>179</v>
      </c>
      <c r="E103" s="122" t="s">
        <v>1761</v>
      </c>
      <c r="F103" s="123" t="s">
        <v>1845</v>
      </c>
      <c r="G103" s="124" t="s">
        <v>917</v>
      </c>
      <c r="H103" s="125">
        <v>3</v>
      </c>
      <c r="I103" s="126"/>
      <c r="J103" s="127">
        <f t="shared" si="0"/>
        <v>0</v>
      </c>
      <c r="K103" s="123" t="s">
        <v>338</v>
      </c>
      <c r="L103" s="28"/>
      <c r="M103" s="128" t="s">
        <v>3</v>
      </c>
      <c r="N103" s="129" t="s">
        <v>46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184</v>
      </c>
      <c r="AT103" s="132" t="s">
        <v>179</v>
      </c>
      <c r="AU103" s="132" t="s">
        <v>83</v>
      </c>
      <c r="AY103" s="17" t="s">
        <v>177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7" t="s">
        <v>83</v>
      </c>
      <c r="BK103" s="133">
        <f t="shared" si="9"/>
        <v>0</v>
      </c>
      <c r="BL103" s="17" t="s">
        <v>184</v>
      </c>
      <c r="BM103" s="132" t="s">
        <v>1912</v>
      </c>
    </row>
    <row r="104" spans="2:65" s="1" customFormat="1" ht="21.75" customHeight="1" x14ac:dyDescent="0.2">
      <c r="B104" s="120"/>
      <c r="C104" s="121" t="s">
        <v>290</v>
      </c>
      <c r="D104" s="121" t="s">
        <v>179</v>
      </c>
      <c r="E104" s="122" t="s">
        <v>1847</v>
      </c>
      <c r="F104" s="123" t="s">
        <v>1762</v>
      </c>
      <c r="G104" s="124" t="s">
        <v>917</v>
      </c>
      <c r="H104" s="125">
        <v>17</v>
      </c>
      <c r="I104" s="126"/>
      <c r="J104" s="127">
        <f t="shared" si="0"/>
        <v>0</v>
      </c>
      <c r="K104" s="123" t="s">
        <v>338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184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184</v>
      </c>
      <c r="BM104" s="132" t="s">
        <v>1913</v>
      </c>
    </row>
    <row r="105" spans="2:65" s="1" customFormat="1" ht="16.5" customHeight="1" x14ac:dyDescent="0.2">
      <c r="B105" s="120"/>
      <c r="C105" s="121" t="s">
        <v>301</v>
      </c>
      <c r="D105" s="121" t="s">
        <v>179</v>
      </c>
      <c r="E105" s="122" t="s">
        <v>1767</v>
      </c>
      <c r="F105" s="123" t="s">
        <v>1771</v>
      </c>
      <c r="G105" s="124" t="s">
        <v>917</v>
      </c>
      <c r="H105" s="125">
        <v>30</v>
      </c>
      <c r="I105" s="126"/>
      <c r="J105" s="127">
        <f t="shared" si="0"/>
        <v>0</v>
      </c>
      <c r="K105" s="123" t="s">
        <v>338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184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184</v>
      </c>
      <c r="BM105" s="132" t="s">
        <v>1914</v>
      </c>
    </row>
    <row r="106" spans="2:65" s="1" customFormat="1" ht="16.5" customHeight="1" x14ac:dyDescent="0.2">
      <c r="B106" s="120"/>
      <c r="C106" s="121" t="s">
        <v>309</v>
      </c>
      <c r="D106" s="121" t="s">
        <v>179</v>
      </c>
      <c r="E106" s="122" t="s">
        <v>1770</v>
      </c>
      <c r="F106" s="123" t="s">
        <v>1851</v>
      </c>
      <c r="G106" s="124" t="s">
        <v>917</v>
      </c>
      <c r="H106" s="125">
        <v>7</v>
      </c>
      <c r="I106" s="126"/>
      <c r="J106" s="127">
        <f t="shared" si="0"/>
        <v>0</v>
      </c>
      <c r="K106" s="123" t="s">
        <v>338</v>
      </c>
      <c r="L106" s="28"/>
      <c r="M106" s="128" t="s">
        <v>3</v>
      </c>
      <c r="N106" s="129" t="s">
        <v>46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184</v>
      </c>
      <c r="AT106" s="132" t="s">
        <v>179</v>
      </c>
      <c r="AU106" s="132" t="s">
        <v>83</v>
      </c>
      <c r="AY106" s="17" t="s">
        <v>177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7" t="s">
        <v>83</v>
      </c>
      <c r="BK106" s="133">
        <f t="shared" si="9"/>
        <v>0</v>
      </c>
      <c r="BL106" s="17" t="s">
        <v>184</v>
      </c>
      <c r="BM106" s="132" t="s">
        <v>1915</v>
      </c>
    </row>
    <row r="107" spans="2:65" s="1" customFormat="1" ht="21.75" customHeight="1" x14ac:dyDescent="0.2">
      <c r="B107" s="120"/>
      <c r="C107" s="121" t="s">
        <v>319</v>
      </c>
      <c r="D107" s="121" t="s">
        <v>179</v>
      </c>
      <c r="E107" s="122" t="s">
        <v>1773</v>
      </c>
      <c r="F107" s="123" t="s">
        <v>1774</v>
      </c>
      <c r="G107" s="124" t="s">
        <v>917</v>
      </c>
      <c r="H107" s="125">
        <v>14</v>
      </c>
      <c r="I107" s="126"/>
      <c r="J107" s="127">
        <f t="shared" si="0"/>
        <v>0</v>
      </c>
      <c r="K107" s="123" t="s">
        <v>338</v>
      </c>
      <c r="L107" s="28"/>
      <c r="M107" s="128" t="s">
        <v>3</v>
      </c>
      <c r="N107" s="129" t="s">
        <v>46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184</v>
      </c>
      <c r="AT107" s="132" t="s">
        <v>179</v>
      </c>
      <c r="AU107" s="132" t="s">
        <v>83</v>
      </c>
      <c r="AY107" s="17" t="s">
        <v>177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7" t="s">
        <v>83</v>
      </c>
      <c r="BK107" s="133">
        <f t="shared" si="9"/>
        <v>0</v>
      </c>
      <c r="BL107" s="17" t="s">
        <v>184</v>
      </c>
      <c r="BM107" s="132" t="s">
        <v>1916</v>
      </c>
    </row>
    <row r="108" spans="2:65" s="1" customFormat="1" ht="16.5" customHeight="1" x14ac:dyDescent="0.2">
      <c r="B108" s="120"/>
      <c r="C108" s="121" t="s">
        <v>510</v>
      </c>
      <c r="D108" s="121" t="s">
        <v>179</v>
      </c>
      <c r="E108" s="122" t="s">
        <v>1776</v>
      </c>
      <c r="F108" s="123" t="s">
        <v>1777</v>
      </c>
      <c r="G108" s="124" t="s">
        <v>917</v>
      </c>
      <c r="H108" s="125">
        <v>14</v>
      </c>
      <c r="I108" s="126"/>
      <c r="J108" s="127">
        <f t="shared" si="0"/>
        <v>0</v>
      </c>
      <c r="K108" s="123" t="s">
        <v>338</v>
      </c>
      <c r="L108" s="28"/>
      <c r="M108" s="128" t="s">
        <v>3</v>
      </c>
      <c r="N108" s="129" t="s">
        <v>46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184</v>
      </c>
      <c r="AT108" s="132" t="s">
        <v>179</v>
      </c>
      <c r="AU108" s="132" t="s">
        <v>83</v>
      </c>
      <c r="AY108" s="17" t="s">
        <v>177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7" t="s">
        <v>83</v>
      </c>
      <c r="BK108" s="133">
        <f t="shared" si="9"/>
        <v>0</v>
      </c>
      <c r="BL108" s="17" t="s">
        <v>184</v>
      </c>
      <c r="BM108" s="132" t="s">
        <v>1917</v>
      </c>
    </row>
    <row r="109" spans="2:65" s="1" customFormat="1" ht="16.5" customHeight="1" x14ac:dyDescent="0.2">
      <c r="B109" s="120"/>
      <c r="C109" s="121" t="s">
        <v>8</v>
      </c>
      <c r="D109" s="121" t="s">
        <v>179</v>
      </c>
      <c r="E109" s="122" t="s">
        <v>1779</v>
      </c>
      <c r="F109" s="123" t="s">
        <v>1780</v>
      </c>
      <c r="G109" s="124" t="s">
        <v>917</v>
      </c>
      <c r="H109" s="125">
        <v>191</v>
      </c>
      <c r="I109" s="126"/>
      <c r="J109" s="127">
        <f t="shared" si="0"/>
        <v>0</v>
      </c>
      <c r="K109" s="123" t="s">
        <v>338</v>
      </c>
      <c r="L109" s="28"/>
      <c r="M109" s="128" t="s">
        <v>3</v>
      </c>
      <c r="N109" s="129" t="s">
        <v>46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184</v>
      </c>
      <c r="AT109" s="132" t="s">
        <v>179</v>
      </c>
      <c r="AU109" s="132" t="s">
        <v>83</v>
      </c>
      <c r="AY109" s="17" t="s">
        <v>177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7" t="s">
        <v>83</v>
      </c>
      <c r="BK109" s="133">
        <f t="shared" si="9"/>
        <v>0</v>
      </c>
      <c r="BL109" s="17" t="s">
        <v>184</v>
      </c>
      <c r="BM109" s="132" t="s">
        <v>1918</v>
      </c>
    </row>
    <row r="110" spans="2:65" s="1" customFormat="1" ht="16.5" customHeight="1" x14ac:dyDescent="0.2">
      <c r="B110" s="120"/>
      <c r="C110" s="121" t="s">
        <v>335</v>
      </c>
      <c r="D110" s="121" t="s">
        <v>179</v>
      </c>
      <c r="E110" s="122" t="s">
        <v>1782</v>
      </c>
      <c r="F110" s="123" t="s">
        <v>1783</v>
      </c>
      <c r="G110" s="124" t="s">
        <v>917</v>
      </c>
      <c r="H110" s="125">
        <v>191</v>
      </c>
      <c r="I110" s="126"/>
      <c r="J110" s="127">
        <f t="shared" si="0"/>
        <v>0</v>
      </c>
      <c r="K110" s="123" t="s">
        <v>338</v>
      </c>
      <c r="L110" s="28"/>
      <c r="M110" s="128" t="s">
        <v>3</v>
      </c>
      <c r="N110" s="129" t="s">
        <v>46</v>
      </c>
      <c r="P110" s="130">
        <f t="shared" si="1"/>
        <v>0</v>
      </c>
      <c r="Q110" s="130">
        <v>0</v>
      </c>
      <c r="R110" s="130">
        <f t="shared" si="2"/>
        <v>0</v>
      </c>
      <c r="S110" s="130">
        <v>0</v>
      </c>
      <c r="T110" s="131">
        <f t="shared" si="3"/>
        <v>0</v>
      </c>
      <c r="AR110" s="132" t="s">
        <v>184</v>
      </c>
      <c r="AT110" s="132" t="s">
        <v>179</v>
      </c>
      <c r="AU110" s="132" t="s">
        <v>83</v>
      </c>
      <c r="AY110" s="17" t="s">
        <v>177</v>
      </c>
      <c r="BE110" s="133">
        <f t="shared" si="4"/>
        <v>0</v>
      </c>
      <c r="BF110" s="133">
        <f t="shared" si="5"/>
        <v>0</v>
      </c>
      <c r="BG110" s="133">
        <f t="shared" si="6"/>
        <v>0</v>
      </c>
      <c r="BH110" s="133">
        <f t="shared" si="7"/>
        <v>0</v>
      </c>
      <c r="BI110" s="133">
        <f t="shared" si="8"/>
        <v>0</v>
      </c>
      <c r="BJ110" s="17" t="s">
        <v>83</v>
      </c>
      <c r="BK110" s="133">
        <f t="shared" si="9"/>
        <v>0</v>
      </c>
      <c r="BL110" s="17" t="s">
        <v>184</v>
      </c>
      <c r="BM110" s="132" t="s">
        <v>1919</v>
      </c>
    </row>
    <row r="111" spans="2:65" s="1" customFormat="1" ht="16.5" customHeight="1" x14ac:dyDescent="0.2">
      <c r="B111" s="120"/>
      <c r="C111" s="121" t="s">
        <v>343</v>
      </c>
      <c r="D111" s="121" t="s">
        <v>179</v>
      </c>
      <c r="E111" s="122" t="s">
        <v>1785</v>
      </c>
      <c r="F111" s="123" t="s">
        <v>1786</v>
      </c>
      <c r="G111" s="124" t="s">
        <v>917</v>
      </c>
      <c r="H111" s="125">
        <v>13</v>
      </c>
      <c r="I111" s="126"/>
      <c r="J111" s="127">
        <f t="shared" si="0"/>
        <v>0</v>
      </c>
      <c r="K111" s="123" t="s">
        <v>338</v>
      </c>
      <c r="L111" s="28"/>
      <c r="M111" s="128" t="s">
        <v>3</v>
      </c>
      <c r="N111" s="129" t="s">
        <v>46</v>
      </c>
      <c r="P111" s="130">
        <f t="shared" si="1"/>
        <v>0</v>
      </c>
      <c r="Q111" s="130">
        <v>0</v>
      </c>
      <c r="R111" s="130">
        <f t="shared" si="2"/>
        <v>0</v>
      </c>
      <c r="S111" s="130">
        <v>0</v>
      </c>
      <c r="T111" s="131">
        <f t="shared" si="3"/>
        <v>0</v>
      </c>
      <c r="AR111" s="132" t="s">
        <v>184</v>
      </c>
      <c r="AT111" s="132" t="s">
        <v>179</v>
      </c>
      <c r="AU111" s="132" t="s">
        <v>83</v>
      </c>
      <c r="AY111" s="17" t="s">
        <v>177</v>
      </c>
      <c r="BE111" s="133">
        <f t="shared" si="4"/>
        <v>0</v>
      </c>
      <c r="BF111" s="133">
        <f t="shared" si="5"/>
        <v>0</v>
      </c>
      <c r="BG111" s="133">
        <f t="shared" si="6"/>
        <v>0</v>
      </c>
      <c r="BH111" s="133">
        <f t="shared" si="7"/>
        <v>0</v>
      </c>
      <c r="BI111" s="133">
        <f t="shared" si="8"/>
        <v>0</v>
      </c>
      <c r="BJ111" s="17" t="s">
        <v>83</v>
      </c>
      <c r="BK111" s="133">
        <f t="shared" si="9"/>
        <v>0</v>
      </c>
      <c r="BL111" s="17" t="s">
        <v>184</v>
      </c>
      <c r="BM111" s="132" t="s">
        <v>1920</v>
      </c>
    </row>
    <row r="112" spans="2:65" s="1" customFormat="1" ht="16.5" customHeight="1" x14ac:dyDescent="0.2">
      <c r="B112" s="120"/>
      <c r="C112" s="121" t="s">
        <v>350</v>
      </c>
      <c r="D112" s="121" t="s">
        <v>179</v>
      </c>
      <c r="E112" s="122" t="s">
        <v>1921</v>
      </c>
      <c r="F112" s="123" t="s">
        <v>1789</v>
      </c>
      <c r="G112" s="124" t="s">
        <v>917</v>
      </c>
      <c r="H112" s="125">
        <v>6</v>
      </c>
      <c r="I112" s="126"/>
      <c r="J112" s="127">
        <f t="shared" si="0"/>
        <v>0</v>
      </c>
      <c r="K112" s="123" t="s">
        <v>338</v>
      </c>
      <c r="L112" s="28"/>
      <c r="M112" s="128" t="s">
        <v>3</v>
      </c>
      <c r="N112" s="129" t="s">
        <v>46</v>
      </c>
      <c r="P112" s="130">
        <f t="shared" si="1"/>
        <v>0</v>
      </c>
      <c r="Q112" s="130">
        <v>0</v>
      </c>
      <c r="R112" s="130">
        <f t="shared" si="2"/>
        <v>0</v>
      </c>
      <c r="S112" s="130">
        <v>0</v>
      </c>
      <c r="T112" s="131">
        <f t="shared" si="3"/>
        <v>0</v>
      </c>
      <c r="AR112" s="132" t="s">
        <v>184</v>
      </c>
      <c r="AT112" s="132" t="s">
        <v>179</v>
      </c>
      <c r="AU112" s="132" t="s">
        <v>83</v>
      </c>
      <c r="AY112" s="17" t="s">
        <v>177</v>
      </c>
      <c r="BE112" s="133">
        <f t="shared" si="4"/>
        <v>0</v>
      </c>
      <c r="BF112" s="133">
        <f t="shared" si="5"/>
        <v>0</v>
      </c>
      <c r="BG112" s="133">
        <f t="shared" si="6"/>
        <v>0</v>
      </c>
      <c r="BH112" s="133">
        <f t="shared" si="7"/>
        <v>0</v>
      </c>
      <c r="BI112" s="133">
        <f t="shared" si="8"/>
        <v>0</v>
      </c>
      <c r="BJ112" s="17" t="s">
        <v>83</v>
      </c>
      <c r="BK112" s="133">
        <f t="shared" si="9"/>
        <v>0</v>
      </c>
      <c r="BL112" s="17" t="s">
        <v>184</v>
      </c>
      <c r="BM112" s="132" t="s">
        <v>1922</v>
      </c>
    </row>
    <row r="113" spans="2:65" s="1" customFormat="1" ht="16.5" customHeight="1" x14ac:dyDescent="0.2">
      <c r="B113" s="120"/>
      <c r="C113" s="121" t="s">
        <v>363</v>
      </c>
      <c r="D113" s="121" t="s">
        <v>179</v>
      </c>
      <c r="E113" s="122" t="s">
        <v>1923</v>
      </c>
      <c r="F113" s="123" t="s">
        <v>1860</v>
      </c>
      <c r="G113" s="124" t="s">
        <v>328</v>
      </c>
      <c r="H113" s="125">
        <v>287</v>
      </c>
      <c r="I113" s="126"/>
      <c r="J113" s="127">
        <f t="shared" si="0"/>
        <v>0</v>
      </c>
      <c r="K113" s="123" t="s">
        <v>338</v>
      </c>
      <c r="L113" s="28"/>
      <c r="M113" s="128" t="s">
        <v>3</v>
      </c>
      <c r="N113" s="129" t="s">
        <v>46</v>
      </c>
      <c r="P113" s="130">
        <f t="shared" si="1"/>
        <v>0</v>
      </c>
      <c r="Q113" s="130">
        <v>0</v>
      </c>
      <c r="R113" s="130">
        <f t="shared" si="2"/>
        <v>0</v>
      </c>
      <c r="S113" s="130">
        <v>0</v>
      </c>
      <c r="T113" s="131">
        <f t="shared" si="3"/>
        <v>0</v>
      </c>
      <c r="AR113" s="132" t="s">
        <v>184</v>
      </c>
      <c r="AT113" s="132" t="s">
        <v>179</v>
      </c>
      <c r="AU113" s="132" t="s">
        <v>83</v>
      </c>
      <c r="AY113" s="17" t="s">
        <v>177</v>
      </c>
      <c r="BE113" s="133">
        <f t="shared" si="4"/>
        <v>0</v>
      </c>
      <c r="BF113" s="133">
        <f t="shared" si="5"/>
        <v>0</v>
      </c>
      <c r="BG113" s="133">
        <f t="shared" si="6"/>
        <v>0</v>
      </c>
      <c r="BH113" s="133">
        <f t="shared" si="7"/>
        <v>0</v>
      </c>
      <c r="BI113" s="133">
        <f t="shared" si="8"/>
        <v>0</v>
      </c>
      <c r="BJ113" s="17" t="s">
        <v>83</v>
      </c>
      <c r="BK113" s="133">
        <f t="shared" si="9"/>
        <v>0</v>
      </c>
      <c r="BL113" s="17" t="s">
        <v>184</v>
      </c>
      <c r="BM113" s="132" t="s">
        <v>1924</v>
      </c>
    </row>
    <row r="114" spans="2:65" s="1" customFormat="1" ht="16.5" customHeight="1" x14ac:dyDescent="0.2">
      <c r="B114" s="120"/>
      <c r="C114" s="121" t="s">
        <v>368</v>
      </c>
      <c r="D114" s="121" t="s">
        <v>179</v>
      </c>
      <c r="E114" s="122" t="s">
        <v>1868</v>
      </c>
      <c r="F114" s="123" t="s">
        <v>1869</v>
      </c>
      <c r="G114" s="124" t="s">
        <v>917</v>
      </c>
      <c r="H114" s="125">
        <v>1</v>
      </c>
      <c r="I114" s="126"/>
      <c r="J114" s="127">
        <f t="shared" si="0"/>
        <v>0</v>
      </c>
      <c r="K114" s="123" t="s">
        <v>338</v>
      </c>
      <c r="L114" s="28"/>
      <c r="M114" s="128" t="s">
        <v>3</v>
      </c>
      <c r="N114" s="129" t="s">
        <v>46</v>
      </c>
      <c r="P114" s="130">
        <f t="shared" si="1"/>
        <v>0</v>
      </c>
      <c r="Q114" s="130">
        <v>0</v>
      </c>
      <c r="R114" s="130">
        <f t="shared" si="2"/>
        <v>0</v>
      </c>
      <c r="S114" s="130">
        <v>0</v>
      </c>
      <c r="T114" s="131">
        <f t="shared" si="3"/>
        <v>0</v>
      </c>
      <c r="AR114" s="132" t="s">
        <v>184</v>
      </c>
      <c r="AT114" s="132" t="s">
        <v>179</v>
      </c>
      <c r="AU114" s="132" t="s">
        <v>83</v>
      </c>
      <c r="AY114" s="17" t="s">
        <v>177</v>
      </c>
      <c r="BE114" s="133">
        <f t="shared" si="4"/>
        <v>0</v>
      </c>
      <c r="BF114" s="133">
        <f t="shared" si="5"/>
        <v>0</v>
      </c>
      <c r="BG114" s="133">
        <f t="shared" si="6"/>
        <v>0</v>
      </c>
      <c r="BH114" s="133">
        <f t="shared" si="7"/>
        <v>0</v>
      </c>
      <c r="BI114" s="133">
        <f t="shared" si="8"/>
        <v>0</v>
      </c>
      <c r="BJ114" s="17" t="s">
        <v>83</v>
      </c>
      <c r="BK114" s="133">
        <f t="shared" si="9"/>
        <v>0</v>
      </c>
      <c r="BL114" s="17" t="s">
        <v>184</v>
      </c>
      <c r="BM114" s="132" t="s">
        <v>1925</v>
      </c>
    </row>
    <row r="115" spans="2:65" s="1" customFormat="1" ht="16.5" customHeight="1" x14ac:dyDescent="0.2">
      <c r="B115" s="120"/>
      <c r="C115" s="121" t="s">
        <v>374</v>
      </c>
      <c r="D115" s="121" t="s">
        <v>179</v>
      </c>
      <c r="E115" s="122" t="s">
        <v>1926</v>
      </c>
      <c r="F115" s="123" t="s">
        <v>1927</v>
      </c>
      <c r="G115" s="124" t="s">
        <v>917</v>
      </c>
      <c r="H115" s="125">
        <v>1</v>
      </c>
      <c r="I115" s="126"/>
      <c r="J115" s="127">
        <f t="shared" si="0"/>
        <v>0</v>
      </c>
      <c r="K115" s="123" t="s">
        <v>338</v>
      </c>
      <c r="L115" s="28"/>
      <c r="M115" s="128" t="s">
        <v>3</v>
      </c>
      <c r="N115" s="129" t="s">
        <v>46</v>
      </c>
      <c r="P115" s="130">
        <f t="shared" si="1"/>
        <v>0</v>
      </c>
      <c r="Q115" s="130">
        <v>0</v>
      </c>
      <c r="R115" s="130">
        <f t="shared" si="2"/>
        <v>0</v>
      </c>
      <c r="S115" s="130">
        <v>0</v>
      </c>
      <c r="T115" s="131">
        <f t="shared" si="3"/>
        <v>0</v>
      </c>
      <c r="AR115" s="132" t="s">
        <v>184</v>
      </c>
      <c r="AT115" s="132" t="s">
        <v>179</v>
      </c>
      <c r="AU115" s="132" t="s">
        <v>83</v>
      </c>
      <c r="AY115" s="17" t="s">
        <v>177</v>
      </c>
      <c r="BE115" s="133">
        <f t="shared" si="4"/>
        <v>0</v>
      </c>
      <c r="BF115" s="133">
        <f t="shared" si="5"/>
        <v>0</v>
      </c>
      <c r="BG115" s="133">
        <f t="shared" si="6"/>
        <v>0</v>
      </c>
      <c r="BH115" s="133">
        <f t="shared" si="7"/>
        <v>0</v>
      </c>
      <c r="BI115" s="133">
        <f t="shared" si="8"/>
        <v>0</v>
      </c>
      <c r="BJ115" s="17" t="s">
        <v>83</v>
      </c>
      <c r="BK115" s="133">
        <f t="shared" si="9"/>
        <v>0</v>
      </c>
      <c r="BL115" s="17" t="s">
        <v>184</v>
      </c>
      <c r="BM115" s="132" t="s">
        <v>1928</v>
      </c>
    </row>
    <row r="116" spans="2:65" s="1" customFormat="1" ht="16.5" customHeight="1" x14ac:dyDescent="0.2">
      <c r="B116" s="120"/>
      <c r="C116" s="121" t="s">
        <v>384</v>
      </c>
      <c r="D116" s="121" t="s">
        <v>179</v>
      </c>
      <c r="E116" s="122" t="s">
        <v>1929</v>
      </c>
      <c r="F116" s="123" t="s">
        <v>1930</v>
      </c>
      <c r="G116" s="124" t="s">
        <v>917</v>
      </c>
      <c r="H116" s="125">
        <v>1</v>
      </c>
      <c r="I116" s="126"/>
      <c r="J116" s="127">
        <f t="shared" si="0"/>
        <v>0</v>
      </c>
      <c r="K116" s="123" t="s">
        <v>338</v>
      </c>
      <c r="L116" s="28"/>
      <c r="M116" s="128" t="s">
        <v>3</v>
      </c>
      <c r="N116" s="129" t="s">
        <v>46</v>
      </c>
      <c r="P116" s="130">
        <f t="shared" si="1"/>
        <v>0</v>
      </c>
      <c r="Q116" s="130">
        <v>0</v>
      </c>
      <c r="R116" s="130">
        <f t="shared" si="2"/>
        <v>0</v>
      </c>
      <c r="S116" s="130">
        <v>0</v>
      </c>
      <c r="T116" s="131">
        <f t="shared" si="3"/>
        <v>0</v>
      </c>
      <c r="AR116" s="132" t="s">
        <v>184</v>
      </c>
      <c r="AT116" s="132" t="s">
        <v>179</v>
      </c>
      <c r="AU116" s="132" t="s">
        <v>83</v>
      </c>
      <c r="AY116" s="17" t="s">
        <v>177</v>
      </c>
      <c r="BE116" s="133">
        <f t="shared" si="4"/>
        <v>0</v>
      </c>
      <c r="BF116" s="133">
        <f t="shared" si="5"/>
        <v>0</v>
      </c>
      <c r="BG116" s="133">
        <f t="shared" si="6"/>
        <v>0</v>
      </c>
      <c r="BH116" s="133">
        <f t="shared" si="7"/>
        <v>0</v>
      </c>
      <c r="BI116" s="133">
        <f t="shared" si="8"/>
        <v>0</v>
      </c>
      <c r="BJ116" s="17" t="s">
        <v>83</v>
      </c>
      <c r="BK116" s="133">
        <f t="shared" si="9"/>
        <v>0</v>
      </c>
      <c r="BL116" s="17" t="s">
        <v>184</v>
      </c>
      <c r="BM116" s="132" t="s">
        <v>1931</v>
      </c>
    </row>
    <row r="117" spans="2:65" s="1" customFormat="1" ht="16.5" customHeight="1" x14ac:dyDescent="0.2">
      <c r="B117" s="120"/>
      <c r="C117" s="121" t="s">
        <v>390</v>
      </c>
      <c r="D117" s="121" t="s">
        <v>179</v>
      </c>
      <c r="E117" s="122" t="s">
        <v>1932</v>
      </c>
      <c r="F117" s="123" t="s">
        <v>1933</v>
      </c>
      <c r="G117" s="124" t="s">
        <v>917</v>
      </c>
      <c r="H117" s="125">
        <v>1</v>
      </c>
      <c r="I117" s="126"/>
      <c r="J117" s="127">
        <f t="shared" si="0"/>
        <v>0</v>
      </c>
      <c r="K117" s="123" t="s">
        <v>338</v>
      </c>
      <c r="L117" s="28"/>
      <c r="M117" s="128" t="s">
        <v>3</v>
      </c>
      <c r="N117" s="129" t="s">
        <v>46</v>
      </c>
      <c r="P117" s="130">
        <f t="shared" si="1"/>
        <v>0</v>
      </c>
      <c r="Q117" s="130">
        <v>0</v>
      </c>
      <c r="R117" s="130">
        <f t="shared" si="2"/>
        <v>0</v>
      </c>
      <c r="S117" s="130">
        <v>0</v>
      </c>
      <c r="T117" s="131">
        <f t="shared" si="3"/>
        <v>0</v>
      </c>
      <c r="AR117" s="132" t="s">
        <v>184</v>
      </c>
      <c r="AT117" s="132" t="s">
        <v>179</v>
      </c>
      <c r="AU117" s="132" t="s">
        <v>83</v>
      </c>
      <c r="AY117" s="17" t="s">
        <v>177</v>
      </c>
      <c r="BE117" s="133">
        <f t="shared" si="4"/>
        <v>0</v>
      </c>
      <c r="BF117" s="133">
        <f t="shared" si="5"/>
        <v>0</v>
      </c>
      <c r="BG117" s="133">
        <f t="shared" si="6"/>
        <v>0</v>
      </c>
      <c r="BH117" s="133">
        <f t="shared" si="7"/>
        <v>0</v>
      </c>
      <c r="BI117" s="133">
        <f t="shared" si="8"/>
        <v>0</v>
      </c>
      <c r="BJ117" s="17" t="s">
        <v>83</v>
      </c>
      <c r="BK117" s="133">
        <f t="shared" si="9"/>
        <v>0</v>
      </c>
      <c r="BL117" s="17" t="s">
        <v>184</v>
      </c>
      <c r="BM117" s="132" t="s">
        <v>1934</v>
      </c>
    </row>
    <row r="118" spans="2:65" s="1" customFormat="1" ht="16.5" customHeight="1" x14ac:dyDescent="0.2">
      <c r="B118" s="120"/>
      <c r="C118" s="121" t="s">
        <v>395</v>
      </c>
      <c r="D118" s="121" t="s">
        <v>179</v>
      </c>
      <c r="E118" s="122" t="s">
        <v>1935</v>
      </c>
      <c r="F118" s="123" t="s">
        <v>1936</v>
      </c>
      <c r="G118" s="124" t="s">
        <v>917</v>
      </c>
      <c r="H118" s="125">
        <v>1</v>
      </c>
      <c r="I118" s="126"/>
      <c r="J118" s="127">
        <f t="shared" si="0"/>
        <v>0</v>
      </c>
      <c r="K118" s="123" t="s">
        <v>338</v>
      </c>
      <c r="L118" s="28"/>
      <c r="M118" s="128" t="s">
        <v>3</v>
      </c>
      <c r="N118" s="129" t="s">
        <v>46</v>
      </c>
      <c r="P118" s="130">
        <f t="shared" si="1"/>
        <v>0</v>
      </c>
      <c r="Q118" s="130">
        <v>0</v>
      </c>
      <c r="R118" s="130">
        <f t="shared" si="2"/>
        <v>0</v>
      </c>
      <c r="S118" s="130">
        <v>0</v>
      </c>
      <c r="T118" s="131">
        <f t="shared" si="3"/>
        <v>0</v>
      </c>
      <c r="AR118" s="132" t="s">
        <v>184</v>
      </c>
      <c r="AT118" s="132" t="s">
        <v>179</v>
      </c>
      <c r="AU118" s="132" t="s">
        <v>83</v>
      </c>
      <c r="AY118" s="17" t="s">
        <v>177</v>
      </c>
      <c r="BE118" s="133">
        <f t="shared" si="4"/>
        <v>0</v>
      </c>
      <c r="BF118" s="133">
        <f t="shared" si="5"/>
        <v>0</v>
      </c>
      <c r="BG118" s="133">
        <f t="shared" si="6"/>
        <v>0</v>
      </c>
      <c r="BH118" s="133">
        <f t="shared" si="7"/>
        <v>0</v>
      </c>
      <c r="BI118" s="133">
        <f t="shared" si="8"/>
        <v>0</v>
      </c>
      <c r="BJ118" s="17" t="s">
        <v>83</v>
      </c>
      <c r="BK118" s="133">
        <f t="shared" si="9"/>
        <v>0</v>
      </c>
      <c r="BL118" s="17" t="s">
        <v>184</v>
      </c>
      <c r="BM118" s="132" t="s">
        <v>1937</v>
      </c>
    </row>
    <row r="119" spans="2:65" s="1" customFormat="1" ht="24.2" customHeight="1" x14ac:dyDescent="0.2">
      <c r="B119" s="120"/>
      <c r="C119" s="121" t="s">
        <v>400</v>
      </c>
      <c r="D119" s="121" t="s">
        <v>179</v>
      </c>
      <c r="E119" s="122" t="s">
        <v>1938</v>
      </c>
      <c r="F119" s="123" t="s">
        <v>1939</v>
      </c>
      <c r="G119" s="124" t="s">
        <v>917</v>
      </c>
      <c r="H119" s="125">
        <v>1</v>
      </c>
      <c r="I119" s="126"/>
      <c r="J119" s="127">
        <f t="shared" si="0"/>
        <v>0</v>
      </c>
      <c r="K119" s="123" t="s">
        <v>338</v>
      </c>
      <c r="L119" s="28"/>
      <c r="M119" s="128" t="s">
        <v>3</v>
      </c>
      <c r="N119" s="129" t="s">
        <v>46</v>
      </c>
      <c r="P119" s="130">
        <f t="shared" si="1"/>
        <v>0</v>
      </c>
      <c r="Q119" s="130">
        <v>0</v>
      </c>
      <c r="R119" s="130">
        <f t="shared" si="2"/>
        <v>0</v>
      </c>
      <c r="S119" s="130">
        <v>0</v>
      </c>
      <c r="T119" s="131">
        <f t="shared" si="3"/>
        <v>0</v>
      </c>
      <c r="AR119" s="132" t="s">
        <v>184</v>
      </c>
      <c r="AT119" s="132" t="s">
        <v>179</v>
      </c>
      <c r="AU119" s="132" t="s">
        <v>83</v>
      </c>
      <c r="AY119" s="17" t="s">
        <v>177</v>
      </c>
      <c r="BE119" s="133">
        <f t="shared" si="4"/>
        <v>0</v>
      </c>
      <c r="BF119" s="133">
        <f t="shared" si="5"/>
        <v>0</v>
      </c>
      <c r="BG119" s="133">
        <f t="shared" si="6"/>
        <v>0</v>
      </c>
      <c r="BH119" s="133">
        <f t="shared" si="7"/>
        <v>0</v>
      </c>
      <c r="BI119" s="133">
        <f t="shared" si="8"/>
        <v>0</v>
      </c>
      <c r="BJ119" s="17" t="s">
        <v>83</v>
      </c>
      <c r="BK119" s="133">
        <f t="shared" si="9"/>
        <v>0</v>
      </c>
      <c r="BL119" s="17" t="s">
        <v>184</v>
      </c>
      <c r="BM119" s="132" t="s">
        <v>1940</v>
      </c>
    </row>
    <row r="120" spans="2:65" s="1" customFormat="1" ht="24.2" customHeight="1" x14ac:dyDescent="0.2">
      <c r="B120" s="120"/>
      <c r="C120" s="121" t="s">
        <v>406</v>
      </c>
      <c r="D120" s="121" t="s">
        <v>179</v>
      </c>
      <c r="E120" s="122" t="s">
        <v>1941</v>
      </c>
      <c r="F120" s="123" t="s">
        <v>1942</v>
      </c>
      <c r="G120" s="124" t="s">
        <v>917</v>
      </c>
      <c r="H120" s="125">
        <v>1</v>
      </c>
      <c r="I120" s="126"/>
      <c r="J120" s="127">
        <f t="shared" ref="J120:J136" si="10">ROUND(I120*H120,2)</f>
        <v>0</v>
      </c>
      <c r="K120" s="123" t="s">
        <v>338</v>
      </c>
      <c r="L120" s="28"/>
      <c r="M120" s="128" t="s">
        <v>3</v>
      </c>
      <c r="N120" s="129" t="s">
        <v>46</v>
      </c>
      <c r="P120" s="130">
        <f t="shared" ref="P120:P136" si="11">O120*H120</f>
        <v>0</v>
      </c>
      <c r="Q120" s="130">
        <v>0</v>
      </c>
      <c r="R120" s="130">
        <f t="shared" ref="R120:R136" si="12">Q120*H120</f>
        <v>0</v>
      </c>
      <c r="S120" s="130">
        <v>0</v>
      </c>
      <c r="T120" s="131">
        <f t="shared" ref="T120:T136" si="13">S120*H120</f>
        <v>0</v>
      </c>
      <c r="AR120" s="132" t="s">
        <v>184</v>
      </c>
      <c r="AT120" s="132" t="s">
        <v>179</v>
      </c>
      <c r="AU120" s="132" t="s">
        <v>83</v>
      </c>
      <c r="AY120" s="17" t="s">
        <v>177</v>
      </c>
      <c r="BE120" s="133">
        <f t="shared" ref="BE120:BE136" si="14">IF(N120="základní",J120,0)</f>
        <v>0</v>
      </c>
      <c r="BF120" s="133">
        <f t="shared" ref="BF120:BF136" si="15">IF(N120="snížená",J120,0)</f>
        <v>0</v>
      </c>
      <c r="BG120" s="133">
        <f t="shared" ref="BG120:BG136" si="16">IF(N120="zákl. přenesená",J120,0)</f>
        <v>0</v>
      </c>
      <c r="BH120" s="133">
        <f t="shared" ref="BH120:BH136" si="17">IF(N120="sníž. přenesená",J120,0)</f>
        <v>0</v>
      </c>
      <c r="BI120" s="133">
        <f t="shared" ref="BI120:BI136" si="18">IF(N120="nulová",J120,0)</f>
        <v>0</v>
      </c>
      <c r="BJ120" s="17" t="s">
        <v>83</v>
      </c>
      <c r="BK120" s="133">
        <f t="shared" ref="BK120:BK136" si="19">ROUND(I120*H120,2)</f>
        <v>0</v>
      </c>
      <c r="BL120" s="17" t="s">
        <v>184</v>
      </c>
      <c r="BM120" s="132" t="s">
        <v>1943</v>
      </c>
    </row>
    <row r="121" spans="2:65" s="1" customFormat="1" ht="24.2" customHeight="1" x14ac:dyDescent="0.2">
      <c r="B121" s="120"/>
      <c r="C121" s="121" t="s">
        <v>414</v>
      </c>
      <c r="D121" s="121" t="s">
        <v>179</v>
      </c>
      <c r="E121" s="122" t="s">
        <v>1944</v>
      </c>
      <c r="F121" s="123" t="s">
        <v>1945</v>
      </c>
      <c r="G121" s="124" t="s">
        <v>917</v>
      </c>
      <c r="H121" s="125">
        <v>1</v>
      </c>
      <c r="I121" s="126"/>
      <c r="J121" s="127">
        <f t="shared" si="10"/>
        <v>0</v>
      </c>
      <c r="K121" s="123" t="s">
        <v>338</v>
      </c>
      <c r="L121" s="28"/>
      <c r="M121" s="128" t="s">
        <v>3</v>
      </c>
      <c r="N121" s="129" t="s">
        <v>46</v>
      </c>
      <c r="P121" s="130">
        <f t="shared" si="11"/>
        <v>0</v>
      </c>
      <c r="Q121" s="130">
        <v>0</v>
      </c>
      <c r="R121" s="130">
        <f t="shared" si="12"/>
        <v>0</v>
      </c>
      <c r="S121" s="130">
        <v>0</v>
      </c>
      <c r="T121" s="131">
        <f t="shared" si="13"/>
        <v>0</v>
      </c>
      <c r="AR121" s="132" t="s">
        <v>184</v>
      </c>
      <c r="AT121" s="132" t="s">
        <v>179</v>
      </c>
      <c r="AU121" s="132" t="s">
        <v>83</v>
      </c>
      <c r="AY121" s="17" t="s">
        <v>177</v>
      </c>
      <c r="BE121" s="133">
        <f t="shared" si="14"/>
        <v>0</v>
      </c>
      <c r="BF121" s="133">
        <f t="shared" si="15"/>
        <v>0</v>
      </c>
      <c r="BG121" s="133">
        <f t="shared" si="16"/>
        <v>0</v>
      </c>
      <c r="BH121" s="133">
        <f t="shared" si="17"/>
        <v>0</v>
      </c>
      <c r="BI121" s="133">
        <f t="shared" si="18"/>
        <v>0</v>
      </c>
      <c r="BJ121" s="17" t="s">
        <v>83</v>
      </c>
      <c r="BK121" s="133">
        <f t="shared" si="19"/>
        <v>0</v>
      </c>
      <c r="BL121" s="17" t="s">
        <v>184</v>
      </c>
      <c r="BM121" s="132" t="s">
        <v>1946</v>
      </c>
    </row>
    <row r="122" spans="2:65" s="1" customFormat="1" ht="16.5" customHeight="1" x14ac:dyDescent="0.2">
      <c r="B122" s="120"/>
      <c r="C122" s="121" t="s">
        <v>420</v>
      </c>
      <c r="D122" s="121" t="s">
        <v>179</v>
      </c>
      <c r="E122" s="122" t="s">
        <v>1874</v>
      </c>
      <c r="F122" s="123" t="s">
        <v>1875</v>
      </c>
      <c r="G122" s="124" t="s">
        <v>917</v>
      </c>
      <c r="H122" s="125">
        <v>8</v>
      </c>
      <c r="I122" s="126"/>
      <c r="J122" s="127">
        <f t="shared" si="10"/>
        <v>0</v>
      </c>
      <c r="K122" s="123" t="s">
        <v>338</v>
      </c>
      <c r="L122" s="28"/>
      <c r="M122" s="128" t="s">
        <v>3</v>
      </c>
      <c r="N122" s="129" t="s">
        <v>46</v>
      </c>
      <c r="P122" s="130">
        <f t="shared" si="11"/>
        <v>0</v>
      </c>
      <c r="Q122" s="130">
        <v>0</v>
      </c>
      <c r="R122" s="130">
        <f t="shared" si="12"/>
        <v>0</v>
      </c>
      <c r="S122" s="130">
        <v>0</v>
      </c>
      <c r="T122" s="131">
        <f t="shared" si="13"/>
        <v>0</v>
      </c>
      <c r="AR122" s="132" t="s">
        <v>184</v>
      </c>
      <c r="AT122" s="132" t="s">
        <v>179</v>
      </c>
      <c r="AU122" s="132" t="s">
        <v>83</v>
      </c>
      <c r="AY122" s="17" t="s">
        <v>177</v>
      </c>
      <c r="BE122" s="133">
        <f t="shared" si="14"/>
        <v>0</v>
      </c>
      <c r="BF122" s="133">
        <f t="shared" si="15"/>
        <v>0</v>
      </c>
      <c r="BG122" s="133">
        <f t="shared" si="16"/>
        <v>0</v>
      </c>
      <c r="BH122" s="133">
        <f t="shared" si="17"/>
        <v>0</v>
      </c>
      <c r="BI122" s="133">
        <f t="shared" si="18"/>
        <v>0</v>
      </c>
      <c r="BJ122" s="17" t="s">
        <v>83</v>
      </c>
      <c r="BK122" s="133">
        <f t="shared" si="19"/>
        <v>0</v>
      </c>
      <c r="BL122" s="17" t="s">
        <v>184</v>
      </c>
      <c r="BM122" s="132" t="s">
        <v>1947</v>
      </c>
    </row>
    <row r="123" spans="2:65" s="1" customFormat="1" ht="16.5" customHeight="1" x14ac:dyDescent="0.2">
      <c r="B123" s="120"/>
      <c r="C123" s="121" t="s">
        <v>426</v>
      </c>
      <c r="D123" s="121" t="s">
        <v>179</v>
      </c>
      <c r="E123" s="122" t="s">
        <v>1948</v>
      </c>
      <c r="F123" s="123" t="s">
        <v>1949</v>
      </c>
      <c r="G123" s="124" t="s">
        <v>917</v>
      </c>
      <c r="H123" s="125">
        <v>10</v>
      </c>
      <c r="I123" s="126"/>
      <c r="J123" s="127">
        <f t="shared" si="10"/>
        <v>0</v>
      </c>
      <c r="K123" s="123" t="s">
        <v>338</v>
      </c>
      <c r="L123" s="28"/>
      <c r="M123" s="128" t="s">
        <v>3</v>
      </c>
      <c r="N123" s="129" t="s">
        <v>46</v>
      </c>
      <c r="P123" s="130">
        <f t="shared" si="11"/>
        <v>0</v>
      </c>
      <c r="Q123" s="130">
        <v>0</v>
      </c>
      <c r="R123" s="130">
        <f t="shared" si="12"/>
        <v>0</v>
      </c>
      <c r="S123" s="130">
        <v>0</v>
      </c>
      <c r="T123" s="131">
        <f t="shared" si="13"/>
        <v>0</v>
      </c>
      <c r="AR123" s="132" t="s">
        <v>184</v>
      </c>
      <c r="AT123" s="132" t="s">
        <v>179</v>
      </c>
      <c r="AU123" s="132" t="s">
        <v>83</v>
      </c>
      <c r="AY123" s="17" t="s">
        <v>177</v>
      </c>
      <c r="BE123" s="133">
        <f t="shared" si="14"/>
        <v>0</v>
      </c>
      <c r="BF123" s="133">
        <f t="shared" si="15"/>
        <v>0</v>
      </c>
      <c r="BG123" s="133">
        <f t="shared" si="16"/>
        <v>0</v>
      </c>
      <c r="BH123" s="133">
        <f t="shared" si="17"/>
        <v>0</v>
      </c>
      <c r="BI123" s="133">
        <f t="shared" si="18"/>
        <v>0</v>
      </c>
      <c r="BJ123" s="17" t="s">
        <v>83</v>
      </c>
      <c r="BK123" s="133">
        <f t="shared" si="19"/>
        <v>0</v>
      </c>
      <c r="BL123" s="17" t="s">
        <v>184</v>
      </c>
      <c r="BM123" s="132" t="s">
        <v>1950</v>
      </c>
    </row>
    <row r="124" spans="2:65" s="1" customFormat="1" ht="16.5" customHeight="1" x14ac:dyDescent="0.2">
      <c r="B124" s="120"/>
      <c r="C124" s="121" t="s">
        <v>433</v>
      </c>
      <c r="D124" s="121" t="s">
        <v>179</v>
      </c>
      <c r="E124" s="122" t="s">
        <v>1797</v>
      </c>
      <c r="F124" s="123" t="s">
        <v>1798</v>
      </c>
      <c r="G124" s="124" t="s">
        <v>917</v>
      </c>
      <c r="H124" s="125">
        <v>8</v>
      </c>
      <c r="I124" s="126"/>
      <c r="J124" s="127">
        <f t="shared" si="10"/>
        <v>0</v>
      </c>
      <c r="K124" s="123" t="s">
        <v>338</v>
      </c>
      <c r="L124" s="28"/>
      <c r="M124" s="128" t="s">
        <v>3</v>
      </c>
      <c r="N124" s="129" t="s">
        <v>46</v>
      </c>
      <c r="P124" s="130">
        <f t="shared" si="11"/>
        <v>0</v>
      </c>
      <c r="Q124" s="130">
        <v>0</v>
      </c>
      <c r="R124" s="130">
        <f t="shared" si="12"/>
        <v>0</v>
      </c>
      <c r="S124" s="130">
        <v>0</v>
      </c>
      <c r="T124" s="131">
        <f t="shared" si="13"/>
        <v>0</v>
      </c>
      <c r="AR124" s="132" t="s">
        <v>184</v>
      </c>
      <c r="AT124" s="132" t="s">
        <v>179</v>
      </c>
      <c r="AU124" s="132" t="s">
        <v>83</v>
      </c>
      <c r="AY124" s="17" t="s">
        <v>177</v>
      </c>
      <c r="BE124" s="133">
        <f t="shared" si="14"/>
        <v>0</v>
      </c>
      <c r="BF124" s="133">
        <f t="shared" si="15"/>
        <v>0</v>
      </c>
      <c r="BG124" s="133">
        <f t="shared" si="16"/>
        <v>0</v>
      </c>
      <c r="BH124" s="133">
        <f t="shared" si="17"/>
        <v>0</v>
      </c>
      <c r="BI124" s="133">
        <f t="shared" si="18"/>
        <v>0</v>
      </c>
      <c r="BJ124" s="17" t="s">
        <v>83</v>
      </c>
      <c r="BK124" s="133">
        <f t="shared" si="19"/>
        <v>0</v>
      </c>
      <c r="BL124" s="17" t="s">
        <v>184</v>
      </c>
      <c r="BM124" s="132" t="s">
        <v>1951</v>
      </c>
    </row>
    <row r="125" spans="2:65" s="1" customFormat="1" ht="16.5" customHeight="1" x14ac:dyDescent="0.2">
      <c r="B125" s="120"/>
      <c r="C125" s="121" t="s">
        <v>440</v>
      </c>
      <c r="D125" s="121" t="s">
        <v>179</v>
      </c>
      <c r="E125" s="122" t="s">
        <v>1952</v>
      </c>
      <c r="F125" s="123" t="s">
        <v>1953</v>
      </c>
      <c r="G125" s="124" t="s">
        <v>917</v>
      </c>
      <c r="H125" s="125">
        <v>1</v>
      </c>
      <c r="I125" s="126"/>
      <c r="J125" s="127">
        <f t="shared" si="10"/>
        <v>0</v>
      </c>
      <c r="K125" s="123" t="s">
        <v>338</v>
      </c>
      <c r="L125" s="28"/>
      <c r="M125" s="128" t="s">
        <v>3</v>
      </c>
      <c r="N125" s="129" t="s">
        <v>46</v>
      </c>
      <c r="P125" s="130">
        <f t="shared" si="11"/>
        <v>0</v>
      </c>
      <c r="Q125" s="130">
        <v>0</v>
      </c>
      <c r="R125" s="130">
        <f t="shared" si="12"/>
        <v>0</v>
      </c>
      <c r="S125" s="130">
        <v>0</v>
      </c>
      <c r="T125" s="131">
        <f t="shared" si="13"/>
        <v>0</v>
      </c>
      <c r="AR125" s="132" t="s">
        <v>184</v>
      </c>
      <c r="AT125" s="132" t="s">
        <v>179</v>
      </c>
      <c r="AU125" s="132" t="s">
        <v>83</v>
      </c>
      <c r="AY125" s="17" t="s">
        <v>177</v>
      </c>
      <c r="BE125" s="133">
        <f t="shared" si="14"/>
        <v>0</v>
      </c>
      <c r="BF125" s="133">
        <f t="shared" si="15"/>
        <v>0</v>
      </c>
      <c r="BG125" s="133">
        <f t="shared" si="16"/>
        <v>0</v>
      </c>
      <c r="BH125" s="133">
        <f t="shared" si="17"/>
        <v>0</v>
      </c>
      <c r="BI125" s="133">
        <f t="shared" si="18"/>
        <v>0</v>
      </c>
      <c r="BJ125" s="17" t="s">
        <v>83</v>
      </c>
      <c r="BK125" s="133">
        <f t="shared" si="19"/>
        <v>0</v>
      </c>
      <c r="BL125" s="17" t="s">
        <v>184</v>
      </c>
      <c r="BM125" s="132" t="s">
        <v>1954</v>
      </c>
    </row>
    <row r="126" spans="2:65" s="1" customFormat="1" ht="16.5" customHeight="1" x14ac:dyDescent="0.2">
      <c r="B126" s="120"/>
      <c r="C126" s="121" t="s">
        <v>445</v>
      </c>
      <c r="D126" s="121" t="s">
        <v>179</v>
      </c>
      <c r="E126" s="122" t="s">
        <v>1955</v>
      </c>
      <c r="F126" s="123" t="s">
        <v>1956</v>
      </c>
      <c r="G126" s="124" t="s">
        <v>917</v>
      </c>
      <c r="H126" s="125">
        <v>1</v>
      </c>
      <c r="I126" s="126"/>
      <c r="J126" s="127">
        <f t="shared" si="10"/>
        <v>0</v>
      </c>
      <c r="K126" s="123" t="s">
        <v>338</v>
      </c>
      <c r="L126" s="28"/>
      <c r="M126" s="128" t="s">
        <v>3</v>
      </c>
      <c r="N126" s="129" t="s">
        <v>46</v>
      </c>
      <c r="P126" s="130">
        <f t="shared" si="11"/>
        <v>0</v>
      </c>
      <c r="Q126" s="130">
        <v>0</v>
      </c>
      <c r="R126" s="130">
        <f t="shared" si="12"/>
        <v>0</v>
      </c>
      <c r="S126" s="130">
        <v>0</v>
      </c>
      <c r="T126" s="131">
        <f t="shared" si="13"/>
        <v>0</v>
      </c>
      <c r="AR126" s="132" t="s">
        <v>184</v>
      </c>
      <c r="AT126" s="132" t="s">
        <v>179</v>
      </c>
      <c r="AU126" s="132" t="s">
        <v>83</v>
      </c>
      <c r="AY126" s="17" t="s">
        <v>177</v>
      </c>
      <c r="BE126" s="133">
        <f t="shared" si="14"/>
        <v>0</v>
      </c>
      <c r="BF126" s="133">
        <f t="shared" si="15"/>
        <v>0</v>
      </c>
      <c r="BG126" s="133">
        <f t="shared" si="16"/>
        <v>0</v>
      </c>
      <c r="BH126" s="133">
        <f t="shared" si="17"/>
        <v>0</v>
      </c>
      <c r="BI126" s="133">
        <f t="shared" si="18"/>
        <v>0</v>
      </c>
      <c r="BJ126" s="17" t="s">
        <v>83</v>
      </c>
      <c r="BK126" s="133">
        <f t="shared" si="19"/>
        <v>0</v>
      </c>
      <c r="BL126" s="17" t="s">
        <v>184</v>
      </c>
      <c r="BM126" s="132" t="s">
        <v>1957</v>
      </c>
    </row>
    <row r="127" spans="2:65" s="1" customFormat="1" ht="16.5" customHeight="1" x14ac:dyDescent="0.2">
      <c r="B127" s="120"/>
      <c r="C127" s="121" t="s">
        <v>452</v>
      </c>
      <c r="D127" s="121" t="s">
        <v>179</v>
      </c>
      <c r="E127" s="122" t="s">
        <v>1807</v>
      </c>
      <c r="F127" s="123" t="s">
        <v>1808</v>
      </c>
      <c r="G127" s="124" t="s">
        <v>917</v>
      </c>
      <c r="H127" s="125">
        <v>7</v>
      </c>
      <c r="I127" s="126"/>
      <c r="J127" s="127">
        <f t="shared" si="10"/>
        <v>0</v>
      </c>
      <c r="K127" s="123" t="s">
        <v>338</v>
      </c>
      <c r="L127" s="28"/>
      <c r="M127" s="128" t="s">
        <v>3</v>
      </c>
      <c r="N127" s="129" t="s">
        <v>46</v>
      </c>
      <c r="P127" s="130">
        <f t="shared" si="11"/>
        <v>0</v>
      </c>
      <c r="Q127" s="130">
        <v>0</v>
      </c>
      <c r="R127" s="130">
        <f t="shared" si="12"/>
        <v>0</v>
      </c>
      <c r="S127" s="130">
        <v>0</v>
      </c>
      <c r="T127" s="131">
        <f t="shared" si="13"/>
        <v>0</v>
      </c>
      <c r="AR127" s="132" t="s">
        <v>184</v>
      </c>
      <c r="AT127" s="132" t="s">
        <v>179</v>
      </c>
      <c r="AU127" s="132" t="s">
        <v>83</v>
      </c>
      <c r="AY127" s="17" t="s">
        <v>177</v>
      </c>
      <c r="BE127" s="133">
        <f t="shared" si="14"/>
        <v>0</v>
      </c>
      <c r="BF127" s="133">
        <f t="shared" si="15"/>
        <v>0</v>
      </c>
      <c r="BG127" s="133">
        <f t="shared" si="16"/>
        <v>0</v>
      </c>
      <c r="BH127" s="133">
        <f t="shared" si="17"/>
        <v>0</v>
      </c>
      <c r="BI127" s="133">
        <f t="shared" si="18"/>
        <v>0</v>
      </c>
      <c r="BJ127" s="17" t="s">
        <v>83</v>
      </c>
      <c r="BK127" s="133">
        <f t="shared" si="19"/>
        <v>0</v>
      </c>
      <c r="BL127" s="17" t="s">
        <v>184</v>
      </c>
      <c r="BM127" s="132" t="s">
        <v>1958</v>
      </c>
    </row>
    <row r="128" spans="2:65" s="1" customFormat="1" ht="21.75" customHeight="1" x14ac:dyDescent="0.2">
      <c r="B128" s="120"/>
      <c r="C128" s="121" t="s">
        <v>461</v>
      </c>
      <c r="D128" s="121" t="s">
        <v>179</v>
      </c>
      <c r="E128" s="122" t="s">
        <v>1827</v>
      </c>
      <c r="F128" s="123" t="s">
        <v>1828</v>
      </c>
      <c r="G128" s="124" t="s">
        <v>917</v>
      </c>
      <c r="H128" s="125">
        <v>2</v>
      </c>
      <c r="I128" s="126"/>
      <c r="J128" s="127">
        <f t="shared" si="10"/>
        <v>0</v>
      </c>
      <c r="K128" s="123" t="s">
        <v>338</v>
      </c>
      <c r="L128" s="28"/>
      <c r="M128" s="128" t="s">
        <v>3</v>
      </c>
      <c r="N128" s="129" t="s">
        <v>46</v>
      </c>
      <c r="P128" s="130">
        <f t="shared" si="11"/>
        <v>0</v>
      </c>
      <c r="Q128" s="130">
        <v>0</v>
      </c>
      <c r="R128" s="130">
        <f t="shared" si="12"/>
        <v>0</v>
      </c>
      <c r="S128" s="130">
        <v>0</v>
      </c>
      <c r="T128" s="131">
        <f t="shared" si="13"/>
        <v>0</v>
      </c>
      <c r="AR128" s="132" t="s">
        <v>184</v>
      </c>
      <c r="AT128" s="132" t="s">
        <v>179</v>
      </c>
      <c r="AU128" s="132" t="s">
        <v>83</v>
      </c>
      <c r="AY128" s="17" t="s">
        <v>177</v>
      </c>
      <c r="BE128" s="133">
        <f t="shared" si="14"/>
        <v>0</v>
      </c>
      <c r="BF128" s="133">
        <f t="shared" si="15"/>
        <v>0</v>
      </c>
      <c r="BG128" s="133">
        <f t="shared" si="16"/>
        <v>0</v>
      </c>
      <c r="BH128" s="133">
        <f t="shared" si="17"/>
        <v>0</v>
      </c>
      <c r="BI128" s="133">
        <f t="shared" si="18"/>
        <v>0</v>
      </c>
      <c r="BJ128" s="17" t="s">
        <v>83</v>
      </c>
      <c r="BK128" s="133">
        <f t="shared" si="19"/>
        <v>0</v>
      </c>
      <c r="BL128" s="17" t="s">
        <v>184</v>
      </c>
      <c r="BM128" s="132" t="s">
        <v>1959</v>
      </c>
    </row>
    <row r="129" spans="2:65" s="1" customFormat="1" ht="16.5" customHeight="1" x14ac:dyDescent="0.2">
      <c r="B129" s="120"/>
      <c r="C129" s="121" t="s">
        <v>515</v>
      </c>
      <c r="D129" s="121" t="s">
        <v>179</v>
      </c>
      <c r="E129" s="122" t="s">
        <v>1960</v>
      </c>
      <c r="F129" s="123" t="s">
        <v>1825</v>
      </c>
      <c r="G129" s="124" t="s">
        <v>917</v>
      </c>
      <c r="H129" s="125">
        <v>2</v>
      </c>
      <c r="I129" s="126"/>
      <c r="J129" s="127">
        <f t="shared" si="10"/>
        <v>0</v>
      </c>
      <c r="K129" s="123" t="s">
        <v>338</v>
      </c>
      <c r="L129" s="28"/>
      <c r="M129" s="128" t="s">
        <v>3</v>
      </c>
      <c r="N129" s="129" t="s">
        <v>46</v>
      </c>
      <c r="P129" s="130">
        <f t="shared" si="11"/>
        <v>0</v>
      </c>
      <c r="Q129" s="130">
        <v>0</v>
      </c>
      <c r="R129" s="130">
        <f t="shared" si="12"/>
        <v>0</v>
      </c>
      <c r="S129" s="130">
        <v>0</v>
      </c>
      <c r="T129" s="131">
        <f t="shared" si="13"/>
        <v>0</v>
      </c>
      <c r="AR129" s="132" t="s">
        <v>184</v>
      </c>
      <c r="AT129" s="132" t="s">
        <v>179</v>
      </c>
      <c r="AU129" s="132" t="s">
        <v>83</v>
      </c>
      <c r="AY129" s="17" t="s">
        <v>177</v>
      </c>
      <c r="BE129" s="133">
        <f t="shared" si="14"/>
        <v>0</v>
      </c>
      <c r="BF129" s="133">
        <f t="shared" si="15"/>
        <v>0</v>
      </c>
      <c r="BG129" s="133">
        <f t="shared" si="16"/>
        <v>0</v>
      </c>
      <c r="BH129" s="133">
        <f t="shared" si="17"/>
        <v>0</v>
      </c>
      <c r="BI129" s="133">
        <f t="shared" si="18"/>
        <v>0</v>
      </c>
      <c r="BJ129" s="17" t="s">
        <v>83</v>
      </c>
      <c r="BK129" s="133">
        <f t="shared" si="19"/>
        <v>0</v>
      </c>
      <c r="BL129" s="17" t="s">
        <v>184</v>
      </c>
      <c r="BM129" s="132" t="s">
        <v>1961</v>
      </c>
    </row>
    <row r="130" spans="2:65" s="1" customFormat="1" ht="16.5" customHeight="1" x14ac:dyDescent="0.2">
      <c r="B130" s="120"/>
      <c r="C130" s="121" t="s">
        <v>467</v>
      </c>
      <c r="D130" s="121" t="s">
        <v>179</v>
      </c>
      <c r="E130" s="122" t="s">
        <v>1810</v>
      </c>
      <c r="F130" s="123" t="s">
        <v>1811</v>
      </c>
      <c r="G130" s="124" t="s">
        <v>917</v>
      </c>
      <c r="H130" s="125">
        <v>6</v>
      </c>
      <c r="I130" s="126"/>
      <c r="J130" s="127">
        <f t="shared" si="10"/>
        <v>0</v>
      </c>
      <c r="K130" s="123" t="s">
        <v>338</v>
      </c>
      <c r="L130" s="28"/>
      <c r="M130" s="128" t="s">
        <v>3</v>
      </c>
      <c r="N130" s="129" t="s">
        <v>46</v>
      </c>
      <c r="P130" s="130">
        <f t="shared" si="11"/>
        <v>0</v>
      </c>
      <c r="Q130" s="130">
        <v>0</v>
      </c>
      <c r="R130" s="130">
        <f t="shared" si="12"/>
        <v>0</v>
      </c>
      <c r="S130" s="130">
        <v>0</v>
      </c>
      <c r="T130" s="131">
        <f t="shared" si="13"/>
        <v>0</v>
      </c>
      <c r="AR130" s="132" t="s">
        <v>184</v>
      </c>
      <c r="AT130" s="132" t="s">
        <v>179</v>
      </c>
      <c r="AU130" s="132" t="s">
        <v>83</v>
      </c>
      <c r="AY130" s="17" t="s">
        <v>177</v>
      </c>
      <c r="BE130" s="133">
        <f t="shared" si="14"/>
        <v>0</v>
      </c>
      <c r="BF130" s="133">
        <f t="shared" si="15"/>
        <v>0</v>
      </c>
      <c r="BG130" s="133">
        <f t="shared" si="16"/>
        <v>0</v>
      </c>
      <c r="BH130" s="133">
        <f t="shared" si="17"/>
        <v>0</v>
      </c>
      <c r="BI130" s="133">
        <f t="shared" si="18"/>
        <v>0</v>
      </c>
      <c r="BJ130" s="17" t="s">
        <v>83</v>
      </c>
      <c r="BK130" s="133">
        <f t="shared" si="19"/>
        <v>0</v>
      </c>
      <c r="BL130" s="17" t="s">
        <v>184</v>
      </c>
      <c r="BM130" s="132" t="s">
        <v>1962</v>
      </c>
    </row>
    <row r="131" spans="2:65" s="1" customFormat="1" ht="24.2" customHeight="1" x14ac:dyDescent="0.2">
      <c r="B131" s="120"/>
      <c r="C131" s="121" t="s">
        <v>478</v>
      </c>
      <c r="D131" s="121" t="s">
        <v>179</v>
      </c>
      <c r="E131" s="122" t="s">
        <v>1963</v>
      </c>
      <c r="F131" s="123" t="s">
        <v>1964</v>
      </c>
      <c r="G131" s="124" t="s">
        <v>917</v>
      </c>
      <c r="H131" s="125">
        <v>4</v>
      </c>
      <c r="I131" s="126"/>
      <c r="J131" s="127">
        <f t="shared" si="10"/>
        <v>0</v>
      </c>
      <c r="K131" s="123" t="s">
        <v>338</v>
      </c>
      <c r="L131" s="28"/>
      <c r="M131" s="128" t="s">
        <v>3</v>
      </c>
      <c r="N131" s="129" t="s">
        <v>46</v>
      </c>
      <c r="P131" s="130">
        <f t="shared" si="11"/>
        <v>0</v>
      </c>
      <c r="Q131" s="130">
        <v>0</v>
      </c>
      <c r="R131" s="130">
        <f t="shared" si="12"/>
        <v>0</v>
      </c>
      <c r="S131" s="130">
        <v>0</v>
      </c>
      <c r="T131" s="131">
        <f t="shared" si="13"/>
        <v>0</v>
      </c>
      <c r="AR131" s="132" t="s">
        <v>184</v>
      </c>
      <c r="AT131" s="132" t="s">
        <v>179</v>
      </c>
      <c r="AU131" s="132" t="s">
        <v>83</v>
      </c>
      <c r="AY131" s="17" t="s">
        <v>177</v>
      </c>
      <c r="BE131" s="133">
        <f t="shared" si="14"/>
        <v>0</v>
      </c>
      <c r="BF131" s="133">
        <f t="shared" si="15"/>
        <v>0</v>
      </c>
      <c r="BG131" s="133">
        <f t="shared" si="16"/>
        <v>0</v>
      </c>
      <c r="BH131" s="133">
        <f t="shared" si="17"/>
        <v>0</v>
      </c>
      <c r="BI131" s="133">
        <f t="shared" si="18"/>
        <v>0</v>
      </c>
      <c r="BJ131" s="17" t="s">
        <v>83</v>
      </c>
      <c r="BK131" s="133">
        <f t="shared" si="19"/>
        <v>0</v>
      </c>
      <c r="BL131" s="17" t="s">
        <v>184</v>
      </c>
      <c r="BM131" s="132" t="s">
        <v>1965</v>
      </c>
    </row>
    <row r="132" spans="2:65" s="1" customFormat="1" ht="24.2" customHeight="1" x14ac:dyDescent="0.2">
      <c r="B132" s="120"/>
      <c r="C132" s="121" t="s">
        <v>483</v>
      </c>
      <c r="D132" s="121" t="s">
        <v>179</v>
      </c>
      <c r="E132" s="122" t="s">
        <v>1966</v>
      </c>
      <c r="F132" s="123" t="s">
        <v>1967</v>
      </c>
      <c r="G132" s="124" t="s">
        <v>917</v>
      </c>
      <c r="H132" s="125">
        <v>4</v>
      </c>
      <c r="I132" s="126"/>
      <c r="J132" s="127">
        <f t="shared" si="10"/>
        <v>0</v>
      </c>
      <c r="K132" s="123" t="s">
        <v>338</v>
      </c>
      <c r="L132" s="28"/>
      <c r="M132" s="128" t="s">
        <v>3</v>
      </c>
      <c r="N132" s="129" t="s">
        <v>46</v>
      </c>
      <c r="P132" s="130">
        <f t="shared" si="11"/>
        <v>0</v>
      </c>
      <c r="Q132" s="130">
        <v>0</v>
      </c>
      <c r="R132" s="130">
        <f t="shared" si="12"/>
        <v>0</v>
      </c>
      <c r="S132" s="130">
        <v>0</v>
      </c>
      <c r="T132" s="131">
        <f t="shared" si="13"/>
        <v>0</v>
      </c>
      <c r="AR132" s="132" t="s">
        <v>184</v>
      </c>
      <c r="AT132" s="132" t="s">
        <v>179</v>
      </c>
      <c r="AU132" s="132" t="s">
        <v>83</v>
      </c>
      <c r="AY132" s="17" t="s">
        <v>177</v>
      </c>
      <c r="BE132" s="133">
        <f t="shared" si="14"/>
        <v>0</v>
      </c>
      <c r="BF132" s="133">
        <f t="shared" si="15"/>
        <v>0</v>
      </c>
      <c r="BG132" s="133">
        <f t="shared" si="16"/>
        <v>0</v>
      </c>
      <c r="BH132" s="133">
        <f t="shared" si="17"/>
        <v>0</v>
      </c>
      <c r="BI132" s="133">
        <f t="shared" si="18"/>
        <v>0</v>
      </c>
      <c r="BJ132" s="17" t="s">
        <v>83</v>
      </c>
      <c r="BK132" s="133">
        <f t="shared" si="19"/>
        <v>0</v>
      </c>
      <c r="BL132" s="17" t="s">
        <v>184</v>
      </c>
      <c r="BM132" s="132" t="s">
        <v>1968</v>
      </c>
    </row>
    <row r="133" spans="2:65" s="1" customFormat="1" ht="16.5" customHeight="1" x14ac:dyDescent="0.2">
      <c r="B133" s="120"/>
      <c r="C133" s="121" t="s">
        <v>488</v>
      </c>
      <c r="D133" s="121" t="s">
        <v>179</v>
      </c>
      <c r="E133" s="122" t="s">
        <v>1969</v>
      </c>
      <c r="F133" s="123" t="s">
        <v>1814</v>
      </c>
      <c r="G133" s="124" t="s">
        <v>917</v>
      </c>
      <c r="H133" s="125">
        <v>1</v>
      </c>
      <c r="I133" s="126"/>
      <c r="J133" s="127">
        <f t="shared" si="10"/>
        <v>0</v>
      </c>
      <c r="K133" s="123" t="s">
        <v>338</v>
      </c>
      <c r="L133" s="28"/>
      <c r="M133" s="128" t="s">
        <v>3</v>
      </c>
      <c r="N133" s="129" t="s">
        <v>46</v>
      </c>
      <c r="P133" s="130">
        <f t="shared" si="11"/>
        <v>0</v>
      </c>
      <c r="Q133" s="130">
        <v>0</v>
      </c>
      <c r="R133" s="130">
        <f t="shared" si="12"/>
        <v>0</v>
      </c>
      <c r="S133" s="130">
        <v>0</v>
      </c>
      <c r="T133" s="131">
        <f t="shared" si="13"/>
        <v>0</v>
      </c>
      <c r="AR133" s="132" t="s">
        <v>184</v>
      </c>
      <c r="AT133" s="132" t="s">
        <v>179</v>
      </c>
      <c r="AU133" s="132" t="s">
        <v>83</v>
      </c>
      <c r="AY133" s="17" t="s">
        <v>177</v>
      </c>
      <c r="BE133" s="133">
        <f t="shared" si="14"/>
        <v>0</v>
      </c>
      <c r="BF133" s="133">
        <f t="shared" si="15"/>
        <v>0</v>
      </c>
      <c r="BG133" s="133">
        <f t="shared" si="16"/>
        <v>0</v>
      </c>
      <c r="BH133" s="133">
        <f t="shared" si="17"/>
        <v>0</v>
      </c>
      <c r="BI133" s="133">
        <f t="shared" si="18"/>
        <v>0</v>
      </c>
      <c r="BJ133" s="17" t="s">
        <v>83</v>
      </c>
      <c r="BK133" s="133">
        <f t="shared" si="19"/>
        <v>0</v>
      </c>
      <c r="BL133" s="17" t="s">
        <v>184</v>
      </c>
      <c r="BM133" s="132" t="s">
        <v>1970</v>
      </c>
    </row>
    <row r="134" spans="2:65" s="1" customFormat="1" ht="16.5" customHeight="1" x14ac:dyDescent="0.2">
      <c r="B134" s="120"/>
      <c r="C134" s="121" t="s">
        <v>497</v>
      </c>
      <c r="D134" s="121" t="s">
        <v>179</v>
      </c>
      <c r="E134" s="122" t="s">
        <v>1816</v>
      </c>
      <c r="F134" s="123" t="s">
        <v>1817</v>
      </c>
      <c r="G134" s="124" t="s">
        <v>917</v>
      </c>
      <c r="H134" s="125">
        <v>13</v>
      </c>
      <c r="I134" s="126"/>
      <c r="J134" s="127">
        <f t="shared" si="10"/>
        <v>0</v>
      </c>
      <c r="K134" s="123" t="s">
        <v>338</v>
      </c>
      <c r="L134" s="28"/>
      <c r="M134" s="128" t="s">
        <v>3</v>
      </c>
      <c r="N134" s="129" t="s">
        <v>46</v>
      </c>
      <c r="P134" s="130">
        <f t="shared" si="11"/>
        <v>0</v>
      </c>
      <c r="Q134" s="130">
        <v>0</v>
      </c>
      <c r="R134" s="130">
        <f t="shared" si="12"/>
        <v>0</v>
      </c>
      <c r="S134" s="130">
        <v>0</v>
      </c>
      <c r="T134" s="131">
        <f t="shared" si="13"/>
        <v>0</v>
      </c>
      <c r="AR134" s="132" t="s">
        <v>184</v>
      </c>
      <c r="AT134" s="132" t="s">
        <v>179</v>
      </c>
      <c r="AU134" s="132" t="s">
        <v>83</v>
      </c>
      <c r="AY134" s="17" t="s">
        <v>177</v>
      </c>
      <c r="BE134" s="133">
        <f t="shared" si="14"/>
        <v>0</v>
      </c>
      <c r="BF134" s="133">
        <f t="shared" si="15"/>
        <v>0</v>
      </c>
      <c r="BG134" s="133">
        <f t="shared" si="16"/>
        <v>0</v>
      </c>
      <c r="BH134" s="133">
        <f t="shared" si="17"/>
        <v>0</v>
      </c>
      <c r="BI134" s="133">
        <f t="shared" si="18"/>
        <v>0</v>
      </c>
      <c r="BJ134" s="17" t="s">
        <v>83</v>
      </c>
      <c r="BK134" s="133">
        <f t="shared" si="19"/>
        <v>0</v>
      </c>
      <c r="BL134" s="17" t="s">
        <v>184</v>
      </c>
      <c r="BM134" s="132" t="s">
        <v>1971</v>
      </c>
    </row>
    <row r="135" spans="2:65" s="1" customFormat="1" ht="16.5" customHeight="1" x14ac:dyDescent="0.2">
      <c r="B135" s="120"/>
      <c r="C135" s="121" t="s">
        <v>503</v>
      </c>
      <c r="D135" s="121" t="s">
        <v>179</v>
      </c>
      <c r="E135" s="122" t="s">
        <v>1972</v>
      </c>
      <c r="F135" s="123" t="s">
        <v>1973</v>
      </c>
      <c r="G135" s="124" t="s">
        <v>917</v>
      </c>
      <c r="H135" s="125">
        <v>4</v>
      </c>
      <c r="I135" s="126"/>
      <c r="J135" s="127">
        <f t="shared" si="10"/>
        <v>0</v>
      </c>
      <c r="K135" s="123" t="s">
        <v>338</v>
      </c>
      <c r="L135" s="28"/>
      <c r="M135" s="128" t="s">
        <v>3</v>
      </c>
      <c r="N135" s="129" t="s">
        <v>46</v>
      </c>
      <c r="P135" s="130">
        <f t="shared" si="11"/>
        <v>0</v>
      </c>
      <c r="Q135" s="130">
        <v>0</v>
      </c>
      <c r="R135" s="130">
        <f t="shared" si="12"/>
        <v>0</v>
      </c>
      <c r="S135" s="130">
        <v>0</v>
      </c>
      <c r="T135" s="131">
        <f t="shared" si="13"/>
        <v>0</v>
      </c>
      <c r="AR135" s="132" t="s">
        <v>184</v>
      </c>
      <c r="AT135" s="132" t="s">
        <v>179</v>
      </c>
      <c r="AU135" s="132" t="s">
        <v>83</v>
      </c>
      <c r="AY135" s="17" t="s">
        <v>177</v>
      </c>
      <c r="BE135" s="133">
        <f t="shared" si="14"/>
        <v>0</v>
      </c>
      <c r="BF135" s="133">
        <f t="shared" si="15"/>
        <v>0</v>
      </c>
      <c r="BG135" s="133">
        <f t="shared" si="16"/>
        <v>0</v>
      </c>
      <c r="BH135" s="133">
        <f t="shared" si="17"/>
        <v>0</v>
      </c>
      <c r="BI135" s="133">
        <f t="shared" si="18"/>
        <v>0</v>
      </c>
      <c r="BJ135" s="17" t="s">
        <v>83</v>
      </c>
      <c r="BK135" s="133">
        <f t="shared" si="19"/>
        <v>0</v>
      </c>
      <c r="BL135" s="17" t="s">
        <v>184</v>
      </c>
      <c r="BM135" s="132" t="s">
        <v>1974</v>
      </c>
    </row>
    <row r="136" spans="2:65" s="1" customFormat="1" ht="16.5" customHeight="1" x14ac:dyDescent="0.2">
      <c r="B136" s="120"/>
      <c r="C136" s="121" t="s">
        <v>523</v>
      </c>
      <c r="D136" s="121" t="s">
        <v>179</v>
      </c>
      <c r="E136" s="122" t="s">
        <v>510</v>
      </c>
      <c r="F136" s="123" t="s">
        <v>1819</v>
      </c>
      <c r="G136" s="124" t="s">
        <v>917</v>
      </c>
      <c r="H136" s="125">
        <v>1</v>
      </c>
      <c r="I136" s="126"/>
      <c r="J136" s="127">
        <f t="shared" si="10"/>
        <v>0</v>
      </c>
      <c r="K136" s="123" t="s">
        <v>338</v>
      </c>
      <c r="L136" s="28"/>
      <c r="M136" s="173" t="s">
        <v>3</v>
      </c>
      <c r="N136" s="174" t="s">
        <v>46</v>
      </c>
      <c r="O136" s="175"/>
      <c r="P136" s="176">
        <f t="shared" si="11"/>
        <v>0</v>
      </c>
      <c r="Q136" s="176">
        <v>0</v>
      </c>
      <c r="R136" s="176">
        <f t="shared" si="12"/>
        <v>0</v>
      </c>
      <c r="S136" s="176">
        <v>0</v>
      </c>
      <c r="T136" s="177">
        <f t="shared" si="13"/>
        <v>0</v>
      </c>
      <c r="AR136" s="132" t="s">
        <v>184</v>
      </c>
      <c r="AT136" s="132" t="s">
        <v>179</v>
      </c>
      <c r="AU136" s="132" t="s">
        <v>83</v>
      </c>
      <c r="AY136" s="17" t="s">
        <v>177</v>
      </c>
      <c r="BE136" s="133">
        <f t="shared" si="14"/>
        <v>0</v>
      </c>
      <c r="BF136" s="133">
        <f t="shared" si="15"/>
        <v>0</v>
      </c>
      <c r="BG136" s="133">
        <f t="shared" si="16"/>
        <v>0</v>
      </c>
      <c r="BH136" s="133">
        <f t="shared" si="17"/>
        <v>0</v>
      </c>
      <c r="BI136" s="133">
        <f t="shared" si="18"/>
        <v>0</v>
      </c>
      <c r="BJ136" s="17" t="s">
        <v>83</v>
      </c>
      <c r="BK136" s="133">
        <f t="shared" si="19"/>
        <v>0</v>
      </c>
      <c r="BL136" s="17" t="s">
        <v>184</v>
      </c>
      <c r="BM136" s="132" t="s">
        <v>1975</v>
      </c>
    </row>
    <row r="137" spans="2:65" s="1" customFormat="1" ht="6.95" customHeight="1" x14ac:dyDescent="0.2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28"/>
    </row>
  </sheetData>
  <autoFilter ref="C85:K136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8"/>
  <sheetViews>
    <sheetView showGridLines="0" topLeftCell="A98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113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ht="12" customHeight="1" x14ac:dyDescent="0.2">
      <c r="B8" s="20"/>
      <c r="D8" s="270" t="s">
        <v>133</v>
      </c>
      <c r="L8" s="20"/>
    </row>
    <row r="9" spans="2:46" s="1" customFormat="1" ht="16.5" customHeight="1" x14ac:dyDescent="0.2">
      <c r="B9" s="28"/>
      <c r="E9" s="321" t="s">
        <v>1752</v>
      </c>
      <c r="F9" s="320"/>
      <c r="G9" s="320"/>
      <c r="H9" s="320"/>
      <c r="L9" s="28"/>
    </row>
    <row r="10" spans="2:46" s="1" customFormat="1" ht="12" customHeight="1" x14ac:dyDescent="0.2">
      <c r="B10" s="28"/>
      <c r="D10" s="270" t="s">
        <v>1753</v>
      </c>
      <c r="L10" s="28"/>
    </row>
    <row r="11" spans="2:46" s="1" customFormat="1" ht="16.5" customHeight="1" x14ac:dyDescent="0.2">
      <c r="B11" s="28"/>
      <c r="E11" s="318" t="s">
        <v>1976</v>
      </c>
      <c r="F11" s="320"/>
      <c r="G11" s="320"/>
      <c r="H11" s="320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70" t="s">
        <v>19</v>
      </c>
      <c r="F13" s="260" t="s">
        <v>20</v>
      </c>
      <c r="I13" s="270" t="s">
        <v>21</v>
      </c>
      <c r="J13" s="260" t="s">
        <v>3</v>
      </c>
      <c r="L13" s="28"/>
    </row>
    <row r="14" spans="2:46" s="1" customFormat="1" ht="12" customHeight="1" x14ac:dyDescent="0.2">
      <c r="B14" s="28"/>
      <c r="D14" s="270" t="s">
        <v>22</v>
      </c>
      <c r="F14" s="260" t="s">
        <v>23</v>
      </c>
      <c r="I14" s="270" t="s">
        <v>24</v>
      </c>
      <c r="J14" s="267" t="str">
        <f>'Rekapitulace stavby'!AN8</f>
        <v>9. 6. 2024</v>
      </c>
      <c r="L14" s="28"/>
    </row>
    <row r="15" spans="2:46" s="1" customFormat="1" ht="10.7" customHeight="1" x14ac:dyDescent="0.2">
      <c r="B15" s="28"/>
      <c r="L15" s="28"/>
    </row>
    <row r="16" spans="2:46" s="1" customFormat="1" ht="12" customHeight="1" x14ac:dyDescent="0.2">
      <c r="B16" s="28"/>
      <c r="D16" s="270" t="s">
        <v>28</v>
      </c>
      <c r="I16" s="270" t="s">
        <v>29</v>
      </c>
      <c r="J16" s="260" t="s">
        <v>3</v>
      </c>
      <c r="L16" s="28"/>
    </row>
    <row r="17" spans="2:12" s="1" customFormat="1" ht="18" customHeight="1" x14ac:dyDescent="0.2">
      <c r="B17" s="28"/>
      <c r="E17" s="260" t="s">
        <v>30</v>
      </c>
      <c r="I17" s="270" t="s">
        <v>31</v>
      </c>
      <c r="J17" s="260" t="s">
        <v>3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70" t="s">
        <v>32</v>
      </c>
      <c r="I19" s="270" t="s">
        <v>29</v>
      </c>
      <c r="J19" s="271" t="str">
        <f>'Rekapitulace stavby'!AN13</f>
        <v>Vyplň údaj</v>
      </c>
      <c r="L19" s="28"/>
    </row>
    <row r="20" spans="2:12" s="1" customFormat="1" ht="18" customHeight="1" x14ac:dyDescent="0.2">
      <c r="B20" s="28"/>
      <c r="E20" s="323" t="str">
        <f>'Rekapitulace stavby'!E14</f>
        <v>Vyplň údaj</v>
      </c>
      <c r="F20" s="310"/>
      <c r="G20" s="310"/>
      <c r="H20" s="310"/>
      <c r="I20" s="270" t="s">
        <v>31</v>
      </c>
      <c r="J20" s="271" t="str">
        <f>'Rekapitulace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70" t="s">
        <v>34</v>
      </c>
      <c r="I22" s="270" t="s">
        <v>29</v>
      </c>
      <c r="J22" s="260" t="s">
        <v>3</v>
      </c>
      <c r="L22" s="28"/>
    </row>
    <row r="23" spans="2:12" s="1" customFormat="1" ht="18" customHeight="1" x14ac:dyDescent="0.2">
      <c r="B23" s="28"/>
      <c r="E23" s="260" t="s">
        <v>35</v>
      </c>
      <c r="I23" s="270" t="s">
        <v>31</v>
      </c>
      <c r="J23" s="260" t="s">
        <v>3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70" t="s">
        <v>37</v>
      </c>
      <c r="I25" s="270" t="s">
        <v>29</v>
      </c>
      <c r="J25" s="260" t="s">
        <v>3</v>
      </c>
      <c r="L25" s="28"/>
    </row>
    <row r="26" spans="2:12" s="1" customFormat="1" ht="18" customHeight="1" x14ac:dyDescent="0.2">
      <c r="B26" s="28"/>
      <c r="E26" s="260" t="s">
        <v>38</v>
      </c>
      <c r="I26" s="270" t="s">
        <v>31</v>
      </c>
      <c r="J26" s="260" t="s">
        <v>3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70" t="s">
        <v>39</v>
      </c>
      <c r="L28" s="28"/>
    </row>
    <row r="29" spans="2:12" s="7" customFormat="1" ht="16.5" customHeight="1" x14ac:dyDescent="0.2">
      <c r="B29" s="80"/>
      <c r="E29" s="314" t="s">
        <v>3</v>
      </c>
      <c r="F29" s="314"/>
      <c r="G29" s="314"/>
      <c r="H29" s="314"/>
      <c r="L29" s="80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25.5" customHeight="1" x14ac:dyDescent="0.2">
      <c r="B32" s="28"/>
      <c r="D32" s="81" t="s">
        <v>41</v>
      </c>
      <c r="J32" s="269">
        <f>ROUND(J86, 2)</f>
        <v>0</v>
      </c>
      <c r="L32" s="28"/>
    </row>
    <row r="33" spans="2:12" s="1" customFormat="1" ht="6.95" customHeight="1" x14ac:dyDescent="0.2">
      <c r="B33" s="28"/>
      <c r="D33" s="42"/>
      <c r="E33" s="42"/>
      <c r="F33" s="42"/>
      <c r="G33" s="42"/>
      <c r="H33" s="42"/>
      <c r="I33" s="42"/>
      <c r="J33" s="42"/>
      <c r="K33" s="42"/>
      <c r="L33" s="28"/>
    </row>
    <row r="34" spans="2:12" s="1" customFormat="1" ht="14.45" customHeight="1" x14ac:dyDescent="0.2">
      <c r="B34" s="28"/>
      <c r="F34" s="264" t="s">
        <v>43</v>
      </c>
      <c r="I34" s="264" t="s">
        <v>42</v>
      </c>
      <c r="J34" s="264" t="s">
        <v>44</v>
      </c>
      <c r="L34" s="28"/>
    </row>
    <row r="35" spans="2:12" s="1" customFormat="1" ht="14.45" customHeight="1" x14ac:dyDescent="0.2">
      <c r="B35" s="28"/>
      <c r="D35" s="268" t="s">
        <v>45</v>
      </c>
      <c r="E35" s="270" t="s">
        <v>46</v>
      </c>
      <c r="F35" s="72">
        <f>ROUND((SUM(BE86:BE127)),  2)</f>
        <v>0</v>
      </c>
      <c r="I35" s="82">
        <v>0.21</v>
      </c>
      <c r="J35" s="72">
        <f>ROUND(((SUM(BE86:BE127))*I35),  2)</f>
        <v>0</v>
      </c>
      <c r="L35" s="28"/>
    </row>
    <row r="36" spans="2:12" s="1" customFormat="1" ht="14.45" customHeight="1" x14ac:dyDescent="0.2">
      <c r="B36" s="28"/>
      <c r="E36" s="270" t="s">
        <v>47</v>
      </c>
      <c r="F36" s="72">
        <f>ROUND((SUM(BF86:BF127)),  2)</f>
        <v>0</v>
      </c>
      <c r="I36" s="82">
        <v>0.12</v>
      </c>
      <c r="J36" s="72">
        <f>ROUND(((SUM(BF86:BF127))*I36),  2)</f>
        <v>0</v>
      </c>
      <c r="L36" s="28"/>
    </row>
    <row r="37" spans="2:12" s="1" customFormat="1" ht="14.45" hidden="1" customHeight="1" x14ac:dyDescent="0.2">
      <c r="B37" s="28"/>
      <c r="E37" s="270" t="s">
        <v>48</v>
      </c>
      <c r="F37" s="72">
        <f>ROUND((SUM(BG86:BG127)),  2)</f>
        <v>0</v>
      </c>
      <c r="I37" s="82">
        <v>0.21</v>
      </c>
      <c r="J37" s="72">
        <f>0</f>
        <v>0</v>
      </c>
      <c r="L37" s="28"/>
    </row>
    <row r="38" spans="2:12" s="1" customFormat="1" ht="14.45" hidden="1" customHeight="1" x14ac:dyDescent="0.2">
      <c r="B38" s="28"/>
      <c r="E38" s="270" t="s">
        <v>49</v>
      </c>
      <c r="F38" s="72">
        <f>ROUND((SUM(BH86:BH127)),  2)</f>
        <v>0</v>
      </c>
      <c r="I38" s="82">
        <v>0.12</v>
      </c>
      <c r="J38" s="72">
        <f>0</f>
        <v>0</v>
      </c>
      <c r="L38" s="28"/>
    </row>
    <row r="39" spans="2:12" s="1" customFormat="1" ht="14.45" hidden="1" customHeight="1" x14ac:dyDescent="0.2">
      <c r="B39" s="28"/>
      <c r="E39" s="270" t="s">
        <v>50</v>
      </c>
      <c r="F39" s="72">
        <f>ROUND((SUM(BI86:BI127)),  2)</f>
        <v>0</v>
      </c>
      <c r="I39" s="82">
        <v>0</v>
      </c>
      <c r="J39" s="72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5" customHeight="1" x14ac:dyDescent="0.2">
      <c r="B41" s="28"/>
      <c r="C41" s="83"/>
      <c r="D41" s="84" t="s">
        <v>51</v>
      </c>
      <c r="E41" s="45"/>
      <c r="F41" s="45"/>
      <c r="G41" s="85" t="s">
        <v>52</v>
      </c>
      <c r="H41" s="86" t="s">
        <v>53</v>
      </c>
      <c r="I41" s="45"/>
      <c r="J41" s="87">
        <f>SUM(J32:J39)</f>
        <v>0</v>
      </c>
      <c r="K41" s="88"/>
      <c r="L41" s="28"/>
    </row>
    <row r="42" spans="2:12" s="1" customFormat="1" ht="14.45" customHeight="1" x14ac:dyDescent="0.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8"/>
    </row>
    <row r="46" spans="2:12" s="1" customFormat="1" ht="6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8"/>
    </row>
    <row r="47" spans="2:12" s="1" customFormat="1" ht="24.95" customHeight="1" x14ac:dyDescent="0.2">
      <c r="B47" s="28"/>
      <c r="C47" s="21" t="s">
        <v>136</v>
      </c>
      <c r="L47" s="28"/>
    </row>
    <row r="48" spans="2:12" s="1" customFormat="1" ht="6.95" customHeight="1" x14ac:dyDescent="0.2">
      <c r="B48" s="28"/>
      <c r="L48" s="28"/>
    </row>
    <row r="49" spans="2:47" s="1" customFormat="1" ht="12" customHeight="1" x14ac:dyDescent="0.2">
      <c r="B49" s="28"/>
      <c r="C49" s="270" t="s">
        <v>17</v>
      </c>
      <c r="L49" s="28"/>
    </row>
    <row r="50" spans="2:47" s="1" customFormat="1" ht="26.25" customHeight="1" x14ac:dyDescent="0.2">
      <c r="B50" s="28"/>
      <c r="E50" s="321" t="str">
        <f>E7</f>
        <v>Stavební úpravy stávající budovy business centra VŠB - TUO II.etapa</v>
      </c>
      <c r="F50" s="322"/>
      <c r="G50" s="322"/>
      <c r="H50" s="322"/>
      <c r="L50" s="28"/>
    </row>
    <row r="51" spans="2:47" ht="12" customHeight="1" x14ac:dyDescent="0.2">
      <c r="B51" s="20"/>
      <c r="C51" s="270" t="s">
        <v>133</v>
      </c>
      <c r="L51" s="20"/>
    </row>
    <row r="52" spans="2:47" s="1" customFormat="1" ht="16.5" customHeight="1" x14ac:dyDescent="0.2">
      <c r="B52" s="28"/>
      <c r="E52" s="321" t="s">
        <v>1752</v>
      </c>
      <c r="F52" s="320"/>
      <c r="G52" s="320"/>
      <c r="H52" s="320"/>
      <c r="L52" s="28"/>
    </row>
    <row r="53" spans="2:47" s="1" customFormat="1" ht="12" customHeight="1" x14ac:dyDescent="0.2">
      <c r="B53" s="28"/>
      <c r="C53" s="270" t="s">
        <v>1753</v>
      </c>
      <c r="L53" s="28"/>
    </row>
    <row r="54" spans="2:47" s="1" customFormat="1" ht="16.5" customHeight="1" x14ac:dyDescent="0.2">
      <c r="B54" s="28"/>
      <c r="E54" s="318" t="str">
        <f>E11</f>
        <v>24011055 - 3.NP budova A</v>
      </c>
      <c r="F54" s="320"/>
      <c r="G54" s="320"/>
      <c r="H54" s="320"/>
      <c r="L54" s="28"/>
    </row>
    <row r="55" spans="2:47" s="1" customFormat="1" ht="6.95" customHeight="1" x14ac:dyDescent="0.2">
      <c r="B55" s="28"/>
      <c r="L55" s="28"/>
    </row>
    <row r="56" spans="2:47" s="1" customFormat="1" ht="12" customHeight="1" x14ac:dyDescent="0.2">
      <c r="B56" s="28"/>
      <c r="C56" s="270" t="s">
        <v>22</v>
      </c>
      <c r="F56" s="260" t="str">
        <f>F14</f>
        <v>Ostrava</v>
      </c>
      <c r="I56" s="270" t="s">
        <v>24</v>
      </c>
      <c r="J56" s="267" t="str">
        <f>IF(J14="","",J14)</f>
        <v>9. 6. 2024</v>
      </c>
      <c r="L56" s="28"/>
    </row>
    <row r="57" spans="2:47" s="1" customFormat="1" ht="6.95" customHeight="1" x14ac:dyDescent="0.2">
      <c r="B57" s="28"/>
      <c r="L57" s="28"/>
    </row>
    <row r="58" spans="2:47" s="1" customFormat="1" ht="15.2" customHeight="1" x14ac:dyDescent="0.2">
      <c r="B58" s="28"/>
      <c r="C58" s="270" t="s">
        <v>28</v>
      </c>
      <c r="F58" s="260" t="str">
        <f>E17</f>
        <v>VŠB TU, Ostrava</v>
      </c>
      <c r="I58" s="270" t="s">
        <v>34</v>
      </c>
      <c r="J58" s="262" t="str">
        <f>E23</f>
        <v>ARCHI BIM</v>
      </c>
      <c r="L58" s="28"/>
    </row>
    <row r="59" spans="2:47" s="1" customFormat="1" ht="15.2" customHeight="1" x14ac:dyDescent="0.2">
      <c r="B59" s="28"/>
      <c r="C59" s="270" t="s">
        <v>32</v>
      </c>
      <c r="F59" s="260" t="str">
        <f>IF(E20="","",E20)</f>
        <v>Vyplň údaj</v>
      </c>
      <c r="I59" s="270" t="s">
        <v>37</v>
      </c>
      <c r="J59" s="262" t="str">
        <f>E26</f>
        <v>Anna Mužná</v>
      </c>
      <c r="L59" s="28"/>
    </row>
    <row r="60" spans="2:47" s="1" customFormat="1" ht="10.35" customHeight="1" x14ac:dyDescent="0.2">
      <c r="B60" s="28"/>
      <c r="L60" s="28"/>
    </row>
    <row r="61" spans="2:47" s="1" customFormat="1" ht="29.25" customHeight="1" x14ac:dyDescent="0.2">
      <c r="B61" s="28"/>
      <c r="C61" s="89" t="s">
        <v>137</v>
      </c>
      <c r="D61" s="83"/>
      <c r="E61" s="83"/>
      <c r="F61" s="83"/>
      <c r="G61" s="83"/>
      <c r="H61" s="83"/>
      <c r="I61" s="83"/>
      <c r="J61" s="90" t="s">
        <v>138</v>
      </c>
      <c r="K61" s="83"/>
      <c r="L61" s="28"/>
    </row>
    <row r="62" spans="2:47" s="1" customFormat="1" ht="10.35" customHeight="1" x14ac:dyDescent="0.2">
      <c r="B62" s="28"/>
      <c r="L62" s="28"/>
    </row>
    <row r="63" spans="2:47" s="1" customFormat="1" ht="22.7" customHeight="1" x14ac:dyDescent="0.2">
      <c r="B63" s="28"/>
      <c r="C63" s="91" t="s">
        <v>73</v>
      </c>
      <c r="J63" s="269">
        <f>J86</f>
        <v>0</v>
      </c>
      <c r="L63" s="28"/>
      <c r="AU63" s="17" t="s">
        <v>139</v>
      </c>
    </row>
    <row r="64" spans="2:47" s="8" customFormat="1" ht="24.95" customHeight="1" x14ac:dyDescent="0.2">
      <c r="B64" s="92"/>
      <c r="D64" s="93" t="s">
        <v>1977</v>
      </c>
      <c r="E64" s="94"/>
      <c r="F64" s="94"/>
      <c r="G64" s="94"/>
      <c r="H64" s="94"/>
      <c r="I64" s="94"/>
      <c r="J64" s="95">
        <f>J87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ht="12" customHeight="1" x14ac:dyDescent="0.2">
      <c r="B75" s="20"/>
      <c r="C75" s="270" t="s">
        <v>133</v>
      </c>
      <c r="L75" s="20"/>
    </row>
    <row r="76" spans="2:12" s="1" customFormat="1" ht="16.5" customHeight="1" x14ac:dyDescent="0.2">
      <c r="B76" s="28"/>
      <c r="E76" s="321" t="s">
        <v>1752</v>
      </c>
      <c r="F76" s="320"/>
      <c r="G76" s="320"/>
      <c r="H76" s="320"/>
      <c r="L76" s="28"/>
    </row>
    <row r="77" spans="2:12" s="1" customFormat="1" ht="12" customHeight="1" x14ac:dyDescent="0.2">
      <c r="B77" s="28"/>
      <c r="C77" s="270" t="s">
        <v>1753</v>
      </c>
      <c r="L77" s="28"/>
    </row>
    <row r="78" spans="2:12" s="1" customFormat="1" ht="16.5" customHeight="1" x14ac:dyDescent="0.2">
      <c r="B78" s="28"/>
      <c r="E78" s="318" t="str">
        <f>E11</f>
        <v>24011055 - 3.NP budova A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F14</f>
        <v>Ostrava</v>
      </c>
      <c r="I80" s="270" t="s">
        <v>24</v>
      </c>
      <c r="J80" s="267" t="str">
        <f>IF(J14="","",J14)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E17</f>
        <v>VŠB TU, Ostrava</v>
      </c>
      <c r="I82" s="270" t="s">
        <v>34</v>
      </c>
      <c r="J82" s="262" t="str">
        <f>E23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IF(E20="","",E20)</f>
        <v>Vyplň údaj</v>
      </c>
      <c r="I83" s="270" t="s">
        <v>37</v>
      </c>
      <c r="J83" s="262" t="str">
        <f>E26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1756</v>
      </c>
      <c r="F87" s="110" t="s">
        <v>1978</v>
      </c>
      <c r="I87" s="111"/>
      <c r="J87" s="112">
        <f>BK87</f>
        <v>0</v>
      </c>
      <c r="L87" s="108"/>
      <c r="M87" s="113"/>
      <c r="P87" s="114">
        <f>SUM(P88:P127)</f>
        <v>0</v>
      </c>
      <c r="R87" s="114">
        <f>SUM(R88:R127)</f>
        <v>0</v>
      </c>
      <c r="T87" s="115">
        <f>SUM(T88:T127)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SUM(BK88:BK127)</f>
        <v>0</v>
      </c>
    </row>
    <row r="88" spans="2:65" s="1" customFormat="1" ht="16.5" customHeight="1" x14ac:dyDescent="0.2">
      <c r="B88" s="120"/>
      <c r="C88" s="121" t="s">
        <v>83</v>
      </c>
      <c r="D88" s="121" t="s">
        <v>179</v>
      </c>
      <c r="E88" s="122" t="s">
        <v>1979</v>
      </c>
      <c r="F88" s="123" t="s">
        <v>1759</v>
      </c>
      <c r="G88" s="124" t="s">
        <v>328</v>
      </c>
      <c r="H88" s="125">
        <v>24</v>
      </c>
      <c r="I88" s="126"/>
      <c r="J88" s="127">
        <f t="shared" ref="J88:J127" si="0">ROUND(I88*H88,2)</f>
        <v>0</v>
      </c>
      <c r="K88" s="123" t="s">
        <v>338</v>
      </c>
      <c r="L88" s="28"/>
      <c r="M88" s="128" t="s">
        <v>3</v>
      </c>
      <c r="N88" s="129" t="s">
        <v>46</v>
      </c>
      <c r="P88" s="130">
        <f t="shared" ref="P88:P127" si="1">O88*H88</f>
        <v>0</v>
      </c>
      <c r="Q88" s="130">
        <v>0</v>
      </c>
      <c r="R88" s="130">
        <f t="shared" ref="R88:R127" si="2">Q88*H88</f>
        <v>0</v>
      </c>
      <c r="S88" s="130">
        <v>0</v>
      </c>
      <c r="T88" s="131">
        <f t="shared" ref="T88:T127" si="3">S88*H88</f>
        <v>0</v>
      </c>
      <c r="AR88" s="132" t="s">
        <v>184</v>
      </c>
      <c r="AT88" s="132" t="s">
        <v>179</v>
      </c>
      <c r="AU88" s="132" t="s">
        <v>83</v>
      </c>
      <c r="AY88" s="17" t="s">
        <v>177</v>
      </c>
      <c r="BE88" s="133">
        <f t="shared" ref="BE88:BE127" si="4">IF(N88="základní",J88,0)</f>
        <v>0</v>
      </c>
      <c r="BF88" s="133">
        <f t="shared" ref="BF88:BF127" si="5">IF(N88="snížená",J88,0)</f>
        <v>0</v>
      </c>
      <c r="BG88" s="133">
        <f t="shared" ref="BG88:BG127" si="6">IF(N88="zákl. přenesená",J88,0)</f>
        <v>0</v>
      </c>
      <c r="BH88" s="133">
        <f t="shared" ref="BH88:BH127" si="7">IF(N88="sníž. přenesená",J88,0)</f>
        <v>0</v>
      </c>
      <c r="BI88" s="133">
        <f t="shared" ref="BI88:BI127" si="8">IF(N88="nulová",J88,0)</f>
        <v>0</v>
      </c>
      <c r="BJ88" s="17" t="s">
        <v>83</v>
      </c>
      <c r="BK88" s="133">
        <f t="shared" ref="BK88:BK127" si="9">ROUND(I88*H88,2)</f>
        <v>0</v>
      </c>
      <c r="BL88" s="17" t="s">
        <v>184</v>
      </c>
      <c r="BM88" s="132" t="s">
        <v>1980</v>
      </c>
    </row>
    <row r="89" spans="2:65" s="1" customFormat="1" ht="16.5" customHeight="1" x14ac:dyDescent="0.2">
      <c r="B89" s="120"/>
      <c r="C89" s="121" t="s">
        <v>86</v>
      </c>
      <c r="D89" s="121" t="s">
        <v>179</v>
      </c>
      <c r="E89" s="122" t="s">
        <v>1981</v>
      </c>
      <c r="F89" s="123" t="s">
        <v>1765</v>
      </c>
      <c r="G89" s="124" t="s">
        <v>328</v>
      </c>
      <c r="H89" s="125">
        <v>30</v>
      </c>
      <c r="I89" s="126"/>
      <c r="J89" s="127">
        <f t="shared" si="0"/>
        <v>0</v>
      </c>
      <c r="K89" s="123" t="s">
        <v>338</v>
      </c>
      <c r="L89" s="28"/>
      <c r="M89" s="128" t="s">
        <v>3</v>
      </c>
      <c r="N89" s="129" t="s">
        <v>46</v>
      </c>
      <c r="P89" s="130">
        <f t="shared" si="1"/>
        <v>0</v>
      </c>
      <c r="Q89" s="130">
        <v>0</v>
      </c>
      <c r="R89" s="130">
        <f t="shared" si="2"/>
        <v>0</v>
      </c>
      <c r="S89" s="130">
        <v>0</v>
      </c>
      <c r="T89" s="131">
        <f t="shared" si="3"/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 t="shared" si="4"/>
        <v>0</v>
      </c>
      <c r="BF89" s="133">
        <f t="shared" si="5"/>
        <v>0</v>
      </c>
      <c r="BG89" s="133">
        <f t="shared" si="6"/>
        <v>0</v>
      </c>
      <c r="BH89" s="133">
        <f t="shared" si="7"/>
        <v>0</v>
      </c>
      <c r="BI89" s="133">
        <f t="shared" si="8"/>
        <v>0</v>
      </c>
      <c r="BJ89" s="17" t="s">
        <v>83</v>
      </c>
      <c r="BK89" s="133">
        <f t="shared" si="9"/>
        <v>0</v>
      </c>
      <c r="BL89" s="17" t="s">
        <v>184</v>
      </c>
      <c r="BM89" s="132" t="s">
        <v>1982</v>
      </c>
    </row>
    <row r="90" spans="2:65" s="1" customFormat="1" ht="16.5" customHeight="1" x14ac:dyDescent="0.2">
      <c r="B90" s="120"/>
      <c r="C90" s="121" t="s">
        <v>200</v>
      </c>
      <c r="D90" s="121" t="s">
        <v>179</v>
      </c>
      <c r="E90" s="122" t="s">
        <v>1837</v>
      </c>
      <c r="F90" s="123" t="s">
        <v>1759</v>
      </c>
      <c r="G90" s="124" t="s">
        <v>328</v>
      </c>
      <c r="H90" s="125">
        <v>30</v>
      </c>
      <c r="I90" s="126"/>
      <c r="J90" s="127">
        <f t="shared" si="0"/>
        <v>0</v>
      </c>
      <c r="K90" s="123" t="s">
        <v>338</v>
      </c>
      <c r="L90" s="28"/>
      <c r="M90" s="128" t="s">
        <v>3</v>
      </c>
      <c r="N90" s="129" t="s">
        <v>46</v>
      </c>
      <c r="P90" s="130">
        <f t="shared" si="1"/>
        <v>0</v>
      </c>
      <c r="Q90" s="130">
        <v>0</v>
      </c>
      <c r="R90" s="130">
        <f t="shared" si="2"/>
        <v>0</v>
      </c>
      <c r="S90" s="130">
        <v>0</v>
      </c>
      <c r="T90" s="131">
        <f t="shared" si="3"/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 t="shared" si="4"/>
        <v>0</v>
      </c>
      <c r="BF90" s="133">
        <f t="shared" si="5"/>
        <v>0</v>
      </c>
      <c r="BG90" s="133">
        <f t="shared" si="6"/>
        <v>0</v>
      </c>
      <c r="BH90" s="133">
        <f t="shared" si="7"/>
        <v>0</v>
      </c>
      <c r="BI90" s="133">
        <f t="shared" si="8"/>
        <v>0</v>
      </c>
      <c r="BJ90" s="17" t="s">
        <v>83</v>
      </c>
      <c r="BK90" s="133">
        <f t="shared" si="9"/>
        <v>0</v>
      </c>
      <c r="BL90" s="17" t="s">
        <v>184</v>
      </c>
      <c r="BM90" s="132" t="s">
        <v>1983</v>
      </c>
    </row>
    <row r="91" spans="2:65" s="1" customFormat="1" ht="16.5" customHeight="1" x14ac:dyDescent="0.2">
      <c r="B91" s="120"/>
      <c r="C91" s="121" t="s">
        <v>184</v>
      </c>
      <c r="D91" s="121" t="s">
        <v>179</v>
      </c>
      <c r="E91" s="122" t="s">
        <v>1839</v>
      </c>
      <c r="F91" s="123" t="s">
        <v>1765</v>
      </c>
      <c r="G91" s="124" t="s">
        <v>328</v>
      </c>
      <c r="H91" s="125">
        <v>33</v>
      </c>
      <c r="I91" s="126"/>
      <c r="J91" s="127">
        <f t="shared" si="0"/>
        <v>0</v>
      </c>
      <c r="K91" s="123" t="s">
        <v>338</v>
      </c>
      <c r="L91" s="28"/>
      <c r="M91" s="128" t="s">
        <v>3</v>
      </c>
      <c r="N91" s="129" t="s">
        <v>46</v>
      </c>
      <c r="P91" s="130">
        <f t="shared" si="1"/>
        <v>0</v>
      </c>
      <c r="Q91" s="130">
        <v>0</v>
      </c>
      <c r="R91" s="130">
        <f t="shared" si="2"/>
        <v>0</v>
      </c>
      <c r="S91" s="130">
        <v>0</v>
      </c>
      <c r="T91" s="131">
        <f t="shared" si="3"/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 t="shared" si="4"/>
        <v>0</v>
      </c>
      <c r="BF91" s="133">
        <f t="shared" si="5"/>
        <v>0</v>
      </c>
      <c r="BG91" s="133">
        <f t="shared" si="6"/>
        <v>0</v>
      </c>
      <c r="BH91" s="133">
        <f t="shared" si="7"/>
        <v>0</v>
      </c>
      <c r="BI91" s="133">
        <f t="shared" si="8"/>
        <v>0</v>
      </c>
      <c r="BJ91" s="17" t="s">
        <v>83</v>
      </c>
      <c r="BK91" s="133">
        <f t="shared" si="9"/>
        <v>0</v>
      </c>
      <c r="BL91" s="17" t="s">
        <v>184</v>
      </c>
      <c r="BM91" s="132" t="s">
        <v>1984</v>
      </c>
    </row>
    <row r="92" spans="2:65" s="1" customFormat="1" ht="16.5" customHeight="1" x14ac:dyDescent="0.2">
      <c r="B92" s="120"/>
      <c r="C92" s="121" t="s">
        <v>211</v>
      </c>
      <c r="D92" s="121" t="s">
        <v>179</v>
      </c>
      <c r="E92" s="122" t="s">
        <v>1758</v>
      </c>
      <c r="F92" s="123" t="s">
        <v>1759</v>
      </c>
      <c r="G92" s="124" t="s">
        <v>328</v>
      </c>
      <c r="H92" s="125">
        <v>24</v>
      </c>
      <c r="I92" s="126"/>
      <c r="J92" s="127">
        <f t="shared" si="0"/>
        <v>0</v>
      </c>
      <c r="K92" s="123" t="s">
        <v>338</v>
      </c>
      <c r="L92" s="28"/>
      <c r="M92" s="128" t="s">
        <v>3</v>
      </c>
      <c r="N92" s="129" t="s">
        <v>46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184</v>
      </c>
      <c r="AT92" s="132" t="s">
        <v>179</v>
      </c>
      <c r="AU92" s="132" t="s">
        <v>83</v>
      </c>
      <c r="AY92" s="17" t="s">
        <v>177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83</v>
      </c>
      <c r="BK92" s="133">
        <f t="shared" si="9"/>
        <v>0</v>
      </c>
      <c r="BL92" s="17" t="s">
        <v>184</v>
      </c>
      <c r="BM92" s="132" t="s">
        <v>1985</v>
      </c>
    </row>
    <row r="93" spans="2:65" s="1" customFormat="1" ht="16.5" customHeight="1" x14ac:dyDescent="0.2">
      <c r="B93" s="120"/>
      <c r="C93" s="121" t="s">
        <v>218</v>
      </c>
      <c r="D93" s="121" t="s">
        <v>179</v>
      </c>
      <c r="E93" s="122" t="s">
        <v>1764</v>
      </c>
      <c r="F93" s="123" t="s">
        <v>1765</v>
      </c>
      <c r="G93" s="124" t="s">
        <v>328</v>
      </c>
      <c r="H93" s="125">
        <v>12</v>
      </c>
      <c r="I93" s="126"/>
      <c r="J93" s="127">
        <f t="shared" si="0"/>
        <v>0</v>
      </c>
      <c r="K93" s="123" t="s">
        <v>338</v>
      </c>
      <c r="L93" s="28"/>
      <c r="M93" s="128" t="s">
        <v>3</v>
      </c>
      <c r="N93" s="129" t="s">
        <v>46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184</v>
      </c>
      <c r="AT93" s="132" t="s">
        <v>179</v>
      </c>
      <c r="AU93" s="132" t="s">
        <v>83</v>
      </c>
      <c r="AY93" s="17" t="s">
        <v>177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83</v>
      </c>
      <c r="BK93" s="133">
        <f t="shared" si="9"/>
        <v>0</v>
      </c>
      <c r="BL93" s="17" t="s">
        <v>184</v>
      </c>
      <c r="BM93" s="132" t="s">
        <v>1986</v>
      </c>
    </row>
    <row r="94" spans="2:65" s="1" customFormat="1" ht="16.5" customHeight="1" x14ac:dyDescent="0.2">
      <c r="B94" s="120"/>
      <c r="C94" s="121" t="s">
        <v>224</v>
      </c>
      <c r="D94" s="121" t="s">
        <v>179</v>
      </c>
      <c r="E94" s="122" t="s">
        <v>1894</v>
      </c>
      <c r="F94" s="123" t="s">
        <v>1759</v>
      </c>
      <c r="G94" s="124" t="s">
        <v>328</v>
      </c>
      <c r="H94" s="125">
        <v>24</v>
      </c>
      <c r="I94" s="126"/>
      <c r="J94" s="127">
        <f t="shared" si="0"/>
        <v>0</v>
      </c>
      <c r="K94" s="123" t="s">
        <v>338</v>
      </c>
      <c r="L94" s="28"/>
      <c r="M94" s="128" t="s">
        <v>3</v>
      </c>
      <c r="N94" s="129" t="s">
        <v>46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184</v>
      </c>
      <c r="AT94" s="132" t="s">
        <v>179</v>
      </c>
      <c r="AU94" s="132" t="s">
        <v>83</v>
      </c>
      <c r="AY94" s="17" t="s">
        <v>177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83</v>
      </c>
      <c r="BK94" s="133">
        <f t="shared" si="9"/>
        <v>0</v>
      </c>
      <c r="BL94" s="17" t="s">
        <v>184</v>
      </c>
      <c r="BM94" s="132" t="s">
        <v>1987</v>
      </c>
    </row>
    <row r="95" spans="2:65" s="1" customFormat="1" ht="16.5" customHeight="1" x14ac:dyDescent="0.2">
      <c r="B95" s="120"/>
      <c r="C95" s="121" t="s">
        <v>231</v>
      </c>
      <c r="D95" s="121" t="s">
        <v>179</v>
      </c>
      <c r="E95" s="122" t="s">
        <v>1896</v>
      </c>
      <c r="F95" s="123" t="s">
        <v>1765</v>
      </c>
      <c r="G95" s="124" t="s">
        <v>328</v>
      </c>
      <c r="H95" s="125">
        <v>18</v>
      </c>
      <c r="I95" s="126"/>
      <c r="J95" s="127">
        <f t="shared" si="0"/>
        <v>0</v>
      </c>
      <c r="K95" s="123" t="s">
        <v>338</v>
      </c>
      <c r="L95" s="28"/>
      <c r="M95" s="128" t="s">
        <v>3</v>
      </c>
      <c r="N95" s="129" t="s">
        <v>46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184</v>
      </c>
      <c r="AT95" s="132" t="s">
        <v>179</v>
      </c>
      <c r="AU95" s="132" t="s">
        <v>83</v>
      </c>
      <c r="AY95" s="17" t="s">
        <v>177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83</v>
      </c>
      <c r="BK95" s="133">
        <f t="shared" si="9"/>
        <v>0</v>
      </c>
      <c r="BL95" s="17" t="s">
        <v>184</v>
      </c>
      <c r="BM95" s="132" t="s">
        <v>1988</v>
      </c>
    </row>
    <row r="96" spans="2:65" s="1" customFormat="1" ht="16.5" customHeight="1" x14ac:dyDescent="0.2">
      <c r="B96" s="120"/>
      <c r="C96" s="121" t="s">
        <v>237</v>
      </c>
      <c r="D96" s="121" t="s">
        <v>179</v>
      </c>
      <c r="E96" s="122" t="s">
        <v>1898</v>
      </c>
      <c r="F96" s="123" t="s">
        <v>1759</v>
      </c>
      <c r="G96" s="124" t="s">
        <v>328</v>
      </c>
      <c r="H96" s="125">
        <v>10</v>
      </c>
      <c r="I96" s="126"/>
      <c r="J96" s="127">
        <f t="shared" si="0"/>
        <v>0</v>
      </c>
      <c r="K96" s="123" t="s">
        <v>338</v>
      </c>
      <c r="L96" s="28"/>
      <c r="M96" s="128" t="s">
        <v>3</v>
      </c>
      <c r="N96" s="129" t="s">
        <v>46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184</v>
      </c>
      <c r="AT96" s="132" t="s">
        <v>179</v>
      </c>
      <c r="AU96" s="132" t="s">
        <v>83</v>
      </c>
      <c r="AY96" s="17" t="s">
        <v>177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83</v>
      </c>
      <c r="BK96" s="133">
        <f t="shared" si="9"/>
        <v>0</v>
      </c>
      <c r="BL96" s="17" t="s">
        <v>184</v>
      </c>
      <c r="BM96" s="132" t="s">
        <v>1989</v>
      </c>
    </row>
    <row r="97" spans="2:65" s="1" customFormat="1" ht="16.5" customHeight="1" x14ac:dyDescent="0.2">
      <c r="B97" s="120"/>
      <c r="C97" s="121" t="s">
        <v>245</v>
      </c>
      <c r="D97" s="121" t="s">
        <v>179</v>
      </c>
      <c r="E97" s="122" t="s">
        <v>1990</v>
      </c>
      <c r="F97" s="123" t="s">
        <v>1759</v>
      </c>
      <c r="G97" s="124" t="s">
        <v>328</v>
      </c>
      <c r="H97" s="125">
        <v>30</v>
      </c>
      <c r="I97" s="126"/>
      <c r="J97" s="127">
        <f t="shared" si="0"/>
        <v>0</v>
      </c>
      <c r="K97" s="123" t="s">
        <v>338</v>
      </c>
      <c r="L97" s="28"/>
      <c r="M97" s="128" t="s">
        <v>3</v>
      </c>
      <c r="N97" s="129" t="s">
        <v>46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184</v>
      </c>
      <c r="AT97" s="132" t="s">
        <v>179</v>
      </c>
      <c r="AU97" s="132" t="s">
        <v>83</v>
      </c>
      <c r="AY97" s="17" t="s">
        <v>177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83</v>
      </c>
      <c r="BK97" s="133">
        <f t="shared" si="9"/>
        <v>0</v>
      </c>
      <c r="BL97" s="17" t="s">
        <v>184</v>
      </c>
      <c r="BM97" s="132" t="s">
        <v>1991</v>
      </c>
    </row>
    <row r="98" spans="2:65" s="1" customFormat="1" ht="16.5" customHeight="1" x14ac:dyDescent="0.2">
      <c r="B98" s="120"/>
      <c r="C98" s="121" t="s">
        <v>252</v>
      </c>
      <c r="D98" s="121" t="s">
        <v>179</v>
      </c>
      <c r="E98" s="122" t="s">
        <v>1992</v>
      </c>
      <c r="F98" s="123" t="s">
        <v>1765</v>
      </c>
      <c r="G98" s="124" t="s">
        <v>328</v>
      </c>
      <c r="H98" s="125">
        <v>18</v>
      </c>
      <c r="I98" s="126"/>
      <c r="J98" s="127">
        <f t="shared" si="0"/>
        <v>0</v>
      </c>
      <c r="K98" s="123" t="s">
        <v>338</v>
      </c>
      <c r="L98" s="28"/>
      <c r="M98" s="128" t="s">
        <v>3</v>
      </c>
      <c r="N98" s="129" t="s">
        <v>46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184</v>
      </c>
      <c r="AT98" s="132" t="s">
        <v>179</v>
      </c>
      <c r="AU98" s="132" t="s">
        <v>83</v>
      </c>
      <c r="AY98" s="17" t="s">
        <v>177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83</v>
      </c>
      <c r="BK98" s="133">
        <f t="shared" si="9"/>
        <v>0</v>
      </c>
      <c r="BL98" s="17" t="s">
        <v>184</v>
      </c>
      <c r="BM98" s="132" t="s">
        <v>1993</v>
      </c>
    </row>
    <row r="99" spans="2:65" s="1" customFormat="1" ht="24.2" customHeight="1" x14ac:dyDescent="0.2">
      <c r="B99" s="120"/>
      <c r="C99" s="121" t="s">
        <v>237</v>
      </c>
      <c r="D99" s="121" t="s">
        <v>179</v>
      </c>
      <c r="E99" s="122" t="s">
        <v>1994</v>
      </c>
      <c r="F99" s="123" t="s">
        <v>1759</v>
      </c>
      <c r="G99" s="124" t="s">
        <v>328</v>
      </c>
      <c r="H99" s="125">
        <v>13</v>
      </c>
      <c r="I99" s="126"/>
      <c r="J99" s="127">
        <f t="shared" si="0"/>
        <v>0</v>
      </c>
      <c r="K99" s="123" t="s">
        <v>338</v>
      </c>
      <c r="L99" s="28"/>
      <c r="M99" s="128" t="s">
        <v>3</v>
      </c>
      <c r="N99" s="129" t="s">
        <v>46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184</v>
      </c>
      <c r="AT99" s="132" t="s">
        <v>179</v>
      </c>
      <c r="AU99" s="132" t="s">
        <v>83</v>
      </c>
      <c r="AY99" s="17" t="s">
        <v>177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83</v>
      </c>
      <c r="BK99" s="133">
        <f t="shared" si="9"/>
        <v>0</v>
      </c>
      <c r="BL99" s="17" t="s">
        <v>184</v>
      </c>
      <c r="BM99" s="132" t="s">
        <v>1995</v>
      </c>
    </row>
    <row r="100" spans="2:65" s="1" customFormat="1" ht="16.5" customHeight="1" x14ac:dyDescent="0.2">
      <c r="B100" s="120"/>
      <c r="C100" s="121" t="s">
        <v>263</v>
      </c>
      <c r="D100" s="121" t="s">
        <v>179</v>
      </c>
      <c r="E100" s="122" t="s">
        <v>1761</v>
      </c>
      <c r="F100" s="123" t="s">
        <v>1845</v>
      </c>
      <c r="G100" s="124" t="s">
        <v>917</v>
      </c>
      <c r="H100" s="125">
        <v>4</v>
      </c>
      <c r="I100" s="126"/>
      <c r="J100" s="127">
        <f t="shared" si="0"/>
        <v>0</v>
      </c>
      <c r="K100" s="123" t="s">
        <v>338</v>
      </c>
      <c r="L100" s="28"/>
      <c r="M100" s="128" t="s">
        <v>3</v>
      </c>
      <c r="N100" s="129" t="s">
        <v>46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184</v>
      </c>
      <c r="AT100" s="132" t="s">
        <v>179</v>
      </c>
      <c r="AU100" s="132" t="s">
        <v>83</v>
      </c>
      <c r="AY100" s="17" t="s">
        <v>177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7" t="s">
        <v>83</v>
      </c>
      <c r="BK100" s="133">
        <f t="shared" si="9"/>
        <v>0</v>
      </c>
      <c r="BL100" s="17" t="s">
        <v>184</v>
      </c>
      <c r="BM100" s="132" t="s">
        <v>1996</v>
      </c>
    </row>
    <row r="101" spans="2:65" s="1" customFormat="1" ht="21.75" customHeight="1" x14ac:dyDescent="0.2">
      <c r="B101" s="120"/>
      <c r="C101" s="121" t="s">
        <v>269</v>
      </c>
      <c r="D101" s="121" t="s">
        <v>179</v>
      </c>
      <c r="E101" s="122" t="s">
        <v>1847</v>
      </c>
      <c r="F101" s="123" t="s">
        <v>1762</v>
      </c>
      <c r="G101" s="124" t="s">
        <v>917</v>
      </c>
      <c r="H101" s="125">
        <v>25</v>
      </c>
      <c r="I101" s="126"/>
      <c r="J101" s="127">
        <f t="shared" si="0"/>
        <v>0</v>
      </c>
      <c r="K101" s="123" t="s">
        <v>338</v>
      </c>
      <c r="L101" s="28"/>
      <c r="M101" s="128" t="s">
        <v>3</v>
      </c>
      <c r="N101" s="129" t="s">
        <v>46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184</v>
      </c>
      <c r="AT101" s="132" t="s">
        <v>179</v>
      </c>
      <c r="AU101" s="132" t="s">
        <v>83</v>
      </c>
      <c r="AY101" s="17" t="s">
        <v>177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7" t="s">
        <v>83</v>
      </c>
      <c r="BK101" s="133">
        <f t="shared" si="9"/>
        <v>0</v>
      </c>
      <c r="BL101" s="17" t="s">
        <v>184</v>
      </c>
      <c r="BM101" s="132" t="s">
        <v>1997</v>
      </c>
    </row>
    <row r="102" spans="2:65" s="1" customFormat="1" ht="16.5" customHeight="1" x14ac:dyDescent="0.2">
      <c r="B102" s="120"/>
      <c r="C102" s="121" t="s">
        <v>276</v>
      </c>
      <c r="D102" s="121" t="s">
        <v>179</v>
      </c>
      <c r="E102" s="122" t="s">
        <v>1767</v>
      </c>
      <c r="F102" s="123" t="s">
        <v>1771</v>
      </c>
      <c r="G102" s="124" t="s">
        <v>917</v>
      </c>
      <c r="H102" s="125">
        <v>28</v>
      </c>
      <c r="I102" s="126"/>
      <c r="J102" s="127">
        <f t="shared" si="0"/>
        <v>0</v>
      </c>
      <c r="K102" s="123" t="s">
        <v>338</v>
      </c>
      <c r="L102" s="28"/>
      <c r="M102" s="128" t="s">
        <v>3</v>
      </c>
      <c r="N102" s="129" t="s">
        <v>46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184</v>
      </c>
      <c r="AT102" s="132" t="s">
        <v>179</v>
      </c>
      <c r="AU102" s="132" t="s">
        <v>83</v>
      </c>
      <c r="AY102" s="17" t="s">
        <v>177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7" t="s">
        <v>83</v>
      </c>
      <c r="BK102" s="133">
        <f t="shared" si="9"/>
        <v>0</v>
      </c>
      <c r="BL102" s="17" t="s">
        <v>184</v>
      </c>
      <c r="BM102" s="132" t="s">
        <v>1998</v>
      </c>
    </row>
    <row r="103" spans="2:65" s="1" customFormat="1" ht="16.5" customHeight="1" x14ac:dyDescent="0.2">
      <c r="B103" s="120"/>
      <c r="C103" s="121" t="s">
        <v>284</v>
      </c>
      <c r="D103" s="121" t="s">
        <v>179</v>
      </c>
      <c r="E103" s="122" t="s">
        <v>1770</v>
      </c>
      <c r="F103" s="123" t="s">
        <v>1851</v>
      </c>
      <c r="G103" s="124" t="s">
        <v>917</v>
      </c>
      <c r="H103" s="125">
        <v>6</v>
      </c>
      <c r="I103" s="126"/>
      <c r="J103" s="127">
        <f t="shared" si="0"/>
        <v>0</v>
      </c>
      <c r="K103" s="123" t="s">
        <v>338</v>
      </c>
      <c r="L103" s="28"/>
      <c r="M103" s="128" t="s">
        <v>3</v>
      </c>
      <c r="N103" s="129" t="s">
        <v>46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184</v>
      </c>
      <c r="AT103" s="132" t="s">
        <v>179</v>
      </c>
      <c r="AU103" s="132" t="s">
        <v>83</v>
      </c>
      <c r="AY103" s="17" t="s">
        <v>177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7" t="s">
        <v>83</v>
      </c>
      <c r="BK103" s="133">
        <f t="shared" si="9"/>
        <v>0</v>
      </c>
      <c r="BL103" s="17" t="s">
        <v>184</v>
      </c>
      <c r="BM103" s="132" t="s">
        <v>1999</v>
      </c>
    </row>
    <row r="104" spans="2:65" s="1" customFormat="1" ht="21.75" customHeight="1" x14ac:dyDescent="0.2">
      <c r="B104" s="120"/>
      <c r="C104" s="121" t="s">
        <v>290</v>
      </c>
      <c r="D104" s="121" t="s">
        <v>179</v>
      </c>
      <c r="E104" s="122" t="s">
        <v>1773</v>
      </c>
      <c r="F104" s="123" t="s">
        <v>1774</v>
      </c>
      <c r="G104" s="124" t="s">
        <v>917</v>
      </c>
      <c r="H104" s="125">
        <v>19</v>
      </c>
      <c r="I104" s="126"/>
      <c r="J104" s="127">
        <f t="shared" si="0"/>
        <v>0</v>
      </c>
      <c r="K104" s="123" t="s">
        <v>338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184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184</v>
      </c>
      <c r="BM104" s="132" t="s">
        <v>2000</v>
      </c>
    </row>
    <row r="105" spans="2:65" s="1" customFormat="1" ht="16.5" customHeight="1" x14ac:dyDescent="0.2">
      <c r="B105" s="120"/>
      <c r="C105" s="121" t="s">
        <v>461</v>
      </c>
      <c r="D105" s="121" t="s">
        <v>179</v>
      </c>
      <c r="E105" s="122" t="s">
        <v>301</v>
      </c>
      <c r="F105" s="123" t="s">
        <v>1777</v>
      </c>
      <c r="G105" s="124" t="s">
        <v>917</v>
      </c>
      <c r="H105" s="125">
        <v>19</v>
      </c>
      <c r="I105" s="126"/>
      <c r="J105" s="127">
        <f t="shared" si="0"/>
        <v>0</v>
      </c>
      <c r="K105" s="123" t="s">
        <v>338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184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184</v>
      </c>
      <c r="BM105" s="132" t="s">
        <v>2001</v>
      </c>
    </row>
    <row r="106" spans="2:65" s="1" customFormat="1" ht="16.5" customHeight="1" x14ac:dyDescent="0.2">
      <c r="B106" s="120"/>
      <c r="C106" s="121" t="s">
        <v>301</v>
      </c>
      <c r="D106" s="121" t="s">
        <v>179</v>
      </c>
      <c r="E106" s="122" t="s">
        <v>1779</v>
      </c>
      <c r="F106" s="123" t="s">
        <v>1780</v>
      </c>
      <c r="G106" s="124" t="s">
        <v>917</v>
      </c>
      <c r="H106" s="125">
        <v>177</v>
      </c>
      <c r="I106" s="126"/>
      <c r="J106" s="127">
        <f t="shared" si="0"/>
        <v>0</v>
      </c>
      <c r="K106" s="123" t="s">
        <v>338</v>
      </c>
      <c r="L106" s="28"/>
      <c r="M106" s="128" t="s">
        <v>3</v>
      </c>
      <c r="N106" s="129" t="s">
        <v>46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184</v>
      </c>
      <c r="AT106" s="132" t="s">
        <v>179</v>
      </c>
      <c r="AU106" s="132" t="s">
        <v>83</v>
      </c>
      <c r="AY106" s="17" t="s">
        <v>177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7" t="s">
        <v>83</v>
      </c>
      <c r="BK106" s="133">
        <f t="shared" si="9"/>
        <v>0</v>
      </c>
      <c r="BL106" s="17" t="s">
        <v>184</v>
      </c>
      <c r="BM106" s="132" t="s">
        <v>2002</v>
      </c>
    </row>
    <row r="107" spans="2:65" s="1" customFormat="1" ht="16.5" customHeight="1" x14ac:dyDescent="0.2">
      <c r="B107" s="120"/>
      <c r="C107" s="121" t="s">
        <v>309</v>
      </c>
      <c r="D107" s="121" t="s">
        <v>179</v>
      </c>
      <c r="E107" s="122" t="s">
        <v>1782</v>
      </c>
      <c r="F107" s="123" t="s">
        <v>1783</v>
      </c>
      <c r="G107" s="124" t="s">
        <v>917</v>
      </c>
      <c r="H107" s="125">
        <v>177</v>
      </c>
      <c r="I107" s="126"/>
      <c r="J107" s="127">
        <f t="shared" si="0"/>
        <v>0</v>
      </c>
      <c r="K107" s="123" t="s">
        <v>338</v>
      </c>
      <c r="L107" s="28"/>
      <c r="M107" s="128" t="s">
        <v>3</v>
      </c>
      <c r="N107" s="129" t="s">
        <v>46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184</v>
      </c>
      <c r="AT107" s="132" t="s">
        <v>179</v>
      </c>
      <c r="AU107" s="132" t="s">
        <v>83</v>
      </c>
      <c r="AY107" s="17" t="s">
        <v>177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7" t="s">
        <v>83</v>
      </c>
      <c r="BK107" s="133">
        <f t="shared" si="9"/>
        <v>0</v>
      </c>
      <c r="BL107" s="17" t="s">
        <v>184</v>
      </c>
      <c r="BM107" s="132" t="s">
        <v>2003</v>
      </c>
    </row>
    <row r="108" spans="2:65" s="1" customFormat="1" ht="16.5" customHeight="1" x14ac:dyDescent="0.2">
      <c r="B108" s="120"/>
      <c r="C108" s="121" t="s">
        <v>319</v>
      </c>
      <c r="D108" s="121" t="s">
        <v>179</v>
      </c>
      <c r="E108" s="122" t="s">
        <v>1785</v>
      </c>
      <c r="F108" s="123" t="s">
        <v>1786</v>
      </c>
      <c r="G108" s="124" t="s">
        <v>917</v>
      </c>
      <c r="H108" s="125">
        <v>12</v>
      </c>
      <c r="I108" s="126"/>
      <c r="J108" s="127">
        <f t="shared" si="0"/>
        <v>0</v>
      </c>
      <c r="K108" s="123" t="s">
        <v>338</v>
      </c>
      <c r="L108" s="28"/>
      <c r="M108" s="128" t="s">
        <v>3</v>
      </c>
      <c r="N108" s="129" t="s">
        <v>46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184</v>
      </c>
      <c r="AT108" s="132" t="s">
        <v>179</v>
      </c>
      <c r="AU108" s="132" t="s">
        <v>83</v>
      </c>
      <c r="AY108" s="17" t="s">
        <v>177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7" t="s">
        <v>83</v>
      </c>
      <c r="BK108" s="133">
        <f t="shared" si="9"/>
        <v>0</v>
      </c>
      <c r="BL108" s="17" t="s">
        <v>184</v>
      </c>
      <c r="BM108" s="132" t="s">
        <v>2004</v>
      </c>
    </row>
    <row r="109" spans="2:65" s="1" customFormat="1" ht="16.5" customHeight="1" x14ac:dyDescent="0.2">
      <c r="B109" s="120"/>
      <c r="C109" s="121" t="s">
        <v>8</v>
      </c>
      <c r="D109" s="121" t="s">
        <v>179</v>
      </c>
      <c r="E109" s="122" t="s">
        <v>1921</v>
      </c>
      <c r="F109" s="123" t="s">
        <v>1789</v>
      </c>
      <c r="G109" s="124" t="s">
        <v>917</v>
      </c>
      <c r="H109" s="125">
        <v>6</v>
      </c>
      <c r="I109" s="126"/>
      <c r="J109" s="127">
        <f t="shared" si="0"/>
        <v>0</v>
      </c>
      <c r="K109" s="123" t="s">
        <v>338</v>
      </c>
      <c r="L109" s="28"/>
      <c r="M109" s="128" t="s">
        <v>3</v>
      </c>
      <c r="N109" s="129" t="s">
        <v>46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184</v>
      </c>
      <c r="AT109" s="132" t="s">
        <v>179</v>
      </c>
      <c r="AU109" s="132" t="s">
        <v>83</v>
      </c>
      <c r="AY109" s="17" t="s">
        <v>177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7" t="s">
        <v>83</v>
      </c>
      <c r="BK109" s="133">
        <f t="shared" si="9"/>
        <v>0</v>
      </c>
      <c r="BL109" s="17" t="s">
        <v>184</v>
      </c>
      <c r="BM109" s="132" t="s">
        <v>2005</v>
      </c>
    </row>
    <row r="110" spans="2:65" s="1" customFormat="1" ht="16.5" customHeight="1" x14ac:dyDescent="0.2">
      <c r="B110" s="120"/>
      <c r="C110" s="121" t="s">
        <v>335</v>
      </c>
      <c r="D110" s="121" t="s">
        <v>179</v>
      </c>
      <c r="E110" s="122" t="s">
        <v>2006</v>
      </c>
      <c r="F110" s="123" t="s">
        <v>1860</v>
      </c>
      <c r="G110" s="124" t="s">
        <v>328</v>
      </c>
      <c r="H110" s="125">
        <v>266</v>
      </c>
      <c r="I110" s="126"/>
      <c r="J110" s="127">
        <f t="shared" si="0"/>
        <v>0</v>
      </c>
      <c r="K110" s="123" t="s">
        <v>338</v>
      </c>
      <c r="L110" s="28"/>
      <c r="M110" s="128" t="s">
        <v>3</v>
      </c>
      <c r="N110" s="129" t="s">
        <v>46</v>
      </c>
      <c r="P110" s="130">
        <f t="shared" si="1"/>
        <v>0</v>
      </c>
      <c r="Q110" s="130">
        <v>0</v>
      </c>
      <c r="R110" s="130">
        <f t="shared" si="2"/>
        <v>0</v>
      </c>
      <c r="S110" s="130">
        <v>0</v>
      </c>
      <c r="T110" s="131">
        <f t="shared" si="3"/>
        <v>0</v>
      </c>
      <c r="AR110" s="132" t="s">
        <v>184</v>
      </c>
      <c r="AT110" s="132" t="s">
        <v>179</v>
      </c>
      <c r="AU110" s="132" t="s">
        <v>83</v>
      </c>
      <c r="AY110" s="17" t="s">
        <v>177</v>
      </c>
      <c r="BE110" s="133">
        <f t="shared" si="4"/>
        <v>0</v>
      </c>
      <c r="BF110" s="133">
        <f t="shared" si="5"/>
        <v>0</v>
      </c>
      <c r="BG110" s="133">
        <f t="shared" si="6"/>
        <v>0</v>
      </c>
      <c r="BH110" s="133">
        <f t="shared" si="7"/>
        <v>0</v>
      </c>
      <c r="BI110" s="133">
        <f t="shared" si="8"/>
        <v>0</v>
      </c>
      <c r="BJ110" s="17" t="s">
        <v>83</v>
      </c>
      <c r="BK110" s="133">
        <f t="shared" si="9"/>
        <v>0</v>
      </c>
      <c r="BL110" s="17" t="s">
        <v>184</v>
      </c>
      <c r="BM110" s="132" t="s">
        <v>2007</v>
      </c>
    </row>
    <row r="111" spans="2:65" s="1" customFormat="1" ht="16.5" customHeight="1" x14ac:dyDescent="0.2">
      <c r="B111" s="120"/>
      <c r="C111" s="121" t="s">
        <v>343</v>
      </c>
      <c r="D111" s="121" t="s">
        <v>179</v>
      </c>
      <c r="E111" s="122" t="s">
        <v>2008</v>
      </c>
      <c r="F111" s="123" t="s">
        <v>2009</v>
      </c>
      <c r="G111" s="124" t="s">
        <v>917</v>
      </c>
      <c r="H111" s="125">
        <v>1</v>
      </c>
      <c r="I111" s="126"/>
      <c r="J111" s="127">
        <f t="shared" si="0"/>
        <v>0</v>
      </c>
      <c r="K111" s="123" t="s">
        <v>338</v>
      </c>
      <c r="L111" s="28"/>
      <c r="M111" s="128" t="s">
        <v>3</v>
      </c>
      <c r="N111" s="129" t="s">
        <v>46</v>
      </c>
      <c r="P111" s="130">
        <f t="shared" si="1"/>
        <v>0</v>
      </c>
      <c r="Q111" s="130">
        <v>0</v>
      </c>
      <c r="R111" s="130">
        <f t="shared" si="2"/>
        <v>0</v>
      </c>
      <c r="S111" s="130">
        <v>0</v>
      </c>
      <c r="T111" s="131">
        <f t="shared" si="3"/>
        <v>0</v>
      </c>
      <c r="AR111" s="132" t="s">
        <v>184</v>
      </c>
      <c r="AT111" s="132" t="s">
        <v>179</v>
      </c>
      <c r="AU111" s="132" t="s">
        <v>83</v>
      </c>
      <c r="AY111" s="17" t="s">
        <v>177</v>
      </c>
      <c r="BE111" s="133">
        <f t="shared" si="4"/>
        <v>0</v>
      </c>
      <c r="BF111" s="133">
        <f t="shared" si="5"/>
        <v>0</v>
      </c>
      <c r="BG111" s="133">
        <f t="shared" si="6"/>
        <v>0</v>
      </c>
      <c r="BH111" s="133">
        <f t="shared" si="7"/>
        <v>0</v>
      </c>
      <c r="BI111" s="133">
        <f t="shared" si="8"/>
        <v>0</v>
      </c>
      <c r="BJ111" s="17" t="s">
        <v>83</v>
      </c>
      <c r="BK111" s="133">
        <f t="shared" si="9"/>
        <v>0</v>
      </c>
      <c r="BL111" s="17" t="s">
        <v>184</v>
      </c>
      <c r="BM111" s="132" t="s">
        <v>2010</v>
      </c>
    </row>
    <row r="112" spans="2:65" s="1" customFormat="1" ht="16.5" customHeight="1" x14ac:dyDescent="0.2">
      <c r="B112" s="120"/>
      <c r="C112" s="121" t="s">
        <v>350</v>
      </c>
      <c r="D112" s="121" t="s">
        <v>179</v>
      </c>
      <c r="E112" s="122" t="s">
        <v>1926</v>
      </c>
      <c r="F112" s="123" t="s">
        <v>1927</v>
      </c>
      <c r="G112" s="124" t="s">
        <v>917</v>
      </c>
      <c r="H112" s="125">
        <v>1</v>
      </c>
      <c r="I112" s="126"/>
      <c r="J112" s="127">
        <f t="shared" si="0"/>
        <v>0</v>
      </c>
      <c r="K112" s="123" t="s">
        <v>338</v>
      </c>
      <c r="L112" s="28"/>
      <c r="M112" s="128" t="s">
        <v>3</v>
      </c>
      <c r="N112" s="129" t="s">
        <v>46</v>
      </c>
      <c r="P112" s="130">
        <f t="shared" si="1"/>
        <v>0</v>
      </c>
      <c r="Q112" s="130">
        <v>0</v>
      </c>
      <c r="R112" s="130">
        <f t="shared" si="2"/>
        <v>0</v>
      </c>
      <c r="S112" s="130">
        <v>0</v>
      </c>
      <c r="T112" s="131">
        <f t="shared" si="3"/>
        <v>0</v>
      </c>
      <c r="AR112" s="132" t="s">
        <v>184</v>
      </c>
      <c r="AT112" s="132" t="s">
        <v>179</v>
      </c>
      <c r="AU112" s="132" t="s">
        <v>83</v>
      </c>
      <c r="AY112" s="17" t="s">
        <v>177</v>
      </c>
      <c r="BE112" s="133">
        <f t="shared" si="4"/>
        <v>0</v>
      </c>
      <c r="BF112" s="133">
        <f t="shared" si="5"/>
        <v>0</v>
      </c>
      <c r="BG112" s="133">
        <f t="shared" si="6"/>
        <v>0</v>
      </c>
      <c r="BH112" s="133">
        <f t="shared" si="7"/>
        <v>0</v>
      </c>
      <c r="BI112" s="133">
        <f t="shared" si="8"/>
        <v>0</v>
      </c>
      <c r="BJ112" s="17" t="s">
        <v>83</v>
      </c>
      <c r="BK112" s="133">
        <f t="shared" si="9"/>
        <v>0</v>
      </c>
      <c r="BL112" s="17" t="s">
        <v>184</v>
      </c>
      <c r="BM112" s="132" t="s">
        <v>2011</v>
      </c>
    </row>
    <row r="113" spans="2:65" s="1" customFormat="1" ht="16.5" customHeight="1" x14ac:dyDescent="0.2">
      <c r="B113" s="120"/>
      <c r="C113" s="121" t="s">
        <v>363</v>
      </c>
      <c r="D113" s="121" t="s">
        <v>179</v>
      </c>
      <c r="E113" s="122" t="s">
        <v>2012</v>
      </c>
      <c r="F113" s="123" t="s">
        <v>2013</v>
      </c>
      <c r="G113" s="124" t="s">
        <v>917</v>
      </c>
      <c r="H113" s="125">
        <v>1</v>
      </c>
      <c r="I113" s="126"/>
      <c r="J113" s="127">
        <f t="shared" si="0"/>
        <v>0</v>
      </c>
      <c r="K113" s="123" t="s">
        <v>338</v>
      </c>
      <c r="L113" s="28"/>
      <c r="M113" s="128" t="s">
        <v>3</v>
      </c>
      <c r="N113" s="129" t="s">
        <v>46</v>
      </c>
      <c r="P113" s="130">
        <f t="shared" si="1"/>
        <v>0</v>
      </c>
      <c r="Q113" s="130">
        <v>0</v>
      </c>
      <c r="R113" s="130">
        <f t="shared" si="2"/>
        <v>0</v>
      </c>
      <c r="S113" s="130">
        <v>0</v>
      </c>
      <c r="T113" s="131">
        <f t="shared" si="3"/>
        <v>0</v>
      </c>
      <c r="AR113" s="132" t="s">
        <v>184</v>
      </c>
      <c r="AT113" s="132" t="s">
        <v>179</v>
      </c>
      <c r="AU113" s="132" t="s">
        <v>83</v>
      </c>
      <c r="AY113" s="17" t="s">
        <v>177</v>
      </c>
      <c r="BE113" s="133">
        <f t="shared" si="4"/>
        <v>0</v>
      </c>
      <c r="BF113" s="133">
        <f t="shared" si="5"/>
        <v>0</v>
      </c>
      <c r="BG113" s="133">
        <f t="shared" si="6"/>
        <v>0</v>
      </c>
      <c r="BH113" s="133">
        <f t="shared" si="7"/>
        <v>0</v>
      </c>
      <c r="BI113" s="133">
        <f t="shared" si="8"/>
        <v>0</v>
      </c>
      <c r="BJ113" s="17" t="s">
        <v>83</v>
      </c>
      <c r="BK113" s="133">
        <f t="shared" si="9"/>
        <v>0</v>
      </c>
      <c r="BL113" s="17" t="s">
        <v>184</v>
      </c>
      <c r="BM113" s="132" t="s">
        <v>2014</v>
      </c>
    </row>
    <row r="114" spans="2:65" s="1" customFormat="1" ht="16.5" customHeight="1" x14ac:dyDescent="0.2">
      <c r="B114" s="120"/>
      <c r="C114" s="121" t="s">
        <v>368</v>
      </c>
      <c r="D114" s="121" t="s">
        <v>179</v>
      </c>
      <c r="E114" s="122" t="s">
        <v>1935</v>
      </c>
      <c r="F114" s="123" t="s">
        <v>1936</v>
      </c>
      <c r="G114" s="124" t="s">
        <v>917</v>
      </c>
      <c r="H114" s="125">
        <v>1</v>
      </c>
      <c r="I114" s="126"/>
      <c r="J114" s="127">
        <f t="shared" si="0"/>
        <v>0</v>
      </c>
      <c r="K114" s="123" t="s">
        <v>338</v>
      </c>
      <c r="L114" s="28"/>
      <c r="M114" s="128" t="s">
        <v>3</v>
      </c>
      <c r="N114" s="129" t="s">
        <v>46</v>
      </c>
      <c r="P114" s="130">
        <f t="shared" si="1"/>
        <v>0</v>
      </c>
      <c r="Q114" s="130">
        <v>0</v>
      </c>
      <c r="R114" s="130">
        <f t="shared" si="2"/>
        <v>0</v>
      </c>
      <c r="S114" s="130">
        <v>0</v>
      </c>
      <c r="T114" s="131">
        <f t="shared" si="3"/>
        <v>0</v>
      </c>
      <c r="AR114" s="132" t="s">
        <v>184</v>
      </c>
      <c r="AT114" s="132" t="s">
        <v>179</v>
      </c>
      <c r="AU114" s="132" t="s">
        <v>83</v>
      </c>
      <c r="AY114" s="17" t="s">
        <v>177</v>
      </c>
      <c r="BE114" s="133">
        <f t="shared" si="4"/>
        <v>0</v>
      </c>
      <c r="BF114" s="133">
        <f t="shared" si="5"/>
        <v>0</v>
      </c>
      <c r="BG114" s="133">
        <f t="shared" si="6"/>
        <v>0</v>
      </c>
      <c r="BH114" s="133">
        <f t="shared" si="7"/>
        <v>0</v>
      </c>
      <c r="BI114" s="133">
        <f t="shared" si="8"/>
        <v>0</v>
      </c>
      <c r="BJ114" s="17" t="s">
        <v>83</v>
      </c>
      <c r="BK114" s="133">
        <f t="shared" si="9"/>
        <v>0</v>
      </c>
      <c r="BL114" s="17" t="s">
        <v>184</v>
      </c>
      <c r="BM114" s="132" t="s">
        <v>2015</v>
      </c>
    </row>
    <row r="115" spans="2:65" s="1" customFormat="1" ht="16.5" customHeight="1" x14ac:dyDescent="0.2">
      <c r="B115" s="120"/>
      <c r="C115" s="121" t="s">
        <v>374</v>
      </c>
      <c r="D115" s="121" t="s">
        <v>179</v>
      </c>
      <c r="E115" s="122" t="s">
        <v>2016</v>
      </c>
      <c r="F115" s="123" t="s">
        <v>2017</v>
      </c>
      <c r="G115" s="124" t="s">
        <v>917</v>
      </c>
      <c r="H115" s="125">
        <v>2</v>
      </c>
      <c r="I115" s="126"/>
      <c r="J115" s="127">
        <f t="shared" si="0"/>
        <v>0</v>
      </c>
      <c r="K115" s="123" t="s">
        <v>338</v>
      </c>
      <c r="L115" s="28"/>
      <c r="M115" s="128" t="s">
        <v>3</v>
      </c>
      <c r="N115" s="129" t="s">
        <v>46</v>
      </c>
      <c r="P115" s="130">
        <f t="shared" si="1"/>
        <v>0</v>
      </c>
      <c r="Q115" s="130">
        <v>0</v>
      </c>
      <c r="R115" s="130">
        <f t="shared" si="2"/>
        <v>0</v>
      </c>
      <c r="S115" s="130">
        <v>0</v>
      </c>
      <c r="T115" s="131">
        <f t="shared" si="3"/>
        <v>0</v>
      </c>
      <c r="AR115" s="132" t="s">
        <v>184</v>
      </c>
      <c r="AT115" s="132" t="s">
        <v>179</v>
      </c>
      <c r="AU115" s="132" t="s">
        <v>83</v>
      </c>
      <c r="AY115" s="17" t="s">
        <v>177</v>
      </c>
      <c r="BE115" s="133">
        <f t="shared" si="4"/>
        <v>0</v>
      </c>
      <c r="BF115" s="133">
        <f t="shared" si="5"/>
        <v>0</v>
      </c>
      <c r="BG115" s="133">
        <f t="shared" si="6"/>
        <v>0</v>
      </c>
      <c r="BH115" s="133">
        <f t="shared" si="7"/>
        <v>0</v>
      </c>
      <c r="BI115" s="133">
        <f t="shared" si="8"/>
        <v>0</v>
      </c>
      <c r="BJ115" s="17" t="s">
        <v>83</v>
      </c>
      <c r="BK115" s="133">
        <f t="shared" si="9"/>
        <v>0</v>
      </c>
      <c r="BL115" s="17" t="s">
        <v>184</v>
      </c>
      <c r="BM115" s="132" t="s">
        <v>2018</v>
      </c>
    </row>
    <row r="116" spans="2:65" s="1" customFormat="1" ht="16.5" customHeight="1" x14ac:dyDescent="0.2">
      <c r="B116" s="120"/>
      <c r="C116" s="121" t="s">
        <v>384</v>
      </c>
      <c r="D116" s="121" t="s">
        <v>179</v>
      </c>
      <c r="E116" s="122" t="s">
        <v>2019</v>
      </c>
      <c r="F116" s="123" t="s">
        <v>2020</v>
      </c>
      <c r="G116" s="124" t="s">
        <v>917</v>
      </c>
      <c r="H116" s="125">
        <v>4</v>
      </c>
      <c r="I116" s="126"/>
      <c r="J116" s="127">
        <f t="shared" si="0"/>
        <v>0</v>
      </c>
      <c r="K116" s="123" t="s">
        <v>338</v>
      </c>
      <c r="L116" s="28"/>
      <c r="M116" s="128" t="s">
        <v>3</v>
      </c>
      <c r="N116" s="129" t="s">
        <v>46</v>
      </c>
      <c r="P116" s="130">
        <f t="shared" si="1"/>
        <v>0</v>
      </c>
      <c r="Q116" s="130">
        <v>0</v>
      </c>
      <c r="R116" s="130">
        <f t="shared" si="2"/>
        <v>0</v>
      </c>
      <c r="S116" s="130">
        <v>0</v>
      </c>
      <c r="T116" s="131">
        <f t="shared" si="3"/>
        <v>0</v>
      </c>
      <c r="AR116" s="132" t="s">
        <v>184</v>
      </c>
      <c r="AT116" s="132" t="s">
        <v>179</v>
      </c>
      <c r="AU116" s="132" t="s">
        <v>83</v>
      </c>
      <c r="AY116" s="17" t="s">
        <v>177</v>
      </c>
      <c r="BE116" s="133">
        <f t="shared" si="4"/>
        <v>0</v>
      </c>
      <c r="BF116" s="133">
        <f t="shared" si="5"/>
        <v>0</v>
      </c>
      <c r="BG116" s="133">
        <f t="shared" si="6"/>
        <v>0</v>
      </c>
      <c r="BH116" s="133">
        <f t="shared" si="7"/>
        <v>0</v>
      </c>
      <c r="BI116" s="133">
        <f t="shared" si="8"/>
        <v>0</v>
      </c>
      <c r="BJ116" s="17" t="s">
        <v>83</v>
      </c>
      <c r="BK116" s="133">
        <f t="shared" si="9"/>
        <v>0</v>
      </c>
      <c r="BL116" s="17" t="s">
        <v>184</v>
      </c>
      <c r="BM116" s="132" t="s">
        <v>2021</v>
      </c>
    </row>
    <row r="117" spans="2:65" s="1" customFormat="1" ht="16.5" customHeight="1" x14ac:dyDescent="0.2">
      <c r="B117" s="120"/>
      <c r="C117" s="121" t="s">
        <v>390</v>
      </c>
      <c r="D117" s="121" t="s">
        <v>179</v>
      </c>
      <c r="E117" s="122" t="s">
        <v>2022</v>
      </c>
      <c r="F117" s="123" t="s">
        <v>2023</v>
      </c>
      <c r="G117" s="124" t="s">
        <v>917</v>
      </c>
      <c r="H117" s="125">
        <v>8</v>
      </c>
      <c r="I117" s="126"/>
      <c r="J117" s="127">
        <f t="shared" si="0"/>
        <v>0</v>
      </c>
      <c r="K117" s="123" t="s">
        <v>338</v>
      </c>
      <c r="L117" s="28"/>
      <c r="M117" s="128" t="s">
        <v>3</v>
      </c>
      <c r="N117" s="129" t="s">
        <v>46</v>
      </c>
      <c r="P117" s="130">
        <f t="shared" si="1"/>
        <v>0</v>
      </c>
      <c r="Q117" s="130">
        <v>0</v>
      </c>
      <c r="R117" s="130">
        <f t="shared" si="2"/>
        <v>0</v>
      </c>
      <c r="S117" s="130">
        <v>0</v>
      </c>
      <c r="T117" s="131">
        <f t="shared" si="3"/>
        <v>0</v>
      </c>
      <c r="AR117" s="132" t="s">
        <v>184</v>
      </c>
      <c r="AT117" s="132" t="s">
        <v>179</v>
      </c>
      <c r="AU117" s="132" t="s">
        <v>83</v>
      </c>
      <c r="AY117" s="17" t="s">
        <v>177</v>
      </c>
      <c r="BE117" s="133">
        <f t="shared" si="4"/>
        <v>0</v>
      </c>
      <c r="BF117" s="133">
        <f t="shared" si="5"/>
        <v>0</v>
      </c>
      <c r="BG117" s="133">
        <f t="shared" si="6"/>
        <v>0</v>
      </c>
      <c r="BH117" s="133">
        <f t="shared" si="7"/>
        <v>0</v>
      </c>
      <c r="BI117" s="133">
        <f t="shared" si="8"/>
        <v>0</v>
      </c>
      <c r="BJ117" s="17" t="s">
        <v>83</v>
      </c>
      <c r="BK117" s="133">
        <f t="shared" si="9"/>
        <v>0</v>
      </c>
      <c r="BL117" s="17" t="s">
        <v>184</v>
      </c>
      <c r="BM117" s="132" t="s">
        <v>2024</v>
      </c>
    </row>
    <row r="118" spans="2:65" s="1" customFormat="1" ht="16.5" customHeight="1" x14ac:dyDescent="0.2">
      <c r="B118" s="120"/>
      <c r="C118" s="121" t="s">
        <v>395</v>
      </c>
      <c r="D118" s="121" t="s">
        <v>179</v>
      </c>
      <c r="E118" s="122" t="s">
        <v>1872</v>
      </c>
      <c r="F118" s="123" t="s">
        <v>1805</v>
      </c>
      <c r="G118" s="124" t="s">
        <v>917</v>
      </c>
      <c r="H118" s="125">
        <v>8</v>
      </c>
      <c r="I118" s="126"/>
      <c r="J118" s="127">
        <f t="shared" si="0"/>
        <v>0</v>
      </c>
      <c r="K118" s="123" t="s">
        <v>338</v>
      </c>
      <c r="L118" s="28"/>
      <c r="M118" s="128" t="s">
        <v>3</v>
      </c>
      <c r="N118" s="129" t="s">
        <v>46</v>
      </c>
      <c r="P118" s="130">
        <f t="shared" si="1"/>
        <v>0</v>
      </c>
      <c r="Q118" s="130">
        <v>0</v>
      </c>
      <c r="R118" s="130">
        <f t="shared" si="2"/>
        <v>0</v>
      </c>
      <c r="S118" s="130">
        <v>0</v>
      </c>
      <c r="T118" s="131">
        <f t="shared" si="3"/>
        <v>0</v>
      </c>
      <c r="AR118" s="132" t="s">
        <v>184</v>
      </c>
      <c r="AT118" s="132" t="s">
        <v>179</v>
      </c>
      <c r="AU118" s="132" t="s">
        <v>83</v>
      </c>
      <c r="AY118" s="17" t="s">
        <v>177</v>
      </c>
      <c r="BE118" s="133">
        <f t="shared" si="4"/>
        <v>0</v>
      </c>
      <c r="BF118" s="133">
        <f t="shared" si="5"/>
        <v>0</v>
      </c>
      <c r="BG118" s="133">
        <f t="shared" si="6"/>
        <v>0</v>
      </c>
      <c r="BH118" s="133">
        <f t="shared" si="7"/>
        <v>0</v>
      </c>
      <c r="BI118" s="133">
        <f t="shared" si="8"/>
        <v>0</v>
      </c>
      <c r="BJ118" s="17" t="s">
        <v>83</v>
      </c>
      <c r="BK118" s="133">
        <f t="shared" si="9"/>
        <v>0</v>
      </c>
      <c r="BL118" s="17" t="s">
        <v>184</v>
      </c>
      <c r="BM118" s="132" t="s">
        <v>2025</v>
      </c>
    </row>
    <row r="119" spans="2:65" s="1" customFormat="1" ht="16.5" customHeight="1" x14ac:dyDescent="0.2">
      <c r="B119" s="120"/>
      <c r="C119" s="121" t="s">
        <v>400</v>
      </c>
      <c r="D119" s="121" t="s">
        <v>179</v>
      </c>
      <c r="E119" s="122" t="s">
        <v>2026</v>
      </c>
      <c r="F119" s="123" t="s">
        <v>2027</v>
      </c>
      <c r="G119" s="124" t="s">
        <v>917</v>
      </c>
      <c r="H119" s="125">
        <v>4</v>
      </c>
      <c r="I119" s="126"/>
      <c r="J119" s="127">
        <f t="shared" si="0"/>
        <v>0</v>
      </c>
      <c r="K119" s="123" t="s">
        <v>338</v>
      </c>
      <c r="L119" s="28"/>
      <c r="M119" s="128" t="s">
        <v>3</v>
      </c>
      <c r="N119" s="129" t="s">
        <v>46</v>
      </c>
      <c r="P119" s="130">
        <f t="shared" si="1"/>
        <v>0</v>
      </c>
      <c r="Q119" s="130">
        <v>0</v>
      </c>
      <c r="R119" s="130">
        <f t="shared" si="2"/>
        <v>0</v>
      </c>
      <c r="S119" s="130">
        <v>0</v>
      </c>
      <c r="T119" s="131">
        <f t="shared" si="3"/>
        <v>0</v>
      </c>
      <c r="AR119" s="132" t="s">
        <v>184</v>
      </c>
      <c r="AT119" s="132" t="s">
        <v>179</v>
      </c>
      <c r="AU119" s="132" t="s">
        <v>83</v>
      </c>
      <c r="AY119" s="17" t="s">
        <v>177</v>
      </c>
      <c r="BE119" s="133">
        <f t="shared" si="4"/>
        <v>0</v>
      </c>
      <c r="BF119" s="133">
        <f t="shared" si="5"/>
        <v>0</v>
      </c>
      <c r="BG119" s="133">
        <f t="shared" si="6"/>
        <v>0</v>
      </c>
      <c r="BH119" s="133">
        <f t="shared" si="7"/>
        <v>0</v>
      </c>
      <c r="BI119" s="133">
        <f t="shared" si="8"/>
        <v>0</v>
      </c>
      <c r="BJ119" s="17" t="s">
        <v>83</v>
      </c>
      <c r="BK119" s="133">
        <f t="shared" si="9"/>
        <v>0</v>
      </c>
      <c r="BL119" s="17" t="s">
        <v>184</v>
      </c>
      <c r="BM119" s="132" t="s">
        <v>2028</v>
      </c>
    </row>
    <row r="120" spans="2:65" s="1" customFormat="1" ht="16.5" customHeight="1" x14ac:dyDescent="0.2">
      <c r="B120" s="120"/>
      <c r="C120" s="121" t="s">
        <v>406</v>
      </c>
      <c r="D120" s="121" t="s">
        <v>179</v>
      </c>
      <c r="E120" s="122" t="s">
        <v>1797</v>
      </c>
      <c r="F120" s="123" t="s">
        <v>1798</v>
      </c>
      <c r="G120" s="124" t="s">
        <v>917</v>
      </c>
      <c r="H120" s="125">
        <v>4</v>
      </c>
      <c r="I120" s="126"/>
      <c r="J120" s="127">
        <f t="shared" si="0"/>
        <v>0</v>
      </c>
      <c r="K120" s="123" t="s">
        <v>338</v>
      </c>
      <c r="L120" s="28"/>
      <c r="M120" s="128" t="s">
        <v>3</v>
      </c>
      <c r="N120" s="129" t="s">
        <v>46</v>
      </c>
      <c r="P120" s="130">
        <f t="shared" si="1"/>
        <v>0</v>
      </c>
      <c r="Q120" s="130">
        <v>0</v>
      </c>
      <c r="R120" s="130">
        <f t="shared" si="2"/>
        <v>0</v>
      </c>
      <c r="S120" s="130">
        <v>0</v>
      </c>
      <c r="T120" s="131">
        <f t="shared" si="3"/>
        <v>0</v>
      </c>
      <c r="AR120" s="132" t="s">
        <v>184</v>
      </c>
      <c r="AT120" s="132" t="s">
        <v>179</v>
      </c>
      <c r="AU120" s="132" t="s">
        <v>83</v>
      </c>
      <c r="AY120" s="17" t="s">
        <v>177</v>
      </c>
      <c r="BE120" s="133">
        <f t="shared" si="4"/>
        <v>0</v>
      </c>
      <c r="BF120" s="133">
        <f t="shared" si="5"/>
        <v>0</v>
      </c>
      <c r="BG120" s="133">
        <f t="shared" si="6"/>
        <v>0</v>
      </c>
      <c r="BH120" s="133">
        <f t="shared" si="7"/>
        <v>0</v>
      </c>
      <c r="BI120" s="133">
        <f t="shared" si="8"/>
        <v>0</v>
      </c>
      <c r="BJ120" s="17" t="s">
        <v>83</v>
      </c>
      <c r="BK120" s="133">
        <f t="shared" si="9"/>
        <v>0</v>
      </c>
      <c r="BL120" s="17" t="s">
        <v>184</v>
      </c>
      <c r="BM120" s="132" t="s">
        <v>2029</v>
      </c>
    </row>
    <row r="121" spans="2:65" s="1" customFormat="1" ht="16.5" customHeight="1" x14ac:dyDescent="0.2">
      <c r="B121" s="120"/>
      <c r="C121" s="121" t="s">
        <v>414</v>
      </c>
      <c r="D121" s="121" t="s">
        <v>179</v>
      </c>
      <c r="E121" s="122" t="s">
        <v>1807</v>
      </c>
      <c r="F121" s="123" t="s">
        <v>1808</v>
      </c>
      <c r="G121" s="124" t="s">
        <v>917</v>
      </c>
      <c r="H121" s="125">
        <v>6</v>
      </c>
      <c r="I121" s="126"/>
      <c r="J121" s="127">
        <f t="shared" si="0"/>
        <v>0</v>
      </c>
      <c r="K121" s="123" t="s">
        <v>338</v>
      </c>
      <c r="L121" s="28"/>
      <c r="M121" s="128" t="s">
        <v>3</v>
      </c>
      <c r="N121" s="129" t="s">
        <v>46</v>
      </c>
      <c r="P121" s="130">
        <f t="shared" si="1"/>
        <v>0</v>
      </c>
      <c r="Q121" s="130">
        <v>0</v>
      </c>
      <c r="R121" s="130">
        <f t="shared" si="2"/>
        <v>0</v>
      </c>
      <c r="S121" s="130">
        <v>0</v>
      </c>
      <c r="T121" s="131">
        <f t="shared" si="3"/>
        <v>0</v>
      </c>
      <c r="AR121" s="132" t="s">
        <v>184</v>
      </c>
      <c r="AT121" s="132" t="s">
        <v>179</v>
      </c>
      <c r="AU121" s="132" t="s">
        <v>83</v>
      </c>
      <c r="AY121" s="17" t="s">
        <v>177</v>
      </c>
      <c r="BE121" s="133">
        <f t="shared" si="4"/>
        <v>0</v>
      </c>
      <c r="BF121" s="133">
        <f t="shared" si="5"/>
        <v>0</v>
      </c>
      <c r="BG121" s="133">
        <f t="shared" si="6"/>
        <v>0</v>
      </c>
      <c r="BH121" s="133">
        <f t="shared" si="7"/>
        <v>0</v>
      </c>
      <c r="BI121" s="133">
        <f t="shared" si="8"/>
        <v>0</v>
      </c>
      <c r="BJ121" s="17" t="s">
        <v>83</v>
      </c>
      <c r="BK121" s="133">
        <f t="shared" si="9"/>
        <v>0</v>
      </c>
      <c r="BL121" s="17" t="s">
        <v>184</v>
      </c>
      <c r="BM121" s="132" t="s">
        <v>2030</v>
      </c>
    </row>
    <row r="122" spans="2:65" s="1" customFormat="1" ht="16.5" customHeight="1" x14ac:dyDescent="0.2">
      <c r="B122" s="120"/>
      <c r="C122" s="121" t="s">
        <v>420</v>
      </c>
      <c r="D122" s="121" t="s">
        <v>179</v>
      </c>
      <c r="E122" s="122" t="s">
        <v>1810</v>
      </c>
      <c r="F122" s="123" t="s">
        <v>1811</v>
      </c>
      <c r="G122" s="124" t="s">
        <v>917</v>
      </c>
      <c r="H122" s="125">
        <v>6</v>
      </c>
      <c r="I122" s="126"/>
      <c r="J122" s="127">
        <f t="shared" si="0"/>
        <v>0</v>
      </c>
      <c r="K122" s="123" t="s">
        <v>338</v>
      </c>
      <c r="L122" s="28"/>
      <c r="M122" s="128" t="s">
        <v>3</v>
      </c>
      <c r="N122" s="129" t="s">
        <v>46</v>
      </c>
      <c r="P122" s="130">
        <f t="shared" si="1"/>
        <v>0</v>
      </c>
      <c r="Q122" s="130">
        <v>0</v>
      </c>
      <c r="R122" s="130">
        <f t="shared" si="2"/>
        <v>0</v>
      </c>
      <c r="S122" s="130">
        <v>0</v>
      </c>
      <c r="T122" s="131">
        <f t="shared" si="3"/>
        <v>0</v>
      </c>
      <c r="AR122" s="132" t="s">
        <v>184</v>
      </c>
      <c r="AT122" s="132" t="s">
        <v>179</v>
      </c>
      <c r="AU122" s="132" t="s">
        <v>83</v>
      </c>
      <c r="AY122" s="17" t="s">
        <v>177</v>
      </c>
      <c r="BE122" s="133">
        <f t="shared" si="4"/>
        <v>0</v>
      </c>
      <c r="BF122" s="133">
        <f t="shared" si="5"/>
        <v>0</v>
      </c>
      <c r="BG122" s="133">
        <f t="shared" si="6"/>
        <v>0</v>
      </c>
      <c r="BH122" s="133">
        <f t="shared" si="7"/>
        <v>0</v>
      </c>
      <c r="BI122" s="133">
        <f t="shared" si="8"/>
        <v>0</v>
      </c>
      <c r="BJ122" s="17" t="s">
        <v>83</v>
      </c>
      <c r="BK122" s="133">
        <f t="shared" si="9"/>
        <v>0</v>
      </c>
      <c r="BL122" s="17" t="s">
        <v>184</v>
      </c>
      <c r="BM122" s="132" t="s">
        <v>2031</v>
      </c>
    </row>
    <row r="123" spans="2:65" s="1" customFormat="1" ht="24.2" customHeight="1" x14ac:dyDescent="0.2">
      <c r="B123" s="120"/>
      <c r="C123" s="121" t="s">
        <v>426</v>
      </c>
      <c r="D123" s="121" t="s">
        <v>179</v>
      </c>
      <c r="E123" s="122" t="s">
        <v>2032</v>
      </c>
      <c r="F123" s="123" t="s">
        <v>2033</v>
      </c>
      <c r="G123" s="124" t="s">
        <v>917</v>
      </c>
      <c r="H123" s="125">
        <v>11</v>
      </c>
      <c r="I123" s="126"/>
      <c r="J123" s="127">
        <f t="shared" si="0"/>
        <v>0</v>
      </c>
      <c r="K123" s="123" t="s">
        <v>338</v>
      </c>
      <c r="L123" s="28"/>
      <c r="M123" s="128" t="s">
        <v>3</v>
      </c>
      <c r="N123" s="129" t="s">
        <v>46</v>
      </c>
      <c r="P123" s="130">
        <f t="shared" si="1"/>
        <v>0</v>
      </c>
      <c r="Q123" s="130">
        <v>0</v>
      </c>
      <c r="R123" s="130">
        <f t="shared" si="2"/>
        <v>0</v>
      </c>
      <c r="S123" s="130">
        <v>0</v>
      </c>
      <c r="T123" s="131">
        <f t="shared" si="3"/>
        <v>0</v>
      </c>
      <c r="AR123" s="132" t="s">
        <v>184</v>
      </c>
      <c r="AT123" s="132" t="s">
        <v>179</v>
      </c>
      <c r="AU123" s="132" t="s">
        <v>83</v>
      </c>
      <c r="AY123" s="17" t="s">
        <v>177</v>
      </c>
      <c r="BE123" s="133">
        <f t="shared" si="4"/>
        <v>0</v>
      </c>
      <c r="BF123" s="133">
        <f t="shared" si="5"/>
        <v>0</v>
      </c>
      <c r="BG123" s="133">
        <f t="shared" si="6"/>
        <v>0</v>
      </c>
      <c r="BH123" s="133">
        <f t="shared" si="7"/>
        <v>0</v>
      </c>
      <c r="BI123" s="133">
        <f t="shared" si="8"/>
        <v>0</v>
      </c>
      <c r="BJ123" s="17" t="s">
        <v>83</v>
      </c>
      <c r="BK123" s="133">
        <f t="shared" si="9"/>
        <v>0</v>
      </c>
      <c r="BL123" s="17" t="s">
        <v>184</v>
      </c>
      <c r="BM123" s="132" t="s">
        <v>2034</v>
      </c>
    </row>
    <row r="124" spans="2:65" s="1" customFormat="1" ht="16.5" customHeight="1" x14ac:dyDescent="0.2">
      <c r="B124" s="120"/>
      <c r="C124" s="121" t="s">
        <v>433</v>
      </c>
      <c r="D124" s="121" t="s">
        <v>179</v>
      </c>
      <c r="E124" s="122" t="s">
        <v>1969</v>
      </c>
      <c r="F124" s="123" t="s">
        <v>1814</v>
      </c>
      <c r="G124" s="124" t="s">
        <v>917</v>
      </c>
      <c r="H124" s="125">
        <v>1</v>
      </c>
      <c r="I124" s="126"/>
      <c r="J124" s="127">
        <f t="shared" si="0"/>
        <v>0</v>
      </c>
      <c r="K124" s="123" t="s">
        <v>338</v>
      </c>
      <c r="L124" s="28"/>
      <c r="M124" s="128" t="s">
        <v>3</v>
      </c>
      <c r="N124" s="129" t="s">
        <v>46</v>
      </c>
      <c r="P124" s="130">
        <f t="shared" si="1"/>
        <v>0</v>
      </c>
      <c r="Q124" s="130">
        <v>0</v>
      </c>
      <c r="R124" s="130">
        <f t="shared" si="2"/>
        <v>0</v>
      </c>
      <c r="S124" s="130">
        <v>0</v>
      </c>
      <c r="T124" s="131">
        <f t="shared" si="3"/>
        <v>0</v>
      </c>
      <c r="AR124" s="132" t="s">
        <v>184</v>
      </c>
      <c r="AT124" s="132" t="s">
        <v>179</v>
      </c>
      <c r="AU124" s="132" t="s">
        <v>83</v>
      </c>
      <c r="AY124" s="17" t="s">
        <v>177</v>
      </c>
      <c r="BE124" s="133">
        <f t="shared" si="4"/>
        <v>0</v>
      </c>
      <c r="BF124" s="133">
        <f t="shared" si="5"/>
        <v>0</v>
      </c>
      <c r="BG124" s="133">
        <f t="shared" si="6"/>
        <v>0</v>
      </c>
      <c r="BH124" s="133">
        <f t="shared" si="7"/>
        <v>0</v>
      </c>
      <c r="BI124" s="133">
        <f t="shared" si="8"/>
        <v>0</v>
      </c>
      <c r="BJ124" s="17" t="s">
        <v>83</v>
      </c>
      <c r="BK124" s="133">
        <f t="shared" si="9"/>
        <v>0</v>
      </c>
      <c r="BL124" s="17" t="s">
        <v>184</v>
      </c>
      <c r="BM124" s="132" t="s">
        <v>2035</v>
      </c>
    </row>
    <row r="125" spans="2:65" s="1" customFormat="1" ht="16.5" customHeight="1" x14ac:dyDescent="0.2">
      <c r="B125" s="120"/>
      <c r="C125" s="121" t="s">
        <v>440</v>
      </c>
      <c r="D125" s="121" t="s">
        <v>179</v>
      </c>
      <c r="E125" s="122" t="s">
        <v>1972</v>
      </c>
      <c r="F125" s="123" t="s">
        <v>1973</v>
      </c>
      <c r="G125" s="124" t="s">
        <v>917</v>
      </c>
      <c r="H125" s="125">
        <v>2</v>
      </c>
      <c r="I125" s="126"/>
      <c r="J125" s="127">
        <f t="shared" si="0"/>
        <v>0</v>
      </c>
      <c r="K125" s="123" t="s">
        <v>338</v>
      </c>
      <c r="L125" s="28"/>
      <c r="M125" s="128" t="s">
        <v>3</v>
      </c>
      <c r="N125" s="129" t="s">
        <v>46</v>
      </c>
      <c r="P125" s="130">
        <f t="shared" si="1"/>
        <v>0</v>
      </c>
      <c r="Q125" s="130">
        <v>0</v>
      </c>
      <c r="R125" s="130">
        <f t="shared" si="2"/>
        <v>0</v>
      </c>
      <c r="S125" s="130">
        <v>0</v>
      </c>
      <c r="T125" s="131">
        <f t="shared" si="3"/>
        <v>0</v>
      </c>
      <c r="AR125" s="132" t="s">
        <v>184</v>
      </c>
      <c r="AT125" s="132" t="s">
        <v>179</v>
      </c>
      <c r="AU125" s="132" t="s">
        <v>83</v>
      </c>
      <c r="AY125" s="17" t="s">
        <v>177</v>
      </c>
      <c r="BE125" s="133">
        <f t="shared" si="4"/>
        <v>0</v>
      </c>
      <c r="BF125" s="133">
        <f t="shared" si="5"/>
        <v>0</v>
      </c>
      <c r="BG125" s="133">
        <f t="shared" si="6"/>
        <v>0</v>
      </c>
      <c r="BH125" s="133">
        <f t="shared" si="7"/>
        <v>0</v>
      </c>
      <c r="BI125" s="133">
        <f t="shared" si="8"/>
        <v>0</v>
      </c>
      <c r="BJ125" s="17" t="s">
        <v>83</v>
      </c>
      <c r="BK125" s="133">
        <f t="shared" si="9"/>
        <v>0</v>
      </c>
      <c r="BL125" s="17" t="s">
        <v>184</v>
      </c>
      <c r="BM125" s="132" t="s">
        <v>2036</v>
      </c>
    </row>
    <row r="126" spans="2:65" s="1" customFormat="1" ht="16.5" customHeight="1" x14ac:dyDescent="0.2">
      <c r="B126" s="120"/>
      <c r="C126" s="121" t="s">
        <v>445</v>
      </c>
      <c r="D126" s="121" t="s">
        <v>179</v>
      </c>
      <c r="E126" s="122" t="s">
        <v>1816</v>
      </c>
      <c r="F126" s="123" t="s">
        <v>1817</v>
      </c>
      <c r="G126" s="124" t="s">
        <v>917</v>
      </c>
      <c r="H126" s="125">
        <v>12</v>
      </c>
      <c r="I126" s="126"/>
      <c r="J126" s="127">
        <f t="shared" si="0"/>
        <v>0</v>
      </c>
      <c r="K126" s="123" t="s">
        <v>338</v>
      </c>
      <c r="L126" s="28"/>
      <c r="M126" s="128" t="s">
        <v>3</v>
      </c>
      <c r="N126" s="129" t="s">
        <v>46</v>
      </c>
      <c r="P126" s="130">
        <f t="shared" si="1"/>
        <v>0</v>
      </c>
      <c r="Q126" s="130">
        <v>0</v>
      </c>
      <c r="R126" s="130">
        <f t="shared" si="2"/>
        <v>0</v>
      </c>
      <c r="S126" s="130">
        <v>0</v>
      </c>
      <c r="T126" s="131">
        <f t="shared" si="3"/>
        <v>0</v>
      </c>
      <c r="AR126" s="132" t="s">
        <v>184</v>
      </c>
      <c r="AT126" s="132" t="s">
        <v>179</v>
      </c>
      <c r="AU126" s="132" t="s">
        <v>83</v>
      </c>
      <c r="AY126" s="17" t="s">
        <v>177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17" t="s">
        <v>83</v>
      </c>
      <c r="BK126" s="133">
        <f t="shared" si="9"/>
        <v>0</v>
      </c>
      <c r="BL126" s="17" t="s">
        <v>184</v>
      </c>
      <c r="BM126" s="132" t="s">
        <v>2037</v>
      </c>
    </row>
    <row r="127" spans="2:65" s="1" customFormat="1" ht="16.5" customHeight="1" x14ac:dyDescent="0.2">
      <c r="B127" s="120"/>
      <c r="C127" s="121" t="s">
        <v>452</v>
      </c>
      <c r="D127" s="121" t="s">
        <v>179</v>
      </c>
      <c r="E127" s="122" t="s">
        <v>452</v>
      </c>
      <c r="F127" s="123" t="s">
        <v>1819</v>
      </c>
      <c r="G127" s="124" t="s">
        <v>917</v>
      </c>
      <c r="H127" s="125">
        <v>1</v>
      </c>
      <c r="I127" s="126"/>
      <c r="J127" s="127">
        <f t="shared" si="0"/>
        <v>0</v>
      </c>
      <c r="K127" s="123" t="s">
        <v>3</v>
      </c>
      <c r="L127" s="28"/>
      <c r="M127" s="173" t="s">
        <v>3</v>
      </c>
      <c r="N127" s="174" t="s">
        <v>46</v>
      </c>
      <c r="O127" s="175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AR127" s="132" t="s">
        <v>184</v>
      </c>
      <c r="AT127" s="132" t="s">
        <v>179</v>
      </c>
      <c r="AU127" s="132" t="s">
        <v>83</v>
      </c>
      <c r="AY127" s="17" t="s">
        <v>177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17" t="s">
        <v>83</v>
      </c>
      <c r="BK127" s="133">
        <f t="shared" si="9"/>
        <v>0</v>
      </c>
      <c r="BL127" s="17" t="s">
        <v>184</v>
      </c>
      <c r="BM127" s="132" t="s">
        <v>2038</v>
      </c>
    </row>
    <row r="128" spans="2:65" s="1" customFormat="1" ht="6.95" customHeight="1" x14ac:dyDescent="0.2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28"/>
    </row>
  </sheetData>
  <autoFilter ref="C85:K127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7"/>
  <sheetViews>
    <sheetView showGridLines="0" topLeftCell="A97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116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ht="12" customHeight="1" x14ac:dyDescent="0.2">
      <c r="B8" s="20"/>
      <c r="D8" s="270" t="s">
        <v>133</v>
      </c>
      <c r="L8" s="20"/>
    </row>
    <row r="9" spans="2:46" s="1" customFormat="1" ht="16.5" customHeight="1" x14ac:dyDescent="0.2">
      <c r="B9" s="28"/>
      <c r="E9" s="321" t="s">
        <v>1752</v>
      </c>
      <c r="F9" s="320"/>
      <c r="G9" s="320"/>
      <c r="H9" s="320"/>
      <c r="L9" s="28"/>
    </row>
    <row r="10" spans="2:46" s="1" customFormat="1" ht="12" customHeight="1" x14ac:dyDescent="0.2">
      <c r="B10" s="28"/>
      <c r="D10" s="270" t="s">
        <v>1753</v>
      </c>
      <c r="L10" s="28"/>
    </row>
    <row r="11" spans="2:46" s="1" customFormat="1" ht="16.5" customHeight="1" x14ac:dyDescent="0.2">
      <c r="B11" s="28"/>
      <c r="E11" s="318" t="s">
        <v>2039</v>
      </c>
      <c r="F11" s="320"/>
      <c r="G11" s="320"/>
      <c r="H11" s="320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70" t="s">
        <v>19</v>
      </c>
      <c r="F13" s="260" t="s">
        <v>20</v>
      </c>
      <c r="I13" s="270" t="s">
        <v>21</v>
      </c>
      <c r="J13" s="260" t="s">
        <v>3</v>
      </c>
      <c r="L13" s="28"/>
    </row>
    <row r="14" spans="2:46" s="1" customFormat="1" ht="12" customHeight="1" x14ac:dyDescent="0.2">
      <c r="B14" s="28"/>
      <c r="D14" s="270" t="s">
        <v>22</v>
      </c>
      <c r="F14" s="260" t="s">
        <v>23</v>
      </c>
      <c r="I14" s="270" t="s">
        <v>24</v>
      </c>
      <c r="J14" s="267" t="str">
        <f>'Rekapitulace stavby'!AN8</f>
        <v>9. 6. 2024</v>
      </c>
      <c r="L14" s="28"/>
    </row>
    <row r="15" spans="2:46" s="1" customFormat="1" ht="10.7" customHeight="1" x14ac:dyDescent="0.2">
      <c r="B15" s="28"/>
      <c r="L15" s="28"/>
    </row>
    <row r="16" spans="2:46" s="1" customFormat="1" ht="12" customHeight="1" x14ac:dyDescent="0.2">
      <c r="B16" s="28"/>
      <c r="D16" s="270" t="s">
        <v>28</v>
      </c>
      <c r="I16" s="270" t="s">
        <v>29</v>
      </c>
      <c r="J16" s="260" t="s">
        <v>3</v>
      </c>
      <c r="L16" s="28"/>
    </row>
    <row r="17" spans="2:12" s="1" customFormat="1" ht="18" customHeight="1" x14ac:dyDescent="0.2">
      <c r="B17" s="28"/>
      <c r="E17" s="260" t="s">
        <v>30</v>
      </c>
      <c r="I17" s="270" t="s">
        <v>31</v>
      </c>
      <c r="J17" s="260" t="s">
        <v>3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70" t="s">
        <v>32</v>
      </c>
      <c r="I19" s="270" t="s">
        <v>29</v>
      </c>
      <c r="J19" s="271" t="str">
        <f>'Rekapitulace stavby'!AN13</f>
        <v>Vyplň údaj</v>
      </c>
      <c r="L19" s="28"/>
    </row>
    <row r="20" spans="2:12" s="1" customFormat="1" ht="18" customHeight="1" x14ac:dyDescent="0.2">
      <c r="B20" s="28"/>
      <c r="E20" s="323" t="str">
        <f>'Rekapitulace stavby'!E14</f>
        <v>Vyplň údaj</v>
      </c>
      <c r="F20" s="310"/>
      <c r="G20" s="310"/>
      <c r="H20" s="310"/>
      <c r="I20" s="270" t="s">
        <v>31</v>
      </c>
      <c r="J20" s="271" t="str">
        <f>'Rekapitulace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70" t="s">
        <v>34</v>
      </c>
      <c r="I22" s="270" t="s">
        <v>29</v>
      </c>
      <c r="J22" s="260" t="s">
        <v>3</v>
      </c>
      <c r="L22" s="28"/>
    </row>
    <row r="23" spans="2:12" s="1" customFormat="1" ht="18" customHeight="1" x14ac:dyDescent="0.2">
      <c r="B23" s="28"/>
      <c r="E23" s="260" t="s">
        <v>35</v>
      </c>
      <c r="I23" s="270" t="s">
        <v>31</v>
      </c>
      <c r="J23" s="260" t="s">
        <v>3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70" t="s">
        <v>37</v>
      </c>
      <c r="I25" s="270" t="s">
        <v>29</v>
      </c>
      <c r="J25" s="260" t="s">
        <v>3</v>
      </c>
      <c r="L25" s="28"/>
    </row>
    <row r="26" spans="2:12" s="1" customFormat="1" ht="18" customHeight="1" x14ac:dyDescent="0.2">
      <c r="B26" s="28"/>
      <c r="E26" s="260" t="s">
        <v>38</v>
      </c>
      <c r="I26" s="270" t="s">
        <v>31</v>
      </c>
      <c r="J26" s="260" t="s">
        <v>3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70" t="s">
        <v>39</v>
      </c>
      <c r="L28" s="28"/>
    </row>
    <row r="29" spans="2:12" s="7" customFormat="1" ht="16.5" customHeight="1" x14ac:dyDescent="0.2">
      <c r="B29" s="80"/>
      <c r="E29" s="314" t="s">
        <v>3</v>
      </c>
      <c r="F29" s="314"/>
      <c r="G29" s="314"/>
      <c r="H29" s="314"/>
      <c r="L29" s="80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25.5" customHeight="1" x14ac:dyDescent="0.2">
      <c r="B32" s="28"/>
      <c r="D32" s="81" t="s">
        <v>41</v>
      </c>
      <c r="J32" s="269">
        <f>ROUND(J86, 2)</f>
        <v>0</v>
      </c>
      <c r="L32" s="28"/>
    </row>
    <row r="33" spans="2:12" s="1" customFormat="1" ht="6.95" customHeight="1" x14ac:dyDescent="0.2">
      <c r="B33" s="28"/>
      <c r="D33" s="42"/>
      <c r="E33" s="42"/>
      <c r="F33" s="42"/>
      <c r="G33" s="42"/>
      <c r="H33" s="42"/>
      <c r="I33" s="42"/>
      <c r="J33" s="42"/>
      <c r="K33" s="42"/>
      <c r="L33" s="28"/>
    </row>
    <row r="34" spans="2:12" s="1" customFormat="1" ht="14.45" customHeight="1" x14ac:dyDescent="0.2">
      <c r="B34" s="28"/>
      <c r="F34" s="264" t="s">
        <v>43</v>
      </c>
      <c r="I34" s="264" t="s">
        <v>42</v>
      </c>
      <c r="J34" s="264" t="s">
        <v>44</v>
      </c>
      <c r="L34" s="28"/>
    </row>
    <row r="35" spans="2:12" s="1" customFormat="1" ht="14.45" customHeight="1" x14ac:dyDescent="0.2">
      <c r="B35" s="28"/>
      <c r="D35" s="268" t="s">
        <v>45</v>
      </c>
      <c r="E35" s="270" t="s">
        <v>46</v>
      </c>
      <c r="F35" s="72">
        <f>ROUND((SUM(BE86:BE126)),  2)</f>
        <v>0</v>
      </c>
      <c r="I35" s="82">
        <v>0.21</v>
      </c>
      <c r="J35" s="72">
        <f>ROUND(((SUM(BE86:BE126))*I35),  2)</f>
        <v>0</v>
      </c>
      <c r="L35" s="28"/>
    </row>
    <row r="36" spans="2:12" s="1" customFormat="1" ht="14.45" customHeight="1" x14ac:dyDescent="0.2">
      <c r="B36" s="28"/>
      <c r="E36" s="270" t="s">
        <v>47</v>
      </c>
      <c r="F36" s="72">
        <f>ROUND((SUM(BF86:BF126)),  2)</f>
        <v>0</v>
      </c>
      <c r="I36" s="82">
        <v>0.12</v>
      </c>
      <c r="J36" s="72">
        <f>ROUND(((SUM(BF86:BF126))*I36),  2)</f>
        <v>0</v>
      </c>
      <c r="L36" s="28"/>
    </row>
    <row r="37" spans="2:12" s="1" customFormat="1" ht="14.45" hidden="1" customHeight="1" x14ac:dyDescent="0.2">
      <c r="B37" s="28"/>
      <c r="E37" s="270" t="s">
        <v>48</v>
      </c>
      <c r="F37" s="72">
        <f>ROUND((SUM(BG86:BG126)),  2)</f>
        <v>0</v>
      </c>
      <c r="I37" s="82">
        <v>0.21</v>
      </c>
      <c r="J37" s="72">
        <f>0</f>
        <v>0</v>
      </c>
      <c r="L37" s="28"/>
    </row>
    <row r="38" spans="2:12" s="1" customFormat="1" ht="14.45" hidden="1" customHeight="1" x14ac:dyDescent="0.2">
      <c r="B38" s="28"/>
      <c r="E38" s="270" t="s">
        <v>49</v>
      </c>
      <c r="F38" s="72">
        <f>ROUND((SUM(BH86:BH126)),  2)</f>
        <v>0</v>
      </c>
      <c r="I38" s="82">
        <v>0.12</v>
      </c>
      <c r="J38" s="72">
        <f>0</f>
        <v>0</v>
      </c>
      <c r="L38" s="28"/>
    </row>
    <row r="39" spans="2:12" s="1" customFormat="1" ht="14.45" hidden="1" customHeight="1" x14ac:dyDescent="0.2">
      <c r="B39" s="28"/>
      <c r="E39" s="270" t="s">
        <v>50</v>
      </c>
      <c r="F39" s="72">
        <f>ROUND((SUM(BI86:BI126)),  2)</f>
        <v>0</v>
      </c>
      <c r="I39" s="82">
        <v>0</v>
      </c>
      <c r="J39" s="72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5" customHeight="1" x14ac:dyDescent="0.2">
      <c r="B41" s="28"/>
      <c r="C41" s="83"/>
      <c r="D41" s="84" t="s">
        <v>51</v>
      </c>
      <c r="E41" s="45"/>
      <c r="F41" s="45"/>
      <c r="G41" s="85" t="s">
        <v>52</v>
      </c>
      <c r="H41" s="86" t="s">
        <v>53</v>
      </c>
      <c r="I41" s="45"/>
      <c r="J41" s="87">
        <f>SUM(J32:J39)</f>
        <v>0</v>
      </c>
      <c r="K41" s="88"/>
      <c r="L41" s="28"/>
    </row>
    <row r="42" spans="2:12" s="1" customFormat="1" ht="14.45" customHeight="1" x14ac:dyDescent="0.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8"/>
    </row>
    <row r="46" spans="2:12" s="1" customFormat="1" ht="6.9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8"/>
    </row>
    <row r="47" spans="2:12" s="1" customFormat="1" ht="24.95" customHeight="1" x14ac:dyDescent="0.2">
      <c r="B47" s="28"/>
      <c r="C47" s="21" t="s">
        <v>136</v>
      </c>
      <c r="L47" s="28"/>
    </row>
    <row r="48" spans="2:12" s="1" customFormat="1" ht="6.95" customHeight="1" x14ac:dyDescent="0.2">
      <c r="B48" s="28"/>
      <c r="L48" s="28"/>
    </row>
    <row r="49" spans="2:47" s="1" customFormat="1" ht="12" customHeight="1" x14ac:dyDescent="0.2">
      <c r="B49" s="28"/>
      <c r="C49" s="270" t="s">
        <v>17</v>
      </c>
      <c r="L49" s="28"/>
    </row>
    <row r="50" spans="2:47" s="1" customFormat="1" ht="26.25" customHeight="1" x14ac:dyDescent="0.2">
      <c r="B50" s="28"/>
      <c r="E50" s="321" t="str">
        <f>E7</f>
        <v>Stavební úpravy stávající budovy business centra VŠB - TUO II.etapa</v>
      </c>
      <c r="F50" s="322"/>
      <c r="G50" s="322"/>
      <c r="H50" s="322"/>
      <c r="L50" s="28"/>
    </row>
    <row r="51" spans="2:47" ht="12" customHeight="1" x14ac:dyDescent="0.2">
      <c r="B51" s="20"/>
      <c r="C51" s="270" t="s">
        <v>133</v>
      </c>
      <c r="L51" s="20"/>
    </row>
    <row r="52" spans="2:47" s="1" customFormat="1" ht="16.5" customHeight="1" x14ac:dyDescent="0.2">
      <c r="B52" s="28"/>
      <c r="E52" s="321" t="s">
        <v>1752</v>
      </c>
      <c r="F52" s="320"/>
      <c r="G52" s="320"/>
      <c r="H52" s="320"/>
      <c r="L52" s="28"/>
    </row>
    <row r="53" spans="2:47" s="1" customFormat="1" ht="12" customHeight="1" x14ac:dyDescent="0.2">
      <c r="B53" s="28"/>
      <c r="C53" s="270" t="s">
        <v>1753</v>
      </c>
      <c r="L53" s="28"/>
    </row>
    <row r="54" spans="2:47" s="1" customFormat="1" ht="16.5" customHeight="1" x14ac:dyDescent="0.2">
      <c r="B54" s="28"/>
      <c r="E54" s="318" t="str">
        <f>E11</f>
        <v>24011056 - 3.NP budova C</v>
      </c>
      <c r="F54" s="320"/>
      <c r="G54" s="320"/>
      <c r="H54" s="320"/>
      <c r="L54" s="28"/>
    </row>
    <row r="55" spans="2:47" s="1" customFormat="1" ht="6.95" customHeight="1" x14ac:dyDescent="0.2">
      <c r="B55" s="28"/>
      <c r="L55" s="28"/>
    </row>
    <row r="56" spans="2:47" s="1" customFormat="1" ht="12" customHeight="1" x14ac:dyDescent="0.2">
      <c r="B56" s="28"/>
      <c r="C56" s="270" t="s">
        <v>22</v>
      </c>
      <c r="F56" s="260" t="str">
        <f>F14</f>
        <v>Ostrava</v>
      </c>
      <c r="I56" s="270" t="s">
        <v>24</v>
      </c>
      <c r="J56" s="267" t="str">
        <f>IF(J14="","",J14)</f>
        <v>9. 6. 2024</v>
      </c>
      <c r="L56" s="28"/>
    </row>
    <row r="57" spans="2:47" s="1" customFormat="1" ht="6.95" customHeight="1" x14ac:dyDescent="0.2">
      <c r="B57" s="28"/>
      <c r="L57" s="28"/>
    </row>
    <row r="58" spans="2:47" s="1" customFormat="1" ht="15.2" customHeight="1" x14ac:dyDescent="0.2">
      <c r="B58" s="28"/>
      <c r="C58" s="270" t="s">
        <v>28</v>
      </c>
      <c r="F58" s="260" t="str">
        <f>E17</f>
        <v>VŠB TU, Ostrava</v>
      </c>
      <c r="I58" s="270" t="s">
        <v>34</v>
      </c>
      <c r="J58" s="262" t="str">
        <f>E23</f>
        <v>ARCHI BIM</v>
      </c>
      <c r="L58" s="28"/>
    </row>
    <row r="59" spans="2:47" s="1" customFormat="1" ht="15.2" customHeight="1" x14ac:dyDescent="0.2">
      <c r="B59" s="28"/>
      <c r="C59" s="270" t="s">
        <v>32</v>
      </c>
      <c r="F59" s="260" t="str">
        <f>IF(E20="","",E20)</f>
        <v>Vyplň údaj</v>
      </c>
      <c r="I59" s="270" t="s">
        <v>37</v>
      </c>
      <c r="J59" s="262" t="str">
        <f>E26</f>
        <v>Anna Mužná</v>
      </c>
      <c r="L59" s="28"/>
    </row>
    <row r="60" spans="2:47" s="1" customFormat="1" ht="10.35" customHeight="1" x14ac:dyDescent="0.2">
      <c r="B60" s="28"/>
      <c r="L60" s="28"/>
    </row>
    <row r="61" spans="2:47" s="1" customFormat="1" ht="29.25" customHeight="1" x14ac:dyDescent="0.2">
      <c r="B61" s="28"/>
      <c r="C61" s="89" t="s">
        <v>137</v>
      </c>
      <c r="D61" s="83"/>
      <c r="E61" s="83"/>
      <c r="F61" s="83"/>
      <c r="G61" s="83"/>
      <c r="H61" s="83"/>
      <c r="I61" s="83"/>
      <c r="J61" s="90" t="s">
        <v>138</v>
      </c>
      <c r="K61" s="83"/>
      <c r="L61" s="28"/>
    </row>
    <row r="62" spans="2:47" s="1" customFormat="1" ht="10.35" customHeight="1" x14ac:dyDescent="0.2">
      <c r="B62" s="28"/>
      <c r="L62" s="28"/>
    </row>
    <row r="63" spans="2:47" s="1" customFormat="1" ht="22.7" customHeight="1" x14ac:dyDescent="0.2">
      <c r="B63" s="28"/>
      <c r="C63" s="91" t="s">
        <v>73</v>
      </c>
      <c r="J63" s="269">
        <f>J86</f>
        <v>0</v>
      </c>
      <c r="L63" s="28"/>
      <c r="AU63" s="17" t="s">
        <v>139</v>
      </c>
    </row>
    <row r="64" spans="2:47" s="8" customFormat="1" ht="24.95" customHeight="1" x14ac:dyDescent="0.2">
      <c r="B64" s="92"/>
      <c r="D64" s="93" t="s">
        <v>2040</v>
      </c>
      <c r="E64" s="94"/>
      <c r="F64" s="94"/>
      <c r="G64" s="94"/>
      <c r="H64" s="94"/>
      <c r="I64" s="94"/>
      <c r="J64" s="95">
        <f>J87</f>
        <v>0</v>
      </c>
      <c r="L64" s="92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ht="12" customHeight="1" x14ac:dyDescent="0.2">
      <c r="B75" s="20"/>
      <c r="C75" s="270" t="s">
        <v>133</v>
      </c>
      <c r="L75" s="20"/>
    </row>
    <row r="76" spans="2:12" s="1" customFormat="1" ht="16.5" customHeight="1" x14ac:dyDescent="0.2">
      <c r="B76" s="28"/>
      <c r="E76" s="321" t="s">
        <v>1752</v>
      </c>
      <c r="F76" s="320"/>
      <c r="G76" s="320"/>
      <c r="H76" s="320"/>
      <c r="L76" s="28"/>
    </row>
    <row r="77" spans="2:12" s="1" customFormat="1" ht="12" customHeight="1" x14ac:dyDescent="0.2">
      <c r="B77" s="28"/>
      <c r="C77" s="270" t="s">
        <v>1753</v>
      </c>
      <c r="L77" s="28"/>
    </row>
    <row r="78" spans="2:12" s="1" customFormat="1" ht="16.5" customHeight="1" x14ac:dyDescent="0.2">
      <c r="B78" s="28"/>
      <c r="E78" s="318" t="str">
        <f>E11</f>
        <v>24011056 - 3.NP budova C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F14</f>
        <v>Ostrava</v>
      </c>
      <c r="I80" s="270" t="s">
        <v>24</v>
      </c>
      <c r="J80" s="267" t="str">
        <f>IF(J14="","",J14)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E17</f>
        <v>VŠB TU, Ostrava</v>
      </c>
      <c r="I82" s="270" t="s">
        <v>34</v>
      </c>
      <c r="J82" s="262" t="str">
        <f>E23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IF(E20="","",E20)</f>
        <v>Vyplň údaj</v>
      </c>
      <c r="I83" s="270" t="s">
        <v>37</v>
      </c>
      <c r="J83" s="262" t="str">
        <f>E26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1756</v>
      </c>
      <c r="F87" s="110" t="s">
        <v>2041</v>
      </c>
      <c r="I87" s="111"/>
      <c r="J87" s="112">
        <f>BK87</f>
        <v>0</v>
      </c>
      <c r="L87" s="108"/>
      <c r="M87" s="113"/>
      <c r="P87" s="114">
        <f>SUM(P88:P126)</f>
        <v>0</v>
      </c>
      <c r="R87" s="114">
        <f>SUM(R88:R126)</f>
        <v>0</v>
      </c>
      <c r="T87" s="115">
        <f>SUM(T88:T126)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SUM(BK88:BK126)</f>
        <v>0</v>
      </c>
    </row>
    <row r="88" spans="2:65" s="1" customFormat="1" ht="16.5" customHeight="1" x14ac:dyDescent="0.2">
      <c r="B88" s="120"/>
      <c r="C88" s="121" t="s">
        <v>83</v>
      </c>
      <c r="D88" s="121" t="s">
        <v>179</v>
      </c>
      <c r="E88" s="122" t="s">
        <v>1886</v>
      </c>
      <c r="F88" s="123" t="s">
        <v>1759</v>
      </c>
      <c r="G88" s="124" t="s">
        <v>328</v>
      </c>
      <c r="H88" s="125">
        <v>26</v>
      </c>
      <c r="I88" s="126"/>
      <c r="J88" s="127">
        <f t="shared" ref="J88:J126" si="0">ROUND(I88*H88,2)</f>
        <v>0</v>
      </c>
      <c r="K88" s="123" t="s">
        <v>338</v>
      </c>
      <c r="L88" s="28"/>
      <c r="M88" s="128" t="s">
        <v>3</v>
      </c>
      <c r="N88" s="129" t="s">
        <v>46</v>
      </c>
      <c r="P88" s="130">
        <f t="shared" ref="P88:P126" si="1">O88*H88</f>
        <v>0</v>
      </c>
      <c r="Q88" s="130">
        <v>0</v>
      </c>
      <c r="R88" s="130">
        <f t="shared" ref="R88:R126" si="2">Q88*H88</f>
        <v>0</v>
      </c>
      <c r="S88" s="130">
        <v>0</v>
      </c>
      <c r="T88" s="131">
        <f t="shared" ref="T88:T126" si="3">S88*H88</f>
        <v>0</v>
      </c>
      <c r="AR88" s="132" t="s">
        <v>184</v>
      </c>
      <c r="AT88" s="132" t="s">
        <v>179</v>
      </c>
      <c r="AU88" s="132" t="s">
        <v>83</v>
      </c>
      <c r="AY88" s="17" t="s">
        <v>177</v>
      </c>
      <c r="BE88" s="133">
        <f t="shared" ref="BE88:BE126" si="4">IF(N88="základní",J88,0)</f>
        <v>0</v>
      </c>
      <c r="BF88" s="133">
        <f t="shared" ref="BF88:BF126" si="5">IF(N88="snížená",J88,0)</f>
        <v>0</v>
      </c>
      <c r="BG88" s="133">
        <f t="shared" ref="BG88:BG126" si="6">IF(N88="zákl. přenesená",J88,0)</f>
        <v>0</v>
      </c>
      <c r="BH88" s="133">
        <f t="shared" ref="BH88:BH126" si="7">IF(N88="sníž. přenesená",J88,0)</f>
        <v>0</v>
      </c>
      <c r="BI88" s="133">
        <f t="shared" ref="BI88:BI126" si="8">IF(N88="nulová",J88,0)</f>
        <v>0</v>
      </c>
      <c r="BJ88" s="17" t="s">
        <v>83</v>
      </c>
      <c r="BK88" s="133">
        <f t="shared" ref="BK88:BK126" si="9">ROUND(I88*H88,2)</f>
        <v>0</v>
      </c>
      <c r="BL88" s="17" t="s">
        <v>184</v>
      </c>
      <c r="BM88" s="132" t="s">
        <v>2042</v>
      </c>
    </row>
    <row r="89" spans="2:65" s="1" customFormat="1" ht="16.5" customHeight="1" x14ac:dyDescent="0.2">
      <c r="B89" s="120"/>
      <c r="C89" s="121" t="s">
        <v>86</v>
      </c>
      <c r="D89" s="121" t="s">
        <v>179</v>
      </c>
      <c r="E89" s="122" t="s">
        <v>1888</v>
      </c>
      <c r="F89" s="123" t="s">
        <v>1765</v>
      </c>
      <c r="G89" s="124" t="s">
        <v>328</v>
      </c>
      <c r="H89" s="125">
        <v>20</v>
      </c>
      <c r="I89" s="126"/>
      <c r="J89" s="127">
        <f t="shared" si="0"/>
        <v>0</v>
      </c>
      <c r="K89" s="123" t="s">
        <v>338</v>
      </c>
      <c r="L89" s="28"/>
      <c r="M89" s="128" t="s">
        <v>3</v>
      </c>
      <c r="N89" s="129" t="s">
        <v>46</v>
      </c>
      <c r="P89" s="130">
        <f t="shared" si="1"/>
        <v>0</v>
      </c>
      <c r="Q89" s="130">
        <v>0</v>
      </c>
      <c r="R89" s="130">
        <f t="shared" si="2"/>
        <v>0</v>
      </c>
      <c r="S89" s="130">
        <v>0</v>
      </c>
      <c r="T89" s="131">
        <f t="shared" si="3"/>
        <v>0</v>
      </c>
      <c r="AR89" s="132" t="s">
        <v>184</v>
      </c>
      <c r="AT89" s="132" t="s">
        <v>179</v>
      </c>
      <c r="AU89" s="132" t="s">
        <v>83</v>
      </c>
      <c r="AY89" s="17" t="s">
        <v>177</v>
      </c>
      <c r="BE89" s="133">
        <f t="shared" si="4"/>
        <v>0</v>
      </c>
      <c r="BF89" s="133">
        <f t="shared" si="5"/>
        <v>0</v>
      </c>
      <c r="BG89" s="133">
        <f t="shared" si="6"/>
        <v>0</v>
      </c>
      <c r="BH89" s="133">
        <f t="shared" si="7"/>
        <v>0</v>
      </c>
      <c r="BI89" s="133">
        <f t="shared" si="8"/>
        <v>0</v>
      </c>
      <c r="BJ89" s="17" t="s">
        <v>83</v>
      </c>
      <c r="BK89" s="133">
        <f t="shared" si="9"/>
        <v>0</v>
      </c>
      <c r="BL89" s="17" t="s">
        <v>184</v>
      </c>
      <c r="BM89" s="132" t="s">
        <v>2043</v>
      </c>
    </row>
    <row r="90" spans="2:65" s="1" customFormat="1" ht="16.5" customHeight="1" x14ac:dyDescent="0.2">
      <c r="B90" s="120"/>
      <c r="C90" s="121" t="s">
        <v>200</v>
      </c>
      <c r="D90" s="121" t="s">
        <v>179</v>
      </c>
      <c r="E90" s="122" t="s">
        <v>1837</v>
      </c>
      <c r="F90" s="123" t="s">
        <v>1759</v>
      </c>
      <c r="G90" s="124" t="s">
        <v>328</v>
      </c>
      <c r="H90" s="125">
        <v>35</v>
      </c>
      <c r="I90" s="126"/>
      <c r="J90" s="127">
        <f t="shared" si="0"/>
        <v>0</v>
      </c>
      <c r="K90" s="123" t="s">
        <v>338</v>
      </c>
      <c r="L90" s="28"/>
      <c r="M90" s="128" t="s">
        <v>3</v>
      </c>
      <c r="N90" s="129" t="s">
        <v>46</v>
      </c>
      <c r="P90" s="130">
        <f t="shared" si="1"/>
        <v>0</v>
      </c>
      <c r="Q90" s="130">
        <v>0</v>
      </c>
      <c r="R90" s="130">
        <f t="shared" si="2"/>
        <v>0</v>
      </c>
      <c r="S90" s="130">
        <v>0</v>
      </c>
      <c r="T90" s="131">
        <f t="shared" si="3"/>
        <v>0</v>
      </c>
      <c r="AR90" s="132" t="s">
        <v>184</v>
      </c>
      <c r="AT90" s="132" t="s">
        <v>179</v>
      </c>
      <c r="AU90" s="132" t="s">
        <v>83</v>
      </c>
      <c r="AY90" s="17" t="s">
        <v>177</v>
      </c>
      <c r="BE90" s="133">
        <f t="shared" si="4"/>
        <v>0</v>
      </c>
      <c r="BF90" s="133">
        <f t="shared" si="5"/>
        <v>0</v>
      </c>
      <c r="BG90" s="133">
        <f t="shared" si="6"/>
        <v>0</v>
      </c>
      <c r="BH90" s="133">
        <f t="shared" si="7"/>
        <v>0</v>
      </c>
      <c r="BI90" s="133">
        <f t="shared" si="8"/>
        <v>0</v>
      </c>
      <c r="BJ90" s="17" t="s">
        <v>83</v>
      </c>
      <c r="BK90" s="133">
        <f t="shared" si="9"/>
        <v>0</v>
      </c>
      <c r="BL90" s="17" t="s">
        <v>184</v>
      </c>
      <c r="BM90" s="132" t="s">
        <v>2044</v>
      </c>
    </row>
    <row r="91" spans="2:65" s="1" customFormat="1" ht="16.5" customHeight="1" x14ac:dyDescent="0.2">
      <c r="B91" s="120"/>
      <c r="C91" s="121" t="s">
        <v>184</v>
      </c>
      <c r="D91" s="121" t="s">
        <v>179</v>
      </c>
      <c r="E91" s="122" t="s">
        <v>1839</v>
      </c>
      <c r="F91" s="123" t="s">
        <v>1765</v>
      </c>
      <c r="G91" s="124" t="s">
        <v>328</v>
      </c>
      <c r="H91" s="125">
        <v>15</v>
      </c>
      <c r="I91" s="126"/>
      <c r="J91" s="127">
        <f t="shared" si="0"/>
        <v>0</v>
      </c>
      <c r="K91" s="123" t="s">
        <v>338</v>
      </c>
      <c r="L91" s="28"/>
      <c r="M91" s="128" t="s">
        <v>3</v>
      </c>
      <c r="N91" s="129" t="s">
        <v>46</v>
      </c>
      <c r="P91" s="130">
        <f t="shared" si="1"/>
        <v>0</v>
      </c>
      <c r="Q91" s="130">
        <v>0</v>
      </c>
      <c r="R91" s="130">
        <f t="shared" si="2"/>
        <v>0</v>
      </c>
      <c r="S91" s="130">
        <v>0</v>
      </c>
      <c r="T91" s="131">
        <f t="shared" si="3"/>
        <v>0</v>
      </c>
      <c r="AR91" s="132" t="s">
        <v>184</v>
      </c>
      <c r="AT91" s="132" t="s">
        <v>179</v>
      </c>
      <c r="AU91" s="132" t="s">
        <v>83</v>
      </c>
      <c r="AY91" s="17" t="s">
        <v>177</v>
      </c>
      <c r="BE91" s="133">
        <f t="shared" si="4"/>
        <v>0</v>
      </c>
      <c r="BF91" s="133">
        <f t="shared" si="5"/>
        <v>0</v>
      </c>
      <c r="BG91" s="133">
        <f t="shared" si="6"/>
        <v>0</v>
      </c>
      <c r="BH91" s="133">
        <f t="shared" si="7"/>
        <v>0</v>
      </c>
      <c r="BI91" s="133">
        <f t="shared" si="8"/>
        <v>0</v>
      </c>
      <c r="BJ91" s="17" t="s">
        <v>83</v>
      </c>
      <c r="BK91" s="133">
        <f t="shared" si="9"/>
        <v>0</v>
      </c>
      <c r="BL91" s="17" t="s">
        <v>184</v>
      </c>
      <c r="BM91" s="132" t="s">
        <v>2045</v>
      </c>
    </row>
    <row r="92" spans="2:65" s="1" customFormat="1" ht="16.5" customHeight="1" x14ac:dyDescent="0.2">
      <c r="B92" s="120"/>
      <c r="C92" s="121" t="s">
        <v>211</v>
      </c>
      <c r="D92" s="121" t="s">
        <v>179</v>
      </c>
      <c r="E92" s="122" t="s">
        <v>1758</v>
      </c>
      <c r="F92" s="123" t="s">
        <v>1759</v>
      </c>
      <c r="G92" s="124" t="s">
        <v>328</v>
      </c>
      <c r="H92" s="125">
        <v>30</v>
      </c>
      <c r="I92" s="126"/>
      <c r="J92" s="127">
        <f t="shared" si="0"/>
        <v>0</v>
      </c>
      <c r="K92" s="123" t="s">
        <v>338</v>
      </c>
      <c r="L92" s="28"/>
      <c r="M92" s="128" t="s">
        <v>3</v>
      </c>
      <c r="N92" s="129" t="s">
        <v>46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184</v>
      </c>
      <c r="AT92" s="132" t="s">
        <v>179</v>
      </c>
      <c r="AU92" s="132" t="s">
        <v>83</v>
      </c>
      <c r="AY92" s="17" t="s">
        <v>177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83</v>
      </c>
      <c r="BK92" s="133">
        <f t="shared" si="9"/>
        <v>0</v>
      </c>
      <c r="BL92" s="17" t="s">
        <v>184</v>
      </c>
      <c r="BM92" s="132" t="s">
        <v>2046</v>
      </c>
    </row>
    <row r="93" spans="2:65" s="1" customFormat="1" ht="16.5" customHeight="1" x14ac:dyDescent="0.2">
      <c r="B93" s="120"/>
      <c r="C93" s="121" t="s">
        <v>218</v>
      </c>
      <c r="D93" s="121" t="s">
        <v>179</v>
      </c>
      <c r="E93" s="122" t="s">
        <v>1764</v>
      </c>
      <c r="F93" s="123" t="s">
        <v>1765</v>
      </c>
      <c r="G93" s="124" t="s">
        <v>328</v>
      </c>
      <c r="H93" s="125">
        <v>18</v>
      </c>
      <c r="I93" s="126"/>
      <c r="J93" s="127">
        <f t="shared" si="0"/>
        <v>0</v>
      </c>
      <c r="K93" s="123" t="s">
        <v>338</v>
      </c>
      <c r="L93" s="28"/>
      <c r="M93" s="128" t="s">
        <v>3</v>
      </c>
      <c r="N93" s="129" t="s">
        <v>46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184</v>
      </c>
      <c r="AT93" s="132" t="s">
        <v>179</v>
      </c>
      <c r="AU93" s="132" t="s">
        <v>83</v>
      </c>
      <c r="AY93" s="17" t="s">
        <v>177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83</v>
      </c>
      <c r="BK93" s="133">
        <f t="shared" si="9"/>
        <v>0</v>
      </c>
      <c r="BL93" s="17" t="s">
        <v>184</v>
      </c>
      <c r="BM93" s="132" t="s">
        <v>2047</v>
      </c>
    </row>
    <row r="94" spans="2:65" s="1" customFormat="1" ht="16.5" customHeight="1" x14ac:dyDescent="0.2">
      <c r="B94" s="120"/>
      <c r="C94" s="121" t="s">
        <v>224</v>
      </c>
      <c r="D94" s="121" t="s">
        <v>179</v>
      </c>
      <c r="E94" s="122" t="s">
        <v>2048</v>
      </c>
      <c r="F94" s="123" t="s">
        <v>1759</v>
      </c>
      <c r="G94" s="124" t="s">
        <v>328</v>
      </c>
      <c r="H94" s="125">
        <v>12</v>
      </c>
      <c r="I94" s="126"/>
      <c r="J94" s="127">
        <f t="shared" si="0"/>
        <v>0</v>
      </c>
      <c r="K94" s="123" t="s">
        <v>338</v>
      </c>
      <c r="L94" s="28"/>
      <c r="M94" s="128" t="s">
        <v>3</v>
      </c>
      <c r="N94" s="129" t="s">
        <v>46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184</v>
      </c>
      <c r="AT94" s="132" t="s">
        <v>179</v>
      </c>
      <c r="AU94" s="132" t="s">
        <v>83</v>
      </c>
      <c r="AY94" s="17" t="s">
        <v>177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83</v>
      </c>
      <c r="BK94" s="133">
        <f t="shared" si="9"/>
        <v>0</v>
      </c>
      <c r="BL94" s="17" t="s">
        <v>184</v>
      </c>
      <c r="BM94" s="132" t="s">
        <v>2049</v>
      </c>
    </row>
    <row r="95" spans="2:65" s="1" customFormat="1" ht="16.5" customHeight="1" x14ac:dyDescent="0.2">
      <c r="B95" s="120"/>
      <c r="C95" s="121" t="s">
        <v>231</v>
      </c>
      <c r="D95" s="121" t="s">
        <v>179</v>
      </c>
      <c r="E95" s="122" t="s">
        <v>2050</v>
      </c>
      <c r="F95" s="123" t="s">
        <v>1765</v>
      </c>
      <c r="G95" s="124" t="s">
        <v>328</v>
      </c>
      <c r="H95" s="125">
        <v>3</v>
      </c>
      <c r="I95" s="126"/>
      <c r="J95" s="127">
        <f t="shared" si="0"/>
        <v>0</v>
      </c>
      <c r="K95" s="123" t="s">
        <v>338</v>
      </c>
      <c r="L95" s="28"/>
      <c r="M95" s="128" t="s">
        <v>3</v>
      </c>
      <c r="N95" s="129" t="s">
        <v>46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184</v>
      </c>
      <c r="AT95" s="132" t="s">
        <v>179</v>
      </c>
      <c r="AU95" s="132" t="s">
        <v>83</v>
      </c>
      <c r="AY95" s="17" t="s">
        <v>177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83</v>
      </c>
      <c r="BK95" s="133">
        <f t="shared" si="9"/>
        <v>0</v>
      </c>
      <c r="BL95" s="17" t="s">
        <v>184</v>
      </c>
      <c r="BM95" s="132" t="s">
        <v>2051</v>
      </c>
    </row>
    <row r="96" spans="2:65" s="1" customFormat="1" ht="16.5" customHeight="1" x14ac:dyDescent="0.2">
      <c r="B96" s="120"/>
      <c r="C96" s="121" t="s">
        <v>237</v>
      </c>
      <c r="D96" s="121" t="s">
        <v>179</v>
      </c>
      <c r="E96" s="122" t="s">
        <v>1990</v>
      </c>
      <c r="F96" s="123" t="s">
        <v>1759</v>
      </c>
      <c r="G96" s="124" t="s">
        <v>328</v>
      </c>
      <c r="H96" s="125">
        <v>15</v>
      </c>
      <c r="I96" s="126"/>
      <c r="J96" s="127">
        <f t="shared" si="0"/>
        <v>0</v>
      </c>
      <c r="K96" s="123" t="s">
        <v>338</v>
      </c>
      <c r="L96" s="28"/>
      <c r="M96" s="128" t="s">
        <v>3</v>
      </c>
      <c r="N96" s="129" t="s">
        <v>46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184</v>
      </c>
      <c r="AT96" s="132" t="s">
        <v>179</v>
      </c>
      <c r="AU96" s="132" t="s">
        <v>83</v>
      </c>
      <c r="AY96" s="17" t="s">
        <v>177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83</v>
      </c>
      <c r="BK96" s="133">
        <f t="shared" si="9"/>
        <v>0</v>
      </c>
      <c r="BL96" s="17" t="s">
        <v>184</v>
      </c>
      <c r="BM96" s="132" t="s">
        <v>2052</v>
      </c>
    </row>
    <row r="97" spans="2:65" s="1" customFormat="1" ht="16.5" customHeight="1" x14ac:dyDescent="0.2">
      <c r="B97" s="120"/>
      <c r="C97" s="121" t="s">
        <v>245</v>
      </c>
      <c r="D97" s="121" t="s">
        <v>179</v>
      </c>
      <c r="E97" s="122" t="s">
        <v>1992</v>
      </c>
      <c r="F97" s="123" t="s">
        <v>1765</v>
      </c>
      <c r="G97" s="124" t="s">
        <v>328</v>
      </c>
      <c r="H97" s="125">
        <v>12</v>
      </c>
      <c r="I97" s="126"/>
      <c r="J97" s="127">
        <f t="shared" si="0"/>
        <v>0</v>
      </c>
      <c r="K97" s="123" t="s">
        <v>338</v>
      </c>
      <c r="L97" s="28"/>
      <c r="M97" s="128" t="s">
        <v>3</v>
      </c>
      <c r="N97" s="129" t="s">
        <v>46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184</v>
      </c>
      <c r="AT97" s="132" t="s">
        <v>179</v>
      </c>
      <c r="AU97" s="132" t="s">
        <v>83</v>
      </c>
      <c r="AY97" s="17" t="s">
        <v>177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83</v>
      </c>
      <c r="BK97" s="133">
        <f t="shared" si="9"/>
        <v>0</v>
      </c>
      <c r="BL97" s="17" t="s">
        <v>184</v>
      </c>
      <c r="BM97" s="132" t="s">
        <v>2053</v>
      </c>
    </row>
    <row r="98" spans="2:65" s="1" customFormat="1" ht="24.2" customHeight="1" x14ac:dyDescent="0.2">
      <c r="B98" s="120"/>
      <c r="C98" s="121" t="s">
        <v>252</v>
      </c>
      <c r="D98" s="121" t="s">
        <v>179</v>
      </c>
      <c r="E98" s="122" t="s">
        <v>1994</v>
      </c>
      <c r="F98" s="123" t="s">
        <v>1759</v>
      </c>
      <c r="G98" s="124" t="s">
        <v>328</v>
      </c>
      <c r="H98" s="125">
        <v>10</v>
      </c>
      <c r="I98" s="126"/>
      <c r="J98" s="127">
        <f t="shared" si="0"/>
        <v>0</v>
      </c>
      <c r="K98" s="123" t="s">
        <v>338</v>
      </c>
      <c r="L98" s="28"/>
      <c r="M98" s="128" t="s">
        <v>3</v>
      </c>
      <c r="N98" s="129" t="s">
        <v>46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184</v>
      </c>
      <c r="AT98" s="132" t="s">
        <v>179</v>
      </c>
      <c r="AU98" s="132" t="s">
        <v>83</v>
      </c>
      <c r="AY98" s="17" t="s">
        <v>177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83</v>
      </c>
      <c r="BK98" s="133">
        <f t="shared" si="9"/>
        <v>0</v>
      </c>
      <c r="BL98" s="17" t="s">
        <v>184</v>
      </c>
      <c r="BM98" s="132" t="s">
        <v>2054</v>
      </c>
    </row>
    <row r="99" spans="2:65" s="1" customFormat="1" ht="16.5" customHeight="1" x14ac:dyDescent="0.2">
      <c r="B99" s="120"/>
      <c r="C99" s="121" t="s">
        <v>9</v>
      </c>
      <c r="D99" s="121" t="s">
        <v>179</v>
      </c>
      <c r="E99" s="122" t="s">
        <v>1761</v>
      </c>
      <c r="F99" s="123" t="s">
        <v>1845</v>
      </c>
      <c r="G99" s="124" t="s">
        <v>917</v>
      </c>
      <c r="H99" s="125">
        <v>4</v>
      </c>
      <c r="I99" s="126"/>
      <c r="J99" s="127">
        <f t="shared" si="0"/>
        <v>0</v>
      </c>
      <c r="K99" s="123" t="s">
        <v>338</v>
      </c>
      <c r="L99" s="28"/>
      <c r="M99" s="128" t="s">
        <v>3</v>
      </c>
      <c r="N99" s="129" t="s">
        <v>46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184</v>
      </c>
      <c r="AT99" s="132" t="s">
        <v>179</v>
      </c>
      <c r="AU99" s="132" t="s">
        <v>83</v>
      </c>
      <c r="AY99" s="17" t="s">
        <v>177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83</v>
      </c>
      <c r="BK99" s="133">
        <f t="shared" si="9"/>
        <v>0</v>
      </c>
      <c r="BL99" s="17" t="s">
        <v>184</v>
      </c>
      <c r="BM99" s="132" t="s">
        <v>2055</v>
      </c>
    </row>
    <row r="100" spans="2:65" s="1" customFormat="1" ht="21.75" customHeight="1" x14ac:dyDescent="0.2">
      <c r="B100" s="120"/>
      <c r="C100" s="121" t="s">
        <v>263</v>
      </c>
      <c r="D100" s="121" t="s">
        <v>179</v>
      </c>
      <c r="E100" s="122" t="s">
        <v>1847</v>
      </c>
      <c r="F100" s="123" t="s">
        <v>1762</v>
      </c>
      <c r="G100" s="124" t="s">
        <v>917</v>
      </c>
      <c r="H100" s="125">
        <v>10</v>
      </c>
      <c r="I100" s="126"/>
      <c r="J100" s="127">
        <f t="shared" si="0"/>
        <v>0</v>
      </c>
      <c r="K100" s="123" t="s">
        <v>338</v>
      </c>
      <c r="L100" s="28"/>
      <c r="M100" s="128" t="s">
        <v>3</v>
      </c>
      <c r="N100" s="129" t="s">
        <v>46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184</v>
      </c>
      <c r="AT100" s="132" t="s">
        <v>179</v>
      </c>
      <c r="AU100" s="132" t="s">
        <v>83</v>
      </c>
      <c r="AY100" s="17" t="s">
        <v>177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7" t="s">
        <v>83</v>
      </c>
      <c r="BK100" s="133">
        <f t="shared" si="9"/>
        <v>0</v>
      </c>
      <c r="BL100" s="17" t="s">
        <v>184</v>
      </c>
      <c r="BM100" s="132" t="s">
        <v>2056</v>
      </c>
    </row>
    <row r="101" spans="2:65" s="1" customFormat="1" ht="16.5" customHeight="1" x14ac:dyDescent="0.2">
      <c r="B101" s="120"/>
      <c r="C101" s="121" t="s">
        <v>269</v>
      </c>
      <c r="D101" s="121" t="s">
        <v>179</v>
      </c>
      <c r="E101" s="122" t="s">
        <v>1767</v>
      </c>
      <c r="F101" s="123" t="s">
        <v>1771</v>
      </c>
      <c r="G101" s="124" t="s">
        <v>917</v>
      </c>
      <c r="H101" s="125">
        <v>19</v>
      </c>
      <c r="I101" s="126"/>
      <c r="J101" s="127">
        <f t="shared" si="0"/>
        <v>0</v>
      </c>
      <c r="K101" s="123" t="s">
        <v>338</v>
      </c>
      <c r="L101" s="28"/>
      <c r="M101" s="128" t="s">
        <v>3</v>
      </c>
      <c r="N101" s="129" t="s">
        <v>46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184</v>
      </c>
      <c r="AT101" s="132" t="s">
        <v>179</v>
      </c>
      <c r="AU101" s="132" t="s">
        <v>83</v>
      </c>
      <c r="AY101" s="17" t="s">
        <v>177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7" t="s">
        <v>83</v>
      </c>
      <c r="BK101" s="133">
        <f t="shared" si="9"/>
        <v>0</v>
      </c>
      <c r="BL101" s="17" t="s">
        <v>184</v>
      </c>
      <c r="BM101" s="132" t="s">
        <v>2057</v>
      </c>
    </row>
    <row r="102" spans="2:65" s="1" customFormat="1" ht="16.5" customHeight="1" x14ac:dyDescent="0.2">
      <c r="B102" s="120"/>
      <c r="C102" s="121" t="s">
        <v>276</v>
      </c>
      <c r="D102" s="121" t="s">
        <v>179</v>
      </c>
      <c r="E102" s="122" t="s">
        <v>1770</v>
      </c>
      <c r="F102" s="123" t="s">
        <v>1851</v>
      </c>
      <c r="G102" s="124" t="s">
        <v>917</v>
      </c>
      <c r="H102" s="125">
        <v>7</v>
      </c>
      <c r="I102" s="126"/>
      <c r="J102" s="127">
        <f t="shared" si="0"/>
        <v>0</v>
      </c>
      <c r="K102" s="123" t="s">
        <v>338</v>
      </c>
      <c r="L102" s="28"/>
      <c r="M102" s="128" t="s">
        <v>3</v>
      </c>
      <c r="N102" s="129" t="s">
        <v>46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184</v>
      </c>
      <c r="AT102" s="132" t="s">
        <v>179</v>
      </c>
      <c r="AU102" s="132" t="s">
        <v>83</v>
      </c>
      <c r="AY102" s="17" t="s">
        <v>177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7" t="s">
        <v>83</v>
      </c>
      <c r="BK102" s="133">
        <f t="shared" si="9"/>
        <v>0</v>
      </c>
      <c r="BL102" s="17" t="s">
        <v>184</v>
      </c>
      <c r="BM102" s="132" t="s">
        <v>2058</v>
      </c>
    </row>
    <row r="103" spans="2:65" s="1" customFormat="1" ht="21.75" customHeight="1" x14ac:dyDescent="0.2">
      <c r="B103" s="120"/>
      <c r="C103" s="121" t="s">
        <v>284</v>
      </c>
      <c r="D103" s="121" t="s">
        <v>179</v>
      </c>
      <c r="E103" s="122" t="s">
        <v>1773</v>
      </c>
      <c r="F103" s="123" t="s">
        <v>1774</v>
      </c>
      <c r="G103" s="124" t="s">
        <v>917</v>
      </c>
      <c r="H103" s="125">
        <v>2</v>
      </c>
      <c r="I103" s="126"/>
      <c r="J103" s="127">
        <f t="shared" si="0"/>
        <v>0</v>
      </c>
      <c r="K103" s="123" t="s">
        <v>338</v>
      </c>
      <c r="L103" s="28"/>
      <c r="M103" s="128" t="s">
        <v>3</v>
      </c>
      <c r="N103" s="129" t="s">
        <v>46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184</v>
      </c>
      <c r="AT103" s="132" t="s">
        <v>179</v>
      </c>
      <c r="AU103" s="132" t="s">
        <v>83</v>
      </c>
      <c r="AY103" s="17" t="s">
        <v>177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7" t="s">
        <v>83</v>
      </c>
      <c r="BK103" s="133">
        <f t="shared" si="9"/>
        <v>0</v>
      </c>
      <c r="BL103" s="17" t="s">
        <v>184</v>
      </c>
      <c r="BM103" s="132" t="s">
        <v>2059</v>
      </c>
    </row>
    <row r="104" spans="2:65" s="1" customFormat="1" ht="16.5" customHeight="1" x14ac:dyDescent="0.2">
      <c r="B104" s="120"/>
      <c r="C104" s="121" t="s">
        <v>445</v>
      </c>
      <c r="D104" s="121" t="s">
        <v>179</v>
      </c>
      <c r="E104" s="122" t="s">
        <v>1776</v>
      </c>
      <c r="F104" s="123" t="s">
        <v>1777</v>
      </c>
      <c r="G104" s="124" t="s">
        <v>917</v>
      </c>
      <c r="H104" s="125">
        <v>2</v>
      </c>
      <c r="I104" s="126"/>
      <c r="J104" s="127">
        <f t="shared" si="0"/>
        <v>0</v>
      </c>
      <c r="K104" s="123" t="s">
        <v>338</v>
      </c>
      <c r="L104" s="28"/>
      <c r="M104" s="128" t="s">
        <v>3</v>
      </c>
      <c r="N104" s="129" t="s">
        <v>46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184</v>
      </c>
      <c r="AT104" s="132" t="s">
        <v>179</v>
      </c>
      <c r="AU104" s="132" t="s">
        <v>83</v>
      </c>
      <c r="AY104" s="17" t="s">
        <v>177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7" t="s">
        <v>83</v>
      </c>
      <c r="BK104" s="133">
        <f t="shared" si="9"/>
        <v>0</v>
      </c>
      <c r="BL104" s="17" t="s">
        <v>184</v>
      </c>
      <c r="BM104" s="132" t="s">
        <v>2060</v>
      </c>
    </row>
    <row r="105" spans="2:65" s="1" customFormat="1" ht="16.5" customHeight="1" x14ac:dyDescent="0.2">
      <c r="B105" s="120"/>
      <c r="C105" s="121" t="s">
        <v>290</v>
      </c>
      <c r="D105" s="121" t="s">
        <v>179</v>
      </c>
      <c r="E105" s="122" t="s">
        <v>1779</v>
      </c>
      <c r="F105" s="123" t="s">
        <v>1780</v>
      </c>
      <c r="G105" s="124" t="s">
        <v>917</v>
      </c>
      <c r="H105" s="125">
        <v>131</v>
      </c>
      <c r="I105" s="126"/>
      <c r="J105" s="127">
        <f t="shared" si="0"/>
        <v>0</v>
      </c>
      <c r="K105" s="123" t="s">
        <v>338</v>
      </c>
      <c r="L105" s="28"/>
      <c r="M105" s="128" t="s">
        <v>3</v>
      </c>
      <c r="N105" s="129" t="s">
        <v>46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184</v>
      </c>
      <c r="AT105" s="132" t="s">
        <v>179</v>
      </c>
      <c r="AU105" s="132" t="s">
        <v>83</v>
      </c>
      <c r="AY105" s="17" t="s">
        <v>177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7" t="s">
        <v>83</v>
      </c>
      <c r="BK105" s="133">
        <f t="shared" si="9"/>
        <v>0</v>
      </c>
      <c r="BL105" s="17" t="s">
        <v>184</v>
      </c>
      <c r="BM105" s="132" t="s">
        <v>2061</v>
      </c>
    </row>
    <row r="106" spans="2:65" s="1" customFormat="1" ht="16.5" customHeight="1" x14ac:dyDescent="0.2">
      <c r="B106" s="120"/>
      <c r="C106" s="121" t="s">
        <v>301</v>
      </c>
      <c r="D106" s="121" t="s">
        <v>179</v>
      </c>
      <c r="E106" s="122" t="s">
        <v>1782</v>
      </c>
      <c r="F106" s="123" t="s">
        <v>1783</v>
      </c>
      <c r="G106" s="124" t="s">
        <v>917</v>
      </c>
      <c r="H106" s="125">
        <v>131</v>
      </c>
      <c r="I106" s="126"/>
      <c r="J106" s="127">
        <f t="shared" si="0"/>
        <v>0</v>
      </c>
      <c r="K106" s="123" t="s">
        <v>338</v>
      </c>
      <c r="L106" s="28"/>
      <c r="M106" s="128" t="s">
        <v>3</v>
      </c>
      <c r="N106" s="129" t="s">
        <v>46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184</v>
      </c>
      <c r="AT106" s="132" t="s">
        <v>179</v>
      </c>
      <c r="AU106" s="132" t="s">
        <v>83</v>
      </c>
      <c r="AY106" s="17" t="s">
        <v>177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7" t="s">
        <v>83</v>
      </c>
      <c r="BK106" s="133">
        <f t="shared" si="9"/>
        <v>0</v>
      </c>
      <c r="BL106" s="17" t="s">
        <v>184</v>
      </c>
      <c r="BM106" s="132" t="s">
        <v>2062</v>
      </c>
    </row>
    <row r="107" spans="2:65" s="1" customFormat="1" ht="16.5" customHeight="1" x14ac:dyDescent="0.2">
      <c r="B107" s="120"/>
      <c r="C107" s="121" t="s">
        <v>309</v>
      </c>
      <c r="D107" s="121" t="s">
        <v>179</v>
      </c>
      <c r="E107" s="122" t="s">
        <v>1785</v>
      </c>
      <c r="F107" s="123" t="s">
        <v>1786</v>
      </c>
      <c r="G107" s="124" t="s">
        <v>917</v>
      </c>
      <c r="H107" s="125">
        <v>7</v>
      </c>
      <c r="I107" s="126"/>
      <c r="J107" s="127">
        <f t="shared" si="0"/>
        <v>0</v>
      </c>
      <c r="K107" s="123" t="s">
        <v>338</v>
      </c>
      <c r="L107" s="28"/>
      <c r="M107" s="128" t="s">
        <v>3</v>
      </c>
      <c r="N107" s="129" t="s">
        <v>46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184</v>
      </c>
      <c r="AT107" s="132" t="s">
        <v>179</v>
      </c>
      <c r="AU107" s="132" t="s">
        <v>83</v>
      </c>
      <c r="AY107" s="17" t="s">
        <v>177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7" t="s">
        <v>83</v>
      </c>
      <c r="BK107" s="133">
        <f t="shared" si="9"/>
        <v>0</v>
      </c>
      <c r="BL107" s="17" t="s">
        <v>184</v>
      </c>
      <c r="BM107" s="132" t="s">
        <v>2063</v>
      </c>
    </row>
    <row r="108" spans="2:65" s="1" customFormat="1" ht="16.5" customHeight="1" x14ac:dyDescent="0.2">
      <c r="B108" s="120"/>
      <c r="C108" s="121" t="s">
        <v>319</v>
      </c>
      <c r="D108" s="121" t="s">
        <v>179</v>
      </c>
      <c r="E108" s="122" t="s">
        <v>1921</v>
      </c>
      <c r="F108" s="123" t="s">
        <v>1789</v>
      </c>
      <c r="G108" s="124" t="s">
        <v>917</v>
      </c>
      <c r="H108" s="125">
        <v>7</v>
      </c>
      <c r="I108" s="126"/>
      <c r="J108" s="127">
        <f t="shared" si="0"/>
        <v>0</v>
      </c>
      <c r="K108" s="123" t="s">
        <v>338</v>
      </c>
      <c r="L108" s="28"/>
      <c r="M108" s="128" t="s">
        <v>3</v>
      </c>
      <c r="N108" s="129" t="s">
        <v>46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184</v>
      </c>
      <c r="AT108" s="132" t="s">
        <v>179</v>
      </c>
      <c r="AU108" s="132" t="s">
        <v>83</v>
      </c>
      <c r="AY108" s="17" t="s">
        <v>177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7" t="s">
        <v>83</v>
      </c>
      <c r="BK108" s="133">
        <f t="shared" si="9"/>
        <v>0</v>
      </c>
      <c r="BL108" s="17" t="s">
        <v>184</v>
      </c>
      <c r="BM108" s="132" t="s">
        <v>2064</v>
      </c>
    </row>
    <row r="109" spans="2:65" s="1" customFormat="1" ht="16.5" customHeight="1" x14ac:dyDescent="0.2">
      <c r="B109" s="120"/>
      <c r="C109" s="121" t="s">
        <v>8</v>
      </c>
      <c r="D109" s="121" t="s">
        <v>179</v>
      </c>
      <c r="E109" s="122" t="s">
        <v>2065</v>
      </c>
      <c r="F109" s="123" t="s">
        <v>1860</v>
      </c>
      <c r="G109" s="124" t="s">
        <v>328</v>
      </c>
      <c r="H109" s="125">
        <v>196</v>
      </c>
      <c r="I109" s="126"/>
      <c r="J109" s="127">
        <f t="shared" si="0"/>
        <v>0</v>
      </c>
      <c r="K109" s="123" t="s">
        <v>338</v>
      </c>
      <c r="L109" s="28"/>
      <c r="M109" s="128" t="s">
        <v>3</v>
      </c>
      <c r="N109" s="129" t="s">
        <v>46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184</v>
      </c>
      <c r="AT109" s="132" t="s">
        <v>179</v>
      </c>
      <c r="AU109" s="132" t="s">
        <v>83</v>
      </c>
      <c r="AY109" s="17" t="s">
        <v>177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7" t="s">
        <v>83</v>
      </c>
      <c r="BK109" s="133">
        <f t="shared" si="9"/>
        <v>0</v>
      </c>
      <c r="BL109" s="17" t="s">
        <v>184</v>
      </c>
      <c r="BM109" s="132" t="s">
        <v>2066</v>
      </c>
    </row>
    <row r="110" spans="2:65" s="1" customFormat="1" ht="16.5" customHeight="1" x14ac:dyDescent="0.2">
      <c r="B110" s="120"/>
      <c r="C110" s="121" t="s">
        <v>335</v>
      </c>
      <c r="D110" s="121" t="s">
        <v>179</v>
      </c>
      <c r="E110" s="122" t="s">
        <v>1868</v>
      </c>
      <c r="F110" s="123" t="s">
        <v>1869</v>
      </c>
      <c r="G110" s="124" t="s">
        <v>917</v>
      </c>
      <c r="H110" s="125">
        <v>1</v>
      </c>
      <c r="I110" s="126"/>
      <c r="J110" s="127">
        <f t="shared" si="0"/>
        <v>0</v>
      </c>
      <c r="K110" s="123" t="s">
        <v>338</v>
      </c>
      <c r="L110" s="28"/>
      <c r="M110" s="128" t="s">
        <v>3</v>
      </c>
      <c r="N110" s="129" t="s">
        <v>46</v>
      </c>
      <c r="P110" s="130">
        <f t="shared" si="1"/>
        <v>0</v>
      </c>
      <c r="Q110" s="130">
        <v>0</v>
      </c>
      <c r="R110" s="130">
        <f t="shared" si="2"/>
        <v>0</v>
      </c>
      <c r="S110" s="130">
        <v>0</v>
      </c>
      <c r="T110" s="131">
        <f t="shared" si="3"/>
        <v>0</v>
      </c>
      <c r="AR110" s="132" t="s">
        <v>184</v>
      </c>
      <c r="AT110" s="132" t="s">
        <v>179</v>
      </c>
      <c r="AU110" s="132" t="s">
        <v>83</v>
      </c>
      <c r="AY110" s="17" t="s">
        <v>177</v>
      </c>
      <c r="BE110" s="133">
        <f t="shared" si="4"/>
        <v>0</v>
      </c>
      <c r="BF110" s="133">
        <f t="shared" si="5"/>
        <v>0</v>
      </c>
      <c r="BG110" s="133">
        <f t="shared" si="6"/>
        <v>0</v>
      </c>
      <c r="BH110" s="133">
        <f t="shared" si="7"/>
        <v>0</v>
      </c>
      <c r="BI110" s="133">
        <f t="shared" si="8"/>
        <v>0</v>
      </c>
      <c r="BJ110" s="17" t="s">
        <v>83</v>
      </c>
      <c r="BK110" s="133">
        <f t="shared" si="9"/>
        <v>0</v>
      </c>
      <c r="BL110" s="17" t="s">
        <v>184</v>
      </c>
      <c r="BM110" s="132" t="s">
        <v>2067</v>
      </c>
    </row>
    <row r="111" spans="2:65" s="1" customFormat="1" ht="16.5" customHeight="1" x14ac:dyDescent="0.2">
      <c r="B111" s="120"/>
      <c r="C111" s="121" t="s">
        <v>343</v>
      </c>
      <c r="D111" s="121" t="s">
        <v>179</v>
      </c>
      <c r="E111" s="122" t="s">
        <v>1926</v>
      </c>
      <c r="F111" s="123" t="s">
        <v>1927</v>
      </c>
      <c r="G111" s="124" t="s">
        <v>917</v>
      </c>
      <c r="H111" s="125">
        <v>2</v>
      </c>
      <c r="I111" s="126"/>
      <c r="J111" s="127">
        <f t="shared" si="0"/>
        <v>0</v>
      </c>
      <c r="K111" s="123" t="s">
        <v>338</v>
      </c>
      <c r="L111" s="28"/>
      <c r="M111" s="128" t="s">
        <v>3</v>
      </c>
      <c r="N111" s="129" t="s">
        <v>46</v>
      </c>
      <c r="P111" s="130">
        <f t="shared" si="1"/>
        <v>0</v>
      </c>
      <c r="Q111" s="130">
        <v>0</v>
      </c>
      <c r="R111" s="130">
        <f t="shared" si="2"/>
        <v>0</v>
      </c>
      <c r="S111" s="130">
        <v>0</v>
      </c>
      <c r="T111" s="131">
        <f t="shared" si="3"/>
        <v>0</v>
      </c>
      <c r="AR111" s="132" t="s">
        <v>184</v>
      </c>
      <c r="AT111" s="132" t="s">
        <v>179</v>
      </c>
      <c r="AU111" s="132" t="s">
        <v>83</v>
      </c>
      <c r="AY111" s="17" t="s">
        <v>177</v>
      </c>
      <c r="BE111" s="133">
        <f t="shared" si="4"/>
        <v>0</v>
      </c>
      <c r="BF111" s="133">
        <f t="shared" si="5"/>
        <v>0</v>
      </c>
      <c r="BG111" s="133">
        <f t="shared" si="6"/>
        <v>0</v>
      </c>
      <c r="BH111" s="133">
        <f t="shared" si="7"/>
        <v>0</v>
      </c>
      <c r="BI111" s="133">
        <f t="shared" si="8"/>
        <v>0</v>
      </c>
      <c r="BJ111" s="17" t="s">
        <v>83</v>
      </c>
      <c r="BK111" s="133">
        <f t="shared" si="9"/>
        <v>0</v>
      </c>
      <c r="BL111" s="17" t="s">
        <v>184</v>
      </c>
      <c r="BM111" s="132" t="s">
        <v>2068</v>
      </c>
    </row>
    <row r="112" spans="2:65" s="1" customFormat="1" ht="16.5" customHeight="1" x14ac:dyDescent="0.2">
      <c r="B112" s="120"/>
      <c r="C112" s="121" t="s">
        <v>350</v>
      </c>
      <c r="D112" s="121" t="s">
        <v>179</v>
      </c>
      <c r="E112" s="122" t="s">
        <v>1929</v>
      </c>
      <c r="F112" s="123" t="s">
        <v>1930</v>
      </c>
      <c r="G112" s="124" t="s">
        <v>917</v>
      </c>
      <c r="H112" s="125">
        <v>2</v>
      </c>
      <c r="I112" s="126"/>
      <c r="J112" s="127">
        <f t="shared" si="0"/>
        <v>0</v>
      </c>
      <c r="K112" s="123" t="s">
        <v>338</v>
      </c>
      <c r="L112" s="28"/>
      <c r="M112" s="128" t="s">
        <v>3</v>
      </c>
      <c r="N112" s="129" t="s">
        <v>46</v>
      </c>
      <c r="P112" s="130">
        <f t="shared" si="1"/>
        <v>0</v>
      </c>
      <c r="Q112" s="130">
        <v>0</v>
      </c>
      <c r="R112" s="130">
        <f t="shared" si="2"/>
        <v>0</v>
      </c>
      <c r="S112" s="130">
        <v>0</v>
      </c>
      <c r="T112" s="131">
        <f t="shared" si="3"/>
        <v>0</v>
      </c>
      <c r="AR112" s="132" t="s">
        <v>184</v>
      </c>
      <c r="AT112" s="132" t="s">
        <v>179</v>
      </c>
      <c r="AU112" s="132" t="s">
        <v>83</v>
      </c>
      <c r="AY112" s="17" t="s">
        <v>177</v>
      </c>
      <c r="BE112" s="133">
        <f t="shared" si="4"/>
        <v>0</v>
      </c>
      <c r="BF112" s="133">
        <f t="shared" si="5"/>
        <v>0</v>
      </c>
      <c r="BG112" s="133">
        <f t="shared" si="6"/>
        <v>0</v>
      </c>
      <c r="BH112" s="133">
        <f t="shared" si="7"/>
        <v>0</v>
      </c>
      <c r="BI112" s="133">
        <f t="shared" si="8"/>
        <v>0</v>
      </c>
      <c r="BJ112" s="17" t="s">
        <v>83</v>
      </c>
      <c r="BK112" s="133">
        <f t="shared" si="9"/>
        <v>0</v>
      </c>
      <c r="BL112" s="17" t="s">
        <v>184</v>
      </c>
      <c r="BM112" s="132" t="s">
        <v>2069</v>
      </c>
    </row>
    <row r="113" spans="2:65" s="1" customFormat="1" ht="16.5" customHeight="1" x14ac:dyDescent="0.2">
      <c r="B113" s="120"/>
      <c r="C113" s="121" t="s">
        <v>363</v>
      </c>
      <c r="D113" s="121" t="s">
        <v>179</v>
      </c>
      <c r="E113" s="122" t="s">
        <v>2070</v>
      </c>
      <c r="F113" s="123" t="s">
        <v>2071</v>
      </c>
      <c r="G113" s="124" t="s">
        <v>917</v>
      </c>
      <c r="H113" s="125">
        <v>1</v>
      </c>
      <c r="I113" s="126"/>
      <c r="J113" s="127">
        <f t="shared" si="0"/>
        <v>0</v>
      </c>
      <c r="K113" s="123" t="s">
        <v>338</v>
      </c>
      <c r="L113" s="28"/>
      <c r="M113" s="128" t="s">
        <v>3</v>
      </c>
      <c r="N113" s="129" t="s">
        <v>46</v>
      </c>
      <c r="P113" s="130">
        <f t="shared" si="1"/>
        <v>0</v>
      </c>
      <c r="Q113" s="130">
        <v>0</v>
      </c>
      <c r="R113" s="130">
        <f t="shared" si="2"/>
        <v>0</v>
      </c>
      <c r="S113" s="130">
        <v>0</v>
      </c>
      <c r="T113" s="131">
        <f t="shared" si="3"/>
        <v>0</v>
      </c>
      <c r="AR113" s="132" t="s">
        <v>184</v>
      </c>
      <c r="AT113" s="132" t="s">
        <v>179</v>
      </c>
      <c r="AU113" s="132" t="s">
        <v>83</v>
      </c>
      <c r="AY113" s="17" t="s">
        <v>177</v>
      </c>
      <c r="BE113" s="133">
        <f t="shared" si="4"/>
        <v>0</v>
      </c>
      <c r="BF113" s="133">
        <f t="shared" si="5"/>
        <v>0</v>
      </c>
      <c r="BG113" s="133">
        <f t="shared" si="6"/>
        <v>0</v>
      </c>
      <c r="BH113" s="133">
        <f t="shared" si="7"/>
        <v>0</v>
      </c>
      <c r="BI113" s="133">
        <f t="shared" si="8"/>
        <v>0</v>
      </c>
      <c r="BJ113" s="17" t="s">
        <v>83</v>
      </c>
      <c r="BK113" s="133">
        <f t="shared" si="9"/>
        <v>0</v>
      </c>
      <c r="BL113" s="17" t="s">
        <v>184</v>
      </c>
      <c r="BM113" s="132" t="s">
        <v>2072</v>
      </c>
    </row>
    <row r="114" spans="2:65" s="1" customFormat="1" ht="16.5" customHeight="1" x14ac:dyDescent="0.2">
      <c r="B114" s="120"/>
      <c r="C114" s="121" t="s">
        <v>368</v>
      </c>
      <c r="D114" s="121" t="s">
        <v>179</v>
      </c>
      <c r="E114" s="122" t="s">
        <v>2016</v>
      </c>
      <c r="F114" s="123" t="s">
        <v>2017</v>
      </c>
      <c r="G114" s="124" t="s">
        <v>917</v>
      </c>
      <c r="H114" s="125">
        <v>1</v>
      </c>
      <c r="I114" s="126"/>
      <c r="J114" s="127">
        <f t="shared" si="0"/>
        <v>0</v>
      </c>
      <c r="K114" s="123" t="s">
        <v>338</v>
      </c>
      <c r="L114" s="28"/>
      <c r="M114" s="128" t="s">
        <v>3</v>
      </c>
      <c r="N114" s="129" t="s">
        <v>46</v>
      </c>
      <c r="P114" s="130">
        <f t="shared" si="1"/>
        <v>0</v>
      </c>
      <c r="Q114" s="130">
        <v>0</v>
      </c>
      <c r="R114" s="130">
        <f t="shared" si="2"/>
        <v>0</v>
      </c>
      <c r="S114" s="130">
        <v>0</v>
      </c>
      <c r="T114" s="131">
        <f t="shared" si="3"/>
        <v>0</v>
      </c>
      <c r="AR114" s="132" t="s">
        <v>184</v>
      </c>
      <c r="AT114" s="132" t="s">
        <v>179</v>
      </c>
      <c r="AU114" s="132" t="s">
        <v>83</v>
      </c>
      <c r="AY114" s="17" t="s">
        <v>177</v>
      </c>
      <c r="BE114" s="133">
        <f t="shared" si="4"/>
        <v>0</v>
      </c>
      <c r="BF114" s="133">
        <f t="shared" si="5"/>
        <v>0</v>
      </c>
      <c r="BG114" s="133">
        <f t="shared" si="6"/>
        <v>0</v>
      </c>
      <c r="BH114" s="133">
        <f t="shared" si="7"/>
        <v>0</v>
      </c>
      <c r="BI114" s="133">
        <f t="shared" si="8"/>
        <v>0</v>
      </c>
      <c r="BJ114" s="17" t="s">
        <v>83</v>
      </c>
      <c r="BK114" s="133">
        <f t="shared" si="9"/>
        <v>0</v>
      </c>
      <c r="BL114" s="17" t="s">
        <v>184</v>
      </c>
      <c r="BM114" s="132" t="s">
        <v>2073</v>
      </c>
    </row>
    <row r="115" spans="2:65" s="1" customFormat="1" ht="16.5" customHeight="1" x14ac:dyDescent="0.2">
      <c r="B115" s="120"/>
      <c r="C115" s="121" t="s">
        <v>374</v>
      </c>
      <c r="D115" s="121" t="s">
        <v>179</v>
      </c>
      <c r="E115" s="122" t="s">
        <v>1874</v>
      </c>
      <c r="F115" s="123" t="s">
        <v>1875</v>
      </c>
      <c r="G115" s="124" t="s">
        <v>917</v>
      </c>
      <c r="H115" s="125">
        <v>4</v>
      </c>
      <c r="I115" s="126"/>
      <c r="J115" s="127">
        <f t="shared" si="0"/>
        <v>0</v>
      </c>
      <c r="K115" s="123" t="s">
        <v>338</v>
      </c>
      <c r="L115" s="28"/>
      <c r="M115" s="128" t="s">
        <v>3</v>
      </c>
      <c r="N115" s="129" t="s">
        <v>46</v>
      </c>
      <c r="P115" s="130">
        <f t="shared" si="1"/>
        <v>0</v>
      </c>
      <c r="Q115" s="130">
        <v>0</v>
      </c>
      <c r="R115" s="130">
        <f t="shared" si="2"/>
        <v>0</v>
      </c>
      <c r="S115" s="130">
        <v>0</v>
      </c>
      <c r="T115" s="131">
        <f t="shared" si="3"/>
        <v>0</v>
      </c>
      <c r="AR115" s="132" t="s">
        <v>184</v>
      </c>
      <c r="AT115" s="132" t="s">
        <v>179</v>
      </c>
      <c r="AU115" s="132" t="s">
        <v>83</v>
      </c>
      <c r="AY115" s="17" t="s">
        <v>177</v>
      </c>
      <c r="BE115" s="133">
        <f t="shared" si="4"/>
        <v>0</v>
      </c>
      <c r="BF115" s="133">
        <f t="shared" si="5"/>
        <v>0</v>
      </c>
      <c r="BG115" s="133">
        <f t="shared" si="6"/>
        <v>0</v>
      </c>
      <c r="BH115" s="133">
        <f t="shared" si="7"/>
        <v>0</v>
      </c>
      <c r="BI115" s="133">
        <f t="shared" si="8"/>
        <v>0</v>
      </c>
      <c r="BJ115" s="17" t="s">
        <v>83</v>
      </c>
      <c r="BK115" s="133">
        <f t="shared" si="9"/>
        <v>0</v>
      </c>
      <c r="BL115" s="17" t="s">
        <v>184</v>
      </c>
      <c r="BM115" s="132" t="s">
        <v>2074</v>
      </c>
    </row>
    <row r="116" spans="2:65" s="1" customFormat="1" ht="16.5" customHeight="1" x14ac:dyDescent="0.2">
      <c r="B116" s="120"/>
      <c r="C116" s="121" t="s">
        <v>384</v>
      </c>
      <c r="D116" s="121" t="s">
        <v>179</v>
      </c>
      <c r="E116" s="122" t="s">
        <v>1948</v>
      </c>
      <c r="F116" s="123" t="s">
        <v>1949</v>
      </c>
      <c r="G116" s="124" t="s">
        <v>917</v>
      </c>
      <c r="H116" s="125">
        <v>7</v>
      </c>
      <c r="I116" s="126"/>
      <c r="J116" s="127">
        <f t="shared" si="0"/>
        <v>0</v>
      </c>
      <c r="K116" s="123" t="s">
        <v>338</v>
      </c>
      <c r="L116" s="28"/>
      <c r="M116" s="128" t="s">
        <v>3</v>
      </c>
      <c r="N116" s="129" t="s">
        <v>46</v>
      </c>
      <c r="P116" s="130">
        <f t="shared" si="1"/>
        <v>0</v>
      </c>
      <c r="Q116" s="130">
        <v>0</v>
      </c>
      <c r="R116" s="130">
        <f t="shared" si="2"/>
        <v>0</v>
      </c>
      <c r="S116" s="130">
        <v>0</v>
      </c>
      <c r="T116" s="131">
        <f t="shared" si="3"/>
        <v>0</v>
      </c>
      <c r="AR116" s="132" t="s">
        <v>184</v>
      </c>
      <c r="AT116" s="132" t="s">
        <v>179</v>
      </c>
      <c r="AU116" s="132" t="s">
        <v>83</v>
      </c>
      <c r="AY116" s="17" t="s">
        <v>177</v>
      </c>
      <c r="BE116" s="133">
        <f t="shared" si="4"/>
        <v>0</v>
      </c>
      <c r="BF116" s="133">
        <f t="shared" si="5"/>
        <v>0</v>
      </c>
      <c r="BG116" s="133">
        <f t="shared" si="6"/>
        <v>0</v>
      </c>
      <c r="BH116" s="133">
        <f t="shared" si="7"/>
        <v>0</v>
      </c>
      <c r="BI116" s="133">
        <f t="shared" si="8"/>
        <v>0</v>
      </c>
      <c r="BJ116" s="17" t="s">
        <v>83</v>
      </c>
      <c r="BK116" s="133">
        <f t="shared" si="9"/>
        <v>0</v>
      </c>
      <c r="BL116" s="17" t="s">
        <v>184</v>
      </c>
      <c r="BM116" s="132" t="s">
        <v>2075</v>
      </c>
    </row>
    <row r="117" spans="2:65" s="1" customFormat="1" ht="16.5" customHeight="1" x14ac:dyDescent="0.2">
      <c r="B117" s="120"/>
      <c r="C117" s="121" t="s">
        <v>390</v>
      </c>
      <c r="D117" s="121" t="s">
        <v>179</v>
      </c>
      <c r="E117" s="122" t="s">
        <v>2076</v>
      </c>
      <c r="F117" s="123" t="s">
        <v>2077</v>
      </c>
      <c r="G117" s="124" t="s">
        <v>917</v>
      </c>
      <c r="H117" s="125">
        <v>5</v>
      </c>
      <c r="I117" s="126"/>
      <c r="J117" s="127">
        <f t="shared" si="0"/>
        <v>0</v>
      </c>
      <c r="K117" s="123" t="s">
        <v>338</v>
      </c>
      <c r="L117" s="28"/>
      <c r="M117" s="128" t="s">
        <v>3</v>
      </c>
      <c r="N117" s="129" t="s">
        <v>46</v>
      </c>
      <c r="P117" s="130">
        <f t="shared" si="1"/>
        <v>0</v>
      </c>
      <c r="Q117" s="130">
        <v>0</v>
      </c>
      <c r="R117" s="130">
        <f t="shared" si="2"/>
        <v>0</v>
      </c>
      <c r="S117" s="130">
        <v>0</v>
      </c>
      <c r="T117" s="131">
        <f t="shared" si="3"/>
        <v>0</v>
      </c>
      <c r="AR117" s="132" t="s">
        <v>184</v>
      </c>
      <c r="AT117" s="132" t="s">
        <v>179</v>
      </c>
      <c r="AU117" s="132" t="s">
        <v>83</v>
      </c>
      <c r="AY117" s="17" t="s">
        <v>177</v>
      </c>
      <c r="BE117" s="133">
        <f t="shared" si="4"/>
        <v>0</v>
      </c>
      <c r="BF117" s="133">
        <f t="shared" si="5"/>
        <v>0</v>
      </c>
      <c r="BG117" s="133">
        <f t="shared" si="6"/>
        <v>0</v>
      </c>
      <c r="BH117" s="133">
        <f t="shared" si="7"/>
        <v>0</v>
      </c>
      <c r="BI117" s="133">
        <f t="shared" si="8"/>
        <v>0</v>
      </c>
      <c r="BJ117" s="17" t="s">
        <v>83</v>
      </c>
      <c r="BK117" s="133">
        <f t="shared" si="9"/>
        <v>0</v>
      </c>
      <c r="BL117" s="17" t="s">
        <v>184</v>
      </c>
      <c r="BM117" s="132" t="s">
        <v>2078</v>
      </c>
    </row>
    <row r="118" spans="2:65" s="1" customFormat="1" ht="16.5" customHeight="1" x14ac:dyDescent="0.2">
      <c r="B118" s="120"/>
      <c r="C118" s="121" t="s">
        <v>395</v>
      </c>
      <c r="D118" s="121" t="s">
        <v>179</v>
      </c>
      <c r="E118" s="122" t="s">
        <v>2079</v>
      </c>
      <c r="F118" s="123" t="s">
        <v>2080</v>
      </c>
      <c r="G118" s="124" t="s">
        <v>917</v>
      </c>
      <c r="H118" s="125">
        <v>1</v>
      </c>
      <c r="I118" s="126"/>
      <c r="J118" s="127">
        <f t="shared" si="0"/>
        <v>0</v>
      </c>
      <c r="K118" s="123" t="s">
        <v>338</v>
      </c>
      <c r="L118" s="28"/>
      <c r="M118" s="128" t="s">
        <v>3</v>
      </c>
      <c r="N118" s="129" t="s">
        <v>46</v>
      </c>
      <c r="P118" s="130">
        <f t="shared" si="1"/>
        <v>0</v>
      </c>
      <c r="Q118" s="130">
        <v>0</v>
      </c>
      <c r="R118" s="130">
        <f t="shared" si="2"/>
        <v>0</v>
      </c>
      <c r="S118" s="130">
        <v>0</v>
      </c>
      <c r="T118" s="131">
        <f t="shared" si="3"/>
        <v>0</v>
      </c>
      <c r="AR118" s="132" t="s">
        <v>184</v>
      </c>
      <c r="AT118" s="132" t="s">
        <v>179</v>
      </c>
      <c r="AU118" s="132" t="s">
        <v>83</v>
      </c>
      <c r="AY118" s="17" t="s">
        <v>177</v>
      </c>
      <c r="BE118" s="133">
        <f t="shared" si="4"/>
        <v>0</v>
      </c>
      <c r="BF118" s="133">
        <f t="shared" si="5"/>
        <v>0</v>
      </c>
      <c r="BG118" s="133">
        <f t="shared" si="6"/>
        <v>0</v>
      </c>
      <c r="BH118" s="133">
        <f t="shared" si="7"/>
        <v>0</v>
      </c>
      <c r="BI118" s="133">
        <f t="shared" si="8"/>
        <v>0</v>
      </c>
      <c r="BJ118" s="17" t="s">
        <v>83</v>
      </c>
      <c r="BK118" s="133">
        <f t="shared" si="9"/>
        <v>0</v>
      </c>
      <c r="BL118" s="17" t="s">
        <v>184</v>
      </c>
      <c r="BM118" s="132" t="s">
        <v>2081</v>
      </c>
    </row>
    <row r="119" spans="2:65" s="1" customFormat="1" ht="16.5" customHeight="1" x14ac:dyDescent="0.2">
      <c r="B119" s="120"/>
      <c r="C119" s="121" t="s">
        <v>400</v>
      </c>
      <c r="D119" s="121" t="s">
        <v>179</v>
      </c>
      <c r="E119" s="122" t="s">
        <v>2019</v>
      </c>
      <c r="F119" s="123" t="s">
        <v>2020</v>
      </c>
      <c r="G119" s="124" t="s">
        <v>917</v>
      </c>
      <c r="H119" s="125">
        <v>2</v>
      </c>
      <c r="I119" s="126"/>
      <c r="J119" s="127">
        <f t="shared" si="0"/>
        <v>0</v>
      </c>
      <c r="K119" s="123" t="s">
        <v>338</v>
      </c>
      <c r="L119" s="28"/>
      <c r="M119" s="128" t="s">
        <v>3</v>
      </c>
      <c r="N119" s="129" t="s">
        <v>46</v>
      </c>
      <c r="P119" s="130">
        <f t="shared" si="1"/>
        <v>0</v>
      </c>
      <c r="Q119" s="130">
        <v>0</v>
      </c>
      <c r="R119" s="130">
        <f t="shared" si="2"/>
        <v>0</v>
      </c>
      <c r="S119" s="130">
        <v>0</v>
      </c>
      <c r="T119" s="131">
        <f t="shared" si="3"/>
        <v>0</v>
      </c>
      <c r="AR119" s="132" t="s">
        <v>184</v>
      </c>
      <c r="AT119" s="132" t="s">
        <v>179</v>
      </c>
      <c r="AU119" s="132" t="s">
        <v>83</v>
      </c>
      <c r="AY119" s="17" t="s">
        <v>177</v>
      </c>
      <c r="BE119" s="133">
        <f t="shared" si="4"/>
        <v>0</v>
      </c>
      <c r="BF119" s="133">
        <f t="shared" si="5"/>
        <v>0</v>
      </c>
      <c r="BG119" s="133">
        <f t="shared" si="6"/>
        <v>0</v>
      </c>
      <c r="BH119" s="133">
        <f t="shared" si="7"/>
        <v>0</v>
      </c>
      <c r="BI119" s="133">
        <f t="shared" si="8"/>
        <v>0</v>
      </c>
      <c r="BJ119" s="17" t="s">
        <v>83</v>
      </c>
      <c r="BK119" s="133">
        <f t="shared" si="9"/>
        <v>0</v>
      </c>
      <c r="BL119" s="17" t="s">
        <v>184</v>
      </c>
      <c r="BM119" s="132" t="s">
        <v>2082</v>
      </c>
    </row>
    <row r="120" spans="2:65" s="1" customFormat="1" ht="16.5" customHeight="1" x14ac:dyDescent="0.2">
      <c r="B120" s="120"/>
      <c r="C120" s="121" t="s">
        <v>406</v>
      </c>
      <c r="D120" s="121" t="s">
        <v>179</v>
      </c>
      <c r="E120" s="122" t="s">
        <v>1807</v>
      </c>
      <c r="F120" s="123" t="s">
        <v>1808</v>
      </c>
      <c r="G120" s="124" t="s">
        <v>917</v>
      </c>
      <c r="H120" s="125">
        <v>7</v>
      </c>
      <c r="I120" s="126"/>
      <c r="J120" s="127">
        <f t="shared" si="0"/>
        <v>0</v>
      </c>
      <c r="K120" s="123" t="s">
        <v>338</v>
      </c>
      <c r="L120" s="28"/>
      <c r="M120" s="128" t="s">
        <v>3</v>
      </c>
      <c r="N120" s="129" t="s">
        <v>46</v>
      </c>
      <c r="P120" s="130">
        <f t="shared" si="1"/>
        <v>0</v>
      </c>
      <c r="Q120" s="130">
        <v>0</v>
      </c>
      <c r="R120" s="130">
        <f t="shared" si="2"/>
        <v>0</v>
      </c>
      <c r="S120" s="130">
        <v>0</v>
      </c>
      <c r="T120" s="131">
        <f t="shared" si="3"/>
        <v>0</v>
      </c>
      <c r="AR120" s="132" t="s">
        <v>184</v>
      </c>
      <c r="AT120" s="132" t="s">
        <v>179</v>
      </c>
      <c r="AU120" s="132" t="s">
        <v>83</v>
      </c>
      <c r="AY120" s="17" t="s">
        <v>177</v>
      </c>
      <c r="BE120" s="133">
        <f t="shared" si="4"/>
        <v>0</v>
      </c>
      <c r="BF120" s="133">
        <f t="shared" si="5"/>
        <v>0</v>
      </c>
      <c r="BG120" s="133">
        <f t="shared" si="6"/>
        <v>0</v>
      </c>
      <c r="BH120" s="133">
        <f t="shared" si="7"/>
        <v>0</v>
      </c>
      <c r="BI120" s="133">
        <f t="shared" si="8"/>
        <v>0</v>
      </c>
      <c r="BJ120" s="17" t="s">
        <v>83</v>
      </c>
      <c r="BK120" s="133">
        <f t="shared" si="9"/>
        <v>0</v>
      </c>
      <c r="BL120" s="17" t="s">
        <v>184</v>
      </c>
      <c r="BM120" s="132" t="s">
        <v>2083</v>
      </c>
    </row>
    <row r="121" spans="2:65" s="1" customFormat="1" ht="16.5" customHeight="1" x14ac:dyDescent="0.2">
      <c r="B121" s="120"/>
      <c r="C121" s="121" t="s">
        <v>414</v>
      </c>
      <c r="D121" s="121" t="s">
        <v>179</v>
      </c>
      <c r="E121" s="122" t="s">
        <v>1810</v>
      </c>
      <c r="F121" s="123" t="s">
        <v>1811</v>
      </c>
      <c r="G121" s="124" t="s">
        <v>917</v>
      </c>
      <c r="H121" s="125">
        <v>7</v>
      </c>
      <c r="I121" s="126"/>
      <c r="J121" s="127">
        <f t="shared" si="0"/>
        <v>0</v>
      </c>
      <c r="K121" s="123" t="s">
        <v>338</v>
      </c>
      <c r="L121" s="28"/>
      <c r="M121" s="128" t="s">
        <v>3</v>
      </c>
      <c r="N121" s="129" t="s">
        <v>46</v>
      </c>
      <c r="P121" s="130">
        <f t="shared" si="1"/>
        <v>0</v>
      </c>
      <c r="Q121" s="130">
        <v>0</v>
      </c>
      <c r="R121" s="130">
        <f t="shared" si="2"/>
        <v>0</v>
      </c>
      <c r="S121" s="130">
        <v>0</v>
      </c>
      <c r="T121" s="131">
        <f t="shared" si="3"/>
        <v>0</v>
      </c>
      <c r="AR121" s="132" t="s">
        <v>184</v>
      </c>
      <c r="AT121" s="132" t="s">
        <v>179</v>
      </c>
      <c r="AU121" s="132" t="s">
        <v>83</v>
      </c>
      <c r="AY121" s="17" t="s">
        <v>177</v>
      </c>
      <c r="BE121" s="133">
        <f t="shared" si="4"/>
        <v>0</v>
      </c>
      <c r="BF121" s="133">
        <f t="shared" si="5"/>
        <v>0</v>
      </c>
      <c r="BG121" s="133">
        <f t="shared" si="6"/>
        <v>0</v>
      </c>
      <c r="BH121" s="133">
        <f t="shared" si="7"/>
        <v>0</v>
      </c>
      <c r="BI121" s="133">
        <f t="shared" si="8"/>
        <v>0</v>
      </c>
      <c r="BJ121" s="17" t="s">
        <v>83</v>
      </c>
      <c r="BK121" s="133">
        <f t="shared" si="9"/>
        <v>0</v>
      </c>
      <c r="BL121" s="17" t="s">
        <v>184</v>
      </c>
      <c r="BM121" s="132" t="s">
        <v>2084</v>
      </c>
    </row>
    <row r="122" spans="2:65" s="1" customFormat="1" ht="24.2" customHeight="1" x14ac:dyDescent="0.2">
      <c r="B122" s="120"/>
      <c r="C122" s="121" t="s">
        <v>420</v>
      </c>
      <c r="D122" s="121" t="s">
        <v>179</v>
      </c>
      <c r="E122" s="122" t="s">
        <v>2085</v>
      </c>
      <c r="F122" s="123" t="s">
        <v>2086</v>
      </c>
      <c r="G122" s="124" t="s">
        <v>917</v>
      </c>
      <c r="H122" s="125">
        <v>2</v>
      </c>
      <c r="I122" s="126"/>
      <c r="J122" s="127">
        <f t="shared" si="0"/>
        <v>0</v>
      </c>
      <c r="K122" s="123" t="s">
        <v>338</v>
      </c>
      <c r="L122" s="28"/>
      <c r="M122" s="128" t="s">
        <v>3</v>
      </c>
      <c r="N122" s="129" t="s">
        <v>46</v>
      </c>
      <c r="P122" s="130">
        <f t="shared" si="1"/>
        <v>0</v>
      </c>
      <c r="Q122" s="130">
        <v>0</v>
      </c>
      <c r="R122" s="130">
        <f t="shared" si="2"/>
        <v>0</v>
      </c>
      <c r="S122" s="130">
        <v>0</v>
      </c>
      <c r="T122" s="131">
        <f t="shared" si="3"/>
        <v>0</v>
      </c>
      <c r="AR122" s="132" t="s">
        <v>184</v>
      </c>
      <c r="AT122" s="132" t="s">
        <v>179</v>
      </c>
      <c r="AU122" s="132" t="s">
        <v>83</v>
      </c>
      <c r="AY122" s="17" t="s">
        <v>177</v>
      </c>
      <c r="BE122" s="133">
        <f t="shared" si="4"/>
        <v>0</v>
      </c>
      <c r="BF122" s="133">
        <f t="shared" si="5"/>
        <v>0</v>
      </c>
      <c r="BG122" s="133">
        <f t="shared" si="6"/>
        <v>0</v>
      </c>
      <c r="BH122" s="133">
        <f t="shared" si="7"/>
        <v>0</v>
      </c>
      <c r="BI122" s="133">
        <f t="shared" si="8"/>
        <v>0</v>
      </c>
      <c r="BJ122" s="17" t="s">
        <v>83</v>
      </c>
      <c r="BK122" s="133">
        <f t="shared" si="9"/>
        <v>0</v>
      </c>
      <c r="BL122" s="17" t="s">
        <v>184</v>
      </c>
      <c r="BM122" s="132" t="s">
        <v>2087</v>
      </c>
    </row>
    <row r="123" spans="2:65" s="1" customFormat="1" ht="16.5" customHeight="1" x14ac:dyDescent="0.2">
      <c r="B123" s="120"/>
      <c r="C123" s="121" t="s">
        <v>426</v>
      </c>
      <c r="D123" s="121" t="s">
        <v>179</v>
      </c>
      <c r="E123" s="122" t="s">
        <v>1879</v>
      </c>
      <c r="F123" s="123" t="s">
        <v>1814</v>
      </c>
      <c r="G123" s="124" t="s">
        <v>917</v>
      </c>
      <c r="H123" s="125">
        <v>1</v>
      </c>
      <c r="I123" s="126"/>
      <c r="J123" s="127">
        <f t="shared" si="0"/>
        <v>0</v>
      </c>
      <c r="K123" s="123" t="s">
        <v>338</v>
      </c>
      <c r="L123" s="28"/>
      <c r="M123" s="128" t="s">
        <v>3</v>
      </c>
      <c r="N123" s="129" t="s">
        <v>46</v>
      </c>
      <c r="P123" s="130">
        <f t="shared" si="1"/>
        <v>0</v>
      </c>
      <c r="Q123" s="130">
        <v>0</v>
      </c>
      <c r="R123" s="130">
        <f t="shared" si="2"/>
        <v>0</v>
      </c>
      <c r="S123" s="130">
        <v>0</v>
      </c>
      <c r="T123" s="131">
        <f t="shared" si="3"/>
        <v>0</v>
      </c>
      <c r="AR123" s="132" t="s">
        <v>184</v>
      </c>
      <c r="AT123" s="132" t="s">
        <v>179</v>
      </c>
      <c r="AU123" s="132" t="s">
        <v>83</v>
      </c>
      <c r="AY123" s="17" t="s">
        <v>177</v>
      </c>
      <c r="BE123" s="133">
        <f t="shared" si="4"/>
        <v>0</v>
      </c>
      <c r="BF123" s="133">
        <f t="shared" si="5"/>
        <v>0</v>
      </c>
      <c r="BG123" s="133">
        <f t="shared" si="6"/>
        <v>0</v>
      </c>
      <c r="BH123" s="133">
        <f t="shared" si="7"/>
        <v>0</v>
      </c>
      <c r="BI123" s="133">
        <f t="shared" si="8"/>
        <v>0</v>
      </c>
      <c r="BJ123" s="17" t="s">
        <v>83</v>
      </c>
      <c r="BK123" s="133">
        <f t="shared" si="9"/>
        <v>0</v>
      </c>
      <c r="BL123" s="17" t="s">
        <v>184</v>
      </c>
      <c r="BM123" s="132" t="s">
        <v>2088</v>
      </c>
    </row>
    <row r="124" spans="2:65" s="1" customFormat="1" ht="16.5" customHeight="1" x14ac:dyDescent="0.2">
      <c r="B124" s="120"/>
      <c r="C124" s="121" t="s">
        <v>433</v>
      </c>
      <c r="D124" s="121" t="s">
        <v>179</v>
      </c>
      <c r="E124" s="122" t="s">
        <v>1816</v>
      </c>
      <c r="F124" s="123" t="s">
        <v>1817</v>
      </c>
      <c r="G124" s="124" t="s">
        <v>917</v>
      </c>
      <c r="H124" s="125">
        <v>7</v>
      </c>
      <c r="I124" s="126"/>
      <c r="J124" s="127">
        <f t="shared" si="0"/>
        <v>0</v>
      </c>
      <c r="K124" s="123" t="s">
        <v>338</v>
      </c>
      <c r="L124" s="28"/>
      <c r="M124" s="128" t="s">
        <v>3</v>
      </c>
      <c r="N124" s="129" t="s">
        <v>46</v>
      </c>
      <c r="P124" s="130">
        <f t="shared" si="1"/>
        <v>0</v>
      </c>
      <c r="Q124" s="130">
        <v>0</v>
      </c>
      <c r="R124" s="130">
        <f t="shared" si="2"/>
        <v>0</v>
      </c>
      <c r="S124" s="130">
        <v>0</v>
      </c>
      <c r="T124" s="131">
        <f t="shared" si="3"/>
        <v>0</v>
      </c>
      <c r="AR124" s="132" t="s">
        <v>184</v>
      </c>
      <c r="AT124" s="132" t="s">
        <v>179</v>
      </c>
      <c r="AU124" s="132" t="s">
        <v>83</v>
      </c>
      <c r="AY124" s="17" t="s">
        <v>177</v>
      </c>
      <c r="BE124" s="133">
        <f t="shared" si="4"/>
        <v>0</v>
      </c>
      <c r="BF124" s="133">
        <f t="shared" si="5"/>
        <v>0</v>
      </c>
      <c r="BG124" s="133">
        <f t="shared" si="6"/>
        <v>0</v>
      </c>
      <c r="BH124" s="133">
        <f t="shared" si="7"/>
        <v>0</v>
      </c>
      <c r="BI124" s="133">
        <f t="shared" si="8"/>
        <v>0</v>
      </c>
      <c r="BJ124" s="17" t="s">
        <v>83</v>
      </c>
      <c r="BK124" s="133">
        <f t="shared" si="9"/>
        <v>0</v>
      </c>
      <c r="BL124" s="17" t="s">
        <v>184</v>
      </c>
      <c r="BM124" s="132" t="s">
        <v>2089</v>
      </c>
    </row>
    <row r="125" spans="2:65" s="1" customFormat="1" ht="16.5" customHeight="1" x14ac:dyDescent="0.2">
      <c r="B125" s="120"/>
      <c r="C125" s="121" t="s">
        <v>440</v>
      </c>
      <c r="D125" s="121" t="s">
        <v>179</v>
      </c>
      <c r="E125" s="122" t="s">
        <v>1972</v>
      </c>
      <c r="F125" s="123" t="s">
        <v>1973</v>
      </c>
      <c r="G125" s="124" t="s">
        <v>917</v>
      </c>
      <c r="H125" s="125">
        <v>1</v>
      </c>
      <c r="I125" s="126"/>
      <c r="J125" s="127">
        <f t="shared" si="0"/>
        <v>0</v>
      </c>
      <c r="K125" s="123" t="s">
        <v>338</v>
      </c>
      <c r="L125" s="28"/>
      <c r="M125" s="128" t="s">
        <v>3</v>
      </c>
      <c r="N125" s="129" t="s">
        <v>46</v>
      </c>
      <c r="P125" s="130">
        <f t="shared" si="1"/>
        <v>0</v>
      </c>
      <c r="Q125" s="130">
        <v>0</v>
      </c>
      <c r="R125" s="130">
        <f t="shared" si="2"/>
        <v>0</v>
      </c>
      <c r="S125" s="130">
        <v>0</v>
      </c>
      <c r="T125" s="131">
        <f t="shared" si="3"/>
        <v>0</v>
      </c>
      <c r="AR125" s="132" t="s">
        <v>184</v>
      </c>
      <c r="AT125" s="132" t="s">
        <v>179</v>
      </c>
      <c r="AU125" s="132" t="s">
        <v>83</v>
      </c>
      <c r="AY125" s="17" t="s">
        <v>177</v>
      </c>
      <c r="BE125" s="133">
        <f t="shared" si="4"/>
        <v>0</v>
      </c>
      <c r="BF125" s="133">
        <f t="shared" si="5"/>
        <v>0</v>
      </c>
      <c r="BG125" s="133">
        <f t="shared" si="6"/>
        <v>0</v>
      </c>
      <c r="BH125" s="133">
        <f t="shared" si="7"/>
        <v>0</v>
      </c>
      <c r="BI125" s="133">
        <f t="shared" si="8"/>
        <v>0</v>
      </c>
      <c r="BJ125" s="17" t="s">
        <v>83</v>
      </c>
      <c r="BK125" s="133">
        <f t="shared" si="9"/>
        <v>0</v>
      </c>
      <c r="BL125" s="17" t="s">
        <v>184</v>
      </c>
      <c r="BM125" s="132" t="s">
        <v>2090</v>
      </c>
    </row>
    <row r="126" spans="2:65" s="1" customFormat="1" ht="16.5" customHeight="1" x14ac:dyDescent="0.2">
      <c r="B126" s="120"/>
      <c r="C126" s="121" t="s">
        <v>452</v>
      </c>
      <c r="D126" s="121" t="s">
        <v>179</v>
      </c>
      <c r="E126" s="122" t="s">
        <v>445</v>
      </c>
      <c r="F126" s="123" t="s">
        <v>1819</v>
      </c>
      <c r="G126" s="124" t="s">
        <v>917</v>
      </c>
      <c r="H126" s="125">
        <v>1</v>
      </c>
      <c r="I126" s="126"/>
      <c r="J126" s="127">
        <f t="shared" si="0"/>
        <v>0</v>
      </c>
      <c r="K126" s="123" t="s">
        <v>338</v>
      </c>
      <c r="L126" s="28"/>
      <c r="M126" s="173" t="s">
        <v>3</v>
      </c>
      <c r="N126" s="174" t="s">
        <v>46</v>
      </c>
      <c r="O126" s="175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AR126" s="132" t="s">
        <v>184</v>
      </c>
      <c r="AT126" s="132" t="s">
        <v>179</v>
      </c>
      <c r="AU126" s="132" t="s">
        <v>83</v>
      </c>
      <c r="AY126" s="17" t="s">
        <v>177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17" t="s">
        <v>83</v>
      </c>
      <c r="BK126" s="133">
        <f t="shared" si="9"/>
        <v>0</v>
      </c>
      <c r="BL126" s="17" t="s">
        <v>184</v>
      </c>
      <c r="BM126" s="132" t="s">
        <v>2091</v>
      </c>
    </row>
    <row r="127" spans="2:65" s="1" customFormat="1" ht="6.95" customHeight="1" x14ac:dyDescent="0.2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28"/>
    </row>
  </sheetData>
  <autoFilter ref="C85:K126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85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119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2092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20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ROUND(J81,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ROUND((SUM(BE81:BE84)),  2)</f>
        <v>0</v>
      </c>
      <c r="I33" s="82">
        <v>0.21</v>
      </c>
      <c r="J33" s="72">
        <f>ROUND(((SUM(BE81:BE84))*I33),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ROUND((SUM(BF81:BF84)),  2)</f>
        <v>0</v>
      </c>
      <c r="I34" s="82">
        <v>0.12</v>
      </c>
      <c r="J34" s="72">
        <f>ROUND(((SUM(BF81:BF84))*I34),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ROUND((SUM(BG81:BG84)),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ROUND((SUM(BH81:BH84)),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ROUND((SUM(BI81:BI84)),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2401106 - Silnoproud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J81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2093</v>
      </c>
      <c r="E60" s="94"/>
      <c r="F60" s="94"/>
      <c r="G60" s="94"/>
      <c r="H60" s="94"/>
      <c r="I60" s="94"/>
      <c r="J60" s="95">
        <f>J82</f>
        <v>0</v>
      </c>
      <c r="L60" s="92"/>
    </row>
    <row r="61" spans="2:47" s="9" customFormat="1" ht="20.100000000000001" customHeight="1" x14ac:dyDescent="0.2">
      <c r="B61" s="96"/>
      <c r="D61" s="97" t="s">
        <v>2094</v>
      </c>
      <c r="E61" s="98"/>
      <c r="F61" s="98"/>
      <c r="G61" s="98"/>
      <c r="H61" s="98"/>
      <c r="I61" s="98"/>
      <c r="J61" s="99">
        <f>J83</f>
        <v>0</v>
      </c>
      <c r="L61" s="96"/>
    </row>
    <row r="62" spans="2:47" s="1" customFormat="1" ht="21.75" customHeight="1" x14ac:dyDescent="0.2">
      <c r="B62" s="28"/>
      <c r="L62" s="28"/>
    </row>
    <row r="63" spans="2:47" s="1" customFormat="1" ht="6.95" customHeight="1" x14ac:dyDescent="0.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28"/>
    </row>
    <row r="67" spans="2:20" s="1" customFormat="1" ht="6.95" customHeight="1" x14ac:dyDescent="0.2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28"/>
    </row>
    <row r="68" spans="2:20" s="1" customFormat="1" ht="24.95" customHeight="1" x14ac:dyDescent="0.2">
      <c r="B68" s="28"/>
      <c r="C68" s="21" t="s">
        <v>162</v>
      </c>
      <c r="L68" s="28"/>
    </row>
    <row r="69" spans="2:20" s="1" customFormat="1" ht="6.95" customHeight="1" x14ac:dyDescent="0.2">
      <c r="B69" s="28"/>
      <c r="L69" s="28"/>
    </row>
    <row r="70" spans="2:20" s="1" customFormat="1" ht="12" customHeight="1" x14ac:dyDescent="0.2">
      <c r="B70" s="28"/>
      <c r="C70" s="270" t="s">
        <v>17</v>
      </c>
      <c r="L70" s="28"/>
    </row>
    <row r="71" spans="2:20" s="1" customFormat="1" ht="26.25" customHeight="1" x14ac:dyDescent="0.2">
      <c r="B71" s="28"/>
      <c r="E71" s="321" t="str">
        <f>E7</f>
        <v>Stavební úpravy stávající budovy business centra VŠB - TUO II.etapa</v>
      </c>
      <c r="F71" s="322"/>
      <c r="G71" s="322"/>
      <c r="H71" s="322"/>
      <c r="L71" s="28"/>
    </row>
    <row r="72" spans="2:20" s="1" customFormat="1" ht="12" customHeight="1" x14ac:dyDescent="0.2">
      <c r="B72" s="28"/>
      <c r="C72" s="270" t="s">
        <v>133</v>
      </c>
      <c r="L72" s="28"/>
    </row>
    <row r="73" spans="2:20" s="1" customFormat="1" ht="16.5" customHeight="1" x14ac:dyDescent="0.2">
      <c r="B73" s="28"/>
      <c r="E73" s="318" t="str">
        <f>E9</f>
        <v>2401106 - Silnoproud</v>
      </c>
      <c r="F73" s="320"/>
      <c r="G73" s="320"/>
      <c r="H73" s="320"/>
      <c r="L73" s="28"/>
    </row>
    <row r="74" spans="2:20" s="1" customFormat="1" ht="6.95" customHeight="1" x14ac:dyDescent="0.2">
      <c r="B74" s="28"/>
      <c r="L74" s="28"/>
    </row>
    <row r="75" spans="2:20" s="1" customFormat="1" ht="12" customHeight="1" x14ac:dyDescent="0.2">
      <c r="B75" s="28"/>
      <c r="C75" s="270" t="s">
        <v>22</v>
      </c>
      <c r="F75" s="260" t="str">
        <f>F12</f>
        <v>Ostrava</v>
      </c>
      <c r="I75" s="270" t="s">
        <v>24</v>
      </c>
      <c r="J75" s="267" t="str">
        <f>IF(J12="","",J12)</f>
        <v>9. 6. 2024</v>
      </c>
      <c r="L75" s="28"/>
    </row>
    <row r="76" spans="2:20" s="1" customFormat="1" ht="6.95" customHeight="1" x14ac:dyDescent="0.2">
      <c r="B76" s="28"/>
      <c r="L76" s="28"/>
    </row>
    <row r="77" spans="2:20" s="1" customFormat="1" ht="15.2" customHeight="1" x14ac:dyDescent="0.2">
      <c r="B77" s="28"/>
      <c r="C77" s="270" t="s">
        <v>28</v>
      </c>
      <c r="F77" s="260" t="str">
        <f>E15</f>
        <v>VŠB TU, Ostrava</v>
      </c>
      <c r="I77" s="270" t="s">
        <v>34</v>
      </c>
      <c r="J77" s="262" t="str">
        <f>E21</f>
        <v>ARCHI BIM</v>
      </c>
      <c r="L77" s="28"/>
    </row>
    <row r="78" spans="2:20" s="1" customFormat="1" ht="15.2" customHeight="1" x14ac:dyDescent="0.2">
      <c r="B78" s="28"/>
      <c r="C78" s="270" t="s">
        <v>32</v>
      </c>
      <c r="F78" s="260" t="str">
        <f>IF(E18="","",E18)</f>
        <v>Vyplň údaj</v>
      </c>
      <c r="I78" s="270" t="s">
        <v>37</v>
      </c>
      <c r="J78" s="262" t="str">
        <f>E24</f>
        <v>Anna Mužná</v>
      </c>
      <c r="L78" s="28"/>
    </row>
    <row r="79" spans="2:20" s="1" customFormat="1" ht="10.35" customHeight="1" x14ac:dyDescent="0.2">
      <c r="B79" s="28"/>
      <c r="L79" s="28"/>
    </row>
    <row r="80" spans="2:20" s="10" customFormat="1" ht="29.25" customHeight="1" x14ac:dyDescent="0.2">
      <c r="B80" s="100"/>
      <c r="C80" s="101" t="s">
        <v>163</v>
      </c>
      <c r="D80" s="102" t="s">
        <v>60</v>
      </c>
      <c r="E80" s="102" t="s">
        <v>56</v>
      </c>
      <c r="F80" s="102" t="s">
        <v>57</v>
      </c>
      <c r="G80" s="102" t="s">
        <v>164</v>
      </c>
      <c r="H80" s="102" t="s">
        <v>165</v>
      </c>
      <c r="I80" s="102" t="s">
        <v>166</v>
      </c>
      <c r="J80" s="102" t="s">
        <v>138</v>
      </c>
      <c r="K80" s="103" t="s">
        <v>167</v>
      </c>
      <c r="L80" s="100"/>
      <c r="M80" s="47" t="s">
        <v>3</v>
      </c>
      <c r="N80" s="48" t="s">
        <v>45</v>
      </c>
      <c r="O80" s="48" t="s">
        <v>168</v>
      </c>
      <c r="P80" s="48" t="s">
        <v>169</v>
      </c>
      <c r="Q80" s="48" t="s">
        <v>170</v>
      </c>
      <c r="R80" s="48" t="s">
        <v>171</v>
      </c>
      <c r="S80" s="48" t="s">
        <v>172</v>
      </c>
      <c r="T80" s="49" t="s">
        <v>173</v>
      </c>
    </row>
    <row r="81" spans="2:65" s="1" customFormat="1" ht="22.7" customHeight="1" x14ac:dyDescent="0.25">
      <c r="B81" s="28"/>
      <c r="C81" s="52" t="s">
        <v>174</v>
      </c>
      <c r="J81" s="104">
        <f>BK81</f>
        <v>0</v>
      </c>
      <c r="L81" s="28"/>
      <c r="M81" s="50"/>
      <c r="N81" s="42"/>
      <c r="O81" s="42"/>
      <c r="P81" s="105">
        <f>P82</f>
        <v>0</v>
      </c>
      <c r="Q81" s="42"/>
      <c r="R81" s="105">
        <f>R82</f>
        <v>0</v>
      </c>
      <c r="S81" s="42"/>
      <c r="T81" s="106">
        <f>T82</f>
        <v>0</v>
      </c>
      <c r="AT81" s="17" t="s">
        <v>74</v>
      </c>
      <c r="AU81" s="17" t="s">
        <v>139</v>
      </c>
      <c r="BK81" s="107">
        <f>BK82</f>
        <v>0</v>
      </c>
    </row>
    <row r="82" spans="2:65" s="11" customFormat="1" ht="26.1" customHeight="1" x14ac:dyDescent="0.2">
      <c r="B82" s="108"/>
      <c r="D82" s="109" t="s">
        <v>74</v>
      </c>
      <c r="E82" s="110" t="s">
        <v>246</v>
      </c>
      <c r="F82" s="110" t="s">
        <v>2095</v>
      </c>
      <c r="I82" s="111"/>
      <c r="J82" s="112">
        <f>BK82</f>
        <v>0</v>
      </c>
      <c r="L82" s="108"/>
      <c r="M82" s="113"/>
      <c r="P82" s="114">
        <f>P83</f>
        <v>0</v>
      </c>
      <c r="R82" s="114">
        <f>R83</f>
        <v>0</v>
      </c>
      <c r="T82" s="115">
        <f>T83</f>
        <v>0</v>
      </c>
      <c r="AR82" s="109" t="s">
        <v>200</v>
      </c>
      <c r="AT82" s="116" t="s">
        <v>74</v>
      </c>
      <c r="AU82" s="116" t="s">
        <v>75</v>
      </c>
      <c r="AY82" s="109" t="s">
        <v>177</v>
      </c>
      <c r="BK82" s="117">
        <f>BK83</f>
        <v>0</v>
      </c>
    </row>
    <row r="83" spans="2:65" s="11" customFormat="1" ht="22.7" customHeight="1" x14ac:dyDescent="0.2">
      <c r="B83" s="108"/>
      <c r="D83" s="109" t="s">
        <v>74</v>
      </c>
      <c r="E83" s="118" t="s">
        <v>2096</v>
      </c>
      <c r="F83" s="118" t="s">
        <v>1726</v>
      </c>
      <c r="I83" s="111"/>
      <c r="J83" s="119">
        <f>BK83</f>
        <v>0</v>
      </c>
      <c r="L83" s="108"/>
      <c r="M83" s="113"/>
      <c r="P83" s="114">
        <f>P84</f>
        <v>0</v>
      </c>
      <c r="R83" s="114">
        <f>R84</f>
        <v>0</v>
      </c>
      <c r="T83" s="115">
        <f>T84</f>
        <v>0</v>
      </c>
      <c r="AR83" s="109" t="s">
        <v>200</v>
      </c>
      <c r="AT83" s="116" t="s">
        <v>74</v>
      </c>
      <c r="AU83" s="116" t="s">
        <v>83</v>
      </c>
      <c r="AY83" s="109" t="s">
        <v>177</v>
      </c>
      <c r="BK83" s="117">
        <f>BK84</f>
        <v>0</v>
      </c>
    </row>
    <row r="84" spans="2:65" s="1" customFormat="1" ht="16.5" customHeight="1" x14ac:dyDescent="0.2">
      <c r="B84" s="120"/>
      <c r="C84" s="121" t="s">
        <v>83</v>
      </c>
      <c r="D84" s="121" t="s">
        <v>179</v>
      </c>
      <c r="E84" s="122" t="s">
        <v>2097</v>
      </c>
      <c r="F84" s="123" t="s">
        <v>2098</v>
      </c>
      <c r="G84" s="124" t="s">
        <v>371</v>
      </c>
      <c r="H84" s="125">
        <v>1</v>
      </c>
      <c r="I84" s="126"/>
      <c r="J84" s="127">
        <f>ROUND(I84*H84,2)</f>
        <v>0</v>
      </c>
      <c r="K84" s="123" t="s">
        <v>338</v>
      </c>
      <c r="L84" s="28"/>
      <c r="M84" s="173" t="s">
        <v>3</v>
      </c>
      <c r="N84" s="174" t="s">
        <v>46</v>
      </c>
      <c r="O84" s="175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AR84" s="132" t="s">
        <v>636</v>
      </c>
      <c r="AT84" s="132" t="s">
        <v>179</v>
      </c>
      <c r="AU84" s="132" t="s">
        <v>86</v>
      </c>
      <c r="AY84" s="17" t="s">
        <v>177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7" t="s">
        <v>83</v>
      </c>
      <c r="BK84" s="133">
        <f>ROUND(I84*H84,2)</f>
        <v>0</v>
      </c>
      <c r="BL84" s="17" t="s">
        <v>636</v>
      </c>
      <c r="BM84" s="132" t="s">
        <v>2099</v>
      </c>
    </row>
    <row r="85" spans="2:65" s="1" customFormat="1" ht="6.95" customHeight="1" x14ac:dyDescent="0.2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28"/>
    </row>
  </sheetData>
  <autoFilter ref="C80:K84" xr:uid="{00000000-0009-0000-0000-00000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85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122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2100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20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ROUND(J81,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ROUND((SUM(BE81:BE84)),  2)</f>
        <v>0</v>
      </c>
      <c r="I33" s="82">
        <v>0.21</v>
      </c>
      <c r="J33" s="72">
        <f>ROUND(((SUM(BE81:BE84))*I33),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ROUND((SUM(BF81:BF84)),  2)</f>
        <v>0</v>
      </c>
      <c r="I34" s="82">
        <v>0.12</v>
      </c>
      <c r="J34" s="72">
        <f>ROUND(((SUM(BF81:BF84))*I34),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ROUND((SUM(BG81:BG84)),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ROUND((SUM(BH81:BH84)),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ROUND((SUM(BI81:BI84)),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2401107 - Slaboproud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J81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2093</v>
      </c>
      <c r="E60" s="94"/>
      <c r="F60" s="94"/>
      <c r="G60" s="94"/>
      <c r="H60" s="94"/>
      <c r="I60" s="94"/>
      <c r="J60" s="95">
        <f>J82</f>
        <v>0</v>
      </c>
      <c r="L60" s="92"/>
    </row>
    <row r="61" spans="2:47" s="9" customFormat="1" ht="20.100000000000001" customHeight="1" x14ac:dyDescent="0.2">
      <c r="B61" s="96"/>
      <c r="D61" s="97" t="s">
        <v>2101</v>
      </c>
      <c r="E61" s="98"/>
      <c r="F61" s="98"/>
      <c r="G61" s="98"/>
      <c r="H61" s="98"/>
      <c r="I61" s="98"/>
      <c r="J61" s="99">
        <f>J83</f>
        <v>0</v>
      </c>
      <c r="L61" s="96"/>
    </row>
    <row r="62" spans="2:47" s="1" customFormat="1" ht="21.75" customHeight="1" x14ac:dyDescent="0.2">
      <c r="B62" s="28"/>
      <c r="L62" s="28"/>
    </row>
    <row r="63" spans="2:47" s="1" customFormat="1" ht="6.95" customHeight="1" x14ac:dyDescent="0.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28"/>
    </row>
    <row r="67" spans="2:20" s="1" customFormat="1" ht="6.95" customHeight="1" x14ac:dyDescent="0.2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28"/>
    </row>
    <row r="68" spans="2:20" s="1" customFormat="1" ht="24.95" customHeight="1" x14ac:dyDescent="0.2">
      <c r="B68" s="28"/>
      <c r="C68" s="21" t="s">
        <v>162</v>
      </c>
      <c r="L68" s="28"/>
    </row>
    <row r="69" spans="2:20" s="1" customFormat="1" ht="6.95" customHeight="1" x14ac:dyDescent="0.2">
      <c r="B69" s="28"/>
      <c r="L69" s="28"/>
    </row>
    <row r="70" spans="2:20" s="1" customFormat="1" ht="12" customHeight="1" x14ac:dyDescent="0.2">
      <c r="B70" s="28"/>
      <c r="C70" s="270" t="s">
        <v>17</v>
      </c>
      <c r="L70" s="28"/>
    </row>
    <row r="71" spans="2:20" s="1" customFormat="1" ht="26.25" customHeight="1" x14ac:dyDescent="0.2">
      <c r="B71" s="28"/>
      <c r="E71" s="321" t="str">
        <f>E7</f>
        <v>Stavební úpravy stávající budovy business centra VŠB - TUO II.etapa</v>
      </c>
      <c r="F71" s="322"/>
      <c r="G71" s="322"/>
      <c r="H71" s="322"/>
      <c r="L71" s="28"/>
    </row>
    <row r="72" spans="2:20" s="1" customFormat="1" ht="12" customHeight="1" x14ac:dyDescent="0.2">
      <c r="B72" s="28"/>
      <c r="C72" s="270" t="s">
        <v>133</v>
      </c>
      <c r="L72" s="28"/>
    </row>
    <row r="73" spans="2:20" s="1" customFormat="1" ht="16.5" customHeight="1" x14ac:dyDescent="0.2">
      <c r="B73" s="28"/>
      <c r="E73" s="318" t="str">
        <f>E9</f>
        <v>2401107 - Slaboproud</v>
      </c>
      <c r="F73" s="320"/>
      <c r="G73" s="320"/>
      <c r="H73" s="320"/>
      <c r="L73" s="28"/>
    </row>
    <row r="74" spans="2:20" s="1" customFormat="1" ht="6.95" customHeight="1" x14ac:dyDescent="0.2">
      <c r="B74" s="28"/>
      <c r="L74" s="28"/>
    </row>
    <row r="75" spans="2:20" s="1" customFormat="1" ht="12" customHeight="1" x14ac:dyDescent="0.2">
      <c r="B75" s="28"/>
      <c r="C75" s="270" t="s">
        <v>22</v>
      </c>
      <c r="F75" s="260" t="str">
        <f>F12</f>
        <v>Ostrava</v>
      </c>
      <c r="I75" s="270" t="s">
        <v>24</v>
      </c>
      <c r="J75" s="267" t="str">
        <f>IF(J12="","",J12)</f>
        <v>9. 6. 2024</v>
      </c>
      <c r="L75" s="28"/>
    </row>
    <row r="76" spans="2:20" s="1" customFormat="1" ht="6.95" customHeight="1" x14ac:dyDescent="0.2">
      <c r="B76" s="28"/>
      <c r="L76" s="28"/>
    </row>
    <row r="77" spans="2:20" s="1" customFormat="1" ht="15.2" customHeight="1" x14ac:dyDescent="0.2">
      <c r="B77" s="28"/>
      <c r="C77" s="270" t="s">
        <v>28</v>
      </c>
      <c r="F77" s="260" t="str">
        <f>E15</f>
        <v>VŠB TU, Ostrava</v>
      </c>
      <c r="I77" s="270" t="s">
        <v>34</v>
      </c>
      <c r="J77" s="262" t="str">
        <f>E21</f>
        <v>ARCHI BIM</v>
      </c>
      <c r="L77" s="28"/>
    </row>
    <row r="78" spans="2:20" s="1" customFormat="1" ht="15.2" customHeight="1" x14ac:dyDescent="0.2">
      <c r="B78" s="28"/>
      <c r="C78" s="270" t="s">
        <v>32</v>
      </c>
      <c r="F78" s="260" t="str">
        <f>IF(E18="","",E18)</f>
        <v>Vyplň údaj</v>
      </c>
      <c r="I78" s="270" t="s">
        <v>37</v>
      </c>
      <c r="J78" s="262" t="str">
        <f>E24</f>
        <v>Anna Mužná</v>
      </c>
      <c r="L78" s="28"/>
    </row>
    <row r="79" spans="2:20" s="1" customFormat="1" ht="10.35" customHeight="1" x14ac:dyDescent="0.2">
      <c r="B79" s="28"/>
      <c r="L79" s="28"/>
    </row>
    <row r="80" spans="2:20" s="10" customFormat="1" ht="29.25" customHeight="1" x14ac:dyDescent="0.2">
      <c r="B80" s="100"/>
      <c r="C80" s="101" t="s">
        <v>163</v>
      </c>
      <c r="D80" s="102" t="s">
        <v>60</v>
      </c>
      <c r="E80" s="102" t="s">
        <v>56</v>
      </c>
      <c r="F80" s="102" t="s">
        <v>57</v>
      </c>
      <c r="G80" s="102" t="s">
        <v>164</v>
      </c>
      <c r="H80" s="102" t="s">
        <v>165</v>
      </c>
      <c r="I80" s="102" t="s">
        <v>166</v>
      </c>
      <c r="J80" s="102" t="s">
        <v>138</v>
      </c>
      <c r="K80" s="103" t="s">
        <v>167</v>
      </c>
      <c r="L80" s="100"/>
      <c r="M80" s="47" t="s">
        <v>3</v>
      </c>
      <c r="N80" s="48" t="s">
        <v>45</v>
      </c>
      <c r="O80" s="48" t="s">
        <v>168</v>
      </c>
      <c r="P80" s="48" t="s">
        <v>169</v>
      </c>
      <c r="Q80" s="48" t="s">
        <v>170</v>
      </c>
      <c r="R80" s="48" t="s">
        <v>171</v>
      </c>
      <c r="S80" s="48" t="s">
        <v>172</v>
      </c>
      <c r="T80" s="49" t="s">
        <v>173</v>
      </c>
    </row>
    <row r="81" spans="2:65" s="1" customFormat="1" ht="22.7" customHeight="1" x14ac:dyDescent="0.25">
      <c r="B81" s="28"/>
      <c r="C81" s="52" t="s">
        <v>174</v>
      </c>
      <c r="J81" s="104">
        <f>BK81</f>
        <v>0</v>
      </c>
      <c r="L81" s="28"/>
      <c r="M81" s="50"/>
      <c r="N81" s="42"/>
      <c r="O81" s="42"/>
      <c r="P81" s="105">
        <f>P82</f>
        <v>0</v>
      </c>
      <c r="Q81" s="42"/>
      <c r="R81" s="105">
        <f>R82</f>
        <v>0</v>
      </c>
      <c r="S81" s="42"/>
      <c r="T81" s="106">
        <f>T82</f>
        <v>0</v>
      </c>
      <c r="AT81" s="17" t="s">
        <v>74</v>
      </c>
      <c r="AU81" s="17" t="s">
        <v>139</v>
      </c>
      <c r="BK81" s="107">
        <f>BK82</f>
        <v>0</v>
      </c>
    </row>
    <row r="82" spans="2:65" s="11" customFormat="1" ht="26.1" customHeight="1" x14ac:dyDescent="0.2">
      <c r="B82" s="108"/>
      <c r="D82" s="109" t="s">
        <v>74</v>
      </c>
      <c r="E82" s="110" t="s">
        <v>246</v>
      </c>
      <c r="F82" s="110" t="s">
        <v>2095</v>
      </c>
      <c r="I82" s="111"/>
      <c r="J82" s="112">
        <f>BK82</f>
        <v>0</v>
      </c>
      <c r="L82" s="108"/>
      <c r="M82" s="113"/>
      <c r="P82" s="114">
        <f>P83</f>
        <v>0</v>
      </c>
      <c r="R82" s="114">
        <f>R83</f>
        <v>0</v>
      </c>
      <c r="T82" s="115">
        <f>T83</f>
        <v>0</v>
      </c>
      <c r="AR82" s="109" t="s">
        <v>200</v>
      </c>
      <c r="AT82" s="116" t="s">
        <v>74</v>
      </c>
      <c r="AU82" s="116" t="s">
        <v>75</v>
      </c>
      <c r="AY82" s="109" t="s">
        <v>177</v>
      </c>
      <c r="BK82" s="117">
        <f>BK83</f>
        <v>0</v>
      </c>
    </row>
    <row r="83" spans="2:65" s="11" customFormat="1" ht="22.7" customHeight="1" x14ac:dyDescent="0.2">
      <c r="B83" s="108"/>
      <c r="D83" s="109" t="s">
        <v>74</v>
      </c>
      <c r="E83" s="118" t="s">
        <v>2102</v>
      </c>
      <c r="F83" s="118" t="s">
        <v>121</v>
      </c>
      <c r="I83" s="111"/>
      <c r="J83" s="119">
        <f>BK83</f>
        <v>0</v>
      </c>
      <c r="L83" s="108"/>
      <c r="M83" s="113"/>
      <c r="P83" s="114">
        <f>P84</f>
        <v>0</v>
      </c>
      <c r="R83" s="114">
        <f>R84</f>
        <v>0</v>
      </c>
      <c r="T83" s="115">
        <f>T84</f>
        <v>0</v>
      </c>
      <c r="AR83" s="109" t="s">
        <v>200</v>
      </c>
      <c r="AT83" s="116" t="s">
        <v>74</v>
      </c>
      <c r="AU83" s="116" t="s">
        <v>83</v>
      </c>
      <c r="AY83" s="109" t="s">
        <v>177</v>
      </c>
      <c r="BK83" s="117">
        <f>BK84</f>
        <v>0</v>
      </c>
    </row>
    <row r="84" spans="2:65" s="1" customFormat="1" ht="16.5" customHeight="1" x14ac:dyDescent="0.2">
      <c r="B84" s="120"/>
      <c r="C84" s="121" t="s">
        <v>83</v>
      </c>
      <c r="D84" s="121" t="s">
        <v>179</v>
      </c>
      <c r="E84" s="122" t="s">
        <v>2097</v>
      </c>
      <c r="F84" s="123" t="s">
        <v>2103</v>
      </c>
      <c r="G84" s="124" t="s">
        <v>371</v>
      </c>
      <c r="H84" s="125">
        <v>1</v>
      </c>
      <c r="I84" s="126"/>
      <c r="J84" s="127">
        <f>ROUND(I84*H84,2)</f>
        <v>0</v>
      </c>
      <c r="K84" s="123" t="s">
        <v>338</v>
      </c>
      <c r="L84" s="28"/>
      <c r="M84" s="173" t="s">
        <v>3</v>
      </c>
      <c r="N84" s="174" t="s">
        <v>46</v>
      </c>
      <c r="O84" s="175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AR84" s="132" t="s">
        <v>636</v>
      </c>
      <c r="AT84" s="132" t="s">
        <v>179</v>
      </c>
      <c r="AU84" s="132" t="s">
        <v>86</v>
      </c>
      <c r="AY84" s="17" t="s">
        <v>177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7" t="s">
        <v>83</v>
      </c>
      <c r="BK84" s="133">
        <f>ROUND(I84*H84,2)</f>
        <v>0</v>
      </c>
      <c r="BL84" s="17" t="s">
        <v>636</v>
      </c>
      <c r="BM84" s="132" t="s">
        <v>2104</v>
      </c>
    </row>
    <row r="85" spans="2:65" s="1" customFormat="1" ht="6.95" customHeight="1" x14ac:dyDescent="0.2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28"/>
    </row>
  </sheetData>
  <autoFilter ref="C80:K84" xr:uid="{00000000-0009-0000-0000-00000C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60"/>
  <sheetViews>
    <sheetView showGridLines="0" topLeftCell="A240" workbookViewId="0">
      <selection activeCell="F257" sqref="F257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125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2105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3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ROUND(J86,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ROUND((SUM(BE86:BE259)),  2)</f>
        <v>0</v>
      </c>
      <c r="I33" s="82">
        <v>0.21</v>
      </c>
      <c r="J33" s="72">
        <f>ROUND(((SUM(BE86:BE259))*I33),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ROUND((SUM(BF86:BF259)),  2)</f>
        <v>0</v>
      </c>
      <c r="I34" s="82">
        <v>0.12</v>
      </c>
      <c r="J34" s="72">
        <f>ROUND(((SUM(BF86:BF259))*I34),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ROUND((SUM(BG86:BG259)),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ROUND((SUM(BH86:BH259)),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ROUND((SUM(BI86:BI259)),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2401108 - Měření a regulace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J86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2106</v>
      </c>
      <c r="E60" s="94"/>
      <c r="F60" s="94"/>
      <c r="G60" s="94"/>
      <c r="H60" s="94"/>
      <c r="I60" s="94"/>
      <c r="J60" s="95">
        <f>J87</f>
        <v>0</v>
      </c>
      <c r="L60" s="92"/>
    </row>
    <row r="61" spans="2:47" s="9" customFormat="1" ht="20.100000000000001" customHeight="1" x14ac:dyDescent="0.2">
      <c r="B61" s="96"/>
      <c r="D61" s="97" t="s">
        <v>2107</v>
      </c>
      <c r="E61" s="98"/>
      <c r="F61" s="98"/>
      <c r="G61" s="98"/>
      <c r="H61" s="98"/>
      <c r="I61" s="98"/>
      <c r="J61" s="99">
        <f>J88</f>
        <v>0</v>
      </c>
      <c r="L61" s="96"/>
    </row>
    <row r="62" spans="2:47" s="9" customFormat="1" ht="20.100000000000001" customHeight="1" x14ac:dyDescent="0.2">
      <c r="B62" s="96"/>
      <c r="D62" s="97" t="s">
        <v>2108</v>
      </c>
      <c r="E62" s="98"/>
      <c r="F62" s="98"/>
      <c r="G62" s="98"/>
      <c r="H62" s="98"/>
      <c r="I62" s="98"/>
      <c r="J62" s="99">
        <f>J220</f>
        <v>0</v>
      </c>
      <c r="L62" s="96"/>
    </row>
    <row r="63" spans="2:47" s="9" customFormat="1" ht="20.100000000000001" customHeight="1" x14ac:dyDescent="0.2">
      <c r="B63" s="96"/>
      <c r="D63" s="97" t="s">
        <v>2109</v>
      </c>
      <c r="E63" s="98"/>
      <c r="F63" s="98"/>
      <c r="G63" s="98"/>
      <c r="H63" s="98"/>
      <c r="I63" s="98"/>
      <c r="J63" s="99">
        <f>J223</f>
        <v>0</v>
      </c>
      <c r="L63" s="96"/>
    </row>
    <row r="64" spans="2:47" s="9" customFormat="1" ht="20.100000000000001" customHeight="1" x14ac:dyDescent="0.2">
      <c r="B64" s="96"/>
      <c r="D64" s="97" t="s">
        <v>2110</v>
      </c>
      <c r="E64" s="98"/>
      <c r="F64" s="98"/>
      <c r="G64" s="98"/>
      <c r="H64" s="98"/>
      <c r="I64" s="98"/>
      <c r="J64" s="99">
        <f>J238</f>
        <v>0</v>
      </c>
      <c r="L64" s="96"/>
    </row>
    <row r="65" spans="2:12" s="9" customFormat="1" ht="20.100000000000001" customHeight="1" x14ac:dyDescent="0.2">
      <c r="B65" s="96"/>
      <c r="D65" s="97" t="s">
        <v>2111</v>
      </c>
      <c r="E65" s="98"/>
      <c r="F65" s="98"/>
      <c r="G65" s="98"/>
      <c r="H65" s="98"/>
      <c r="I65" s="98"/>
      <c r="J65" s="99">
        <f>J243</f>
        <v>0</v>
      </c>
      <c r="L65" s="96"/>
    </row>
    <row r="66" spans="2:12" s="9" customFormat="1" ht="20.100000000000001" customHeight="1" x14ac:dyDescent="0.2">
      <c r="B66" s="96"/>
      <c r="D66" s="97" t="s">
        <v>2112</v>
      </c>
      <c r="E66" s="98"/>
      <c r="F66" s="98"/>
      <c r="G66" s="98"/>
      <c r="H66" s="98"/>
      <c r="I66" s="98"/>
      <c r="J66" s="99">
        <f>J250</f>
        <v>0</v>
      </c>
      <c r="L66" s="96"/>
    </row>
    <row r="67" spans="2:12" s="1" customFormat="1" ht="21.75" customHeight="1" x14ac:dyDescent="0.2">
      <c r="B67" s="28"/>
      <c r="L67" s="28"/>
    </row>
    <row r="68" spans="2:12" s="1" customFormat="1" ht="6.95" customHeight="1" x14ac:dyDescent="0.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28"/>
    </row>
    <row r="72" spans="2:12" s="1" customFormat="1" ht="6.95" customHeight="1" x14ac:dyDescent="0.2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28"/>
    </row>
    <row r="73" spans="2:12" s="1" customFormat="1" ht="24.95" customHeight="1" x14ac:dyDescent="0.2">
      <c r="B73" s="28"/>
      <c r="C73" s="21" t="s">
        <v>162</v>
      </c>
      <c r="L73" s="28"/>
    </row>
    <row r="74" spans="2:12" s="1" customFormat="1" ht="6.95" customHeight="1" x14ac:dyDescent="0.2">
      <c r="B74" s="28"/>
      <c r="L74" s="28"/>
    </row>
    <row r="75" spans="2:12" s="1" customFormat="1" ht="12" customHeight="1" x14ac:dyDescent="0.2">
      <c r="B75" s="28"/>
      <c r="C75" s="270" t="s">
        <v>17</v>
      </c>
      <c r="L75" s="28"/>
    </row>
    <row r="76" spans="2:12" s="1" customFormat="1" ht="26.25" customHeight="1" x14ac:dyDescent="0.2">
      <c r="B76" s="28"/>
      <c r="E76" s="321" t="str">
        <f>E7</f>
        <v>Stavební úpravy stávající budovy business centra VŠB - TUO II.etapa</v>
      </c>
      <c r="F76" s="322"/>
      <c r="G76" s="322"/>
      <c r="H76" s="322"/>
      <c r="L76" s="28"/>
    </row>
    <row r="77" spans="2:12" s="1" customFormat="1" ht="12" customHeight="1" x14ac:dyDescent="0.2">
      <c r="B77" s="28"/>
      <c r="C77" s="270" t="s">
        <v>133</v>
      </c>
      <c r="L77" s="28"/>
    </row>
    <row r="78" spans="2:12" s="1" customFormat="1" ht="16.5" customHeight="1" x14ac:dyDescent="0.2">
      <c r="B78" s="28"/>
      <c r="E78" s="318" t="str">
        <f>E9</f>
        <v>2401108 - Měření a regulace</v>
      </c>
      <c r="F78" s="320"/>
      <c r="G78" s="320"/>
      <c r="H78" s="320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70" t="s">
        <v>22</v>
      </c>
      <c r="F80" s="260" t="str">
        <f>F12</f>
        <v>Ostrava</v>
      </c>
      <c r="I80" s="270" t="s">
        <v>24</v>
      </c>
      <c r="J80" s="267" t="str">
        <f>IF(J12="","",J12)</f>
        <v>9. 6. 2024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70" t="s">
        <v>28</v>
      </c>
      <c r="F82" s="260" t="str">
        <f>E15</f>
        <v>VŠB TU, Ostrava</v>
      </c>
      <c r="I82" s="270" t="s">
        <v>34</v>
      </c>
      <c r="J82" s="262" t="str">
        <f>E21</f>
        <v>ARCHI BIM</v>
      </c>
      <c r="L82" s="28"/>
    </row>
    <row r="83" spans="2:65" s="1" customFormat="1" ht="15.2" customHeight="1" x14ac:dyDescent="0.2">
      <c r="B83" s="28"/>
      <c r="C83" s="270" t="s">
        <v>32</v>
      </c>
      <c r="F83" s="260" t="str">
        <f>IF(E18="","",E18)</f>
        <v>Vyplň údaj</v>
      </c>
      <c r="I83" s="270" t="s">
        <v>37</v>
      </c>
      <c r="J83" s="262" t="str">
        <f>E24</f>
        <v>Anna Mužná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100"/>
      <c r="C85" s="101" t="s">
        <v>163</v>
      </c>
      <c r="D85" s="102" t="s">
        <v>60</v>
      </c>
      <c r="E85" s="102" t="s">
        <v>56</v>
      </c>
      <c r="F85" s="102" t="s">
        <v>57</v>
      </c>
      <c r="G85" s="102" t="s">
        <v>164</v>
      </c>
      <c r="H85" s="102" t="s">
        <v>165</v>
      </c>
      <c r="I85" s="102" t="s">
        <v>166</v>
      </c>
      <c r="J85" s="102" t="s">
        <v>138</v>
      </c>
      <c r="K85" s="103" t="s">
        <v>167</v>
      </c>
      <c r="L85" s="100"/>
      <c r="M85" s="47" t="s">
        <v>3</v>
      </c>
      <c r="N85" s="48" t="s">
        <v>45</v>
      </c>
      <c r="O85" s="48" t="s">
        <v>168</v>
      </c>
      <c r="P85" s="48" t="s">
        <v>169</v>
      </c>
      <c r="Q85" s="48" t="s">
        <v>170</v>
      </c>
      <c r="R85" s="48" t="s">
        <v>171</v>
      </c>
      <c r="S85" s="48" t="s">
        <v>172</v>
      </c>
      <c r="T85" s="49" t="s">
        <v>173</v>
      </c>
    </row>
    <row r="86" spans="2:65" s="1" customFormat="1" ht="22.7" customHeight="1" x14ac:dyDescent="0.25">
      <c r="B86" s="28"/>
      <c r="C86" s="52" t="s">
        <v>174</v>
      </c>
      <c r="J86" s="104">
        <f>BK86</f>
        <v>0</v>
      </c>
      <c r="L86" s="28"/>
      <c r="M86" s="50"/>
      <c r="N86" s="42"/>
      <c r="O86" s="42"/>
      <c r="P86" s="105">
        <f>P87</f>
        <v>0</v>
      </c>
      <c r="Q86" s="42"/>
      <c r="R86" s="105">
        <f>R87</f>
        <v>0</v>
      </c>
      <c r="S86" s="42"/>
      <c r="T86" s="106">
        <f>T87</f>
        <v>0</v>
      </c>
      <c r="AT86" s="17" t="s">
        <v>74</v>
      </c>
      <c r="AU86" s="17" t="s">
        <v>139</v>
      </c>
      <c r="BK86" s="107">
        <f>BK87</f>
        <v>0</v>
      </c>
    </row>
    <row r="87" spans="2:65" s="11" customFormat="1" ht="26.1" customHeight="1" x14ac:dyDescent="0.2">
      <c r="B87" s="108"/>
      <c r="D87" s="109" t="s">
        <v>74</v>
      </c>
      <c r="E87" s="110" t="s">
        <v>2113</v>
      </c>
      <c r="F87" s="110" t="s">
        <v>2114</v>
      </c>
      <c r="I87" s="111"/>
      <c r="J87" s="112">
        <f>BK87</f>
        <v>0</v>
      </c>
      <c r="L87" s="108"/>
      <c r="M87" s="113"/>
      <c r="P87" s="114">
        <f>P88+P220+P223+P238+P243+P250</f>
        <v>0</v>
      </c>
      <c r="R87" s="114">
        <f>R88+R220+R223+R238+R243+R250</f>
        <v>0</v>
      </c>
      <c r="T87" s="115">
        <f>T88+T220+T223+T238+T243+T250</f>
        <v>0</v>
      </c>
      <c r="AR87" s="109" t="s">
        <v>83</v>
      </c>
      <c r="AT87" s="116" t="s">
        <v>74</v>
      </c>
      <c r="AU87" s="116" t="s">
        <v>75</v>
      </c>
      <c r="AY87" s="109" t="s">
        <v>177</v>
      </c>
      <c r="BK87" s="117">
        <f>BK88+BK220+BK223+BK238+BK243+BK250</f>
        <v>0</v>
      </c>
    </row>
    <row r="88" spans="2:65" s="11" customFormat="1" ht="22.7" customHeight="1" x14ac:dyDescent="0.2">
      <c r="B88" s="108"/>
      <c r="D88" s="109" t="s">
        <v>74</v>
      </c>
      <c r="E88" s="118" t="s">
        <v>2115</v>
      </c>
      <c r="F88" s="118" t="s">
        <v>2116</v>
      </c>
      <c r="I88" s="111"/>
      <c r="J88" s="119">
        <f>BK88</f>
        <v>0</v>
      </c>
      <c r="L88" s="108"/>
      <c r="M88" s="113"/>
      <c r="P88" s="114">
        <f>SUM(P89:P219)</f>
        <v>0</v>
      </c>
      <c r="R88" s="114">
        <f>SUM(R89:R219)</f>
        <v>0</v>
      </c>
      <c r="T88" s="115">
        <f>SUM(T89:T219)</f>
        <v>0</v>
      </c>
      <c r="AR88" s="109" t="s">
        <v>83</v>
      </c>
      <c r="AT88" s="116" t="s">
        <v>74</v>
      </c>
      <c r="AU88" s="116" t="s">
        <v>83</v>
      </c>
      <c r="AY88" s="109" t="s">
        <v>177</v>
      </c>
      <c r="BK88" s="117">
        <f>SUM(BK89:BK219)</f>
        <v>0</v>
      </c>
    </row>
    <row r="89" spans="2:65" s="1" customFormat="1" ht="24.2" customHeight="1" x14ac:dyDescent="0.2">
      <c r="B89" s="120"/>
      <c r="C89" s="121" t="s">
        <v>75</v>
      </c>
      <c r="D89" s="121" t="s">
        <v>179</v>
      </c>
      <c r="E89" s="122" t="s">
        <v>2117</v>
      </c>
      <c r="F89" s="123" t="s">
        <v>2118</v>
      </c>
      <c r="G89" s="124" t="s">
        <v>917</v>
      </c>
      <c r="H89" s="125">
        <v>1</v>
      </c>
      <c r="I89" s="126"/>
      <c r="J89" s="127">
        <f>ROUND(I89*H89,2)</f>
        <v>0</v>
      </c>
      <c r="K89" s="123" t="s">
        <v>338</v>
      </c>
      <c r="L89" s="28"/>
      <c r="M89" s="128" t="s">
        <v>3</v>
      </c>
      <c r="N89" s="129" t="s">
        <v>46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184</v>
      </c>
      <c r="AT89" s="132" t="s">
        <v>179</v>
      </c>
      <c r="AU89" s="132" t="s">
        <v>86</v>
      </c>
      <c r="AY89" s="17" t="s">
        <v>177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83</v>
      </c>
      <c r="BK89" s="133">
        <f>ROUND(I89*H89,2)</f>
        <v>0</v>
      </c>
      <c r="BL89" s="17" t="s">
        <v>184</v>
      </c>
      <c r="BM89" s="132" t="s">
        <v>86</v>
      </c>
    </row>
    <row r="90" spans="2:65" s="1" customFormat="1" ht="19.5" x14ac:dyDescent="0.2">
      <c r="B90" s="28"/>
      <c r="D90" s="139" t="s">
        <v>1231</v>
      </c>
      <c r="F90" s="172" t="s">
        <v>2119</v>
      </c>
      <c r="I90" s="136"/>
      <c r="L90" s="28"/>
      <c r="M90" s="137"/>
      <c r="T90" s="44"/>
      <c r="AT90" s="17" t="s">
        <v>1231</v>
      </c>
      <c r="AU90" s="17" t="s">
        <v>86</v>
      </c>
    </row>
    <row r="91" spans="2:65" s="1" customFormat="1" ht="16.5" customHeight="1" x14ac:dyDescent="0.2">
      <c r="B91" s="120"/>
      <c r="C91" s="121" t="s">
        <v>75</v>
      </c>
      <c r="D91" s="121" t="s">
        <v>179</v>
      </c>
      <c r="E91" s="122" t="s">
        <v>2120</v>
      </c>
      <c r="F91" s="123" t="s">
        <v>2121</v>
      </c>
      <c r="G91" s="124" t="s">
        <v>917</v>
      </c>
      <c r="H91" s="125">
        <v>1</v>
      </c>
      <c r="I91" s="126"/>
      <c r="J91" s="127">
        <f t="shared" ref="J91:J99" si="0">ROUND(I91*H91,2)</f>
        <v>0</v>
      </c>
      <c r="K91" s="123" t="s">
        <v>338</v>
      </c>
      <c r="L91" s="28"/>
      <c r="M91" s="128" t="s">
        <v>3</v>
      </c>
      <c r="N91" s="129" t="s">
        <v>46</v>
      </c>
      <c r="P91" s="130">
        <f t="shared" ref="P91:P99" si="1">O91*H91</f>
        <v>0</v>
      </c>
      <c r="Q91" s="130">
        <v>0</v>
      </c>
      <c r="R91" s="130">
        <f t="shared" ref="R91:R99" si="2">Q91*H91</f>
        <v>0</v>
      </c>
      <c r="S91" s="130">
        <v>0</v>
      </c>
      <c r="T91" s="131">
        <f t="shared" ref="T91:T99" si="3">S91*H91</f>
        <v>0</v>
      </c>
      <c r="AR91" s="132" t="s">
        <v>184</v>
      </c>
      <c r="AT91" s="132" t="s">
        <v>179</v>
      </c>
      <c r="AU91" s="132" t="s">
        <v>86</v>
      </c>
      <c r="AY91" s="17" t="s">
        <v>177</v>
      </c>
      <c r="BE91" s="133">
        <f t="shared" ref="BE91:BE99" si="4">IF(N91="základní",J91,0)</f>
        <v>0</v>
      </c>
      <c r="BF91" s="133">
        <f t="shared" ref="BF91:BF99" si="5">IF(N91="snížená",J91,0)</f>
        <v>0</v>
      </c>
      <c r="BG91" s="133">
        <f t="shared" ref="BG91:BG99" si="6">IF(N91="zákl. přenesená",J91,0)</f>
        <v>0</v>
      </c>
      <c r="BH91" s="133">
        <f t="shared" ref="BH91:BH99" si="7">IF(N91="sníž. přenesená",J91,0)</f>
        <v>0</v>
      </c>
      <c r="BI91" s="133">
        <f t="shared" ref="BI91:BI99" si="8">IF(N91="nulová",J91,0)</f>
        <v>0</v>
      </c>
      <c r="BJ91" s="17" t="s">
        <v>83</v>
      </c>
      <c r="BK91" s="133">
        <f t="shared" ref="BK91:BK99" si="9">ROUND(I91*H91,2)</f>
        <v>0</v>
      </c>
      <c r="BL91" s="17" t="s">
        <v>184</v>
      </c>
      <c r="BM91" s="132" t="s">
        <v>184</v>
      </c>
    </row>
    <row r="92" spans="2:65" s="1" customFormat="1" ht="37.700000000000003" customHeight="1" x14ac:dyDescent="0.2">
      <c r="B92" s="120"/>
      <c r="C92" s="121" t="s">
        <v>75</v>
      </c>
      <c r="D92" s="121" t="s">
        <v>179</v>
      </c>
      <c r="E92" s="122" t="s">
        <v>2122</v>
      </c>
      <c r="F92" s="123" t="s">
        <v>2123</v>
      </c>
      <c r="G92" s="124" t="s">
        <v>917</v>
      </c>
      <c r="H92" s="125">
        <v>1</v>
      </c>
      <c r="I92" s="126"/>
      <c r="J92" s="127">
        <f t="shared" si="0"/>
        <v>0</v>
      </c>
      <c r="K92" s="123" t="s">
        <v>338</v>
      </c>
      <c r="L92" s="28"/>
      <c r="M92" s="128" t="s">
        <v>3</v>
      </c>
      <c r="N92" s="129" t="s">
        <v>46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184</v>
      </c>
      <c r="AT92" s="132" t="s">
        <v>179</v>
      </c>
      <c r="AU92" s="132" t="s">
        <v>86</v>
      </c>
      <c r="AY92" s="17" t="s">
        <v>177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83</v>
      </c>
      <c r="BK92" s="133">
        <f t="shared" si="9"/>
        <v>0</v>
      </c>
      <c r="BL92" s="17" t="s">
        <v>184</v>
      </c>
      <c r="BM92" s="132" t="s">
        <v>218</v>
      </c>
    </row>
    <row r="93" spans="2:65" s="1" customFormat="1" ht="24.2" customHeight="1" x14ac:dyDescent="0.2">
      <c r="B93" s="120"/>
      <c r="C93" s="121" t="s">
        <v>75</v>
      </c>
      <c r="D93" s="121" t="s">
        <v>179</v>
      </c>
      <c r="E93" s="122" t="s">
        <v>2124</v>
      </c>
      <c r="F93" s="123" t="s">
        <v>2125</v>
      </c>
      <c r="G93" s="124" t="s">
        <v>917</v>
      </c>
      <c r="H93" s="125">
        <v>1</v>
      </c>
      <c r="I93" s="126"/>
      <c r="J93" s="127">
        <f t="shared" si="0"/>
        <v>0</v>
      </c>
      <c r="K93" s="123" t="s">
        <v>338</v>
      </c>
      <c r="L93" s="28"/>
      <c r="M93" s="128" t="s">
        <v>3</v>
      </c>
      <c r="N93" s="129" t="s">
        <v>46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184</v>
      </c>
      <c r="AT93" s="132" t="s">
        <v>179</v>
      </c>
      <c r="AU93" s="132" t="s">
        <v>86</v>
      </c>
      <c r="AY93" s="17" t="s">
        <v>177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83</v>
      </c>
      <c r="BK93" s="133">
        <f t="shared" si="9"/>
        <v>0</v>
      </c>
      <c r="BL93" s="17" t="s">
        <v>184</v>
      </c>
      <c r="BM93" s="132" t="s">
        <v>231</v>
      </c>
    </row>
    <row r="94" spans="2:65" s="1" customFormat="1" ht="16.5" customHeight="1" x14ac:dyDescent="0.2">
      <c r="B94" s="120"/>
      <c r="C94" s="121" t="s">
        <v>75</v>
      </c>
      <c r="D94" s="121" t="s">
        <v>179</v>
      </c>
      <c r="E94" s="122" t="s">
        <v>2126</v>
      </c>
      <c r="F94" s="123" t="s">
        <v>2127</v>
      </c>
      <c r="G94" s="124" t="s">
        <v>917</v>
      </c>
      <c r="H94" s="125">
        <v>1</v>
      </c>
      <c r="I94" s="126"/>
      <c r="J94" s="127">
        <f t="shared" si="0"/>
        <v>0</v>
      </c>
      <c r="K94" s="123" t="s">
        <v>338</v>
      </c>
      <c r="L94" s="28"/>
      <c r="M94" s="128" t="s">
        <v>3</v>
      </c>
      <c r="N94" s="129" t="s">
        <v>46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184</v>
      </c>
      <c r="AT94" s="132" t="s">
        <v>179</v>
      </c>
      <c r="AU94" s="132" t="s">
        <v>86</v>
      </c>
      <c r="AY94" s="17" t="s">
        <v>177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83</v>
      </c>
      <c r="BK94" s="133">
        <f t="shared" si="9"/>
        <v>0</v>
      </c>
      <c r="BL94" s="17" t="s">
        <v>184</v>
      </c>
      <c r="BM94" s="132" t="s">
        <v>245</v>
      </c>
    </row>
    <row r="95" spans="2:65" s="1" customFormat="1" ht="24.2" customHeight="1" x14ac:dyDescent="0.2">
      <c r="B95" s="120"/>
      <c r="C95" s="121" t="s">
        <v>75</v>
      </c>
      <c r="D95" s="121" t="s">
        <v>179</v>
      </c>
      <c r="E95" s="122" t="s">
        <v>2128</v>
      </c>
      <c r="F95" s="123" t="s">
        <v>2129</v>
      </c>
      <c r="G95" s="124" t="s">
        <v>917</v>
      </c>
      <c r="H95" s="125">
        <v>1</v>
      </c>
      <c r="I95" s="126"/>
      <c r="J95" s="127">
        <f t="shared" si="0"/>
        <v>0</v>
      </c>
      <c r="K95" s="123" t="s">
        <v>338</v>
      </c>
      <c r="L95" s="28"/>
      <c r="M95" s="128" t="s">
        <v>3</v>
      </c>
      <c r="N95" s="129" t="s">
        <v>46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184</v>
      </c>
      <c r="AT95" s="132" t="s">
        <v>179</v>
      </c>
      <c r="AU95" s="132" t="s">
        <v>86</v>
      </c>
      <c r="AY95" s="17" t="s">
        <v>177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83</v>
      </c>
      <c r="BK95" s="133">
        <f t="shared" si="9"/>
        <v>0</v>
      </c>
      <c r="BL95" s="17" t="s">
        <v>184</v>
      </c>
      <c r="BM95" s="132" t="s">
        <v>9</v>
      </c>
    </row>
    <row r="96" spans="2:65" s="1" customFormat="1" ht="24.2" customHeight="1" x14ac:dyDescent="0.2">
      <c r="B96" s="120"/>
      <c r="C96" s="121" t="s">
        <v>75</v>
      </c>
      <c r="D96" s="121" t="s">
        <v>179</v>
      </c>
      <c r="E96" s="122" t="s">
        <v>2130</v>
      </c>
      <c r="F96" s="123" t="s">
        <v>2131</v>
      </c>
      <c r="G96" s="124" t="s">
        <v>917</v>
      </c>
      <c r="H96" s="125">
        <v>1</v>
      </c>
      <c r="I96" s="126"/>
      <c r="J96" s="127">
        <f t="shared" si="0"/>
        <v>0</v>
      </c>
      <c r="K96" s="123" t="s">
        <v>338</v>
      </c>
      <c r="L96" s="28"/>
      <c r="M96" s="128" t="s">
        <v>3</v>
      </c>
      <c r="N96" s="129" t="s">
        <v>46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184</v>
      </c>
      <c r="AT96" s="132" t="s">
        <v>179</v>
      </c>
      <c r="AU96" s="132" t="s">
        <v>86</v>
      </c>
      <c r="AY96" s="17" t="s">
        <v>177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83</v>
      </c>
      <c r="BK96" s="133">
        <f t="shared" si="9"/>
        <v>0</v>
      </c>
      <c r="BL96" s="17" t="s">
        <v>184</v>
      </c>
      <c r="BM96" s="132" t="s">
        <v>269</v>
      </c>
    </row>
    <row r="97" spans="2:65" s="1" customFormat="1" ht="24.2" customHeight="1" x14ac:dyDescent="0.2">
      <c r="B97" s="120"/>
      <c r="C97" s="121" t="s">
        <v>75</v>
      </c>
      <c r="D97" s="121" t="s">
        <v>179</v>
      </c>
      <c r="E97" s="122" t="s">
        <v>2132</v>
      </c>
      <c r="F97" s="123" t="s">
        <v>2133</v>
      </c>
      <c r="G97" s="124" t="s">
        <v>917</v>
      </c>
      <c r="H97" s="125">
        <v>1</v>
      </c>
      <c r="I97" s="126"/>
      <c r="J97" s="127">
        <f t="shared" si="0"/>
        <v>0</v>
      </c>
      <c r="K97" s="123" t="s">
        <v>338</v>
      </c>
      <c r="L97" s="28"/>
      <c r="M97" s="128" t="s">
        <v>3</v>
      </c>
      <c r="N97" s="129" t="s">
        <v>46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184</v>
      </c>
      <c r="AT97" s="132" t="s">
        <v>179</v>
      </c>
      <c r="AU97" s="132" t="s">
        <v>86</v>
      </c>
      <c r="AY97" s="17" t="s">
        <v>177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83</v>
      </c>
      <c r="BK97" s="133">
        <f t="shared" si="9"/>
        <v>0</v>
      </c>
      <c r="BL97" s="17" t="s">
        <v>184</v>
      </c>
      <c r="BM97" s="132" t="s">
        <v>284</v>
      </c>
    </row>
    <row r="98" spans="2:65" s="1" customFormat="1" ht="24.2" customHeight="1" x14ac:dyDescent="0.2">
      <c r="B98" s="120"/>
      <c r="C98" s="121" t="s">
        <v>75</v>
      </c>
      <c r="D98" s="121" t="s">
        <v>179</v>
      </c>
      <c r="E98" s="122" t="s">
        <v>2134</v>
      </c>
      <c r="F98" s="123" t="s">
        <v>2135</v>
      </c>
      <c r="G98" s="124" t="s">
        <v>917</v>
      </c>
      <c r="H98" s="125">
        <v>1</v>
      </c>
      <c r="I98" s="126"/>
      <c r="J98" s="127">
        <f t="shared" si="0"/>
        <v>0</v>
      </c>
      <c r="K98" s="123" t="s">
        <v>338</v>
      </c>
      <c r="L98" s="28"/>
      <c r="M98" s="128" t="s">
        <v>3</v>
      </c>
      <c r="N98" s="129" t="s">
        <v>46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184</v>
      </c>
      <c r="AT98" s="132" t="s">
        <v>179</v>
      </c>
      <c r="AU98" s="132" t="s">
        <v>86</v>
      </c>
      <c r="AY98" s="17" t="s">
        <v>177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83</v>
      </c>
      <c r="BK98" s="133">
        <f t="shared" si="9"/>
        <v>0</v>
      </c>
      <c r="BL98" s="17" t="s">
        <v>184</v>
      </c>
      <c r="BM98" s="132" t="s">
        <v>301</v>
      </c>
    </row>
    <row r="99" spans="2:65" s="1" customFormat="1" ht="24.2" customHeight="1" x14ac:dyDescent="0.2">
      <c r="B99" s="120"/>
      <c r="C99" s="121" t="s">
        <v>75</v>
      </c>
      <c r="D99" s="121" t="s">
        <v>179</v>
      </c>
      <c r="E99" s="122" t="s">
        <v>2136</v>
      </c>
      <c r="F99" s="123" t="s">
        <v>2131</v>
      </c>
      <c r="G99" s="124" t="s">
        <v>917</v>
      </c>
      <c r="H99" s="125">
        <v>1</v>
      </c>
      <c r="I99" s="126"/>
      <c r="J99" s="127">
        <f t="shared" si="0"/>
        <v>0</v>
      </c>
      <c r="K99" s="123" t="s">
        <v>338</v>
      </c>
      <c r="L99" s="28"/>
      <c r="M99" s="128" t="s">
        <v>3</v>
      </c>
      <c r="N99" s="129" t="s">
        <v>46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184</v>
      </c>
      <c r="AT99" s="132" t="s">
        <v>179</v>
      </c>
      <c r="AU99" s="132" t="s">
        <v>86</v>
      </c>
      <c r="AY99" s="17" t="s">
        <v>177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83</v>
      </c>
      <c r="BK99" s="133">
        <f t="shared" si="9"/>
        <v>0</v>
      </c>
      <c r="BL99" s="17" t="s">
        <v>184</v>
      </c>
      <c r="BM99" s="132" t="s">
        <v>319</v>
      </c>
    </row>
    <row r="100" spans="2:65" s="1" customFormat="1" ht="19.5" x14ac:dyDescent="0.2">
      <c r="B100" s="28"/>
      <c r="D100" s="139" t="s">
        <v>1231</v>
      </c>
      <c r="F100" s="172" t="s">
        <v>2137</v>
      </c>
      <c r="I100" s="136"/>
      <c r="L100" s="28"/>
      <c r="M100" s="137"/>
      <c r="T100" s="44"/>
      <c r="AT100" s="17" t="s">
        <v>1231</v>
      </c>
      <c r="AU100" s="17" t="s">
        <v>86</v>
      </c>
    </row>
    <row r="101" spans="2:65" s="1" customFormat="1" ht="24.2" customHeight="1" x14ac:dyDescent="0.2">
      <c r="B101" s="120"/>
      <c r="C101" s="121" t="s">
        <v>75</v>
      </c>
      <c r="D101" s="121" t="s">
        <v>179</v>
      </c>
      <c r="E101" s="122" t="s">
        <v>2138</v>
      </c>
      <c r="F101" s="123" t="s">
        <v>2131</v>
      </c>
      <c r="G101" s="124" t="s">
        <v>917</v>
      </c>
      <c r="H101" s="125">
        <v>1</v>
      </c>
      <c r="I101" s="126"/>
      <c r="J101" s="127">
        <f>ROUND(I101*H101,2)</f>
        <v>0</v>
      </c>
      <c r="K101" s="123" t="s">
        <v>338</v>
      </c>
      <c r="L101" s="28"/>
      <c r="M101" s="128" t="s">
        <v>3</v>
      </c>
      <c r="N101" s="129" t="s">
        <v>46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184</v>
      </c>
      <c r="AT101" s="132" t="s">
        <v>179</v>
      </c>
      <c r="AU101" s="132" t="s">
        <v>86</v>
      </c>
      <c r="AY101" s="17" t="s">
        <v>177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7" t="s">
        <v>83</v>
      </c>
      <c r="BK101" s="133">
        <f>ROUND(I101*H101,2)</f>
        <v>0</v>
      </c>
      <c r="BL101" s="17" t="s">
        <v>184</v>
      </c>
      <c r="BM101" s="132" t="s">
        <v>335</v>
      </c>
    </row>
    <row r="102" spans="2:65" s="1" customFormat="1" ht="19.5" x14ac:dyDescent="0.2">
      <c r="B102" s="28"/>
      <c r="D102" s="139" t="s">
        <v>1231</v>
      </c>
      <c r="F102" s="172" t="s">
        <v>2139</v>
      </c>
      <c r="I102" s="136"/>
      <c r="L102" s="28"/>
      <c r="M102" s="137"/>
      <c r="T102" s="44"/>
      <c r="AT102" s="17" t="s">
        <v>1231</v>
      </c>
      <c r="AU102" s="17" t="s">
        <v>86</v>
      </c>
    </row>
    <row r="103" spans="2:65" s="1" customFormat="1" ht="24.2" customHeight="1" x14ac:dyDescent="0.2">
      <c r="B103" s="120"/>
      <c r="C103" s="121" t="s">
        <v>75</v>
      </c>
      <c r="D103" s="121" t="s">
        <v>179</v>
      </c>
      <c r="E103" s="122" t="s">
        <v>2140</v>
      </c>
      <c r="F103" s="123" t="s">
        <v>2131</v>
      </c>
      <c r="G103" s="124" t="s">
        <v>917</v>
      </c>
      <c r="H103" s="125">
        <v>1</v>
      </c>
      <c r="I103" s="126"/>
      <c r="J103" s="127">
        <f>ROUND(I103*H103,2)</f>
        <v>0</v>
      </c>
      <c r="K103" s="123" t="s">
        <v>338</v>
      </c>
      <c r="L103" s="28"/>
      <c r="M103" s="128" t="s">
        <v>3</v>
      </c>
      <c r="N103" s="129" t="s">
        <v>46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184</v>
      </c>
      <c r="AT103" s="132" t="s">
        <v>179</v>
      </c>
      <c r="AU103" s="132" t="s">
        <v>86</v>
      </c>
      <c r="AY103" s="17" t="s">
        <v>177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83</v>
      </c>
      <c r="BK103" s="133">
        <f>ROUND(I103*H103,2)</f>
        <v>0</v>
      </c>
      <c r="BL103" s="17" t="s">
        <v>184</v>
      </c>
      <c r="BM103" s="132" t="s">
        <v>350</v>
      </c>
    </row>
    <row r="104" spans="2:65" s="1" customFormat="1" ht="19.5" x14ac:dyDescent="0.2">
      <c r="B104" s="28"/>
      <c r="D104" s="139" t="s">
        <v>1231</v>
      </c>
      <c r="F104" s="172" t="s">
        <v>2141</v>
      </c>
      <c r="I104" s="136"/>
      <c r="L104" s="28"/>
      <c r="M104" s="137"/>
      <c r="T104" s="44"/>
      <c r="AT104" s="17" t="s">
        <v>1231</v>
      </c>
      <c r="AU104" s="17" t="s">
        <v>86</v>
      </c>
    </row>
    <row r="105" spans="2:65" s="1" customFormat="1" ht="24.2" customHeight="1" x14ac:dyDescent="0.2">
      <c r="B105" s="120"/>
      <c r="C105" s="121" t="s">
        <v>75</v>
      </c>
      <c r="D105" s="121" t="s">
        <v>179</v>
      </c>
      <c r="E105" s="122" t="s">
        <v>2142</v>
      </c>
      <c r="F105" s="123" t="s">
        <v>2131</v>
      </c>
      <c r="G105" s="124" t="s">
        <v>917</v>
      </c>
      <c r="H105" s="125">
        <v>1</v>
      </c>
      <c r="I105" s="126"/>
      <c r="J105" s="127">
        <f>ROUND(I105*H105,2)</f>
        <v>0</v>
      </c>
      <c r="K105" s="123" t="s">
        <v>338</v>
      </c>
      <c r="L105" s="28"/>
      <c r="M105" s="128" t="s">
        <v>3</v>
      </c>
      <c r="N105" s="129" t="s">
        <v>46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184</v>
      </c>
      <c r="AT105" s="132" t="s">
        <v>179</v>
      </c>
      <c r="AU105" s="132" t="s">
        <v>86</v>
      </c>
      <c r="AY105" s="17" t="s">
        <v>177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7" t="s">
        <v>83</v>
      </c>
      <c r="BK105" s="133">
        <f>ROUND(I105*H105,2)</f>
        <v>0</v>
      </c>
      <c r="BL105" s="17" t="s">
        <v>184</v>
      </c>
      <c r="BM105" s="132" t="s">
        <v>368</v>
      </c>
    </row>
    <row r="106" spans="2:65" s="1" customFormat="1" ht="19.5" x14ac:dyDescent="0.2">
      <c r="B106" s="28"/>
      <c r="D106" s="139" t="s">
        <v>1231</v>
      </c>
      <c r="F106" s="172" t="s">
        <v>2143</v>
      </c>
      <c r="I106" s="136"/>
      <c r="L106" s="28"/>
      <c r="M106" s="137"/>
      <c r="T106" s="44"/>
      <c r="AT106" s="17" t="s">
        <v>1231</v>
      </c>
      <c r="AU106" s="17" t="s">
        <v>86</v>
      </c>
    </row>
    <row r="107" spans="2:65" s="1" customFormat="1" ht="16.5" customHeight="1" x14ac:dyDescent="0.2">
      <c r="B107" s="120"/>
      <c r="C107" s="121" t="s">
        <v>75</v>
      </c>
      <c r="D107" s="121" t="s">
        <v>179</v>
      </c>
      <c r="E107" s="122" t="s">
        <v>2144</v>
      </c>
      <c r="F107" s="123" t="s">
        <v>2121</v>
      </c>
      <c r="G107" s="124" t="s">
        <v>917</v>
      </c>
      <c r="H107" s="125">
        <v>1</v>
      </c>
      <c r="I107" s="126"/>
      <c r="J107" s="127">
        <f t="shared" ref="J107:J128" si="10">ROUND(I107*H107,2)</f>
        <v>0</v>
      </c>
      <c r="K107" s="123" t="s">
        <v>338</v>
      </c>
      <c r="L107" s="28"/>
      <c r="M107" s="128" t="s">
        <v>3</v>
      </c>
      <c r="N107" s="129" t="s">
        <v>46</v>
      </c>
      <c r="P107" s="130">
        <f t="shared" ref="P107:P128" si="11">O107*H107</f>
        <v>0</v>
      </c>
      <c r="Q107" s="130">
        <v>0</v>
      </c>
      <c r="R107" s="130">
        <f t="shared" ref="R107:R128" si="12">Q107*H107</f>
        <v>0</v>
      </c>
      <c r="S107" s="130">
        <v>0</v>
      </c>
      <c r="T107" s="131">
        <f t="shared" ref="T107:T128" si="13">S107*H107</f>
        <v>0</v>
      </c>
      <c r="AR107" s="132" t="s">
        <v>184</v>
      </c>
      <c r="AT107" s="132" t="s">
        <v>179</v>
      </c>
      <c r="AU107" s="132" t="s">
        <v>86</v>
      </c>
      <c r="AY107" s="17" t="s">
        <v>177</v>
      </c>
      <c r="BE107" s="133">
        <f t="shared" ref="BE107:BE128" si="14">IF(N107="základní",J107,0)</f>
        <v>0</v>
      </c>
      <c r="BF107" s="133">
        <f t="shared" ref="BF107:BF128" si="15">IF(N107="snížená",J107,0)</f>
        <v>0</v>
      </c>
      <c r="BG107" s="133">
        <f t="shared" ref="BG107:BG128" si="16">IF(N107="zákl. přenesená",J107,0)</f>
        <v>0</v>
      </c>
      <c r="BH107" s="133">
        <f t="shared" ref="BH107:BH128" si="17">IF(N107="sníž. přenesená",J107,0)</f>
        <v>0</v>
      </c>
      <c r="BI107" s="133">
        <f t="shared" ref="BI107:BI128" si="18">IF(N107="nulová",J107,0)</f>
        <v>0</v>
      </c>
      <c r="BJ107" s="17" t="s">
        <v>83</v>
      </c>
      <c r="BK107" s="133">
        <f t="shared" ref="BK107:BK128" si="19">ROUND(I107*H107,2)</f>
        <v>0</v>
      </c>
      <c r="BL107" s="17" t="s">
        <v>184</v>
      </c>
      <c r="BM107" s="132" t="s">
        <v>384</v>
      </c>
    </row>
    <row r="108" spans="2:65" s="1" customFormat="1" ht="37.700000000000003" customHeight="1" x14ac:dyDescent="0.2">
      <c r="B108" s="120"/>
      <c r="C108" s="121" t="s">
        <v>75</v>
      </c>
      <c r="D108" s="121" t="s">
        <v>179</v>
      </c>
      <c r="E108" s="122" t="s">
        <v>2145</v>
      </c>
      <c r="F108" s="123" t="s">
        <v>2123</v>
      </c>
      <c r="G108" s="124" t="s">
        <v>917</v>
      </c>
      <c r="H108" s="125">
        <v>1</v>
      </c>
      <c r="I108" s="126"/>
      <c r="J108" s="127">
        <f t="shared" si="10"/>
        <v>0</v>
      </c>
      <c r="K108" s="123" t="s">
        <v>338</v>
      </c>
      <c r="L108" s="28"/>
      <c r="M108" s="128" t="s">
        <v>3</v>
      </c>
      <c r="N108" s="129" t="s">
        <v>46</v>
      </c>
      <c r="P108" s="130">
        <f t="shared" si="11"/>
        <v>0</v>
      </c>
      <c r="Q108" s="130">
        <v>0</v>
      </c>
      <c r="R108" s="130">
        <f t="shared" si="12"/>
        <v>0</v>
      </c>
      <c r="S108" s="130">
        <v>0</v>
      </c>
      <c r="T108" s="131">
        <f t="shared" si="13"/>
        <v>0</v>
      </c>
      <c r="AR108" s="132" t="s">
        <v>184</v>
      </c>
      <c r="AT108" s="132" t="s">
        <v>179</v>
      </c>
      <c r="AU108" s="132" t="s">
        <v>86</v>
      </c>
      <c r="AY108" s="17" t="s">
        <v>177</v>
      </c>
      <c r="BE108" s="133">
        <f t="shared" si="14"/>
        <v>0</v>
      </c>
      <c r="BF108" s="133">
        <f t="shared" si="15"/>
        <v>0</v>
      </c>
      <c r="BG108" s="133">
        <f t="shared" si="16"/>
        <v>0</v>
      </c>
      <c r="BH108" s="133">
        <f t="shared" si="17"/>
        <v>0</v>
      </c>
      <c r="BI108" s="133">
        <f t="shared" si="18"/>
        <v>0</v>
      </c>
      <c r="BJ108" s="17" t="s">
        <v>83</v>
      </c>
      <c r="BK108" s="133">
        <f t="shared" si="19"/>
        <v>0</v>
      </c>
      <c r="BL108" s="17" t="s">
        <v>184</v>
      </c>
      <c r="BM108" s="132" t="s">
        <v>395</v>
      </c>
    </row>
    <row r="109" spans="2:65" s="1" customFormat="1" ht="24.2" customHeight="1" x14ac:dyDescent="0.2">
      <c r="B109" s="120"/>
      <c r="C109" s="121" t="s">
        <v>75</v>
      </c>
      <c r="D109" s="121" t="s">
        <v>179</v>
      </c>
      <c r="E109" s="122" t="s">
        <v>2146</v>
      </c>
      <c r="F109" s="123" t="s">
        <v>2125</v>
      </c>
      <c r="G109" s="124" t="s">
        <v>917</v>
      </c>
      <c r="H109" s="125">
        <v>1</v>
      </c>
      <c r="I109" s="126"/>
      <c r="J109" s="127">
        <f t="shared" si="10"/>
        <v>0</v>
      </c>
      <c r="K109" s="123" t="s">
        <v>338</v>
      </c>
      <c r="L109" s="28"/>
      <c r="M109" s="128" t="s">
        <v>3</v>
      </c>
      <c r="N109" s="129" t="s">
        <v>46</v>
      </c>
      <c r="P109" s="130">
        <f t="shared" si="11"/>
        <v>0</v>
      </c>
      <c r="Q109" s="130">
        <v>0</v>
      </c>
      <c r="R109" s="130">
        <f t="shared" si="12"/>
        <v>0</v>
      </c>
      <c r="S109" s="130">
        <v>0</v>
      </c>
      <c r="T109" s="131">
        <f t="shared" si="13"/>
        <v>0</v>
      </c>
      <c r="AR109" s="132" t="s">
        <v>184</v>
      </c>
      <c r="AT109" s="132" t="s">
        <v>179</v>
      </c>
      <c r="AU109" s="132" t="s">
        <v>86</v>
      </c>
      <c r="AY109" s="17" t="s">
        <v>177</v>
      </c>
      <c r="BE109" s="133">
        <f t="shared" si="14"/>
        <v>0</v>
      </c>
      <c r="BF109" s="133">
        <f t="shared" si="15"/>
        <v>0</v>
      </c>
      <c r="BG109" s="133">
        <f t="shared" si="16"/>
        <v>0</v>
      </c>
      <c r="BH109" s="133">
        <f t="shared" si="17"/>
        <v>0</v>
      </c>
      <c r="BI109" s="133">
        <f t="shared" si="18"/>
        <v>0</v>
      </c>
      <c r="BJ109" s="17" t="s">
        <v>83</v>
      </c>
      <c r="BK109" s="133">
        <f t="shared" si="19"/>
        <v>0</v>
      </c>
      <c r="BL109" s="17" t="s">
        <v>184</v>
      </c>
      <c r="BM109" s="132" t="s">
        <v>406</v>
      </c>
    </row>
    <row r="110" spans="2:65" s="1" customFormat="1" ht="16.5" customHeight="1" x14ac:dyDescent="0.2">
      <c r="B110" s="120"/>
      <c r="C110" s="121" t="s">
        <v>75</v>
      </c>
      <c r="D110" s="121" t="s">
        <v>179</v>
      </c>
      <c r="E110" s="122" t="s">
        <v>2147</v>
      </c>
      <c r="F110" s="123" t="s">
        <v>2121</v>
      </c>
      <c r="G110" s="124" t="s">
        <v>917</v>
      </c>
      <c r="H110" s="125">
        <v>1</v>
      </c>
      <c r="I110" s="126"/>
      <c r="J110" s="127">
        <f t="shared" si="10"/>
        <v>0</v>
      </c>
      <c r="K110" s="123" t="s">
        <v>338</v>
      </c>
      <c r="L110" s="28"/>
      <c r="M110" s="128" t="s">
        <v>3</v>
      </c>
      <c r="N110" s="129" t="s">
        <v>46</v>
      </c>
      <c r="P110" s="130">
        <f t="shared" si="11"/>
        <v>0</v>
      </c>
      <c r="Q110" s="130">
        <v>0</v>
      </c>
      <c r="R110" s="130">
        <f t="shared" si="12"/>
        <v>0</v>
      </c>
      <c r="S110" s="130">
        <v>0</v>
      </c>
      <c r="T110" s="131">
        <f t="shared" si="13"/>
        <v>0</v>
      </c>
      <c r="AR110" s="132" t="s">
        <v>184</v>
      </c>
      <c r="AT110" s="132" t="s">
        <v>179</v>
      </c>
      <c r="AU110" s="132" t="s">
        <v>86</v>
      </c>
      <c r="AY110" s="17" t="s">
        <v>177</v>
      </c>
      <c r="BE110" s="133">
        <f t="shared" si="14"/>
        <v>0</v>
      </c>
      <c r="BF110" s="133">
        <f t="shared" si="15"/>
        <v>0</v>
      </c>
      <c r="BG110" s="133">
        <f t="shared" si="16"/>
        <v>0</v>
      </c>
      <c r="BH110" s="133">
        <f t="shared" si="17"/>
        <v>0</v>
      </c>
      <c r="BI110" s="133">
        <f t="shared" si="18"/>
        <v>0</v>
      </c>
      <c r="BJ110" s="17" t="s">
        <v>83</v>
      </c>
      <c r="BK110" s="133">
        <f t="shared" si="19"/>
        <v>0</v>
      </c>
      <c r="BL110" s="17" t="s">
        <v>184</v>
      </c>
      <c r="BM110" s="132" t="s">
        <v>420</v>
      </c>
    </row>
    <row r="111" spans="2:65" s="1" customFormat="1" ht="37.700000000000003" customHeight="1" x14ac:dyDescent="0.2">
      <c r="B111" s="120"/>
      <c r="C111" s="121" t="s">
        <v>75</v>
      </c>
      <c r="D111" s="121" t="s">
        <v>179</v>
      </c>
      <c r="E111" s="122" t="s">
        <v>2148</v>
      </c>
      <c r="F111" s="123" t="s">
        <v>2123</v>
      </c>
      <c r="G111" s="124" t="s">
        <v>917</v>
      </c>
      <c r="H111" s="125">
        <v>1</v>
      </c>
      <c r="I111" s="126"/>
      <c r="J111" s="127">
        <f t="shared" si="10"/>
        <v>0</v>
      </c>
      <c r="K111" s="123" t="s">
        <v>338</v>
      </c>
      <c r="L111" s="28"/>
      <c r="M111" s="128" t="s">
        <v>3</v>
      </c>
      <c r="N111" s="129" t="s">
        <v>46</v>
      </c>
      <c r="P111" s="130">
        <f t="shared" si="11"/>
        <v>0</v>
      </c>
      <c r="Q111" s="130">
        <v>0</v>
      </c>
      <c r="R111" s="130">
        <f t="shared" si="12"/>
        <v>0</v>
      </c>
      <c r="S111" s="130">
        <v>0</v>
      </c>
      <c r="T111" s="131">
        <f t="shared" si="13"/>
        <v>0</v>
      </c>
      <c r="AR111" s="132" t="s">
        <v>184</v>
      </c>
      <c r="AT111" s="132" t="s">
        <v>179</v>
      </c>
      <c r="AU111" s="132" t="s">
        <v>86</v>
      </c>
      <c r="AY111" s="17" t="s">
        <v>177</v>
      </c>
      <c r="BE111" s="133">
        <f t="shared" si="14"/>
        <v>0</v>
      </c>
      <c r="BF111" s="133">
        <f t="shared" si="15"/>
        <v>0</v>
      </c>
      <c r="BG111" s="133">
        <f t="shared" si="16"/>
        <v>0</v>
      </c>
      <c r="BH111" s="133">
        <f t="shared" si="17"/>
        <v>0</v>
      </c>
      <c r="BI111" s="133">
        <f t="shared" si="18"/>
        <v>0</v>
      </c>
      <c r="BJ111" s="17" t="s">
        <v>83</v>
      </c>
      <c r="BK111" s="133">
        <f t="shared" si="19"/>
        <v>0</v>
      </c>
      <c r="BL111" s="17" t="s">
        <v>184</v>
      </c>
      <c r="BM111" s="132" t="s">
        <v>433</v>
      </c>
    </row>
    <row r="112" spans="2:65" s="1" customFormat="1" ht="24.2" customHeight="1" x14ac:dyDescent="0.2">
      <c r="B112" s="120"/>
      <c r="C112" s="121" t="s">
        <v>75</v>
      </c>
      <c r="D112" s="121" t="s">
        <v>179</v>
      </c>
      <c r="E112" s="122" t="s">
        <v>2149</v>
      </c>
      <c r="F112" s="123" t="s">
        <v>2125</v>
      </c>
      <c r="G112" s="124" t="s">
        <v>917</v>
      </c>
      <c r="H112" s="125">
        <v>1</v>
      </c>
      <c r="I112" s="126"/>
      <c r="J112" s="127">
        <f t="shared" si="10"/>
        <v>0</v>
      </c>
      <c r="K112" s="123" t="s">
        <v>338</v>
      </c>
      <c r="L112" s="28"/>
      <c r="M112" s="128" t="s">
        <v>3</v>
      </c>
      <c r="N112" s="129" t="s">
        <v>46</v>
      </c>
      <c r="P112" s="130">
        <f t="shared" si="11"/>
        <v>0</v>
      </c>
      <c r="Q112" s="130">
        <v>0</v>
      </c>
      <c r="R112" s="130">
        <f t="shared" si="12"/>
        <v>0</v>
      </c>
      <c r="S112" s="130">
        <v>0</v>
      </c>
      <c r="T112" s="131">
        <f t="shared" si="13"/>
        <v>0</v>
      </c>
      <c r="AR112" s="132" t="s">
        <v>184</v>
      </c>
      <c r="AT112" s="132" t="s">
        <v>179</v>
      </c>
      <c r="AU112" s="132" t="s">
        <v>86</v>
      </c>
      <c r="AY112" s="17" t="s">
        <v>177</v>
      </c>
      <c r="BE112" s="133">
        <f t="shared" si="14"/>
        <v>0</v>
      </c>
      <c r="BF112" s="133">
        <f t="shared" si="15"/>
        <v>0</v>
      </c>
      <c r="BG112" s="133">
        <f t="shared" si="16"/>
        <v>0</v>
      </c>
      <c r="BH112" s="133">
        <f t="shared" si="17"/>
        <v>0</v>
      </c>
      <c r="BI112" s="133">
        <f t="shared" si="18"/>
        <v>0</v>
      </c>
      <c r="BJ112" s="17" t="s">
        <v>83</v>
      </c>
      <c r="BK112" s="133">
        <f t="shared" si="19"/>
        <v>0</v>
      </c>
      <c r="BL112" s="17" t="s">
        <v>184</v>
      </c>
      <c r="BM112" s="132" t="s">
        <v>445</v>
      </c>
    </row>
    <row r="113" spans="2:65" s="1" customFormat="1" ht="16.5" customHeight="1" x14ac:dyDescent="0.2">
      <c r="B113" s="120"/>
      <c r="C113" s="121" t="s">
        <v>75</v>
      </c>
      <c r="D113" s="121" t="s">
        <v>179</v>
      </c>
      <c r="E113" s="122" t="s">
        <v>2150</v>
      </c>
      <c r="F113" s="123" t="s">
        <v>2121</v>
      </c>
      <c r="G113" s="124" t="s">
        <v>917</v>
      </c>
      <c r="H113" s="125">
        <v>1</v>
      </c>
      <c r="I113" s="126"/>
      <c r="J113" s="127">
        <f t="shared" si="10"/>
        <v>0</v>
      </c>
      <c r="K113" s="123" t="s">
        <v>338</v>
      </c>
      <c r="L113" s="28"/>
      <c r="M113" s="128" t="s">
        <v>3</v>
      </c>
      <c r="N113" s="129" t="s">
        <v>46</v>
      </c>
      <c r="P113" s="130">
        <f t="shared" si="11"/>
        <v>0</v>
      </c>
      <c r="Q113" s="130">
        <v>0</v>
      </c>
      <c r="R113" s="130">
        <f t="shared" si="12"/>
        <v>0</v>
      </c>
      <c r="S113" s="130">
        <v>0</v>
      </c>
      <c r="T113" s="131">
        <f t="shared" si="13"/>
        <v>0</v>
      </c>
      <c r="AR113" s="132" t="s">
        <v>184</v>
      </c>
      <c r="AT113" s="132" t="s">
        <v>179</v>
      </c>
      <c r="AU113" s="132" t="s">
        <v>86</v>
      </c>
      <c r="AY113" s="17" t="s">
        <v>177</v>
      </c>
      <c r="BE113" s="133">
        <f t="shared" si="14"/>
        <v>0</v>
      </c>
      <c r="BF113" s="133">
        <f t="shared" si="15"/>
        <v>0</v>
      </c>
      <c r="BG113" s="133">
        <f t="shared" si="16"/>
        <v>0</v>
      </c>
      <c r="BH113" s="133">
        <f t="shared" si="17"/>
        <v>0</v>
      </c>
      <c r="BI113" s="133">
        <f t="shared" si="18"/>
        <v>0</v>
      </c>
      <c r="BJ113" s="17" t="s">
        <v>83</v>
      </c>
      <c r="BK113" s="133">
        <f t="shared" si="19"/>
        <v>0</v>
      </c>
      <c r="BL113" s="17" t="s">
        <v>184</v>
      </c>
      <c r="BM113" s="132" t="s">
        <v>461</v>
      </c>
    </row>
    <row r="114" spans="2:65" s="1" customFormat="1" ht="37.700000000000003" customHeight="1" x14ac:dyDescent="0.2">
      <c r="B114" s="120"/>
      <c r="C114" s="121" t="s">
        <v>75</v>
      </c>
      <c r="D114" s="121" t="s">
        <v>179</v>
      </c>
      <c r="E114" s="122" t="s">
        <v>2151</v>
      </c>
      <c r="F114" s="123" t="s">
        <v>2123</v>
      </c>
      <c r="G114" s="124" t="s">
        <v>917</v>
      </c>
      <c r="H114" s="125">
        <v>1</v>
      </c>
      <c r="I114" s="126"/>
      <c r="J114" s="127">
        <f t="shared" si="10"/>
        <v>0</v>
      </c>
      <c r="K114" s="123" t="s">
        <v>338</v>
      </c>
      <c r="L114" s="28"/>
      <c r="M114" s="128" t="s">
        <v>3</v>
      </c>
      <c r="N114" s="129" t="s">
        <v>46</v>
      </c>
      <c r="P114" s="130">
        <f t="shared" si="11"/>
        <v>0</v>
      </c>
      <c r="Q114" s="130">
        <v>0</v>
      </c>
      <c r="R114" s="130">
        <f t="shared" si="12"/>
        <v>0</v>
      </c>
      <c r="S114" s="130">
        <v>0</v>
      </c>
      <c r="T114" s="131">
        <f t="shared" si="13"/>
        <v>0</v>
      </c>
      <c r="AR114" s="132" t="s">
        <v>184</v>
      </c>
      <c r="AT114" s="132" t="s">
        <v>179</v>
      </c>
      <c r="AU114" s="132" t="s">
        <v>86</v>
      </c>
      <c r="AY114" s="17" t="s">
        <v>177</v>
      </c>
      <c r="BE114" s="133">
        <f t="shared" si="14"/>
        <v>0</v>
      </c>
      <c r="BF114" s="133">
        <f t="shared" si="15"/>
        <v>0</v>
      </c>
      <c r="BG114" s="133">
        <f t="shared" si="16"/>
        <v>0</v>
      </c>
      <c r="BH114" s="133">
        <f t="shared" si="17"/>
        <v>0</v>
      </c>
      <c r="BI114" s="133">
        <f t="shared" si="18"/>
        <v>0</v>
      </c>
      <c r="BJ114" s="17" t="s">
        <v>83</v>
      </c>
      <c r="BK114" s="133">
        <f t="shared" si="19"/>
        <v>0</v>
      </c>
      <c r="BL114" s="17" t="s">
        <v>184</v>
      </c>
      <c r="BM114" s="132" t="s">
        <v>478</v>
      </c>
    </row>
    <row r="115" spans="2:65" s="1" customFormat="1" ht="24.2" customHeight="1" x14ac:dyDescent="0.2">
      <c r="B115" s="120"/>
      <c r="C115" s="121" t="s">
        <v>75</v>
      </c>
      <c r="D115" s="121" t="s">
        <v>179</v>
      </c>
      <c r="E115" s="122" t="s">
        <v>2152</v>
      </c>
      <c r="F115" s="123" t="s">
        <v>2125</v>
      </c>
      <c r="G115" s="124" t="s">
        <v>917</v>
      </c>
      <c r="H115" s="125">
        <v>1</v>
      </c>
      <c r="I115" s="126"/>
      <c r="J115" s="127">
        <f t="shared" si="10"/>
        <v>0</v>
      </c>
      <c r="K115" s="123" t="s">
        <v>338</v>
      </c>
      <c r="L115" s="28"/>
      <c r="M115" s="128" t="s">
        <v>3</v>
      </c>
      <c r="N115" s="129" t="s">
        <v>46</v>
      </c>
      <c r="P115" s="130">
        <f t="shared" si="11"/>
        <v>0</v>
      </c>
      <c r="Q115" s="130">
        <v>0</v>
      </c>
      <c r="R115" s="130">
        <f t="shared" si="12"/>
        <v>0</v>
      </c>
      <c r="S115" s="130">
        <v>0</v>
      </c>
      <c r="T115" s="131">
        <f t="shared" si="13"/>
        <v>0</v>
      </c>
      <c r="AR115" s="132" t="s">
        <v>184</v>
      </c>
      <c r="AT115" s="132" t="s">
        <v>179</v>
      </c>
      <c r="AU115" s="132" t="s">
        <v>86</v>
      </c>
      <c r="AY115" s="17" t="s">
        <v>177</v>
      </c>
      <c r="BE115" s="133">
        <f t="shared" si="14"/>
        <v>0</v>
      </c>
      <c r="BF115" s="133">
        <f t="shared" si="15"/>
        <v>0</v>
      </c>
      <c r="BG115" s="133">
        <f t="shared" si="16"/>
        <v>0</v>
      </c>
      <c r="BH115" s="133">
        <f t="shared" si="17"/>
        <v>0</v>
      </c>
      <c r="BI115" s="133">
        <f t="shared" si="18"/>
        <v>0</v>
      </c>
      <c r="BJ115" s="17" t="s">
        <v>83</v>
      </c>
      <c r="BK115" s="133">
        <f t="shared" si="19"/>
        <v>0</v>
      </c>
      <c r="BL115" s="17" t="s">
        <v>184</v>
      </c>
      <c r="BM115" s="132" t="s">
        <v>488</v>
      </c>
    </row>
    <row r="116" spans="2:65" s="1" customFormat="1" ht="16.5" customHeight="1" x14ac:dyDescent="0.2">
      <c r="B116" s="120"/>
      <c r="C116" s="121" t="s">
        <v>75</v>
      </c>
      <c r="D116" s="121" t="s">
        <v>179</v>
      </c>
      <c r="E116" s="122" t="s">
        <v>2153</v>
      </c>
      <c r="F116" s="123" t="s">
        <v>2121</v>
      </c>
      <c r="G116" s="124" t="s">
        <v>917</v>
      </c>
      <c r="H116" s="125">
        <v>1</v>
      </c>
      <c r="I116" s="126"/>
      <c r="J116" s="127">
        <f t="shared" si="10"/>
        <v>0</v>
      </c>
      <c r="K116" s="123" t="s">
        <v>338</v>
      </c>
      <c r="L116" s="28"/>
      <c r="M116" s="128" t="s">
        <v>3</v>
      </c>
      <c r="N116" s="129" t="s">
        <v>46</v>
      </c>
      <c r="P116" s="130">
        <f t="shared" si="11"/>
        <v>0</v>
      </c>
      <c r="Q116" s="130">
        <v>0</v>
      </c>
      <c r="R116" s="130">
        <f t="shared" si="12"/>
        <v>0</v>
      </c>
      <c r="S116" s="130">
        <v>0</v>
      </c>
      <c r="T116" s="131">
        <f t="shared" si="13"/>
        <v>0</v>
      </c>
      <c r="AR116" s="132" t="s">
        <v>184</v>
      </c>
      <c r="AT116" s="132" t="s">
        <v>179</v>
      </c>
      <c r="AU116" s="132" t="s">
        <v>86</v>
      </c>
      <c r="AY116" s="17" t="s">
        <v>177</v>
      </c>
      <c r="BE116" s="133">
        <f t="shared" si="14"/>
        <v>0</v>
      </c>
      <c r="BF116" s="133">
        <f t="shared" si="15"/>
        <v>0</v>
      </c>
      <c r="BG116" s="133">
        <f t="shared" si="16"/>
        <v>0</v>
      </c>
      <c r="BH116" s="133">
        <f t="shared" si="17"/>
        <v>0</v>
      </c>
      <c r="BI116" s="133">
        <f t="shared" si="18"/>
        <v>0</v>
      </c>
      <c r="BJ116" s="17" t="s">
        <v>83</v>
      </c>
      <c r="BK116" s="133">
        <f t="shared" si="19"/>
        <v>0</v>
      </c>
      <c r="BL116" s="17" t="s">
        <v>184</v>
      </c>
      <c r="BM116" s="132" t="s">
        <v>503</v>
      </c>
    </row>
    <row r="117" spans="2:65" s="1" customFormat="1" ht="37.700000000000003" customHeight="1" x14ac:dyDescent="0.2">
      <c r="B117" s="120"/>
      <c r="C117" s="121" t="s">
        <v>75</v>
      </c>
      <c r="D117" s="121" t="s">
        <v>179</v>
      </c>
      <c r="E117" s="122" t="s">
        <v>2154</v>
      </c>
      <c r="F117" s="123" t="s">
        <v>2123</v>
      </c>
      <c r="G117" s="124" t="s">
        <v>917</v>
      </c>
      <c r="H117" s="125">
        <v>1</v>
      </c>
      <c r="I117" s="126"/>
      <c r="J117" s="127">
        <f t="shared" si="10"/>
        <v>0</v>
      </c>
      <c r="K117" s="123" t="s">
        <v>338</v>
      </c>
      <c r="L117" s="28"/>
      <c r="M117" s="128" t="s">
        <v>3</v>
      </c>
      <c r="N117" s="129" t="s">
        <v>46</v>
      </c>
      <c r="P117" s="130">
        <f t="shared" si="11"/>
        <v>0</v>
      </c>
      <c r="Q117" s="130">
        <v>0</v>
      </c>
      <c r="R117" s="130">
        <f t="shared" si="12"/>
        <v>0</v>
      </c>
      <c r="S117" s="130">
        <v>0</v>
      </c>
      <c r="T117" s="131">
        <f t="shared" si="13"/>
        <v>0</v>
      </c>
      <c r="AR117" s="132" t="s">
        <v>184</v>
      </c>
      <c r="AT117" s="132" t="s">
        <v>179</v>
      </c>
      <c r="AU117" s="132" t="s">
        <v>86</v>
      </c>
      <c r="AY117" s="17" t="s">
        <v>177</v>
      </c>
      <c r="BE117" s="133">
        <f t="shared" si="14"/>
        <v>0</v>
      </c>
      <c r="BF117" s="133">
        <f t="shared" si="15"/>
        <v>0</v>
      </c>
      <c r="BG117" s="133">
        <f t="shared" si="16"/>
        <v>0</v>
      </c>
      <c r="BH117" s="133">
        <f t="shared" si="17"/>
        <v>0</v>
      </c>
      <c r="BI117" s="133">
        <f t="shared" si="18"/>
        <v>0</v>
      </c>
      <c r="BJ117" s="17" t="s">
        <v>83</v>
      </c>
      <c r="BK117" s="133">
        <f t="shared" si="19"/>
        <v>0</v>
      </c>
      <c r="BL117" s="17" t="s">
        <v>184</v>
      </c>
      <c r="BM117" s="132" t="s">
        <v>515</v>
      </c>
    </row>
    <row r="118" spans="2:65" s="1" customFormat="1" ht="24.2" customHeight="1" x14ac:dyDescent="0.2">
      <c r="B118" s="120"/>
      <c r="C118" s="121" t="s">
        <v>75</v>
      </c>
      <c r="D118" s="121" t="s">
        <v>179</v>
      </c>
      <c r="E118" s="122" t="s">
        <v>2155</v>
      </c>
      <c r="F118" s="123" t="s">
        <v>2125</v>
      </c>
      <c r="G118" s="124" t="s">
        <v>917</v>
      </c>
      <c r="H118" s="125">
        <v>1</v>
      </c>
      <c r="I118" s="126"/>
      <c r="J118" s="127">
        <f t="shared" si="10"/>
        <v>0</v>
      </c>
      <c r="K118" s="123" t="s">
        <v>338</v>
      </c>
      <c r="L118" s="28"/>
      <c r="M118" s="128" t="s">
        <v>3</v>
      </c>
      <c r="N118" s="129" t="s">
        <v>46</v>
      </c>
      <c r="P118" s="130">
        <f t="shared" si="11"/>
        <v>0</v>
      </c>
      <c r="Q118" s="130">
        <v>0</v>
      </c>
      <c r="R118" s="130">
        <f t="shared" si="12"/>
        <v>0</v>
      </c>
      <c r="S118" s="130">
        <v>0</v>
      </c>
      <c r="T118" s="131">
        <f t="shared" si="13"/>
        <v>0</v>
      </c>
      <c r="AR118" s="132" t="s">
        <v>184</v>
      </c>
      <c r="AT118" s="132" t="s">
        <v>179</v>
      </c>
      <c r="AU118" s="132" t="s">
        <v>86</v>
      </c>
      <c r="AY118" s="17" t="s">
        <v>177</v>
      </c>
      <c r="BE118" s="133">
        <f t="shared" si="14"/>
        <v>0</v>
      </c>
      <c r="BF118" s="133">
        <f t="shared" si="15"/>
        <v>0</v>
      </c>
      <c r="BG118" s="133">
        <f t="shared" si="16"/>
        <v>0</v>
      </c>
      <c r="BH118" s="133">
        <f t="shared" si="17"/>
        <v>0</v>
      </c>
      <c r="BI118" s="133">
        <f t="shared" si="18"/>
        <v>0</v>
      </c>
      <c r="BJ118" s="17" t="s">
        <v>83</v>
      </c>
      <c r="BK118" s="133">
        <f t="shared" si="19"/>
        <v>0</v>
      </c>
      <c r="BL118" s="17" t="s">
        <v>184</v>
      </c>
      <c r="BM118" s="132" t="s">
        <v>532</v>
      </c>
    </row>
    <row r="119" spans="2:65" s="1" customFormat="1" ht="16.5" customHeight="1" x14ac:dyDescent="0.2">
      <c r="B119" s="120"/>
      <c r="C119" s="121" t="s">
        <v>75</v>
      </c>
      <c r="D119" s="121" t="s">
        <v>179</v>
      </c>
      <c r="E119" s="122" t="s">
        <v>2156</v>
      </c>
      <c r="F119" s="123" t="s">
        <v>2127</v>
      </c>
      <c r="G119" s="124" t="s">
        <v>917</v>
      </c>
      <c r="H119" s="125">
        <v>1</v>
      </c>
      <c r="I119" s="126"/>
      <c r="J119" s="127">
        <f t="shared" si="10"/>
        <v>0</v>
      </c>
      <c r="K119" s="123" t="s">
        <v>338</v>
      </c>
      <c r="L119" s="28"/>
      <c r="M119" s="128" t="s">
        <v>3</v>
      </c>
      <c r="N119" s="129" t="s">
        <v>46</v>
      </c>
      <c r="P119" s="130">
        <f t="shared" si="11"/>
        <v>0</v>
      </c>
      <c r="Q119" s="130">
        <v>0</v>
      </c>
      <c r="R119" s="130">
        <f t="shared" si="12"/>
        <v>0</v>
      </c>
      <c r="S119" s="130">
        <v>0</v>
      </c>
      <c r="T119" s="131">
        <f t="shared" si="13"/>
        <v>0</v>
      </c>
      <c r="AR119" s="132" t="s">
        <v>184</v>
      </c>
      <c r="AT119" s="132" t="s">
        <v>179</v>
      </c>
      <c r="AU119" s="132" t="s">
        <v>86</v>
      </c>
      <c r="AY119" s="17" t="s">
        <v>177</v>
      </c>
      <c r="BE119" s="133">
        <f t="shared" si="14"/>
        <v>0</v>
      </c>
      <c r="BF119" s="133">
        <f t="shared" si="15"/>
        <v>0</v>
      </c>
      <c r="BG119" s="133">
        <f t="shared" si="16"/>
        <v>0</v>
      </c>
      <c r="BH119" s="133">
        <f t="shared" si="17"/>
        <v>0</v>
      </c>
      <c r="BI119" s="133">
        <f t="shared" si="18"/>
        <v>0</v>
      </c>
      <c r="BJ119" s="17" t="s">
        <v>83</v>
      </c>
      <c r="BK119" s="133">
        <f t="shared" si="19"/>
        <v>0</v>
      </c>
      <c r="BL119" s="17" t="s">
        <v>184</v>
      </c>
      <c r="BM119" s="132" t="s">
        <v>548</v>
      </c>
    </row>
    <row r="120" spans="2:65" s="1" customFormat="1" ht="24.2" customHeight="1" x14ac:dyDescent="0.2">
      <c r="B120" s="120"/>
      <c r="C120" s="121" t="s">
        <v>75</v>
      </c>
      <c r="D120" s="121" t="s">
        <v>179</v>
      </c>
      <c r="E120" s="122" t="s">
        <v>2157</v>
      </c>
      <c r="F120" s="123" t="s">
        <v>2129</v>
      </c>
      <c r="G120" s="124" t="s">
        <v>917</v>
      </c>
      <c r="H120" s="125">
        <v>1</v>
      </c>
      <c r="I120" s="126"/>
      <c r="J120" s="127">
        <f t="shared" si="10"/>
        <v>0</v>
      </c>
      <c r="K120" s="123" t="s">
        <v>338</v>
      </c>
      <c r="L120" s="28"/>
      <c r="M120" s="128" t="s">
        <v>3</v>
      </c>
      <c r="N120" s="129" t="s">
        <v>46</v>
      </c>
      <c r="P120" s="130">
        <f t="shared" si="11"/>
        <v>0</v>
      </c>
      <c r="Q120" s="130">
        <v>0</v>
      </c>
      <c r="R120" s="130">
        <f t="shared" si="12"/>
        <v>0</v>
      </c>
      <c r="S120" s="130">
        <v>0</v>
      </c>
      <c r="T120" s="131">
        <f t="shared" si="13"/>
        <v>0</v>
      </c>
      <c r="AR120" s="132" t="s">
        <v>184</v>
      </c>
      <c r="AT120" s="132" t="s">
        <v>179</v>
      </c>
      <c r="AU120" s="132" t="s">
        <v>86</v>
      </c>
      <c r="AY120" s="17" t="s">
        <v>177</v>
      </c>
      <c r="BE120" s="133">
        <f t="shared" si="14"/>
        <v>0</v>
      </c>
      <c r="BF120" s="133">
        <f t="shared" si="15"/>
        <v>0</v>
      </c>
      <c r="BG120" s="133">
        <f t="shared" si="16"/>
        <v>0</v>
      </c>
      <c r="BH120" s="133">
        <f t="shared" si="17"/>
        <v>0</v>
      </c>
      <c r="BI120" s="133">
        <f t="shared" si="18"/>
        <v>0</v>
      </c>
      <c r="BJ120" s="17" t="s">
        <v>83</v>
      </c>
      <c r="BK120" s="133">
        <f t="shared" si="19"/>
        <v>0</v>
      </c>
      <c r="BL120" s="17" t="s">
        <v>184</v>
      </c>
      <c r="BM120" s="132" t="s">
        <v>564</v>
      </c>
    </row>
    <row r="121" spans="2:65" s="1" customFormat="1" ht="24.2" customHeight="1" x14ac:dyDescent="0.2">
      <c r="B121" s="120"/>
      <c r="C121" s="121" t="s">
        <v>75</v>
      </c>
      <c r="D121" s="121" t="s">
        <v>179</v>
      </c>
      <c r="E121" s="122" t="s">
        <v>2158</v>
      </c>
      <c r="F121" s="123" t="s">
        <v>2131</v>
      </c>
      <c r="G121" s="124" t="s">
        <v>917</v>
      </c>
      <c r="H121" s="125">
        <v>1</v>
      </c>
      <c r="I121" s="126"/>
      <c r="J121" s="127">
        <f t="shared" si="10"/>
        <v>0</v>
      </c>
      <c r="K121" s="123" t="s">
        <v>338</v>
      </c>
      <c r="L121" s="28"/>
      <c r="M121" s="128" t="s">
        <v>3</v>
      </c>
      <c r="N121" s="129" t="s">
        <v>46</v>
      </c>
      <c r="P121" s="130">
        <f t="shared" si="11"/>
        <v>0</v>
      </c>
      <c r="Q121" s="130">
        <v>0</v>
      </c>
      <c r="R121" s="130">
        <f t="shared" si="12"/>
        <v>0</v>
      </c>
      <c r="S121" s="130">
        <v>0</v>
      </c>
      <c r="T121" s="131">
        <f t="shared" si="13"/>
        <v>0</v>
      </c>
      <c r="AR121" s="132" t="s">
        <v>184</v>
      </c>
      <c r="AT121" s="132" t="s">
        <v>179</v>
      </c>
      <c r="AU121" s="132" t="s">
        <v>86</v>
      </c>
      <c r="AY121" s="17" t="s">
        <v>177</v>
      </c>
      <c r="BE121" s="133">
        <f t="shared" si="14"/>
        <v>0</v>
      </c>
      <c r="BF121" s="133">
        <f t="shared" si="15"/>
        <v>0</v>
      </c>
      <c r="BG121" s="133">
        <f t="shared" si="16"/>
        <v>0</v>
      </c>
      <c r="BH121" s="133">
        <f t="shared" si="17"/>
        <v>0</v>
      </c>
      <c r="BI121" s="133">
        <f t="shared" si="18"/>
        <v>0</v>
      </c>
      <c r="BJ121" s="17" t="s">
        <v>83</v>
      </c>
      <c r="BK121" s="133">
        <f t="shared" si="19"/>
        <v>0</v>
      </c>
      <c r="BL121" s="17" t="s">
        <v>184</v>
      </c>
      <c r="BM121" s="132" t="s">
        <v>577</v>
      </c>
    </row>
    <row r="122" spans="2:65" s="1" customFormat="1" ht="24.2" customHeight="1" x14ac:dyDescent="0.2">
      <c r="B122" s="120"/>
      <c r="C122" s="121" t="s">
        <v>75</v>
      </c>
      <c r="D122" s="121" t="s">
        <v>179</v>
      </c>
      <c r="E122" s="122" t="s">
        <v>2159</v>
      </c>
      <c r="F122" s="123" t="s">
        <v>2133</v>
      </c>
      <c r="G122" s="124" t="s">
        <v>917</v>
      </c>
      <c r="H122" s="125">
        <v>1</v>
      </c>
      <c r="I122" s="126"/>
      <c r="J122" s="127">
        <f t="shared" si="10"/>
        <v>0</v>
      </c>
      <c r="K122" s="123" t="s">
        <v>338</v>
      </c>
      <c r="L122" s="28"/>
      <c r="M122" s="128" t="s">
        <v>3</v>
      </c>
      <c r="N122" s="129" t="s">
        <v>46</v>
      </c>
      <c r="P122" s="130">
        <f t="shared" si="11"/>
        <v>0</v>
      </c>
      <c r="Q122" s="130">
        <v>0</v>
      </c>
      <c r="R122" s="130">
        <f t="shared" si="12"/>
        <v>0</v>
      </c>
      <c r="S122" s="130">
        <v>0</v>
      </c>
      <c r="T122" s="131">
        <f t="shared" si="13"/>
        <v>0</v>
      </c>
      <c r="AR122" s="132" t="s">
        <v>184</v>
      </c>
      <c r="AT122" s="132" t="s">
        <v>179</v>
      </c>
      <c r="AU122" s="132" t="s">
        <v>86</v>
      </c>
      <c r="AY122" s="17" t="s">
        <v>177</v>
      </c>
      <c r="BE122" s="133">
        <f t="shared" si="14"/>
        <v>0</v>
      </c>
      <c r="BF122" s="133">
        <f t="shared" si="15"/>
        <v>0</v>
      </c>
      <c r="BG122" s="133">
        <f t="shared" si="16"/>
        <v>0</v>
      </c>
      <c r="BH122" s="133">
        <f t="shared" si="17"/>
        <v>0</v>
      </c>
      <c r="BI122" s="133">
        <f t="shared" si="18"/>
        <v>0</v>
      </c>
      <c r="BJ122" s="17" t="s">
        <v>83</v>
      </c>
      <c r="BK122" s="133">
        <f t="shared" si="19"/>
        <v>0</v>
      </c>
      <c r="BL122" s="17" t="s">
        <v>184</v>
      </c>
      <c r="BM122" s="132" t="s">
        <v>602</v>
      </c>
    </row>
    <row r="123" spans="2:65" s="1" customFormat="1" ht="24.2" customHeight="1" x14ac:dyDescent="0.2">
      <c r="B123" s="120"/>
      <c r="C123" s="121" t="s">
        <v>75</v>
      </c>
      <c r="D123" s="121" t="s">
        <v>179</v>
      </c>
      <c r="E123" s="122" t="s">
        <v>2160</v>
      </c>
      <c r="F123" s="123" t="s">
        <v>2135</v>
      </c>
      <c r="G123" s="124" t="s">
        <v>917</v>
      </c>
      <c r="H123" s="125">
        <v>1</v>
      </c>
      <c r="I123" s="126"/>
      <c r="J123" s="127">
        <f t="shared" si="10"/>
        <v>0</v>
      </c>
      <c r="K123" s="123" t="s">
        <v>338</v>
      </c>
      <c r="L123" s="28"/>
      <c r="M123" s="128" t="s">
        <v>3</v>
      </c>
      <c r="N123" s="129" t="s">
        <v>46</v>
      </c>
      <c r="P123" s="130">
        <f t="shared" si="11"/>
        <v>0</v>
      </c>
      <c r="Q123" s="130">
        <v>0</v>
      </c>
      <c r="R123" s="130">
        <f t="shared" si="12"/>
        <v>0</v>
      </c>
      <c r="S123" s="130">
        <v>0</v>
      </c>
      <c r="T123" s="131">
        <f t="shared" si="13"/>
        <v>0</v>
      </c>
      <c r="AR123" s="132" t="s">
        <v>184</v>
      </c>
      <c r="AT123" s="132" t="s">
        <v>179</v>
      </c>
      <c r="AU123" s="132" t="s">
        <v>86</v>
      </c>
      <c r="AY123" s="17" t="s">
        <v>177</v>
      </c>
      <c r="BE123" s="133">
        <f t="shared" si="14"/>
        <v>0</v>
      </c>
      <c r="BF123" s="133">
        <f t="shared" si="15"/>
        <v>0</v>
      </c>
      <c r="BG123" s="133">
        <f t="shared" si="16"/>
        <v>0</v>
      </c>
      <c r="BH123" s="133">
        <f t="shared" si="17"/>
        <v>0</v>
      </c>
      <c r="BI123" s="133">
        <f t="shared" si="18"/>
        <v>0</v>
      </c>
      <c r="BJ123" s="17" t="s">
        <v>83</v>
      </c>
      <c r="BK123" s="133">
        <f t="shared" si="19"/>
        <v>0</v>
      </c>
      <c r="BL123" s="17" t="s">
        <v>184</v>
      </c>
      <c r="BM123" s="132" t="s">
        <v>615</v>
      </c>
    </row>
    <row r="124" spans="2:65" s="1" customFormat="1" ht="16.5" customHeight="1" x14ac:dyDescent="0.2">
      <c r="B124" s="120"/>
      <c r="C124" s="121" t="s">
        <v>75</v>
      </c>
      <c r="D124" s="121" t="s">
        <v>179</v>
      </c>
      <c r="E124" s="122" t="s">
        <v>2161</v>
      </c>
      <c r="F124" s="123" t="s">
        <v>2127</v>
      </c>
      <c r="G124" s="124" t="s">
        <v>917</v>
      </c>
      <c r="H124" s="125">
        <v>1</v>
      </c>
      <c r="I124" s="126"/>
      <c r="J124" s="127">
        <f t="shared" si="10"/>
        <v>0</v>
      </c>
      <c r="K124" s="123" t="s">
        <v>338</v>
      </c>
      <c r="L124" s="28"/>
      <c r="M124" s="128" t="s">
        <v>3</v>
      </c>
      <c r="N124" s="129" t="s">
        <v>46</v>
      </c>
      <c r="P124" s="130">
        <f t="shared" si="11"/>
        <v>0</v>
      </c>
      <c r="Q124" s="130">
        <v>0</v>
      </c>
      <c r="R124" s="130">
        <f t="shared" si="12"/>
        <v>0</v>
      </c>
      <c r="S124" s="130">
        <v>0</v>
      </c>
      <c r="T124" s="131">
        <f t="shared" si="13"/>
        <v>0</v>
      </c>
      <c r="AR124" s="132" t="s">
        <v>184</v>
      </c>
      <c r="AT124" s="132" t="s">
        <v>179</v>
      </c>
      <c r="AU124" s="132" t="s">
        <v>86</v>
      </c>
      <c r="AY124" s="17" t="s">
        <v>177</v>
      </c>
      <c r="BE124" s="133">
        <f t="shared" si="14"/>
        <v>0</v>
      </c>
      <c r="BF124" s="133">
        <f t="shared" si="15"/>
        <v>0</v>
      </c>
      <c r="BG124" s="133">
        <f t="shared" si="16"/>
        <v>0</v>
      </c>
      <c r="BH124" s="133">
        <f t="shared" si="17"/>
        <v>0</v>
      </c>
      <c r="BI124" s="133">
        <f t="shared" si="18"/>
        <v>0</v>
      </c>
      <c r="BJ124" s="17" t="s">
        <v>83</v>
      </c>
      <c r="BK124" s="133">
        <f t="shared" si="19"/>
        <v>0</v>
      </c>
      <c r="BL124" s="17" t="s">
        <v>184</v>
      </c>
      <c r="BM124" s="132" t="s">
        <v>626</v>
      </c>
    </row>
    <row r="125" spans="2:65" s="1" customFormat="1" ht="24.2" customHeight="1" x14ac:dyDescent="0.2">
      <c r="B125" s="120"/>
      <c r="C125" s="121" t="s">
        <v>75</v>
      </c>
      <c r="D125" s="121" t="s">
        <v>179</v>
      </c>
      <c r="E125" s="122" t="s">
        <v>2162</v>
      </c>
      <c r="F125" s="123" t="s">
        <v>2129</v>
      </c>
      <c r="G125" s="124" t="s">
        <v>917</v>
      </c>
      <c r="H125" s="125">
        <v>1</v>
      </c>
      <c r="I125" s="126"/>
      <c r="J125" s="127">
        <f t="shared" si="10"/>
        <v>0</v>
      </c>
      <c r="K125" s="123" t="s">
        <v>338</v>
      </c>
      <c r="L125" s="28"/>
      <c r="M125" s="128" t="s">
        <v>3</v>
      </c>
      <c r="N125" s="129" t="s">
        <v>46</v>
      </c>
      <c r="P125" s="130">
        <f t="shared" si="11"/>
        <v>0</v>
      </c>
      <c r="Q125" s="130">
        <v>0</v>
      </c>
      <c r="R125" s="130">
        <f t="shared" si="12"/>
        <v>0</v>
      </c>
      <c r="S125" s="130">
        <v>0</v>
      </c>
      <c r="T125" s="131">
        <f t="shared" si="13"/>
        <v>0</v>
      </c>
      <c r="AR125" s="132" t="s">
        <v>184</v>
      </c>
      <c r="AT125" s="132" t="s">
        <v>179</v>
      </c>
      <c r="AU125" s="132" t="s">
        <v>86</v>
      </c>
      <c r="AY125" s="17" t="s">
        <v>177</v>
      </c>
      <c r="BE125" s="133">
        <f t="shared" si="14"/>
        <v>0</v>
      </c>
      <c r="BF125" s="133">
        <f t="shared" si="15"/>
        <v>0</v>
      </c>
      <c r="BG125" s="133">
        <f t="shared" si="16"/>
        <v>0</v>
      </c>
      <c r="BH125" s="133">
        <f t="shared" si="17"/>
        <v>0</v>
      </c>
      <c r="BI125" s="133">
        <f t="shared" si="18"/>
        <v>0</v>
      </c>
      <c r="BJ125" s="17" t="s">
        <v>83</v>
      </c>
      <c r="BK125" s="133">
        <f t="shared" si="19"/>
        <v>0</v>
      </c>
      <c r="BL125" s="17" t="s">
        <v>184</v>
      </c>
      <c r="BM125" s="132" t="s">
        <v>636</v>
      </c>
    </row>
    <row r="126" spans="2:65" s="1" customFormat="1" ht="24.2" customHeight="1" x14ac:dyDescent="0.2">
      <c r="B126" s="120"/>
      <c r="C126" s="121" t="s">
        <v>75</v>
      </c>
      <c r="D126" s="121" t="s">
        <v>179</v>
      </c>
      <c r="E126" s="122" t="s">
        <v>2163</v>
      </c>
      <c r="F126" s="123" t="s">
        <v>2131</v>
      </c>
      <c r="G126" s="124" t="s">
        <v>917</v>
      </c>
      <c r="H126" s="125">
        <v>1</v>
      </c>
      <c r="I126" s="126"/>
      <c r="J126" s="127">
        <f t="shared" si="10"/>
        <v>0</v>
      </c>
      <c r="K126" s="123" t="s">
        <v>338</v>
      </c>
      <c r="L126" s="28"/>
      <c r="M126" s="128" t="s">
        <v>3</v>
      </c>
      <c r="N126" s="129" t="s">
        <v>46</v>
      </c>
      <c r="P126" s="130">
        <f t="shared" si="11"/>
        <v>0</v>
      </c>
      <c r="Q126" s="130">
        <v>0</v>
      </c>
      <c r="R126" s="130">
        <f t="shared" si="12"/>
        <v>0</v>
      </c>
      <c r="S126" s="130">
        <v>0</v>
      </c>
      <c r="T126" s="131">
        <f t="shared" si="13"/>
        <v>0</v>
      </c>
      <c r="AR126" s="132" t="s">
        <v>184</v>
      </c>
      <c r="AT126" s="132" t="s">
        <v>179</v>
      </c>
      <c r="AU126" s="132" t="s">
        <v>86</v>
      </c>
      <c r="AY126" s="17" t="s">
        <v>177</v>
      </c>
      <c r="BE126" s="133">
        <f t="shared" si="14"/>
        <v>0</v>
      </c>
      <c r="BF126" s="133">
        <f t="shared" si="15"/>
        <v>0</v>
      </c>
      <c r="BG126" s="133">
        <f t="shared" si="16"/>
        <v>0</v>
      </c>
      <c r="BH126" s="133">
        <f t="shared" si="17"/>
        <v>0</v>
      </c>
      <c r="BI126" s="133">
        <f t="shared" si="18"/>
        <v>0</v>
      </c>
      <c r="BJ126" s="17" t="s">
        <v>83</v>
      </c>
      <c r="BK126" s="133">
        <f t="shared" si="19"/>
        <v>0</v>
      </c>
      <c r="BL126" s="17" t="s">
        <v>184</v>
      </c>
      <c r="BM126" s="132" t="s">
        <v>647</v>
      </c>
    </row>
    <row r="127" spans="2:65" s="1" customFormat="1" ht="24.2" customHeight="1" x14ac:dyDescent="0.2">
      <c r="B127" s="120"/>
      <c r="C127" s="121" t="s">
        <v>75</v>
      </c>
      <c r="D127" s="121" t="s">
        <v>179</v>
      </c>
      <c r="E127" s="122" t="s">
        <v>2164</v>
      </c>
      <c r="F127" s="123" t="s">
        <v>2133</v>
      </c>
      <c r="G127" s="124" t="s">
        <v>917</v>
      </c>
      <c r="H127" s="125">
        <v>1</v>
      </c>
      <c r="I127" s="126"/>
      <c r="J127" s="127">
        <f t="shared" si="10"/>
        <v>0</v>
      </c>
      <c r="K127" s="123" t="s">
        <v>338</v>
      </c>
      <c r="L127" s="28"/>
      <c r="M127" s="128" t="s">
        <v>3</v>
      </c>
      <c r="N127" s="129" t="s">
        <v>46</v>
      </c>
      <c r="P127" s="130">
        <f t="shared" si="11"/>
        <v>0</v>
      </c>
      <c r="Q127" s="130">
        <v>0</v>
      </c>
      <c r="R127" s="130">
        <f t="shared" si="12"/>
        <v>0</v>
      </c>
      <c r="S127" s="130">
        <v>0</v>
      </c>
      <c r="T127" s="131">
        <f t="shared" si="13"/>
        <v>0</v>
      </c>
      <c r="AR127" s="132" t="s">
        <v>184</v>
      </c>
      <c r="AT127" s="132" t="s">
        <v>179</v>
      </c>
      <c r="AU127" s="132" t="s">
        <v>86</v>
      </c>
      <c r="AY127" s="17" t="s">
        <v>177</v>
      </c>
      <c r="BE127" s="133">
        <f t="shared" si="14"/>
        <v>0</v>
      </c>
      <c r="BF127" s="133">
        <f t="shared" si="15"/>
        <v>0</v>
      </c>
      <c r="BG127" s="133">
        <f t="shared" si="16"/>
        <v>0</v>
      </c>
      <c r="BH127" s="133">
        <f t="shared" si="17"/>
        <v>0</v>
      </c>
      <c r="BI127" s="133">
        <f t="shared" si="18"/>
        <v>0</v>
      </c>
      <c r="BJ127" s="17" t="s">
        <v>83</v>
      </c>
      <c r="BK127" s="133">
        <f t="shared" si="19"/>
        <v>0</v>
      </c>
      <c r="BL127" s="17" t="s">
        <v>184</v>
      </c>
      <c r="BM127" s="132" t="s">
        <v>657</v>
      </c>
    </row>
    <row r="128" spans="2:65" s="1" customFormat="1" ht="24.2" customHeight="1" x14ac:dyDescent="0.2">
      <c r="B128" s="120"/>
      <c r="C128" s="121" t="s">
        <v>75</v>
      </c>
      <c r="D128" s="121" t="s">
        <v>179</v>
      </c>
      <c r="E128" s="122" t="s">
        <v>2165</v>
      </c>
      <c r="F128" s="123" t="s">
        <v>2135</v>
      </c>
      <c r="G128" s="124" t="s">
        <v>917</v>
      </c>
      <c r="H128" s="125">
        <v>1</v>
      </c>
      <c r="I128" s="126"/>
      <c r="J128" s="127">
        <f t="shared" si="10"/>
        <v>0</v>
      </c>
      <c r="K128" s="123" t="s">
        <v>338</v>
      </c>
      <c r="L128" s="28"/>
      <c r="M128" s="128" t="s">
        <v>3</v>
      </c>
      <c r="N128" s="129" t="s">
        <v>46</v>
      </c>
      <c r="P128" s="130">
        <f t="shared" si="11"/>
        <v>0</v>
      </c>
      <c r="Q128" s="130">
        <v>0</v>
      </c>
      <c r="R128" s="130">
        <f t="shared" si="12"/>
        <v>0</v>
      </c>
      <c r="S128" s="130">
        <v>0</v>
      </c>
      <c r="T128" s="131">
        <f t="shared" si="13"/>
        <v>0</v>
      </c>
      <c r="AR128" s="132" t="s">
        <v>184</v>
      </c>
      <c r="AT128" s="132" t="s">
        <v>179</v>
      </c>
      <c r="AU128" s="132" t="s">
        <v>86</v>
      </c>
      <c r="AY128" s="17" t="s">
        <v>177</v>
      </c>
      <c r="BE128" s="133">
        <f t="shared" si="14"/>
        <v>0</v>
      </c>
      <c r="BF128" s="133">
        <f t="shared" si="15"/>
        <v>0</v>
      </c>
      <c r="BG128" s="133">
        <f t="shared" si="16"/>
        <v>0</v>
      </c>
      <c r="BH128" s="133">
        <f t="shared" si="17"/>
        <v>0</v>
      </c>
      <c r="BI128" s="133">
        <f t="shared" si="18"/>
        <v>0</v>
      </c>
      <c r="BJ128" s="17" t="s">
        <v>83</v>
      </c>
      <c r="BK128" s="133">
        <f t="shared" si="19"/>
        <v>0</v>
      </c>
      <c r="BL128" s="17" t="s">
        <v>184</v>
      </c>
      <c r="BM128" s="132" t="s">
        <v>674</v>
      </c>
    </row>
    <row r="129" spans="2:65" s="1" customFormat="1" ht="19.5" x14ac:dyDescent="0.2">
      <c r="B129" s="28"/>
      <c r="D129" s="139" t="s">
        <v>1231</v>
      </c>
      <c r="F129" s="172" t="s">
        <v>2166</v>
      </c>
      <c r="I129" s="136"/>
      <c r="L129" s="28"/>
      <c r="M129" s="137"/>
      <c r="T129" s="44"/>
      <c r="AT129" s="17" t="s">
        <v>1231</v>
      </c>
      <c r="AU129" s="17" t="s">
        <v>86</v>
      </c>
    </row>
    <row r="130" spans="2:65" s="1" customFormat="1" ht="16.5" customHeight="1" x14ac:dyDescent="0.2">
      <c r="B130" s="120"/>
      <c r="C130" s="121" t="s">
        <v>75</v>
      </c>
      <c r="D130" s="121" t="s">
        <v>179</v>
      </c>
      <c r="E130" s="122" t="s">
        <v>2167</v>
      </c>
      <c r="F130" s="123" t="s">
        <v>2121</v>
      </c>
      <c r="G130" s="124" t="s">
        <v>917</v>
      </c>
      <c r="H130" s="125">
        <v>1</v>
      </c>
      <c r="I130" s="126"/>
      <c r="J130" s="127">
        <f t="shared" ref="J130:J142" si="20">ROUND(I130*H130,2)</f>
        <v>0</v>
      </c>
      <c r="K130" s="123" t="s">
        <v>338</v>
      </c>
      <c r="L130" s="28"/>
      <c r="M130" s="128" t="s">
        <v>3</v>
      </c>
      <c r="N130" s="129" t="s">
        <v>46</v>
      </c>
      <c r="P130" s="130">
        <f t="shared" ref="P130:P142" si="21">O130*H130</f>
        <v>0</v>
      </c>
      <c r="Q130" s="130">
        <v>0</v>
      </c>
      <c r="R130" s="130">
        <f t="shared" ref="R130:R142" si="22">Q130*H130</f>
        <v>0</v>
      </c>
      <c r="S130" s="130">
        <v>0</v>
      </c>
      <c r="T130" s="131">
        <f t="shared" ref="T130:T142" si="23">S130*H130</f>
        <v>0</v>
      </c>
      <c r="AR130" s="132" t="s">
        <v>184</v>
      </c>
      <c r="AT130" s="132" t="s">
        <v>179</v>
      </c>
      <c r="AU130" s="132" t="s">
        <v>86</v>
      </c>
      <c r="AY130" s="17" t="s">
        <v>177</v>
      </c>
      <c r="BE130" s="133">
        <f t="shared" ref="BE130:BE142" si="24">IF(N130="základní",J130,0)</f>
        <v>0</v>
      </c>
      <c r="BF130" s="133">
        <f t="shared" ref="BF130:BF142" si="25">IF(N130="snížená",J130,0)</f>
        <v>0</v>
      </c>
      <c r="BG130" s="133">
        <f t="shared" ref="BG130:BG142" si="26">IF(N130="zákl. přenesená",J130,0)</f>
        <v>0</v>
      </c>
      <c r="BH130" s="133">
        <f t="shared" ref="BH130:BH142" si="27">IF(N130="sníž. přenesená",J130,0)</f>
        <v>0</v>
      </c>
      <c r="BI130" s="133">
        <f t="shared" ref="BI130:BI142" si="28">IF(N130="nulová",J130,0)</f>
        <v>0</v>
      </c>
      <c r="BJ130" s="17" t="s">
        <v>83</v>
      </c>
      <c r="BK130" s="133">
        <f t="shared" ref="BK130:BK142" si="29">ROUND(I130*H130,2)</f>
        <v>0</v>
      </c>
      <c r="BL130" s="17" t="s">
        <v>184</v>
      </c>
      <c r="BM130" s="132" t="s">
        <v>685</v>
      </c>
    </row>
    <row r="131" spans="2:65" s="1" customFormat="1" ht="37.700000000000003" customHeight="1" x14ac:dyDescent="0.2">
      <c r="B131" s="120"/>
      <c r="C131" s="121" t="s">
        <v>75</v>
      </c>
      <c r="D131" s="121" t="s">
        <v>179</v>
      </c>
      <c r="E131" s="122" t="s">
        <v>2168</v>
      </c>
      <c r="F131" s="123" t="s">
        <v>2123</v>
      </c>
      <c r="G131" s="124" t="s">
        <v>917</v>
      </c>
      <c r="H131" s="125">
        <v>1</v>
      </c>
      <c r="I131" s="126"/>
      <c r="J131" s="127">
        <f t="shared" si="20"/>
        <v>0</v>
      </c>
      <c r="K131" s="123" t="s">
        <v>338</v>
      </c>
      <c r="L131" s="28"/>
      <c r="M131" s="128" t="s">
        <v>3</v>
      </c>
      <c r="N131" s="129" t="s">
        <v>46</v>
      </c>
      <c r="P131" s="130">
        <f t="shared" si="21"/>
        <v>0</v>
      </c>
      <c r="Q131" s="130">
        <v>0</v>
      </c>
      <c r="R131" s="130">
        <f t="shared" si="22"/>
        <v>0</v>
      </c>
      <c r="S131" s="130">
        <v>0</v>
      </c>
      <c r="T131" s="131">
        <f t="shared" si="23"/>
        <v>0</v>
      </c>
      <c r="AR131" s="132" t="s">
        <v>184</v>
      </c>
      <c r="AT131" s="132" t="s">
        <v>179</v>
      </c>
      <c r="AU131" s="132" t="s">
        <v>86</v>
      </c>
      <c r="AY131" s="17" t="s">
        <v>177</v>
      </c>
      <c r="BE131" s="133">
        <f t="shared" si="24"/>
        <v>0</v>
      </c>
      <c r="BF131" s="133">
        <f t="shared" si="25"/>
        <v>0</v>
      </c>
      <c r="BG131" s="133">
        <f t="shared" si="26"/>
        <v>0</v>
      </c>
      <c r="BH131" s="133">
        <f t="shared" si="27"/>
        <v>0</v>
      </c>
      <c r="BI131" s="133">
        <f t="shared" si="28"/>
        <v>0</v>
      </c>
      <c r="BJ131" s="17" t="s">
        <v>83</v>
      </c>
      <c r="BK131" s="133">
        <f t="shared" si="29"/>
        <v>0</v>
      </c>
      <c r="BL131" s="17" t="s">
        <v>184</v>
      </c>
      <c r="BM131" s="132" t="s">
        <v>697</v>
      </c>
    </row>
    <row r="132" spans="2:65" s="1" customFormat="1" ht="24.2" customHeight="1" x14ac:dyDescent="0.2">
      <c r="B132" s="120"/>
      <c r="C132" s="121" t="s">
        <v>75</v>
      </c>
      <c r="D132" s="121" t="s">
        <v>179</v>
      </c>
      <c r="E132" s="122" t="s">
        <v>2169</v>
      </c>
      <c r="F132" s="123" t="s">
        <v>2125</v>
      </c>
      <c r="G132" s="124" t="s">
        <v>917</v>
      </c>
      <c r="H132" s="125">
        <v>1</v>
      </c>
      <c r="I132" s="126"/>
      <c r="J132" s="127">
        <f t="shared" si="20"/>
        <v>0</v>
      </c>
      <c r="K132" s="123" t="s">
        <v>338</v>
      </c>
      <c r="L132" s="28"/>
      <c r="M132" s="128" t="s">
        <v>3</v>
      </c>
      <c r="N132" s="129" t="s">
        <v>46</v>
      </c>
      <c r="P132" s="130">
        <f t="shared" si="21"/>
        <v>0</v>
      </c>
      <c r="Q132" s="130">
        <v>0</v>
      </c>
      <c r="R132" s="130">
        <f t="shared" si="22"/>
        <v>0</v>
      </c>
      <c r="S132" s="130">
        <v>0</v>
      </c>
      <c r="T132" s="131">
        <f t="shared" si="23"/>
        <v>0</v>
      </c>
      <c r="AR132" s="132" t="s">
        <v>184</v>
      </c>
      <c r="AT132" s="132" t="s">
        <v>179</v>
      </c>
      <c r="AU132" s="132" t="s">
        <v>86</v>
      </c>
      <c r="AY132" s="17" t="s">
        <v>177</v>
      </c>
      <c r="BE132" s="133">
        <f t="shared" si="24"/>
        <v>0</v>
      </c>
      <c r="BF132" s="133">
        <f t="shared" si="25"/>
        <v>0</v>
      </c>
      <c r="BG132" s="133">
        <f t="shared" si="26"/>
        <v>0</v>
      </c>
      <c r="BH132" s="133">
        <f t="shared" si="27"/>
        <v>0</v>
      </c>
      <c r="BI132" s="133">
        <f t="shared" si="28"/>
        <v>0</v>
      </c>
      <c r="BJ132" s="17" t="s">
        <v>83</v>
      </c>
      <c r="BK132" s="133">
        <f t="shared" si="29"/>
        <v>0</v>
      </c>
      <c r="BL132" s="17" t="s">
        <v>184</v>
      </c>
      <c r="BM132" s="132" t="s">
        <v>709</v>
      </c>
    </row>
    <row r="133" spans="2:65" s="1" customFormat="1" ht="16.5" customHeight="1" x14ac:dyDescent="0.2">
      <c r="B133" s="120"/>
      <c r="C133" s="121" t="s">
        <v>75</v>
      </c>
      <c r="D133" s="121" t="s">
        <v>179</v>
      </c>
      <c r="E133" s="122" t="s">
        <v>2170</v>
      </c>
      <c r="F133" s="123" t="s">
        <v>2121</v>
      </c>
      <c r="G133" s="124" t="s">
        <v>917</v>
      </c>
      <c r="H133" s="125">
        <v>1</v>
      </c>
      <c r="I133" s="126"/>
      <c r="J133" s="127">
        <f t="shared" si="20"/>
        <v>0</v>
      </c>
      <c r="K133" s="123" t="s">
        <v>338</v>
      </c>
      <c r="L133" s="28"/>
      <c r="M133" s="128" t="s">
        <v>3</v>
      </c>
      <c r="N133" s="129" t="s">
        <v>46</v>
      </c>
      <c r="P133" s="130">
        <f t="shared" si="21"/>
        <v>0</v>
      </c>
      <c r="Q133" s="130">
        <v>0</v>
      </c>
      <c r="R133" s="130">
        <f t="shared" si="22"/>
        <v>0</v>
      </c>
      <c r="S133" s="130">
        <v>0</v>
      </c>
      <c r="T133" s="131">
        <f t="shared" si="23"/>
        <v>0</v>
      </c>
      <c r="AR133" s="132" t="s">
        <v>184</v>
      </c>
      <c r="AT133" s="132" t="s">
        <v>179</v>
      </c>
      <c r="AU133" s="132" t="s">
        <v>86</v>
      </c>
      <c r="AY133" s="17" t="s">
        <v>177</v>
      </c>
      <c r="BE133" s="133">
        <f t="shared" si="24"/>
        <v>0</v>
      </c>
      <c r="BF133" s="133">
        <f t="shared" si="25"/>
        <v>0</v>
      </c>
      <c r="BG133" s="133">
        <f t="shared" si="26"/>
        <v>0</v>
      </c>
      <c r="BH133" s="133">
        <f t="shared" si="27"/>
        <v>0</v>
      </c>
      <c r="BI133" s="133">
        <f t="shared" si="28"/>
        <v>0</v>
      </c>
      <c r="BJ133" s="17" t="s">
        <v>83</v>
      </c>
      <c r="BK133" s="133">
        <f t="shared" si="29"/>
        <v>0</v>
      </c>
      <c r="BL133" s="17" t="s">
        <v>184</v>
      </c>
      <c r="BM133" s="132" t="s">
        <v>721</v>
      </c>
    </row>
    <row r="134" spans="2:65" s="1" customFormat="1" ht="37.700000000000003" customHeight="1" x14ac:dyDescent="0.2">
      <c r="B134" s="120"/>
      <c r="C134" s="121" t="s">
        <v>75</v>
      </c>
      <c r="D134" s="121" t="s">
        <v>179</v>
      </c>
      <c r="E134" s="122" t="s">
        <v>2171</v>
      </c>
      <c r="F134" s="123" t="s">
        <v>2123</v>
      </c>
      <c r="G134" s="124" t="s">
        <v>917</v>
      </c>
      <c r="H134" s="125">
        <v>1</v>
      </c>
      <c r="I134" s="126"/>
      <c r="J134" s="127">
        <f t="shared" si="20"/>
        <v>0</v>
      </c>
      <c r="K134" s="123" t="s">
        <v>338</v>
      </c>
      <c r="L134" s="28"/>
      <c r="M134" s="128" t="s">
        <v>3</v>
      </c>
      <c r="N134" s="129" t="s">
        <v>46</v>
      </c>
      <c r="P134" s="130">
        <f t="shared" si="21"/>
        <v>0</v>
      </c>
      <c r="Q134" s="130">
        <v>0</v>
      </c>
      <c r="R134" s="130">
        <f t="shared" si="22"/>
        <v>0</v>
      </c>
      <c r="S134" s="130">
        <v>0</v>
      </c>
      <c r="T134" s="131">
        <f t="shared" si="23"/>
        <v>0</v>
      </c>
      <c r="AR134" s="132" t="s">
        <v>184</v>
      </c>
      <c r="AT134" s="132" t="s">
        <v>179</v>
      </c>
      <c r="AU134" s="132" t="s">
        <v>86</v>
      </c>
      <c r="AY134" s="17" t="s">
        <v>177</v>
      </c>
      <c r="BE134" s="133">
        <f t="shared" si="24"/>
        <v>0</v>
      </c>
      <c r="BF134" s="133">
        <f t="shared" si="25"/>
        <v>0</v>
      </c>
      <c r="BG134" s="133">
        <f t="shared" si="26"/>
        <v>0</v>
      </c>
      <c r="BH134" s="133">
        <f t="shared" si="27"/>
        <v>0</v>
      </c>
      <c r="BI134" s="133">
        <f t="shared" si="28"/>
        <v>0</v>
      </c>
      <c r="BJ134" s="17" t="s">
        <v>83</v>
      </c>
      <c r="BK134" s="133">
        <f t="shared" si="29"/>
        <v>0</v>
      </c>
      <c r="BL134" s="17" t="s">
        <v>184</v>
      </c>
      <c r="BM134" s="132" t="s">
        <v>729</v>
      </c>
    </row>
    <row r="135" spans="2:65" s="1" customFormat="1" ht="24.2" customHeight="1" x14ac:dyDescent="0.2">
      <c r="B135" s="120"/>
      <c r="C135" s="121" t="s">
        <v>75</v>
      </c>
      <c r="D135" s="121" t="s">
        <v>179</v>
      </c>
      <c r="E135" s="122" t="s">
        <v>2172</v>
      </c>
      <c r="F135" s="123" t="s">
        <v>2125</v>
      </c>
      <c r="G135" s="124" t="s">
        <v>917</v>
      </c>
      <c r="H135" s="125">
        <v>1</v>
      </c>
      <c r="I135" s="126"/>
      <c r="J135" s="127">
        <f t="shared" si="20"/>
        <v>0</v>
      </c>
      <c r="K135" s="123" t="s">
        <v>338</v>
      </c>
      <c r="L135" s="28"/>
      <c r="M135" s="128" t="s">
        <v>3</v>
      </c>
      <c r="N135" s="129" t="s">
        <v>46</v>
      </c>
      <c r="P135" s="130">
        <f t="shared" si="21"/>
        <v>0</v>
      </c>
      <c r="Q135" s="130">
        <v>0</v>
      </c>
      <c r="R135" s="130">
        <f t="shared" si="22"/>
        <v>0</v>
      </c>
      <c r="S135" s="130">
        <v>0</v>
      </c>
      <c r="T135" s="131">
        <f t="shared" si="23"/>
        <v>0</v>
      </c>
      <c r="AR135" s="132" t="s">
        <v>184</v>
      </c>
      <c r="AT135" s="132" t="s">
        <v>179</v>
      </c>
      <c r="AU135" s="132" t="s">
        <v>86</v>
      </c>
      <c r="AY135" s="17" t="s">
        <v>177</v>
      </c>
      <c r="BE135" s="133">
        <f t="shared" si="24"/>
        <v>0</v>
      </c>
      <c r="BF135" s="133">
        <f t="shared" si="25"/>
        <v>0</v>
      </c>
      <c r="BG135" s="133">
        <f t="shared" si="26"/>
        <v>0</v>
      </c>
      <c r="BH135" s="133">
        <f t="shared" si="27"/>
        <v>0</v>
      </c>
      <c r="BI135" s="133">
        <f t="shared" si="28"/>
        <v>0</v>
      </c>
      <c r="BJ135" s="17" t="s">
        <v>83</v>
      </c>
      <c r="BK135" s="133">
        <f t="shared" si="29"/>
        <v>0</v>
      </c>
      <c r="BL135" s="17" t="s">
        <v>184</v>
      </c>
      <c r="BM135" s="132" t="s">
        <v>740</v>
      </c>
    </row>
    <row r="136" spans="2:65" s="1" customFormat="1" ht="16.5" customHeight="1" x14ac:dyDescent="0.2">
      <c r="B136" s="120"/>
      <c r="C136" s="121" t="s">
        <v>75</v>
      </c>
      <c r="D136" s="121" t="s">
        <v>179</v>
      </c>
      <c r="E136" s="122" t="s">
        <v>2173</v>
      </c>
      <c r="F136" s="123" t="s">
        <v>2127</v>
      </c>
      <c r="G136" s="124" t="s">
        <v>917</v>
      </c>
      <c r="H136" s="125">
        <v>1</v>
      </c>
      <c r="I136" s="126"/>
      <c r="J136" s="127">
        <f t="shared" si="20"/>
        <v>0</v>
      </c>
      <c r="K136" s="123" t="s">
        <v>338</v>
      </c>
      <c r="L136" s="28"/>
      <c r="M136" s="128" t="s">
        <v>3</v>
      </c>
      <c r="N136" s="129" t="s">
        <v>46</v>
      </c>
      <c r="P136" s="130">
        <f t="shared" si="21"/>
        <v>0</v>
      </c>
      <c r="Q136" s="130">
        <v>0</v>
      </c>
      <c r="R136" s="130">
        <f t="shared" si="22"/>
        <v>0</v>
      </c>
      <c r="S136" s="130">
        <v>0</v>
      </c>
      <c r="T136" s="131">
        <f t="shared" si="23"/>
        <v>0</v>
      </c>
      <c r="AR136" s="132" t="s">
        <v>184</v>
      </c>
      <c r="AT136" s="132" t="s">
        <v>179</v>
      </c>
      <c r="AU136" s="132" t="s">
        <v>86</v>
      </c>
      <c r="AY136" s="17" t="s">
        <v>177</v>
      </c>
      <c r="BE136" s="133">
        <f t="shared" si="24"/>
        <v>0</v>
      </c>
      <c r="BF136" s="133">
        <f t="shared" si="25"/>
        <v>0</v>
      </c>
      <c r="BG136" s="133">
        <f t="shared" si="26"/>
        <v>0</v>
      </c>
      <c r="BH136" s="133">
        <f t="shared" si="27"/>
        <v>0</v>
      </c>
      <c r="BI136" s="133">
        <f t="shared" si="28"/>
        <v>0</v>
      </c>
      <c r="BJ136" s="17" t="s">
        <v>83</v>
      </c>
      <c r="BK136" s="133">
        <f t="shared" si="29"/>
        <v>0</v>
      </c>
      <c r="BL136" s="17" t="s">
        <v>184</v>
      </c>
      <c r="BM136" s="132" t="s">
        <v>751</v>
      </c>
    </row>
    <row r="137" spans="2:65" s="1" customFormat="1" ht="24.2" customHeight="1" x14ac:dyDescent="0.2">
      <c r="B137" s="120"/>
      <c r="C137" s="121" t="s">
        <v>75</v>
      </c>
      <c r="D137" s="121" t="s">
        <v>179</v>
      </c>
      <c r="E137" s="122" t="s">
        <v>2174</v>
      </c>
      <c r="F137" s="123" t="s">
        <v>2129</v>
      </c>
      <c r="G137" s="124" t="s">
        <v>917</v>
      </c>
      <c r="H137" s="125">
        <v>1</v>
      </c>
      <c r="I137" s="126"/>
      <c r="J137" s="127">
        <f t="shared" si="20"/>
        <v>0</v>
      </c>
      <c r="K137" s="123" t="s">
        <v>338</v>
      </c>
      <c r="L137" s="28"/>
      <c r="M137" s="128" t="s">
        <v>3</v>
      </c>
      <c r="N137" s="129" t="s">
        <v>46</v>
      </c>
      <c r="P137" s="130">
        <f t="shared" si="21"/>
        <v>0</v>
      </c>
      <c r="Q137" s="130">
        <v>0</v>
      </c>
      <c r="R137" s="130">
        <f t="shared" si="22"/>
        <v>0</v>
      </c>
      <c r="S137" s="130">
        <v>0</v>
      </c>
      <c r="T137" s="131">
        <f t="shared" si="23"/>
        <v>0</v>
      </c>
      <c r="AR137" s="132" t="s">
        <v>184</v>
      </c>
      <c r="AT137" s="132" t="s">
        <v>179</v>
      </c>
      <c r="AU137" s="132" t="s">
        <v>86</v>
      </c>
      <c r="AY137" s="17" t="s">
        <v>177</v>
      </c>
      <c r="BE137" s="133">
        <f t="shared" si="24"/>
        <v>0</v>
      </c>
      <c r="BF137" s="133">
        <f t="shared" si="25"/>
        <v>0</v>
      </c>
      <c r="BG137" s="133">
        <f t="shared" si="26"/>
        <v>0</v>
      </c>
      <c r="BH137" s="133">
        <f t="shared" si="27"/>
        <v>0</v>
      </c>
      <c r="BI137" s="133">
        <f t="shared" si="28"/>
        <v>0</v>
      </c>
      <c r="BJ137" s="17" t="s">
        <v>83</v>
      </c>
      <c r="BK137" s="133">
        <f t="shared" si="29"/>
        <v>0</v>
      </c>
      <c r="BL137" s="17" t="s">
        <v>184</v>
      </c>
      <c r="BM137" s="132" t="s">
        <v>765</v>
      </c>
    </row>
    <row r="138" spans="2:65" s="1" customFormat="1" ht="24.2" customHeight="1" x14ac:dyDescent="0.2">
      <c r="B138" s="120"/>
      <c r="C138" s="121" t="s">
        <v>75</v>
      </c>
      <c r="D138" s="121" t="s">
        <v>179</v>
      </c>
      <c r="E138" s="122" t="s">
        <v>2175</v>
      </c>
      <c r="F138" s="123" t="s">
        <v>2131</v>
      </c>
      <c r="G138" s="124" t="s">
        <v>917</v>
      </c>
      <c r="H138" s="125">
        <v>1</v>
      </c>
      <c r="I138" s="126"/>
      <c r="J138" s="127">
        <f t="shared" si="20"/>
        <v>0</v>
      </c>
      <c r="K138" s="123" t="s">
        <v>338</v>
      </c>
      <c r="L138" s="28"/>
      <c r="M138" s="128" t="s">
        <v>3</v>
      </c>
      <c r="N138" s="129" t="s">
        <v>46</v>
      </c>
      <c r="P138" s="130">
        <f t="shared" si="21"/>
        <v>0</v>
      </c>
      <c r="Q138" s="130">
        <v>0</v>
      </c>
      <c r="R138" s="130">
        <f t="shared" si="22"/>
        <v>0</v>
      </c>
      <c r="S138" s="130">
        <v>0</v>
      </c>
      <c r="T138" s="131">
        <f t="shared" si="23"/>
        <v>0</v>
      </c>
      <c r="AR138" s="132" t="s">
        <v>184</v>
      </c>
      <c r="AT138" s="132" t="s">
        <v>179</v>
      </c>
      <c r="AU138" s="132" t="s">
        <v>86</v>
      </c>
      <c r="AY138" s="17" t="s">
        <v>177</v>
      </c>
      <c r="BE138" s="133">
        <f t="shared" si="24"/>
        <v>0</v>
      </c>
      <c r="BF138" s="133">
        <f t="shared" si="25"/>
        <v>0</v>
      </c>
      <c r="BG138" s="133">
        <f t="shared" si="26"/>
        <v>0</v>
      </c>
      <c r="BH138" s="133">
        <f t="shared" si="27"/>
        <v>0</v>
      </c>
      <c r="BI138" s="133">
        <f t="shared" si="28"/>
        <v>0</v>
      </c>
      <c r="BJ138" s="17" t="s">
        <v>83</v>
      </c>
      <c r="BK138" s="133">
        <f t="shared" si="29"/>
        <v>0</v>
      </c>
      <c r="BL138" s="17" t="s">
        <v>184</v>
      </c>
      <c r="BM138" s="132" t="s">
        <v>777</v>
      </c>
    </row>
    <row r="139" spans="2:65" s="1" customFormat="1" ht="24.2" customHeight="1" x14ac:dyDescent="0.2">
      <c r="B139" s="120"/>
      <c r="C139" s="121" t="s">
        <v>75</v>
      </c>
      <c r="D139" s="121" t="s">
        <v>179</v>
      </c>
      <c r="E139" s="122" t="s">
        <v>2176</v>
      </c>
      <c r="F139" s="123" t="s">
        <v>2133</v>
      </c>
      <c r="G139" s="124" t="s">
        <v>917</v>
      </c>
      <c r="H139" s="125">
        <v>1</v>
      </c>
      <c r="I139" s="126"/>
      <c r="J139" s="127">
        <f t="shared" si="20"/>
        <v>0</v>
      </c>
      <c r="K139" s="123" t="s">
        <v>338</v>
      </c>
      <c r="L139" s="28"/>
      <c r="M139" s="128" t="s">
        <v>3</v>
      </c>
      <c r="N139" s="129" t="s">
        <v>46</v>
      </c>
      <c r="P139" s="130">
        <f t="shared" si="21"/>
        <v>0</v>
      </c>
      <c r="Q139" s="130">
        <v>0</v>
      </c>
      <c r="R139" s="130">
        <f t="shared" si="22"/>
        <v>0</v>
      </c>
      <c r="S139" s="130">
        <v>0</v>
      </c>
      <c r="T139" s="131">
        <f t="shared" si="23"/>
        <v>0</v>
      </c>
      <c r="AR139" s="132" t="s">
        <v>184</v>
      </c>
      <c r="AT139" s="132" t="s">
        <v>179</v>
      </c>
      <c r="AU139" s="132" t="s">
        <v>86</v>
      </c>
      <c r="AY139" s="17" t="s">
        <v>177</v>
      </c>
      <c r="BE139" s="133">
        <f t="shared" si="24"/>
        <v>0</v>
      </c>
      <c r="BF139" s="133">
        <f t="shared" si="25"/>
        <v>0</v>
      </c>
      <c r="BG139" s="133">
        <f t="shared" si="26"/>
        <v>0</v>
      </c>
      <c r="BH139" s="133">
        <f t="shared" si="27"/>
        <v>0</v>
      </c>
      <c r="BI139" s="133">
        <f t="shared" si="28"/>
        <v>0</v>
      </c>
      <c r="BJ139" s="17" t="s">
        <v>83</v>
      </c>
      <c r="BK139" s="133">
        <f t="shared" si="29"/>
        <v>0</v>
      </c>
      <c r="BL139" s="17" t="s">
        <v>184</v>
      </c>
      <c r="BM139" s="132" t="s">
        <v>790</v>
      </c>
    </row>
    <row r="140" spans="2:65" s="1" customFormat="1" ht="24.2" customHeight="1" x14ac:dyDescent="0.2">
      <c r="B140" s="120"/>
      <c r="C140" s="121" t="s">
        <v>75</v>
      </c>
      <c r="D140" s="121" t="s">
        <v>179</v>
      </c>
      <c r="E140" s="122" t="s">
        <v>2177</v>
      </c>
      <c r="F140" s="123" t="s">
        <v>2135</v>
      </c>
      <c r="G140" s="124" t="s">
        <v>917</v>
      </c>
      <c r="H140" s="125">
        <v>1</v>
      </c>
      <c r="I140" s="126"/>
      <c r="J140" s="127">
        <f t="shared" si="20"/>
        <v>0</v>
      </c>
      <c r="K140" s="123" t="s">
        <v>338</v>
      </c>
      <c r="L140" s="28"/>
      <c r="M140" s="128" t="s">
        <v>3</v>
      </c>
      <c r="N140" s="129" t="s">
        <v>46</v>
      </c>
      <c r="P140" s="130">
        <f t="shared" si="21"/>
        <v>0</v>
      </c>
      <c r="Q140" s="130">
        <v>0</v>
      </c>
      <c r="R140" s="130">
        <f t="shared" si="22"/>
        <v>0</v>
      </c>
      <c r="S140" s="130">
        <v>0</v>
      </c>
      <c r="T140" s="131">
        <f t="shared" si="23"/>
        <v>0</v>
      </c>
      <c r="AR140" s="132" t="s">
        <v>184</v>
      </c>
      <c r="AT140" s="132" t="s">
        <v>179</v>
      </c>
      <c r="AU140" s="132" t="s">
        <v>86</v>
      </c>
      <c r="AY140" s="17" t="s">
        <v>177</v>
      </c>
      <c r="BE140" s="133">
        <f t="shared" si="24"/>
        <v>0</v>
      </c>
      <c r="BF140" s="133">
        <f t="shared" si="25"/>
        <v>0</v>
      </c>
      <c r="BG140" s="133">
        <f t="shared" si="26"/>
        <v>0</v>
      </c>
      <c r="BH140" s="133">
        <f t="shared" si="27"/>
        <v>0</v>
      </c>
      <c r="BI140" s="133">
        <f t="shared" si="28"/>
        <v>0</v>
      </c>
      <c r="BJ140" s="17" t="s">
        <v>83</v>
      </c>
      <c r="BK140" s="133">
        <f t="shared" si="29"/>
        <v>0</v>
      </c>
      <c r="BL140" s="17" t="s">
        <v>184</v>
      </c>
      <c r="BM140" s="132" t="s">
        <v>806</v>
      </c>
    </row>
    <row r="141" spans="2:65" s="1" customFormat="1" ht="24.2" customHeight="1" x14ac:dyDescent="0.2">
      <c r="B141" s="120"/>
      <c r="C141" s="121" t="s">
        <v>75</v>
      </c>
      <c r="D141" s="121" t="s">
        <v>179</v>
      </c>
      <c r="E141" s="122" t="s">
        <v>2178</v>
      </c>
      <c r="F141" s="123" t="s">
        <v>2131</v>
      </c>
      <c r="G141" s="124" t="s">
        <v>917</v>
      </c>
      <c r="H141" s="125">
        <v>1</v>
      </c>
      <c r="I141" s="126"/>
      <c r="J141" s="127">
        <f t="shared" si="20"/>
        <v>0</v>
      </c>
      <c r="K141" s="123" t="s">
        <v>338</v>
      </c>
      <c r="L141" s="28"/>
      <c r="M141" s="128" t="s">
        <v>3</v>
      </c>
      <c r="N141" s="129" t="s">
        <v>46</v>
      </c>
      <c r="P141" s="130">
        <f t="shared" si="21"/>
        <v>0</v>
      </c>
      <c r="Q141" s="130">
        <v>0</v>
      </c>
      <c r="R141" s="130">
        <f t="shared" si="22"/>
        <v>0</v>
      </c>
      <c r="S141" s="130">
        <v>0</v>
      </c>
      <c r="T141" s="131">
        <f t="shared" si="23"/>
        <v>0</v>
      </c>
      <c r="AR141" s="132" t="s">
        <v>184</v>
      </c>
      <c r="AT141" s="132" t="s">
        <v>179</v>
      </c>
      <c r="AU141" s="132" t="s">
        <v>86</v>
      </c>
      <c r="AY141" s="17" t="s">
        <v>177</v>
      </c>
      <c r="BE141" s="133">
        <f t="shared" si="24"/>
        <v>0</v>
      </c>
      <c r="BF141" s="133">
        <f t="shared" si="25"/>
        <v>0</v>
      </c>
      <c r="BG141" s="133">
        <f t="shared" si="26"/>
        <v>0</v>
      </c>
      <c r="BH141" s="133">
        <f t="shared" si="27"/>
        <v>0</v>
      </c>
      <c r="BI141" s="133">
        <f t="shared" si="28"/>
        <v>0</v>
      </c>
      <c r="BJ141" s="17" t="s">
        <v>83</v>
      </c>
      <c r="BK141" s="133">
        <f t="shared" si="29"/>
        <v>0</v>
      </c>
      <c r="BL141" s="17" t="s">
        <v>184</v>
      </c>
      <c r="BM141" s="132" t="s">
        <v>822</v>
      </c>
    </row>
    <row r="142" spans="2:65" s="1" customFormat="1" ht="24.2" customHeight="1" x14ac:dyDescent="0.2">
      <c r="B142" s="120"/>
      <c r="C142" s="121" t="s">
        <v>75</v>
      </c>
      <c r="D142" s="121" t="s">
        <v>179</v>
      </c>
      <c r="E142" s="122" t="s">
        <v>2179</v>
      </c>
      <c r="F142" s="123" t="s">
        <v>2131</v>
      </c>
      <c r="G142" s="124" t="s">
        <v>917</v>
      </c>
      <c r="H142" s="125">
        <v>1</v>
      </c>
      <c r="I142" s="126"/>
      <c r="J142" s="127">
        <f t="shared" si="20"/>
        <v>0</v>
      </c>
      <c r="K142" s="123" t="s">
        <v>338</v>
      </c>
      <c r="L142" s="28"/>
      <c r="M142" s="128" t="s">
        <v>3</v>
      </c>
      <c r="N142" s="129" t="s">
        <v>46</v>
      </c>
      <c r="P142" s="130">
        <f t="shared" si="21"/>
        <v>0</v>
      </c>
      <c r="Q142" s="130">
        <v>0</v>
      </c>
      <c r="R142" s="130">
        <f t="shared" si="22"/>
        <v>0</v>
      </c>
      <c r="S142" s="130">
        <v>0</v>
      </c>
      <c r="T142" s="131">
        <f t="shared" si="23"/>
        <v>0</v>
      </c>
      <c r="AR142" s="132" t="s">
        <v>184</v>
      </c>
      <c r="AT142" s="132" t="s">
        <v>179</v>
      </c>
      <c r="AU142" s="132" t="s">
        <v>86</v>
      </c>
      <c r="AY142" s="17" t="s">
        <v>177</v>
      </c>
      <c r="BE142" s="133">
        <f t="shared" si="24"/>
        <v>0</v>
      </c>
      <c r="BF142" s="133">
        <f t="shared" si="25"/>
        <v>0</v>
      </c>
      <c r="BG142" s="133">
        <f t="shared" si="26"/>
        <v>0</v>
      </c>
      <c r="BH142" s="133">
        <f t="shared" si="27"/>
        <v>0</v>
      </c>
      <c r="BI142" s="133">
        <f t="shared" si="28"/>
        <v>0</v>
      </c>
      <c r="BJ142" s="17" t="s">
        <v>83</v>
      </c>
      <c r="BK142" s="133">
        <f t="shared" si="29"/>
        <v>0</v>
      </c>
      <c r="BL142" s="17" t="s">
        <v>184</v>
      </c>
      <c r="BM142" s="132" t="s">
        <v>839</v>
      </c>
    </row>
    <row r="143" spans="2:65" s="1" customFormat="1" ht="19.5" x14ac:dyDescent="0.2">
      <c r="B143" s="28"/>
      <c r="D143" s="139" t="s">
        <v>1231</v>
      </c>
      <c r="F143" s="172" t="s">
        <v>2180</v>
      </c>
      <c r="I143" s="136"/>
      <c r="L143" s="28"/>
      <c r="M143" s="137"/>
      <c r="T143" s="44"/>
      <c r="AT143" s="17" t="s">
        <v>1231</v>
      </c>
      <c r="AU143" s="17" t="s">
        <v>86</v>
      </c>
    </row>
    <row r="144" spans="2:65" s="1" customFormat="1" ht="16.5" customHeight="1" x14ac:dyDescent="0.2">
      <c r="B144" s="120"/>
      <c r="C144" s="121" t="s">
        <v>75</v>
      </c>
      <c r="D144" s="121" t="s">
        <v>179</v>
      </c>
      <c r="E144" s="122" t="s">
        <v>2181</v>
      </c>
      <c r="F144" s="123" t="s">
        <v>2121</v>
      </c>
      <c r="G144" s="124" t="s">
        <v>917</v>
      </c>
      <c r="H144" s="125">
        <v>1</v>
      </c>
      <c r="I144" s="126"/>
      <c r="J144" s="127">
        <f t="shared" ref="J144:J152" si="30">ROUND(I144*H144,2)</f>
        <v>0</v>
      </c>
      <c r="K144" s="123" t="s">
        <v>338</v>
      </c>
      <c r="L144" s="28"/>
      <c r="M144" s="128" t="s">
        <v>3</v>
      </c>
      <c r="N144" s="129" t="s">
        <v>46</v>
      </c>
      <c r="P144" s="130">
        <f t="shared" ref="P144:P152" si="31">O144*H144</f>
        <v>0</v>
      </c>
      <c r="Q144" s="130">
        <v>0</v>
      </c>
      <c r="R144" s="130">
        <f t="shared" ref="R144:R152" si="32">Q144*H144</f>
        <v>0</v>
      </c>
      <c r="S144" s="130">
        <v>0</v>
      </c>
      <c r="T144" s="131">
        <f t="shared" ref="T144:T152" si="33">S144*H144</f>
        <v>0</v>
      </c>
      <c r="AR144" s="132" t="s">
        <v>184</v>
      </c>
      <c r="AT144" s="132" t="s">
        <v>179</v>
      </c>
      <c r="AU144" s="132" t="s">
        <v>86</v>
      </c>
      <c r="AY144" s="17" t="s">
        <v>177</v>
      </c>
      <c r="BE144" s="133">
        <f t="shared" ref="BE144:BE152" si="34">IF(N144="základní",J144,0)</f>
        <v>0</v>
      </c>
      <c r="BF144" s="133">
        <f t="shared" ref="BF144:BF152" si="35">IF(N144="snížená",J144,0)</f>
        <v>0</v>
      </c>
      <c r="BG144" s="133">
        <f t="shared" ref="BG144:BG152" si="36">IF(N144="zákl. přenesená",J144,0)</f>
        <v>0</v>
      </c>
      <c r="BH144" s="133">
        <f t="shared" ref="BH144:BH152" si="37">IF(N144="sníž. přenesená",J144,0)</f>
        <v>0</v>
      </c>
      <c r="BI144" s="133">
        <f t="shared" ref="BI144:BI152" si="38">IF(N144="nulová",J144,0)</f>
        <v>0</v>
      </c>
      <c r="BJ144" s="17" t="s">
        <v>83</v>
      </c>
      <c r="BK144" s="133">
        <f t="shared" ref="BK144:BK152" si="39">ROUND(I144*H144,2)</f>
        <v>0</v>
      </c>
      <c r="BL144" s="17" t="s">
        <v>184</v>
      </c>
      <c r="BM144" s="132" t="s">
        <v>850</v>
      </c>
    </row>
    <row r="145" spans="2:65" s="1" customFormat="1" ht="37.700000000000003" customHeight="1" x14ac:dyDescent="0.2">
      <c r="B145" s="120"/>
      <c r="C145" s="121" t="s">
        <v>75</v>
      </c>
      <c r="D145" s="121" t="s">
        <v>179</v>
      </c>
      <c r="E145" s="122" t="s">
        <v>2182</v>
      </c>
      <c r="F145" s="123" t="s">
        <v>2123</v>
      </c>
      <c r="G145" s="124" t="s">
        <v>917</v>
      </c>
      <c r="H145" s="125">
        <v>1</v>
      </c>
      <c r="I145" s="126"/>
      <c r="J145" s="127">
        <f t="shared" si="30"/>
        <v>0</v>
      </c>
      <c r="K145" s="123" t="s">
        <v>338</v>
      </c>
      <c r="L145" s="28"/>
      <c r="M145" s="128" t="s">
        <v>3</v>
      </c>
      <c r="N145" s="129" t="s">
        <v>46</v>
      </c>
      <c r="P145" s="130">
        <f t="shared" si="31"/>
        <v>0</v>
      </c>
      <c r="Q145" s="130">
        <v>0</v>
      </c>
      <c r="R145" s="130">
        <f t="shared" si="32"/>
        <v>0</v>
      </c>
      <c r="S145" s="130">
        <v>0</v>
      </c>
      <c r="T145" s="131">
        <f t="shared" si="33"/>
        <v>0</v>
      </c>
      <c r="AR145" s="132" t="s">
        <v>184</v>
      </c>
      <c r="AT145" s="132" t="s">
        <v>179</v>
      </c>
      <c r="AU145" s="132" t="s">
        <v>86</v>
      </c>
      <c r="AY145" s="17" t="s">
        <v>177</v>
      </c>
      <c r="BE145" s="133">
        <f t="shared" si="34"/>
        <v>0</v>
      </c>
      <c r="BF145" s="133">
        <f t="shared" si="35"/>
        <v>0</v>
      </c>
      <c r="BG145" s="133">
        <f t="shared" si="36"/>
        <v>0</v>
      </c>
      <c r="BH145" s="133">
        <f t="shared" si="37"/>
        <v>0</v>
      </c>
      <c r="BI145" s="133">
        <f t="shared" si="38"/>
        <v>0</v>
      </c>
      <c r="BJ145" s="17" t="s">
        <v>83</v>
      </c>
      <c r="BK145" s="133">
        <f t="shared" si="39"/>
        <v>0</v>
      </c>
      <c r="BL145" s="17" t="s">
        <v>184</v>
      </c>
      <c r="BM145" s="132" t="s">
        <v>861</v>
      </c>
    </row>
    <row r="146" spans="2:65" s="1" customFormat="1" ht="24.2" customHeight="1" x14ac:dyDescent="0.2">
      <c r="B146" s="120"/>
      <c r="C146" s="121" t="s">
        <v>75</v>
      </c>
      <c r="D146" s="121" t="s">
        <v>179</v>
      </c>
      <c r="E146" s="122" t="s">
        <v>2183</v>
      </c>
      <c r="F146" s="123" t="s">
        <v>2125</v>
      </c>
      <c r="G146" s="124" t="s">
        <v>917</v>
      </c>
      <c r="H146" s="125">
        <v>1</v>
      </c>
      <c r="I146" s="126"/>
      <c r="J146" s="127">
        <f t="shared" si="30"/>
        <v>0</v>
      </c>
      <c r="K146" s="123" t="s">
        <v>338</v>
      </c>
      <c r="L146" s="28"/>
      <c r="M146" s="128" t="s">
        <v>3</v>
      </c>
      <c r="N146" s="129" t="s">
        <v>46</v>
      </c>
      <c r="P146" s="130">
        <f t="shared" si="31"/>
        <v>0</v>
      </c>
      <c r="Q146" s="130">
        <v>0</v>
      </c>
      <c r="R146" s="130">
        <f t="shared" si="32"/>
        <v>0</v>
      </c>
      <c r="S146" s="130">
        <v>0</v>
      </c>
      <c r="T146" s="131">
        <f t="shared" si="33"/>
        <v>0</v>
      </c>
      <c r="AR146" s="132" t="s">
        <v>184</v>
      </c>
      <c r="AT146" s="132" t="s">
        <v>179</v>
      </c>
      <c r="AU146" s="132" t="s">
        <v>86</v>
      </c>
      <c r="AY146" s="17" t="s">
        <v>177</v>
      </c>
      <c r="BE146" s="133">
        <f t="shared" si="34"/>
        <v>0</v>
      </c>
      <c r="BF146" s="133">
        <f t="shared" si="35"/>
        <v>0</v>
      </c>
      <c r="BG146" s="133">
        <f t="shared" si="36"/>
        <v>0</v>
      </c>
      <c r="BH146" s="133">
        <f t="shared" si="37"/>
        <v>0</v>
      </c>
      <c r="BI146" s="133">
        <f t="shared" si="38"/>
        <v>0</v>
      </c>
      <c r="BJ146" s="17" t="s">
        <v>83</v>
      </c>
      <c r="BK146" s="133">
        <f t="shared" si="39"/>
        <v>0</v>
      </c>
      <c r="BL146" s="17" t="s">
        <v>184</v>
      </c>
      <c r="BM146" s="132" t="s">
        <v>870</v>
      </c>
    </row>
    <row r="147" spans="2:65" s="1" customFormat="1" ht="16.5" customHeight="1" x14ac:dyDescent="0.2">
      <c r="B147" s="120"/>
      <c r="C147" s="121" t="s">
        <v>75</v>
      </c>
      <c r="D147" s="121" t="s">
        <v>179</v>
      </c>
      <c r="E147" s="122" t="s">
        <v>2184</v>
      </c>
      <c r="F147" s="123" t="s">
        <v>2127</v>
      </c>
      <c r="G147" s="124" t="s">
        <v>917</v>
      </c>
      <c r="H147" s="125">
        <v>1</v>
      </c>
      <c r="I147" s="126"/>
      <c r="J147" s="127">
        <f t="shared" si="30"/>
        <v>0</v>
      </c>
      <c r="K147" s="123" t="s">
        <v>338</v>
      </c>
      <c r="L147" s="28"/>
      <c r="M147" s="128" t="s">
        <v>3</v>
      </c>
      <c r="N147" s="129" t="s">
        <v>46</v>
      </c>
      <c r="P147" s="130">
        <f t="shared" si="31"/>
        <v>0</v>
      </c>
      <c r="Q147" s="130">
        <v>0</v>
      </c>
      <c r="R147" s="130">
        <f t="shared" si="32"/>
        <v>0</v>
      </c>
      <c r="S147" s="130">
        <v>0</v>
      </c>
      <c r="T147" s="131">
        <f t="shared" si="33"/>
        <v>0</v>
      </c>
      <c r="AR147" s="132" t="s">
        <v>184</v>
      </c>
      <c r="AT147" s="132" t="s">
        <v>179</v>
      </c>
      <c r="AU147" s="132" t="s">
        <v>86</v>
      </c>
      <c r="AY147" s="17" t="s">
        <v>177</v>
      </c>
      <c r="BE147" s="133">
        <f t="shared" si="34"/>
        <v>0</v>
      </c>
      <c r="BF147" s="133">
        <f t="shared" si="35"/>
        <v>0</v>
      </c>
      <c r="BG147" s="133">
        <f t="shared" si="36"/>
        <v>0</v>
      </c>
      <c r="BH147" s="133">
        <f t="shared" si="37"/>
        <v>0</v>
      </c>
      <c r="BI147" s="133">
        <f t="shared" si="38"/>
        <v>0</v>
      </c>
      <c r="BJ147" s="17" t="s">
        <v>83</v>
      </c>
      <c r="BK147" s="133">
        <f t="shared" si="39"/>
        <v>0</v>
      </c>
      <c r="BL147" s="17" t="s">
        <v>184</v>
      </c>
      <c r="BM147" s="132" t="s">
        <v>883</v>
      </c>
    </row>
    <row r="148" spans="2:65" s="1" customFormat="1" ht="24.2" customHeight="1" x14ac:dyDescent="0.2">
      <c r="B148" s="120"/>
      <c r="C148" s="121" t="s">
        <v>75</v>
      </c>
      <c r="D148" s="121" t="s">
        <v>179</v>
      </c>
      <c r="E148" s="122" t="s">
        <v>2185</v>
      </c>
      <c r="F148" s="123" t="s">
        <v>2129</v>
      </c>
      <c r="G148" s="124" t="s">
        <v>917</v>
      </c>
      <c r="H148" s="125">
        <v>1</v>
      </c>
      <c r="I148" s="126"/>
      <c r="J148" s="127">
        <f t="shared" si="30"/>
        <v>0</v>
      </c>
      <c r="K148" s="123" t="s">
        <v>338</v>
      </c>
      <c r="L148" s="28"/>
      <c r="M148" s="128" t="s">
        <v>3</v>
      </c>
      <c r="N148" s="129" t="s">
        <v>46</v>
      </c>
      <c r="P148" s="130">
        <f t="shared" si="31"/>
        <v>0</v>
      </c>
      <c r="Q148" s="130">
        <v>0</v>
      </c>
      <c r="R148" s="130">
        <f t="shared" si="32"/>
        <v>0</v>
      </c>
      <c r="S148" s="130">
        <v>0</v>
      </c>
      <c r="T148" s="131">
        <f t="shared" si="33"/>
        <v>0</v>
      </c>
      <c r="AR148" s="132" t="s">
        <v>184</v>
      </c>
      <c r="AT148" s="132" t="s">
        <v>179</v>
      </c>
      <c r="AU148" s="132" t="s">
        <v>86</v>
      </c>
      <c r="AY148" s="17" t="s">
        <v>177</v>
      </c>
      <c r="BE148" s="133">
        <f t="shared" si="34"/>
        <v>0</v>
      </c>
      <c r="BF148" s="133">
        <f t="shared" si="35"/>
        <v>0</v>
      </c>
      <c r="BG148" s="133">
        <f t="shared" si="36"/>
        <v>0</v>
      </c>
      <c r="BH148" s="133">
        <f t="shared" si="37"/>
        <v>0</v>
      </c>
      <c r="BI148" s="133">
        <f t="shared" si="38"/>
        <v>0</v>
      </c>
      <c r="BJ148" s="17" t="s">
        <v>83</v>
      </c>
      <c r="BK148" s="133">
        <f t="shared" si="39"/>
        <v>0</v>
      </c>
      <c r="BL148" s="17" t="s">
        <v>184</v>
      </c>
      <c r="BM148" s="132" t="s">
        <v>892</v>
      </c>
    </row>
    <row r="149" spans="2:65" s="1" customFormat="1" ht="24.2" customHeight="1" x14ac:dyDescent="0.2">
      <c r="B149" s="120"/>
      <c r="C149" s="121" t="s">
        <v>75</v>
      </c>
      <c r="D149" s="121" t="s">
        <v>179</v>
      </c>
      <c r="E149" s="122" t="s">
        <v>2186</v>
      </c>
      <c r="F149" s="123" t="s">
        <v>2131</v>
      </c>
      <c r="G149" s="124" t="s">
        <v>917</v>
      </c>
      <c r="H149" s="125">
        <v>1</v>
      </c>
      <c r="I149" s="126"/>
      <c r="J149" s="127">
        <f t="shared" si="30"/>
        <v>0</v>
      </c>
      <c r="K149" s="123" t="s">
        <v>338</v>
      </c>
      <c r="L149" s="28"/>
      <c r="M149" s="128" t="s">
        <v>3</v>
      </c>
      <c r="N149" s="129" t="s">
        <v>46</v>
      </c>
      <c r="P149" s="130">
        <f t="shared" si="31"/>
        <v>0</v>
      </c>
      <c r="Q149" s="130">
        <v>0</v>
      </c>
      <c r="R149" s="130">
        <f t="shared" si="32"/>
        <v>0</v>
      </c>
      <c r="S149" s="130">
        <v>0</v>
      </c>
      <c r="T149" s="131">
        <f t="shared" si="33"/>
        <v>0</v>
      </c>
      <c r="AR149" s="132" t="s">
        <v>184</v>
      </c>
      <c r="AT149" s="132" t="s">
        <v>179</v>
      </c>
      <c r="AU149" s="132" t="s">
        <v>86</v>
      </c>
      <c r="AY149" s="17" t="s">
        <v>177</v>
      </c>
      <c r="BE149" s="133">
        <f t="shared" si="34"/>
        <v>0</v>
      </c>
      <c r="BF149" s="133">
        <f t="shared" si="35"/>
        <v>0</v>
      </c>
      <c r="BG149" s="133">
        <f t="shared" si="36"/>
        <v>0</v>
      </c>
      <c r="BH149" s="133">
        <f t="shared" si="37"/>
        <v>0</v>
      </c>
      <c r="BI149" s="133">
        <f t="shared" si="38"/>
        <v>0</v>
      </c>
      <c r="BJ149" s="17" t="s">
        <v>83</v>
      </c>
      <c r="BK149" s="133">
        <f t="shared" si="39"/>
        <v>0</v>
      </c>
      <c r="BL149" s="17" t="s">
        <v>184</v>
      </c>
      <c r="BM149" s="132" t="s">
        <v>901</v>
      </c>
    </row>
    <row r="150" spans="2:65" s="1" customFormat="1" ht="24.2" customHeight="1" x14ac:dyDescent="0.2">
      <c r="B150" s="120"/>
      <c r="C150" s="121" t="s">
        <v>75</v>
      </c>
      <c r="D150" s="121" t="s">
        <v>179</v>
      </c>
      <c r="E150" s="122" t="s">
        <v>2187</v>
      </c>
      <c r="F150" s="123" t="s">
        <v>2133</v>
      </c>
      <c r="G150" s="124" t="s">
        <v>917</v>
      </c>
      <c r="H150" s="125">
        <v>1</v>
      </c>
      <c r="I150" s="126"/>
      <c r="J150" s="127">
        <f t="shared" si="30"/>
        <v>0</v>
      </c>
      <c r="K150" s="123" t="s">
        <v>338</v>
      </c>
      <c r="L150" s="28"/>
      <c r="M150" s="128" t="s">
        <v>3</v>
      </c>
      <c r="N150" s="129" t="s">
        <v>46</v>
      </c>
      <c r="P150" s="130">
        <f t="shared" si="31"/>
        <v>0</v>
      </c>
      <c r="Q150" s="130">
        <v>0</v>
      </c>
      <c r="R150" s="130">
        <f t="shared" si="32"/>
        <v>0</v>
      </c>
      <c r="S150" s="130">
        <v>0</v>
      </c>
      <c r="T150" s="131">
        <f t="shared" si="33"/>
        <v>0</v>
      </c>
      <c r="AR150" s="132" t="s">
        <v>184</v>
      </c>
      <c r="AT150" s="132" t="s">
        <v>179</v>
      </c>
      <c r="AU150" s="132" t="s">
        <v>86</v>
      </c>
      <c r="AY150" s="17" t="s">
        <v>177</v>
      </c>
      <c r="BE150" s="133">
        <f t="shared" si="34"/>
        <v>0</v>
      </c>
      <c r="BF150" s="133">
        <f t="shared" si="35"/>
        <v>0</v>
      </c>
      <c r="BG150" s="133">
        <f t="shared" si="36"/>
        <v>0</v>
      </c>
      <c r="BH150" s="133">
        <f t="shared" si="37"/>
        <v>0</v>
      </c>
      <c r="BI150" s="133">
        <f t="shared" si="38"/>
        <v>0</v>
      </c>
      <c r="BJ150" s="17" t="s">
        <v>83</v>
      </c>
      <c r="BK150" s="133">
        <f t="shared" si="39"/>
        <v>0</v>
      </c>
      <c r="BL150" s="17" t="s">
        <v>184</v>
      </c>
      <c r="BM150" s="132" t="s">
        <v>911</v>
      </c>
    </row>
    <row r="151" spans="2:65" s="1" customFormat="1" ht="24.2" customHeight="1" x14ac:dyDescent="0.2">
      <c r="B151" s="120"/>
      <c r="C151" s="121" t="s">
        <v>75</v>
      </c>
      <c r="D151" s="121" t="s">
        <v>179</v>
      </c>
      <c r="E151" s="122" t="s">
        <v>2188</v>
      </c>
      <c r="F151" s="123" t="s">
        <v>2135</v>
      </c>
      <c r="G151" s="124" t="s">
        <v>917</v>
      </c>
      <c r="H151" s="125">
        <v>1</v>
      </c>
      <c r="I151" s="126"/>
      <c r="J151" s="127">
        <f t="shared" si="30"/>
        <v>0</v>
      </c>
      <c r="K151" s="123" t="s">
        <v>338</v>
      </c>
      <c r="L151" s="28"/>
      <c r="M151" s="128" t="s">
        <v>3</v>
      </c>
      <c r="N151" s="129" t="s">
        <v>46</v>
      </c>
      <c r="P151" s="130">
        <f t="shared" si="31"/>
        <v>0</v>
      </c>
      <c r="Q151" s="130">
        <v>0</v>
      </c>
      <c r="R151" s="130">
        <f t="shared" si="32"/>
        <v>0</v>
      </c>
      <c r="S151" s="130">
        <v>0</v>
      </c>
      <c r="T151" s="131">
        <f t="shared" si="33"/>
        <v>0</v>
      </c>
      <c r="AR151" s="132" t="s">
        <v>184</v>
      </c>
      <c r="AT151" s="132" t="s">
        <v>179</v>
      </c>
      <c r="AU151" s="132" t="s">
        <v>86</v>
      </c>
      <c r="AY151" s="17" t="s">
        <v>177</v>
      </c>
      <c r="BE151" s="133">
        <f t="shared" si="34"/>
        <v>0</v>
      </c>
      <c r="BF151" s="133">
        <f t="shared" si="35"/>
        <v>0</v>
      </c>
      <c r="BG151" s="133">
        <f t="shared" si="36"/>
        <v>0</v>
      </c>
      <c r="BH151" s="133">
        <f t="shared" si="37"/>
        <v>0</v>
      </c>
      <c r="BI151" s="133">
        <f t="shared" si="38"/>
        <v>0</v>
      </c>
      <c r="BJ151" s="17" t="s">
        <v>83</v>
      </c>
      <c r="BK151" s="133">
        <f t="shared" si="39"/>
        <v>0</v>
      </c>
      <c r="BL151" s="17" t="s">
        <v>184</v>
      </c>
      <c r="BM151" s="132" t="s">
        <v>919</v>
      </c>
    </row>
    <row r="152" spans="2:65" s="1" customFormat="1" ht="24.2" customHeight="1" x14ac:dyDescent="0.2">
      <c r="B152" s="120"/>
      <c r="C152" s="121" t="s">
        <v>75</v>
      </c>
      <c r="D152" s="121" t="s">
        <v>179</v>
      </c>
      <c r="E152" s="122" t="s">
        <v>2189</v>
      </c>
      <c r="F152" s="123" t="s">
        <v>2131</v>
      </c>
      <c r="G152" s="124" t="s">
        <v>917</v>
      </c>
      <c r="H152" s="125">
        <v>1</v>
      </c>
      <c r="I152" s="126"/>
      <c r="J152" s="127">
        <f t="shared" si="30"/>
        <v>0</v>
      </c>
      <c r="K152" s="123" t="s">
        <v>338</v>
      </c>
      <c r="L152" s="28"/>
      <c r="M152" s="128" t="s">
        <v>3</v>
      </c>
      <c r="N152" s="129" t="s">
        <v>46</v>
      </c>
      <c r="P152" s="130">
        <f t="shared" si="31"/>
        <v>0</v>
      </c>
      <c r="Q152" s="130">
        <v>0</v>
      </c>
      <c r="R152" s="130">
        <f t="shared" si="32"/>
        <v>0</v>
      </c>
      <c r="S152" s="130">
        <v>0</v>
      </c>
      <c r="T152" s="131">
        <f t="shared" si="33"/>
        <v>0</v>
      </c>
      <c r="AR152" s="132" t="s">
        <v>184</v>
      </c>
      <c r="AT152" s="132" t="s">
        <v>179</v>
      </c>
      <c r="AU152" s="132" t="s">
        <v>86</v>
      </c>
      <c r="AY152" s="17" t="s">
        <v>177</v>
      </c>
      <c r="BE152" s="133">
        <f t="shared" si="34"/>
        <v>0</v>
      </c>
      <c r="BF152" s="133">
        <f t="shared" si="35"/>
        <v>0</v>
      </c>
      <c r="BG152" s="133">
        <f t="shared" si="36"/>
        <v>0</v>
      </c>
      <c r="BH152" s="133">
        <f t="shared" si="37"/>
        <v>0</v>
      </c>
      <c r="BI152" s="133">
        <f t="shared" si="38"/>
        <v>0</v>
      </c>
      <c r="BJ152" s="17" t="s">
        <v>83</v>
      </c>
      <c r="BK152" s="133">
        <f t="shared" si="39"/>
        <v>0</v>
      </c>
      <c r="BL152" s="17" t="s">
        <v>184</v>
      </c>
      <c r="BM152" s="132" t="s">
        <v>931</v>
      </c>
    </row>
    <row r="153" spans="2:65" s="1" customFormat="1" ht="19.5" x14ac:dyDescent="0.2">
      <c r="B153" s="28"/>
      <c r="D153" s="139" t="s">
        <v>1231</v>
      </c>
      <c r="F153" s="172" t="s">
        <v>2190</v>
      </c>
      <c r="I153" s="136"/>
      <c r="L153" s="28"/>
      <c r="M153" s="137"/>
      <c r="T153" s="44"/>
      <c r="AT153" s="17" t="s">
        <v>1231</v>
      </c>
      <c r="AU153" s="17" t="s">
        <v>86</v>
      </c>
    </row>
    <row r="154" spans="2:65" s="1" customFormat="1" ht="24.2" customHeight="1" x14ac:dyDescent="0.2">
      <c r="B154" s="120"/>
      <c r="C154" s="121" t="s">
        <v>75</v>
      </c>
      <c r="D154" s="121" t="s">
        <v>179</v>
      </c>
      <c r="E154" s="122" t="s">
        <v>2191</v>
      </c>
      <c r="F154" s="123" t="s">
        <v>2131</v>
      </c>
      <c r="G154" s="124" t="s">
        <v>917</v>
      </c>
      <c r="H154" s="125">
        <v>1</v>
      </c>
      <c r="I154" s="126"/>
      <c r="J154" s="127">
        <f>ROUND(I154*H154,2)</f>
        <v>0</v>
      </c>
      <c r="K154" s="123" t="s">
        <v>338</v>
      </c>
      <c r="L154" s="28"/>
      <c r="M154" s="128" t="s">
        <v>3</v>
      </c>
      <c r="N154" s="129" t="s">
        <v>46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184</v>
      </c>
      <c r="AT154" s="132" t="s">
        <v>179</v>
      </c>
      <c r="AU154" s="132" t="s">
        <v>86</v>
      </c>
      <c r="AY154" s="17" t="s">
        <v>177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7" t="s">
        <v>83</v>
      </c>
      <c r="BK154" s="133">
        <f>ROUND(I154*H154,2)</f>
        <v>0</v>
      </c>
      <c r="BL154" s="17" t="s">
        <v>184</v>
      </c>
      <c r="BM154" s="132" t="s">
        <v>944</v>
      </c>
    </row>
    <row r="155" spans="2:65" s="1" customFormat="1" ht="19.5" x14ac:dyDescent="0.2">
      <c r="B155" s="28"/>
      <c r="D155" s="139" t="s">
        <v>1231</v>
      </c>
      <c r="F155" s="172" t="s">
        <v>2192</v>
      </c>
      <c r="I155" s="136"/>
      <c r="L155" s="28"/>
      <c r="M155" s="137"/>
      <c r="T155" s="44"/>
      <c r="AT155" s="17" t="s">
        <v>1231</v>
      </c>
      <c r="AU155" s="17" t="s">
        <v>86</v>
      </c>
    </row>
    <row r="156" spans="2:65" s="1" customFormat="1" ht="16.5" customHeight="1" x14ac:dyDescent="0.2">
      <c r="B156" s="120"/>
      <c r="C156" s="121" t="s">
        <v>75</v>
      </c>
      <c r="D156" s="121" t="s">
        <v>179</v>
      </c>
      <c r="E156" s="122" t="s">
        <v>2193</v>
      </c>
      <c r="F156" s="123" t="s">
        <v>2121</v>
      </c>
      <c r="G156" s="124" t="s">
        <v>917</v>
      </c>
      <c r="H156" s="125">
        <v>1</v>
      </c>
      <c r="I156" s="126"/>
      <c r="J156" s="127">
        <f t="shared" ref="J156:J164" si="40">ROUND(I156*H156,2)</f>
        <v>0</v>
      </c>
      <c r="K156" s="123" t="s">
        <v>338</v>
      </c>
      <c r="L156" s="28"/>
      <c r="M156" s="128" t="s">
        <v>3</v>
      </c>
      <c r="N156" s="129" t="s">
        <v>46</v>
      </c>
      <c r="P156" s="130">
        <f t="shared" ref="P156:P164" si="41">O156*H156</f>
        <v>0</v>
      </c>
      <c r="Q156" s="130">
        <v>0</v>
      </c>
      <c r="R156" s="130">
        <f t="shared" ref="R156:R164" si="42">Q156*H156</f>
        <v>0</v>
      </c>
      <c r="S156" s="130">
        <v>0</v>
      </c>
      <c r="T156" s="131">
        <f t="shared" ref="T156:T164" si="43">S156*H156</f>
        <v>0</v>
      </c>
      <c r="AR156" s="132" t="s">
        <v>184</v>
      </c>
      <c r="AT156" s="132" t="s">
        <v>179</v>
      </c>
      <c r="AU156" s="132" t="s">
        <v>86</v>
      </c>
      <c r="AY156" s="17" t="s">
        <v>177</v>
      </c>
      <c r="BE156" s="133">
        <f t="shared" ref="BE156:BE164" si="44">IF(N156="základní",J156,0)</f>
        <v>0</v>
      </c>
      <c r="BF156" s="133">
        <f t="shared" ref="BF156:BF164" si="45">IF(N156="snížená",J156,0)</f>
        <v>0</v>
      </c>
      <c r="BG156" s="133">
        <f t="shared" ref="BG156:BG164" si="46">IF(N156="zákl. přenesená",J156,0)</f>
        <v>0</v>
      </c>
      <c r="BH156" s="133">
        <f t="shared" ref="BH156:BH164" si="47">IF(N156="sníž. přenesená",J156,0)</f>
        <v>0</v>
      </c>
      <c r="BI156" s="133">
        <f t="shared" ref="BI156:BI164" si="48">IF(N156="nulová",J156,0)</f>
        <v>0</v>
      </c>
      <c r="BJ156" s="17" t="s">
        <v>83</v>
      </c>
      <c r="BK156" s="133">
        <f t="shared" ref="BK156:BK164" si="49">ROUND(I156*H156,2)</f>
        <v>0</v>
      </c>
      <c r="BL156" s="17" t="s">
        <v>184</v>
      </c>
      <c r="BM156" s="132" t="s">
        <v>955</v>
      </c>
    </row>
    <row r="157" spans="2:65" s="1" customFormat="1" ht="37.700000000000003" customHeight="1" x14ac:dyDescent="0.2">
      <c r="B157" s="120"/>
      <c r="C157" s="121" t="s">
        <v>75</v>
      </c>
      <c r="D157" s="121" t="s">
        <v>179</v>
      </c>
      <c r="E157" s="122" t="s">
        <v>2194</v>
      </c>
      <c r="F157" s="123" t="s">
        <v>2123</v>
      </c>
      <c r="G157" s="124" t="s">
        <v>917</v>
      </c>
      <c r="H157" s="125">
        <v>1</v>
      </c>
      <c r="I157" s="126"/>
      <c r="J157" s="127">
        <f t="shared" si="40"/>
        <v>0</v>
      </c>
      <c r="K157" s="123" t="s">
        <v>338</v>
      </c>
      <c r="L157" s="28"/>
      <c r="M157" s="128" t="s">
        <v>3</v>
      </c>
      <c r="N157" s="129" t="s">
        <v>46</v>
      </c>
      <c r="P157" s="130">
        <f t="shared" si="41"/>
        <v>0</v>
      </c>
      <c r="Q157" s="130">
        <v>0</v>
      </c>
      <c r="R157" s="130">
        <f t="shared" si="42"/>
        <v>0</v>
      </c>
      <c r="S157" s="130">
        <v>0</v>
      </c>
      <c r="T157" s="131">
        <f t="shared" si="43"/>
        <v>0</v>
      </c>
      <c r="AR157" s="132" t="s">
        <v>184</v>
      </c>
      <c r="AT157" s="132" t="s">
        <v>179</v>
      </c>
      <c r="AU157" s="132" t="s">
        <v>86</v>
      </c>
      <c r="AY157" s="17" t="s">
        <v>177</v>
      </c>
      <c r="BE157" s="133">
        <f t="shared" si="44"/>
        <v>0</v>
      </c>
      <c r="BF157" s="133">
        <f t="shared" si="45"/>
        <v>0</v>
      </c>
      <c r="BG157" s="133">
        <f t="shared" si="46"/>
        <v>0</v>
      </c>
      <c r="BH157" s="133">
        <f t="shared" si="47"/>
        <v>0</v>
      </c>
      <c r="BI157" s="133">
        <f t="shared" si="48"/>
        <v>0</v>
      </c>
      <c r="BJ157" s="17" t="s">
        <v>83</v>
      </c>
      <c r="BK157" s="133">
        <f t="shared" si="49"/>
        <v>0</v>
      </c>
      <c r="BL157" s="17" t="s">
        <v>184</v>
      </c>
      <c r="BM157" s="132" t="s">
        <v>967</v>
      </c>
    </row>
    <row r="158" spans="2:65" s="1" customFormat="1" ht="24.2" customHeight="1" x14ac:dyDescent="0.2">
      <c r="B158" s="120"/>
      <c r="C158" s="121" t="s">
        <v>75</v>
      </c>
      <c r="D158" s="121" t="s">
        <v>179</v>
      </c>
      <c r="E158" s="122" t="s">
        <v>2195</v>
      </c>
      <c r="F158" s="123" t="s">
        <v>2125</v>
      </c>
      <c r="G158" s="124" t="s">
        <v>917</v>
      </c>
      <c r="H158" s="125">
        <v>1</v>
      </c>
      <c r="I158" s="126"/>
      <c r="J158" s="127">
        <f t="shared" si="40"/>
        <v>0</v>
      </c>
      <c r="K158" s="123" t="s">
        <v>338</v>
      </c>
      <c r="L158" s="28"/>
      <c r="M158" s="128" t="s">
        <v>3</v>
      </c>
      <c r="N158" s="129" t="s">
        <v>46</v>
      </c>
      <c r="P158" s="130">
        <f t="shared" si="41"/>
        <v>0</v>
      </c>
      <c r="Q158" s="130">
        <v>0</v>
      </c>
      <c r="R158" s="130">
        <f t="shared" si="42"/>
        <v>0</v>
      </c>
      <c r="S158" s="130">
        <v>0</v>
      </c>
      <c r="T158" s="131">
        <f t="shared" si="43"/>
        <v>0</v>
      </c>
      <c r="AR158" s="132" t="s">
        <v>184</v>
      </c>
      <c r="AT158" s="132" t="s">
        <v>179</v>
      </c>
      <c r="AU158" s="132" t="s">
        <v>86</v>
      </c>
      <c r="AY158" s="17" t="s">
        <v>177</v>
      </c>
      <c r="BE158" s="133">
        <f t="shared" si="44"/>
        <v>0</v>
      </c>
      <c r="BF158" s="133">
        <f t="shared" si="45"/>
        <v>0</v>
      </c>
      <c r="BG158" s="133">
        <f t="shared" si="46"/>
        <v>0</v>
      </c>
      <c r="BH158" s="133">
        <f t="shared" si="47"/>
        <v>0</v>
      </c>
      <c r="BI158" s="133">
        <f t="shared" si="48"/>
        <v>0</v>
      </c>
      <c r="BJ158" s="17" t="s">
        <v>83</v>
      </c>
      <c r="BK158" s="133">
        <f t="shared" si="49"/>
        <v>0</v>
      </c>
      <c r="BL158" s="17" t="s">
        <v>184</v>
      </c>
      <c r="BM158" s="132" t="s">
        <v>977</v>
      </c>
    </row>
    <row r="159" spans="2:65" s="1" customFormat="1" ht="16.5" customHeight="1" x14ac:dyDescent="0.2">
      <c r="B159" s="120"/>
      <c r="C159" s="121" t="s">
        <v>75</v>
      </c>
      <c r="D159" s="121" t="s">
        <v>179</v>
      </c>
      <c r="E159" s="122" t="s">
        <v>2196</v>
      </c>
      <c r="F159" s="123" t="s">
        <v>2127</v>
      </c>
      <c r="G159" s="124" t="s">
        <v>917</v>
      </c>
      <c r="H159" s="125">
        <v>1</v>
      </c>
      <c r="I159" s="126"/>
      <c r="J159" s="127">
        <f t="shared" si="40"/>
        <v>0</v>
      </c>
      <c r="K159" s="123" t="s">
        <v>338</v>
      </c>
      <c r="L159" s="28"/>
      <c r="M159" s="128" t="s">
        <v>3</v>
      </c>
      <c r="N159" s="129" t="s">
        <v>46</v>
      </c>
      <c r="P159" s="130">
        <f t="shared" si="41"/>
        <v>0</v>
      </c>
      <c r="Q159" s="130">
        <v>0</v>
      </c>
      <c r="R159" s="130">
        <f t="shared" si="42"/>
        <v>0</v>
      </c>
      <c r="S159" s="130">
        <v>0</v>
      </c>
      <c r="T159" s="131">
        <f t="shared" si="43"/>
        <v>0</v>
      </c>
      <c r="AR159" s="132" t="s">
        <v>184</v>
      </c>
      <c r="AT159" s="132" t="s">
        <v>179</v>
      </c>
      <c r="AU159" s="132" t="s">
        <v>86</v>
      </c>
      <c r="AY159" s="17" t="s">
        <v>177</v>
      </c>
      <c r="BE159" s="133">
        <f t="shared" si="44"/>
        <v>0</v>
      </c>
      <c r="BF159" s="133">
        <f t="shared" si="45"/>
        <v>0</v>
      </c>
      <c r="BG159" s="133">
        <f t="shared" si="46"/>
        <v>0</v>
      </c>
      <c r="BH159" s="133">
        <f t="shared" si="47"/>
        <v>0</v>
      </c>
      <c r="BI159" s="133">
        <f t="shared" si="48"/>
        <v>0</v>
      </c>
      <c r="BJ159" s="17" t="s">
        <v>83</v>
      </c>
      <c r="BK159" s="133">
        <f t="shared" si="49"/>
        <v>0</v>
      </c>
      <c r="BL159" s="17" t="s">
        <v>184</v>
      </c>
      <c r="BM159" s="132" t="s">
        <v>990</v>
      </c>
    </row>
    <row r="160" spans="2:65" s="1" customFormat="1" ht="24.2" customHeight="1" x14ac:dyDescent="0.2">
      <c r="B160" s="120"/>
      <c r="C160" s="121" t="s">
        <v>75</v>
      </c>
      <c r="D160" s="121" t="s">
        <v>179</v>
      </c>
      <c r="E160" s="122" t="s">
        <v>2197</v>
      </c>
      <c r="F160" s="123" t="s">
        <v>2129</v>
      </c>
      <c r="G160" s="124" t="s">
        <v>917</v>
      </c>
      <c r="H160" s="125">
        <v>1</v>
      </c>
      <c r="I160" s="126"/>
      <c r="J160" s="127">
        <f t="shared" si="40"/>
        <v>0</v>
      </c>
      <c r="K160" s="123" t="s">
        <v>338</v>
      </c>
      <c r="L160" s="28"/>
      <c r="M160" s="128" t="s">
        <v>3</v>
      </c>
      <c r="N160" s="129" t="s">
        <v>46</v>
      </c>
      <c r="P160" s="130">
        <f t="shared" si="41"/>
        <v>0</v>
      </c>
      <c r="Q160" s="130">
        <v>0</v>
      </c>
      <c r="R160" s="130">
        <f t="shared" si="42"/>
        <v>0</v>
      </c>
      <c r="S160" s="130">
        <v>0</v>
      </c>
      <c r="T160" s="131">
        <f t="shared" si="43"/>
        <v>0</v>
      </c>
      <c r="AR160" s="132" t="s">
        <v>184</v>
      </c>
      <c r="AT160" s="132" t="s">
        <v>179</v>
      </c>
      <c r="AU160" s="132" t="s">
        <v>86</v>
      </c>
      <c r="AY160" s="17" t="s">
        <v>177</v>
      </c>
      <c r="BE160" s="133">
        <f t="shared" si="44"/>
        <v>0</v>
      </c>
      <c r="BF160" s="133">
        <f t="shared" si="45"/>
        <v>0</v>
      </c>
      <c r="BG160" s="133">
        <f t="shared" si="46"/>
        <v>0</v>
      </c>
      <c r="BH160" s="133">
        <f t="shared" si="47"/>
        <v>0</v>
      </c>
      <c r="BI160" s="133">
        <f t="shared" si="48"/>
        <v>0</v>
      </c>
      <c r="BJ160" s="17" t="s">
        <v>83</v>
      </c>
      <c r="BK160" s="133">
        <f t="shared" si="49"/>
        <v>0</v>
      </c>
      <c r="BL160" s="17" t="s">
        <v>184</v>
      </c>
      <c r="BM160" s="132" t="s">
        <v>1002</v>
      </c>
    </row>
    <row r="161" spans="2:65" s="1" customFormat="1" ht="24.2" customHeight="1" x14ac:dyDescent="0.2">
      <c r="B161" s="120"/>
      <c r="C161" s="121" t="s">
        <v>75</v>
      </c>
      <c r="D161" s="121" t="s">
        <v>179</v>
      </c>
      <c r="E161" s="122" t="s">
        <v>2198</v>
      </c>
      <c r="F161" s="123" t="s">
        <v>2131</v>
      </c>
      <c r="G161" s="124" t="s">
        <v>917</v>
      </c>
      <c r="H161" s="125">
        <v>1</v>
      </c>
      <c r="I161" s="126"/>
      <c r="J161" s="127">
        <f t="shared" si="40"/>
        <v>0</v>
      </c>
      <c r="K161" s="123" t="s">
        <v>338</v>
      </c>
      <c r="L161" s="28"/>
      <c r="M161" s="128" t="s">
        <v>3</v>
      </c>
      <c r="N161" s="129" t="s">
        <v>46</v>
      </c>
      <c r="P161" s="130">
        <f t="shared" si="41"/>
        <v>0</v>
      </c>
      <c r="Q161" s="130">
        <v>0</v>
      </c>
      <c r="R161" s="130">
        <f t="shared" si="42"/>
        <v>0</v>
      </c>
      <c r="S161" s="130">
        <v>0</v>
      </c>
      <c r="T161" s="131">
        <f t="shared" si="43"/>
        <v>0</v>
      </c>
      <c r="AR161" s="132" t="s">
        <v>184</v>
      </c>
      <c r="AT161" s="132" t="s">
        <v>179</v>
      </c>
      <c r="AU161" s="132" t="s">
        <v>86</v>
      </c>
      <c r="AY161" s="17" t="s">
        <v>177</v>
      </c>
      <c r="BE161" s="133">
        <f t="shared" si="44"/>
        <v>0</v>
      </c>
      <c r="BF161" s="133">
        <f t="shared" si="45"/>
        <v>0</v>
      </c>
      <c r="BG161" s="133">
        <f t="shared" si="46"/>
        <v>0</v>
      </c>
      <c r="BH161" s="133">
        <f t="shared" si="47"/>
        <v>0</v>
      </c>
      <c r="BI161" s="133">
        <f t="shared" si="48"/>
        <v>0</v>
      </c>
      <c r="BJ161" s="17" t="s">
        <v>83</v>
      </c>
      <c r="BK161" s="133">
        <f t="shared" si="49"/>
        <v>0</v>
      </c>
      <c r="BL161" s="17" t="s">
        <v>184</v>
      </c>
      <c r="BM161" s="132" t="s">
        <v>1015</v>
      </c>
    </row>
    <row r="162" spans="2:65" s="1" customFormat="1" ht="24.2" customHeight="1" x14ac:dyDescent="0.2">
      <c r="B162" s="120"/>
      <c r="C162" s="121" t="s">
        <v>75</v>
      </c>
      <c r="D162" s="121" t="s">
        <v>179</v>
      </c>
      <c r="E162" s="122" t="s">
        <v>2199</v>
      </c>
      <c r="F162" s="123" t="s">
        <v>2133</v>
      </c>
      <c r="G162" s="124" t="s">
        <v>917</v>
      </c>
      <c r="H162" s="125">
        <v>1</v>
      </c>
      <c r="I162" s="126"/>
      <c r="J162" s="127">
        <f t="shared" si="40"/>
        <v>0</v>
      </c>
      <c r="K162" s="123" t="s">
        <v>338</v>
      </c>
      <c r="L162" s="28"/>
      <c r="M162" s="128" t="s">
        <v>3</v>
      </c>
      <c r="N162" s="129" t="s">
        <v>46</v>
      </c>
      <c r="P162" s="130">
        <f t="shared" si="41"/>
        <v>0</v>
      </c>
      <c r="Q162" s="130">
        <v>0</v>
      </c>
      <c r="R162" s="130">
        <f t="shared" si="42"/>
        <v>0</v>
      </c>
      <c r="S162" s="130">
        <v>0</v>
      </c>
      <c r="T162" s="131">
        <f t="shared" si="43"/>
        <v>0</v>
      </c>
      <c r="AR162" s="132" t="s">
        <v>184</v>
      </c>
      <c r="AT162" s="132" t="s">
        <v>179</v>
      </c>
      <c r="AU162" s="132" t="s">
        <v>86</v>
      </c>
      <c r="AY162" s="17" t="s">
        <v>177</v>
      </c>
      <c r="BE162" s="133">
        <f t="shared" si="44"/>
        <v>0</v>
      </c>
      <c r="BF162" s="133">
        <f t="shared" si="45"/>
        <v>0</v>
      </c>
      <c r="BG162" s="133">
        <f t="shared" si="46"/>
        <v>0</v>
      </c>
      <c r="BH162" s="133">
        <f t="shared" si="47"/>
        <v>0</v>
      </c>
      <c r="BI162" s="133">
        <f t="shared" si="48"/>
        <v>0</v>
      </c>
      <c r="BJ162" s="17" t="s">
        <v>83</v>
      </c>
      <c r="BK162" s="133">
        <f t="shared" si="49"/>
        <v>0</v>
      </c>
      <c r="BL162" s="17" t="s">
        <v>184</v>
      </c>
      <c r="BM162" s="132" t="s">
        <v>1031</v>
      </c>
    </row>
    <row r="163" spans="2:65" s="1" customFormat="1" ht="24.2" customHeight="1" x14ac:dyDescent="0.2">
      <c r="B163" s="120"/>
      <c r="C163" s="121" t="s">
        <v>75</v>
      </c>
      <c r="D163" s="121" t="s">
        <v>179</v>
      </c>
      <c r="E163" s="122" t="s">
        <v>2200</v>
      </c>
      <c r="F163" s="123" t="s">
        <v>2135</v>
      </c>
      <c r="G163" s="124" t="s">
        <v>917</v>
      </c>
      <c r="H163" s="125">
        <v>1</v>
      </c>
      <c r="I163" s="126"/>
      <c r="J163" s="127">
        <f t="shared" si="40"/>
        <v>0</v>
      </c>
      <c r="K163" s="123" t="s">
        <v>338</v>
      </c>
      <c r="L163" s="28"/>
      <c r="M163" s="128" t="s">
        <v>3</v>
      </c>
      <c r="N163" s="129" t="s">
        <v>46</v>
      </c>
      <c r="P163" s="130">
        <f t="shared" si="41"/>
        <v>0</v>
      </c>
      <c r="Q163" s="130">
        <v>0</v>
      </c>
      <c r="R163" s="130">
        <f t="shared" si="42"/>
        <v>0</v>
      </c>
      <c r="S163" s="130">
        <v>0</v>
      </c>
      <c r="T163" s="131">
        <f t="shared" si="43"/>
        <v>0</v>
      </c>
      <c r="AR163" s="132" t="s">
        <v>184</v>
      </c>
      <c r="AT163" s="132" t="s">
        <v>179</v>
      </c>
      <c r="AU163" s="132" t="s">
        <v>86</v>
      </c>
      <c r="AY163" s="17" t="s">
        <v>177</v>
      </c>
      <c r="BE163" s="133">
        <f t="shared" si="44"/>
        <v>0</v>
      </c>
      <c r="BF163" s="133">
        <f t="shared" si="45"/>
        <v>0</v>
      </c>
      <c r="BG163" s="133">
        <f t="shared" si="46"/>
        <v>0</v>
      </c>
      <c r="BH163" s="133">
        <f t="shared" si="47"/>
        <v>0</v>
      </c>
      <c r="BI163" s="133">
        <f t="shared" si="48"/>
        <v>0</v>
      </c>
      <c r="BJ163" s="17" t="s">
        <v>83</v>
      </c>
      <c r="BK163" s="133">
        <f t="shared" si="49"/>
        <v>0</v>
      </c>
      <c r="BL163" s="17" t="s">
        <v>184</v>
      </c>
      <c r="BM163" s="132" t="s">
        <v>1045</v>
      </c>
    </row>
    <row r="164" spans="2:65" s="1" customFormat="1" ht="24.2" customHeight="1" x14ac:dyDescent="0.2">
      <c r="B164" s="120"/>
      <c r="C164" s="121" t="s">
        <v>75</v>
      </c>
      <c r="D164" s="121" t="s">
        <v>179</v>
      </c>
      <c r="E164" s="122" t="s">
        <v>2201</v>
      </c>
      <c r="F164" s="123" t="s">
        <v>2131</v>
      </c>
      <c r="G164" s="124" t="s">
        <v>917</v>
      </c>
      <c r="H164" s="125">
        <v>1</v>
      </c>
      <c r="I164" s="126"/>
      <c r="J164" s="127">
        <f t="shared" si="40"/>
        <v>0</v>
      </c>
      <c r="K164" s="123" t="s">
        <v>338</v>
      </c>
      <c r="L164" s="28"/>
      <c r="M164" s="128" t="s">
        <v>3</v>
      </c>
      <c r="N164" s="129" t="s">
        <v>46</v>
      </c>
      <c r="P164" s="130">
        <f t="shared" si="41"/>
        <v>0</v>
      </c>
      <c r="Q164" s="130">
        <v>0</v>
      </c>
      <c r="R164" s="130">
        <f t="shared" si="42"/>
        <v>0</v>
      </c>
      <c r="S164" s="130">
        <v>0</v>
      </c>
      <c r="T164" s="131">
        <f t="shared" si="43"/>
        <v>0</v>
      </c>
      <c r="AR164" s="132" t="s">
        <v>184</v>
      </c>
      <c r="AT164" s="132" t="s">
        <v>179</v>
      </c>
      <c r="AU164" s="132" t="s">
        <v>86</v>
      </c>
      <c r="AY164" s="17" t="s">
        <v>177</v>
      </c>
      <c r="BE164" s="133">
        <f t="shared" si="44"/>
        <v>0</v>
      </c>
      <c r="BF164" s="133">
        <f t="shared" si="45"/>
        <v>0</v>
      </c>
      <c r="BG164" s="133">
        <f t="shared" si="46"/>
        <v>0</v>
      </c>
      <c r="BH164" s="133">
        <f t="shared" si="47"/>
        <v>0</v>
      </c>
      <c r="BI164" s="133">
        <f t="shared" si="48"/>
        <v>0</v>
      </c>
      <c r="BJ164" s="17" t="s">
        <v>83</v>
      </c>
      <c r="BK164" s="133">
        <f t="shared" si="49"/>
        <v>0</v>
      </c>
      <c r="BL164" s="17" t="s">
        <v>184</v>
      </c>
      <c r="BM164" s="132" t="s">
        <v>1057</v>
      </c>
    </row>
    <row r="165" spans="2:65" s="1" customFormat="1" ht="19.5" x14ac:dyDescent="0.2">
      <c r="B165" s="28"/>
      <c r="D165" s="139" t="s">
        <v>1231</v>
      </c>
      <c r="F165" s="172" t="s">
        <v>2202</v>
      </c>
      <c r="I165" s="136"/>
      <c r="L165" s="28"/>
      <c r="M165" s="137"/>
      <c r="T165" s="44"/>
      <c r="AT165" s="17" t="s">
        <v>1231</v>
      </c>
      <c r="AU165" s="17" t="s">
        <v>86</v>
      </c>
    </row>
    <row r="166" spans="2:65" s="1" customFormat="1" ht="16.5" customHeight="1" x14ac:dyDescent="0.2">
      <c r="B166" s="120"/>
      <c r="C166" s="121" t="s">
        <v>75</v>
      </c>
      <c r="D166" s="121" t="s">
        <v>179</v>
      </c>
      <c r="E166" s="122" t="s">
        <v>2203</v>
      </c>
      <c r="F166" s="123" t="s">
        <v>2121</v>
      </c>
      <c r="G166" s="124" t="s">
        <v>917</v>
      </c>
      <c r="H166" s="125">
        <v>1</v>
      </c>
      <c r="I166" s="126"/>
      <c r="J166" s="127">
        <f t="shared" ref="J166:J175" si="50">ROUND(I166*H166,2)</f>
        <v>0</v>
      </c>
      <c r="K166" s="123" t="s">
        <v>338</v>
      </c>
      <c r="L166" s="28"/>
      <c r="M166" s="128" t="s">
        <v>3</v>
      </c>
      <c r="N166" s="129" t="s">
        <v>46</v>
      </c>
      <c r="P166" s="130">
        <f t="shared" ref="P166:P175" si="51">O166*H166</f>
        <v>0</v>
      </c>
      <c r="Q166" s="130">
        <v>0</v>
      </c>
      <c r="R166" s="130">
        <f t="shared" ref="R166:R175" si="52">Q166*H166</f>
        <v>0</v>
      </c>
      <c r="S166" s="130">
        <v>0</v>
      </c>
      <c r="T166" s="131">
        <f t="shared" ref="T166:T175" si="53">S166*H166</f>
        <v>0</v>
      </c>
      <c r="AR166" s="132" t="s">
        <v>184</v>
      </c>
      <c r="AT166" s="132" t="s">
        <v>179</v>
      </c>
      <c r="AU166" s="132" t="s">
        <v>86</v>
      </c>
      <c r="AY166" s="17" t="s">
        <v>177</v>
      </c>
      <c r="BE166" s="133">
        <f t="shared" ref="BE166:BE175" si="54">IF(N166="základní",J166,0)</f>
        <v>0</v>
      </c>
      <c r="BF166" s="133">
        <f t="shared" ref="BF166:BF175" si="55">IF(N166="snížená",J166,0)</f>
        <v>0</v>
      </c>
      <c r="BG166" s="133">
        <f t="shared" ref="BG166:BG175" si="56">IF(N166="zákl. přenesená",J166,0)</f>
        <v>0</v>
      </c>
      <c r="BH166" s="133">
        <f t="shared" ref="BH166:BH175" si="57">IF(N166="sníž. přenesená",J166,0)</f>
        <v>0</v>
      </c>
      <c r="BI166" s="133">
        <f t="shared" ref="BI166:BI175" si="58">IF(N166="nulová",J166,0)</f>
        <v>0</v>
      </c>
      <c r="BJ166" s="17" t="s">
        <v>83</v>
      </c>
      <c r="BK166" s="133">
        <f t="shared" ref="BK166:BK175" si="59">ROUND(I166*H166,2)</f>
        <v>0</v>
      </c>
      <c r="BL166" s="17" t="s">
        <v>184</v>
      </c>
      <c r="BM166" s="132" t="s">
        <v>1071</v>
      </c>
    </row>
    <row r="167" spans="2:65" s="1" customFormat="1" ht="37.700000000000003" customHeight="1" x14ac:dyDescent="0.2">
      <c r="B167" s="120"/>
      <c r="C167" s="121" t="s">
        <v>75</v>
      </c>
      <c r="D167" s="121" t="s">
        <v>179</v>
      </c>
      <c r="E167" s="122" t="s">
        <v>2204</v>
      </c>
      <c r="F167" s="123" t="s">
        <v>2123</v>
      </c>
      <c r="G167" s="124" t="s">
        <v>917</v>
      </c>
      <c r="H167" s="125">
        <v>1</v>
      </c>
      <c r="I167" s="126"/>
      <c r="J167" s="127">
        <f t="shared" si="50"/>
        <v>0</v>
      </c>
      <c r="K167" s="123" t="s">
        <v>338</v>
      </c>
      <c r="L167" s="28"/>
      <c r="M167" s="128" t="s">
        <v>3</v>
      </c>
      <c r="N167" s="129" t="s">
        <v>46</v>
      </c>
      <c r="P167" s="130">
        <f t="shared" si="51"/>
        <v>0</v>
      </c>
      <c r="Q167" s="130">
        <v>0</v>
      </c>
      <c r="R167" s="130">
        <f t="shared" si="52"/>
        <v>0</v>
      </c>
      <c r="S167" s="130">
        <v>0</v>
      </c>
      <c r="T167" s="131">
        <f t="shared" si="53"/>
        <v>0</v>
      </c>
      <c r="AR167" s="132" t="s">
        <v>184</v>
      </c>
      <c r="AT167" s="132" t="s">
        <v>179</v>
      </c>
      <c r="AU167" s="132" t="s">
        <v>86</v>
      </c>
      <c r="AY167" s="17" t="s">
        <v>177</v>
      </c>
      <c r="BE167" s="133">
        <f t="shared" si="54"/>
        <v>0</v>
      </c>
      <c r="BF167" s="133">
        <f t="shared" si="55"/>
        <v>0</v>
      </c>
      <c r="BG167" s="133">
        <f t="shared" si="56"/>
        <v>0</v>
      </c>
      <c r="BH167" s="133">
        <f t="shared" si="57"/>
        <v>0</v>
      </c>
      <c r="BI167" s="133">
        <f t="shared" si="58"/>
        <v>0</v>
      </c>
      <c r="BJ167" s="17" t="s">
        <v>83</v>
      </c>
      <c r="BK167" s="133">
        <f t="shared" si="59"/>
        <v>0</v>
      </c>
      <c r="BL167" s="17" t="s">
        <v>184</v>
      </c>
      <c r="BM167" s="132" t="s">
        <v>1082</v>
      </c>
    </row>
    <row r="168" spans="2:65" s="1" customFormat="1" ht="24.2" customHeight="1" x14ac:dyDescent="0.2">
      <c r="B168" s="120"/>
      <c r="C168" s="121" t="s">
        <v>75</v>
      </c>
      <c r="D168" s="121" t="s">
        <v>179</v>
      </c>
      <c r="E168" s="122" t="s">
        <v>2205</v>
      </c>
      <c r="F168" s="123" t="s">
        <v>2125</v>
      </c>
      <c r="G168" s="124" t="s">
        <v>917</v>
      </c>
      <c r="H168" s="125">
        <v>1</v>
      </c>
      <c r="I168" s="126"/>
      <c r="J168" s="127">
        <f t="shared" si="50"/>
        <v>0</v>
      </c>
      <c r="K168" s="123" t="s">
        <v>338</v>
      </c>
      <c r="L168" s="28"/>
      <c r="M168" s="128" t="s">
        <v>3</v>
      </c>
      <c r="N168" s="129" t="s">
        <v>46</v>
      </c>
      <c r="P168" s="130">
        <f t="shared" si="51"/>
        <v>0</v>
      </c>
      <c r="Q168" s="130">
        <v>0</v>
      </c>
      <c r="R168" s="130">
        <f t="shared" si="52"/>
        <v>0</v>
      </c>
      <c r="S168" s="130">
        <v>0</v>
      </c>
      <c r="T168" s="131">
        <f t="shared" si="53"/>
        <v>0</v>
      </c>
      <c r="AR168" s="132" t="s">
        <v>184</v>
      </c>
      <c r="AT168" s="132" t="s">
        <v>179</v>
      </c>
      <c r="AU168" s="132" t="s">
        <v>86</v>
      </c>
      <c r="AY168" s="17" t="s">
        <v>177</v>
      </c>
      <c r="BE168" s="133">
        <f t="shared" si="54"/>
        <v>0</v>
      </c>
      <c r="BF168" s="133">
        <f t="shared" si="55"/>
        <v>0</v>
      </c>
      <c r="BG168" s="133">
        <f t="shared" si="56"/>
        <v>0</v>
      </c>
      <c r="BH168" s="133">
        <f t="shared" si="57"/>
        <v>0</v>
      </c>
      <c r="BI168" s="133">
        <f t="shared" si="58"/>
        <v>0</v>
      </c>
      <c r="BJ168" s="17" t="s">
        <v>83</v>
      </c>
      <c r="BK168" s="133">
        <f t="shared" si="59"/>
        <v>0</v>
      </c>
      <c r="BL168" s="17" t="s">
        <v>184</v>
      </c>
      <c r="BM168" s="132" t="s">
        <v>1096</v>
      </c>
    </row>
    <row r="169" spans="2:65" s="1" customFormat="1" ht="16.5" customHeight="1" x14ac:dyDescent="0.2">
      <c r="B169" s="120"/>
      <c r="C169" s="121" t="s">
        <v>75</v>
      </c>
      <c r="D169" s="121" t="s">
        <v>179</v>
      </c>
      <c r="E169" s="122" t="s">
        <v>2206</v>
      </c>
      <c r="F169" s="123" t="s">
        <v>2127</v>
      </c>
      <c r="G169" s="124" t="s">
        <v>917</v>
      </c>
      <c r="H169" s="125">
        <v>1</v>
      </c>
      <c r="I169" s="126"/>
      <c r="J169" s="127">
        <f t="shared" si="50"/>
        <v>0</v>
      </c>
      <c r="K169" s="123" t="s">
        <v>338</v>
      </c>
      <c r="L169" s="28"/>
      <c r="M169" s="128" t="s">
        <v>3</v>
      </c>
      <c r="N169" s="129" t="s">
        <v>46</v>
      </c>
      <c r="P169" s="130">
        <f t="shared" si="51"/>
        <v>0</v>
      </c>
      <c r="Q169" s="130">
        <v>0</v>
      </c>
      <c r="R169" s="130">
        <f t="shared" si="52"/>
        <v>0</v>
      </c>
      <c r="S169" s="130">
        <v>0</v>
      </c>
      <c r="T169" s="131">
        <f t="shared" si="53"/>
        <v>0</v>
      </c>
      <c r="AR169" s="132" t="s">
        <v>184</v>
      </c>
      <c r="AT169" s="132" t="s">
        <v>179</v>
      </c>
      <c r="AU169" s="132" t="s">
        <v>86</v>
      </c>
      <c r="AY169" s="17" t="s">
        <v>177</v>
      </c>
      <c r="BE169" s="133">
        <f t="shared" si="54"/>
        <v>0</v>
      </c>
      <c r="BF169" s="133">
        <f t="shared" si="55"/>
        <v>0</v>
      </c>
      <c r="BG169" s="133">
        <f t="shared" si="56"/>
        <v>0</v>
      </c>
      <c r="BH169" s="133">
        <f t="shared" si="57"/>
        <v>0</v>
      </c>
      <c r="BI169" s="133">
        <f t="shared" si="58"/>
        <v>0</v>
      </c>
      <c r="BJ169" s="17" t="s">
        <v>83</v>
      </c>
      <c r="BK169" s="133">
        <f t="shared" si="59"/>
        <v>0</v>
      </c>
      <c r="BL169" s="17" t="s">
        <v>184</v>
      </c>
      <c r="BM169" s="132" t="s">
        <v>1106</v>
      </c>
    </row>
    <row r="170" spans="2:65" s="1" customFormat="1" ht="24.2" customHeight="1" x14ac:dyDescent="0.2">
      <c r="B170" s="120"/>
      <c r="C170" s="121" t="s">
        <v>75</v>
      </c>
      <c r="D170" s="121" t="s">
        <v>179</v>
      </c>
      <c r="E170" s="122" t="s">
        <v>2207</v>
      </c>
      <c r="F170" s="123" t="s">
        <v>2129</v>
      </c>
      <c r="G170" s="124" t="s">
        <v>917</v>
      </c>
      <c r="H170" s="125">
        <v>1</v>
      </c>
      <c r="I170" s="126"/>
      <c r="J170" s="127">
        <f t="shared" si="50"/>
        <v>0</v>
      </c>
      <c r="K170" s="123" t="s">
        <v>338</v>
      </c>
      <c r="L170" s="28"/>
      <c r="M170" s="128" t="s">
        <v>3</v>
      </c>
      <c r="N170" s="129" t="s">
        <v>46</v>
      </c>
      <c r="P170" s="130">
        <f t="shared" si="51"/>
        <v>0</v>
      </c>
      <c r="Q170" s="130">
        <v>0</v>
      </c>
      <c r="R170" s="130">
        <f t="shared" si="52"/>
        <v>0</v>
      </c>
      <c r="S170" s="130">
        <v>0</v>
      </c>
      <c r="T170" s="131">
        <f t="shared" si="53"/>
        <v>0</v>
      </c>
      <c r="AR170" s="132" t="s">
        <v>184</v>
      </c>
      <c r="AT170" s="132" t="s">
        <v>179</v>
      </c>
      <c r="AU170" s="132" t="s">
        <v>86</v>
      </c>
      <c r="AY170" s="17" t="s">
        <v>177</v>
      </c>
      <c r="BE170" s="133">
        <f t="shared" si="54"/>
        <v>0</v>
      </c>
      <c r="BF170" s="133">
        <f t="shared" si="55"/>
        <v>0</v>
      </c>
      <c r="BG170" s="133">
        <f t="shared" si="56"/>
        <v>0</v>
      </c>
      <c r="BH170" s="133">
        <f t="shared" si="57"/>
        <v>0</v>
      </c>
      <c r="BI170" s="133">
        <f t="shared" si="58"/>
        <v>0</v>
      </c>
      <c r="BJ170" s="17" t="s">
        <v>83</v>
      </c>
      <c r="BK170" s="133">
        <f t="shared" si="59"/>
        <v>0</v>
      </c>
      <c r="BL170" s="17" t="s">
        <v>184</v>
      </c>
      <c r="BM170" s="132" t="s">
        <v>1120</v>
      </c>
    </row>
    <row r="171" spans="2:65" s="1" customFormat="1" ht="24.2" customHeight="1" x14ac:dyDescent="0.2">
      <c r="B171" s="120"/>
      <c r="C171" s="121" t="s">
        <v>75</v>
      </c>
      <c r="D171" s="121" t="s">
        <v>179</v>
      </c>
      <c r="E171" s="122" t="s">
        <v>2208</v>
      </c>
      <c r="F171" s="123" t="s">
        <v>2131</v>
      </c>
      <c r="G171" s="124" t="s">
        <v>917</v>
      </c>
      <c r="H171" s="125">
        <v>1</v>
      </c>
      <c r="I171" s="126"/>
      <c r="J171" s="127">
        <f t="shared" si="50"/>
        <v>0</v>
      </c>
      <c r="K171" s="123" t="s">
        <v>338</v>
      </c>
      <c r="L171" s="28"/>
      <c r="M171" s="128" t="s">
        <v>3</v>
      </c>
      <c r="N171" s="129" t="s">
        <v>46</v>
      </c>
      <c r="P171" s="130">
        <f t="shared" si="51"/>
        <v>0</v>
      </c>
      <c r="Q171" s="130">
        <v>0</v>
      </c>
      <c r="R171" s="130">
        <f t="shared" si="52"/>
        <v>0</v>
      </c>
      <c r="S171" s="130">
        <v>0</v>
      </c>
      <c r="T171" s="131">
        <f t="shared" si="53"/>
        <v>0</v>
      </c>
      <c r="AR171" s="132" t="s">
        <v>184</v>
      </c>
      <c r="AT171" s="132" t="s">
        <v>179</v>
      </c>
      <c r="AU171" s="132" t="s">
        <v>86</v>
      </c>
      <c r="AY171" s="17" t="s">
        <v>177</v>
      </c>
      <c r="BE171" s="133">
        <f t="shared" si="54"/>
        <v>0</v>
      </c>
      <c r="BF171" s="133">
        <f t="shared" si="55"/>
        <v>0</v>
      </c>
      <c r="BG171" s="133">
        <f t="shared" si="56"/>
        <v>0</v>
      </c>
      <c r="BH171" s="133">
        <f t="shared" si="57"/>
        <v>0</v>
      </c>
      <c r="BI171" s="133">
        <f t="shared" si="58"/>
        <v>0</v>
      </c>
      <c r="BJ171" s="17" t="s">
        <v>83</v>
      </c>
      <c r="BK171" s="133">
        <f t="shared" si="59"/>
        <v>0</v>
      </c>
      <c r="BL171" s="17" t="s">
        <v>184</v>
      </c>
      <c r="BM171" s="132" t="s">
        <v>1132</v>
      </c>
    </row>
    <row r="172" spans="2:65" s="1" customFormat="1" ht="24.2" customHeight="1" x14ac:dyDescent="0.2">
      <c r="B172" s="120"/>
      <c r="C172" s="121" t="s">
        <v>75</v>
      </c>
      <c r="D172" s="121" t="s">
        <v>179</v>
      </c>
      <c r="E172" s="122" t="s">
        <v>2209</v>
      </c>
      <c r="F172" s="123" t="s">
        <v>2133</v>
      </c>
      <c r="G172" s="124" t="s">
        <v>917</v>
      </c>
      <c r="H172" s="125">
        <v>1</v>
      </c>
      <c r="I172" s="126"/>
      <c r="J172" s="127">
        <f t="shared" si="50"/>
        <v>0</v>
      </c>
      <c r="K172" s="123" t="s">
        <v>338</v>
      </c>
      <c r="L172" s="28"/>
      <c r="M172" s="128" t="s">
        <v>3</v>
      </c>
      <c r="N172" s="129" t="s">
        <v>46</v>
      </c>
      <c r="P172" s="130">
        <f t="shared" si="51"/>
        <v>0</v>
      </c>
      <c r="Q172" s="130">
        <v>0</v>
      </c>
      <c r="R172" s="130">
        <f t="shared" si="52"/>
        <v>0</v>
      </c>
      <c r="S172" s="130">
        <v>0</v>
      </c>
      <c r="T172" s="131">
        <f t="shared" si="53"/>
        <v>0</v>
      </c>
      <c r="AR172" s="132" t="s">
        <v>184</v>
      </c>
      <c r="AT172" s="132" t="s">
        <v>179</v>
      </c>
      <c r="AU172" s="132" t="s">
        <v>86</v>
      </c>
      <c r="AY172" s="17" t="s">
        <v>177</v>
      </c>
      <c r="BE172" s="133">
        <f t="shared" si="54"/>
        <v>0</v>
      </c>
      <c r="BF172" s="133">
        <f t="shared" si="55"/>
        <v>0</v>
      </c>
      <c r="BG172" s="133">
        <f t="shared" si="56"/>
        <v>0</v>
      </c>
      <c r="BH172" s="133">
        <f t="shared" si="57"/>
        <v>0</v>
      </c>
      <c r="BI172" s="133">
        <f t="shared" si="58"/>
        <v>0</v>
      </c>
      <c r="BJ172" s="17" t="s">
        <v>83</v>
      </c>
      <c r="BK172" s="133">
        <f t="shared" si="59"/>
        <v>0</v>
      </c>
      <c r="BL172" s="17" t="s">
        <v>184</v>
      </c>
      <c r="BM172" s="132" t="s">
        <v>1144</v>
      </c>
    </row>
    <row r="173" spans="2:65" s="1" customFormat="1" ht="24.2" customHeight="1" x14ac:dyDescent="0.2">
      <c r="B173" s="120"/>
      <c r="C173" s="121" t="s">
        <v>75</v>
      </c>
      <c r="D173" s="121" t="s">
        <v>179</v>
      </c>
      <c r="E173" s="122" t="s">
        <v>2210</v>
      </c>
      <c r="F173" s="123" t="s">
        <v>2135</v>
      </c>
      <c r="G173" s="124" t="s">
        <v>917</v>
      </c>
      <c r="H173" s="125">
        <v>1</v>
      </c>
      <c r="I173" s="126"/>
      <c r="J173" s="127">
        <f t="shared" si="50"/>
        <v>0</v>
      </c>
      <c r="K173" s="123" t="s">
        <v>338</v>
      </c>
      <c r="L173" s="28"/>
      <c r="M173" s="128" t="s">
        <v>3</v>
      </c>
      <c r="N173" s="129" t="s">
        <v>46</v>
      </c>
      <c r="P173" s="130">
        <f t="shared" si="51"/>
        <v>0</v>
      </c>
      <c r="Q173" s="130">
        <v>0</v>
      </c>
      <c r="R173" s="130">
        <f t="shared" si="52"/>
        <v>0</v>
      </c>
      <c r="S173" s="130">
        <v>0</v>
      </c>
      <c r="T173" s="131">
        <f t="shared" si="53"/>
        <v>0</v>
      </c>
      <c r="AR173" s="132" t="s">
        <v>184</v>
      </c>
      <c r="AT173" s="132" t="s">
        <v>179</v>
      </c>
      <c r="AU173" s="132" t="s">
        <v>86</v>
      </c>
      <c r="AY173" s="17" t="s">
        <v>177</v>
      </c>
      <c r="BE173" s="133">
        <f t="shared" si="54"/>
        <v>0</v>
      </c>
      <c r="BF173" s="133">
        <f t="shared" si="55"/>
        <v>0</v>
      </c>
      <c r="BG173" s="133">
        <f t="shared" si="56"/>
        <v>0</v>
      </c>
      <c r="BH173" s="133">
        <f t="shared" si="57"/>
        <v>0</v>
      </c>
      <c r="BI173" s="133">
        <f t="shared" si="58"/>
        <v>0</v>
      </c>
      <c r="BJ173" s="17" t="s">
        <v>83</v>
      </c>
      <c r="BK173" s="133">
        <f t="shared" si="59"/>
        <v>0</v>
      </c>
      <c r="BL173" s="17" t="s">
        <v>184</v>
      </c>
      <c r="BM173" s="132" t="s">
        <v>1160</v>
      </c>
    </row>
    <row r="174" spans="2:65" s="1" customFormat="1" ht="24.2" customHeight="1" x14ac:dyDescent="0.2">
      <c r="B174" s="120"/>
      <c r="C174" s="121" t="s">
        <v>75</v>
      </c>
      <c r="D174" s="121" t="s">
        <v>179</v>
      </c>
      <c r="E174" s="122" t="s">
        <v>2211</v>
      </c>
      <c r="F174" s="123" t="s">
        <v>2131</v>
      </c>
      <c r="G174" s="124" t="s">
        <v>917</v>
      </c>
      <c r="H174" s="125">
        <v>1</v>
      </c>
      <c r="I174" s="126"/>
      <c r="J174" s="127">
        <f t="shared" si="50"/>
        <v>0</v>
      </c>
      <c r="K174" s="123" t="s">
        <v>338</v>
      </c>
      <c r="L174" s="28"/>
      <c r="M174" s="128" t="s">
        <v>3</v>
      </c>
      <c r="N174" s="129" t="s">
        <v>46</v>
      </c>
      <c r="P174" s="130">
        <f t="shared" si="51"/>
        <v>0</v>
      </c>
      <c r="Q174" s="130">
        <v>0</v>
      </c>
      <c r="R174" s="130">
        <f t="shared" si="52"/>
        <v>0</v>
      </c>
      <c r="S174" s="130">
        <v>0</v>
      </c>
      <c r="T174" s="131">
        <f t="shared" si="53"/>
        <v>0</v>
      </c>
      <c r="AR174" s="132" t="s">
        <v>184</v>
      </c>
      <c r="AT174" s="132" t="s">
        <v>179</v>
      </c>
      <c r="AU174" s="132" t="s">
        <v>86</v>
      </c>
      <c r="AY174" s="17" t="s">
        <v>177</v>
      </c>
      <c r="BE174" s="133">
        <f t="shared" si="54"/>
        <v>0</v>
      </c>
      <c r="BF174" s="133">
        <f t="shared" si="55"/>
        <v>0</v>
      </c>
      <c r="BG174" s="133">
        <f t="shared" si="56"/>
        <v>0</v>
      </c>
      <c r="BH174" s="133">
        <f t="shared" si="57"/>
        <v>0</v>
      </c>
      <c r="BI174" s="133">
        <f t="shared" si="58"/>
        <v>0</v>
      </c>
      <c r="BJ174" s="17" t="s">
        <v>83</v>
      </c>
      <c r="BK174" s="133">
        <f t="shared" si="59"/>
        <v>0</v>
      </c>
      <c r="BL174" s="17" t="s">
        <v>184</v>
      </c>
      <c r="BM174" s="132" t="s">
        <v>1179</v>
      </c>
    </row>
    <row r="175" spans="2:65" s="1" customFormat="1" ht="24.2" customHeight="1" x14ac:dyDescent="0.2">
      <c r="B175" s="120"/>
      <c r="C175" s="121" t="s">
        <v>75</v>
      </c>
      <c r="D175" s="121" t="s">
        <v>179</v>
      </c>
      <c r="E175" s="122" t="s">
        <v>2212</v>
      </c>
      <c r="F175" s="123" t="s">
        <v>2131</v>
      </c>
      <c r="G175" s="124" t="s">
        <v>917</v>
      </c>
      <c r="H175" s="125">
        <v>1</v>
      </c>
      <c r="I175" s="126"/>
      <c r="J175" s="127">
        <f t="shared" si="50"/>
        <v>0</v>
      </c>
      <c r="K175" s="123" t="s">
        <v>338</v>
      </c>
      <c r="L175" s="28"/>
      <c r="M175" s="128" t="s">
        <v>3</v>
      </c>
      <c r="N175" s="129" t="s">
        <v>46</v>
      </c>
      <c r="P175" s="130">
        <f t="shared" si="51"/>
        <v>0</v>
      </c>
      <c r="Q175" s="130">
        <v>0</v>
      </c>
      <c r="R175" s="130">
        <f t="shared" si="52"/>
        <v>0</v>
      </c>
      <c r="S175" s="130">
        <v>0</v>
      </c>
      <c r="T175" s="131">
        <f t="shared" si="53"/>
        <v>0</v>
      </c>
      <c r="AR175" s="132" t="s">
        <v>184</v>
      </c>
      <c r="AT175" s="132" t="s">
        <v>179</v>
      </c>
      <c r="AU175" s="132" t="s">
        <v>86</v>
      </c>
      <c r="AY175" s="17" t="s">
        <v>177</v>
      </c>
      <c r="BE175" s="133">
        <f t="shared" si="54"/>
        <v>0</v>
      </c>
      <c r="BF175" s="133">
        <f t="shared" si="55"/>
        <v>0</v>
      </c>
      <c r="BG175" s="133">
        <f t="shared" si="56"/>
        <v>0</v>
      </c>
      <c r="BH175" s="133">
        <f t="shared" si="57"/>
        <v>0</v>
      </c>
      <c r="BI175" s="133">
        <f t="shared" si="58"/>
        <v>0</v>
      </c>
      <c r="BJ175" s="17" t="s">
        <v>83</v>
      </c>
      <c r="BK175" s="133">
        <f t="shared" si="59"/>
        <v>0</v>
      </c>
      <c r="BL175" s="17" t="s">
        <v>184</v>
      </c>
      <c r="BM175" s="132" t="s">
        <v>1193</v>
      </c>
    </row>
    <row r="176" spans="2:65" s="1" customFormat="1" ht="19.5" x14ac:dyDescent="0.2">
      <c r="B176" s="28"/>
      <c r="D176" s="139" t="s">
        <v>1231</v>
      </c>
      <c r="F176" s="172" t="s">
        <v>2213</v>
      </c>
      <c r="I176" s="136"/>
      <c r="L176" s="28"/>
      <c r="M176" s="137"/>
      <c r="T176" s="44"/>
      <c r="AT176" s="17" t="s">
        <v>1231</v>
      </c>
      <c r="AU176" s="17" t="s">
        <v>86</v>
      </c>
    </row>
    <row r="177" spans="2:65" s="1" customFormat="1" ht="24.2" customHeight="1" x14ac:dyDescent="0.2">
      <c r="B177" s="120"/>
      <c r="C177" s="121" t="s">
        <v>75</v>
      </c>
      <c r="D177" s="121" t="s">
        <v>179</v>
      </c>
      <c r="E177" s="122" t="s">
        <v>2214</v>
      </c>
      <c r="F177" s="123" t="s">
        <v>2131</v>
      </c>
      <c r="G177" s="124" t="s">
        <v>917</v>
      </c>
      <c r="H177" s="125">
        <v>1</v>
      </c>
      <c r="I177" s="126"/>
      <c r="J177" s="127">
        <f>ROUND(I177*H177,2)</f>
        <v>0</v>
      </c>
      <c r="K177" s="123" t="s">
        <v>338</v>
      </c>
      <c r="L177" s="28"/>
      <c r="M177" s="128" t="s">
        <v>3</v>
      </c>
      <c r="N177" s="129" t="s">
        <v>46</v>
      </c>
      <c r="P177" s="130">
        <f>O177*H177</f>
        <v>0</v>
      </c>
      <c r="Q177" s="130">
        <v>0</v>
      </c>
      <c r="R177" s="130">
        <f>Q177*H177</f>
        <v>0</v>
      </c>
      <c r="S177" s="130">
        <v>0</v>
      </c>
      <c r="T177" s="131">
        <f>S177*H177</f>
        <v>0</v>
      </c>
      <c r="AR177" s="132" t="s">
        <v>184</v>
      </c>
      <c r="AT177" s="132" t="s">
        <v>179</v>
      </c>
      <c r="AU177" s="132" t="s">
        <v>86</v>
      </c>
      <c r="AY177" s="17" t="s">
        <v>177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17" t="s">
        <v>83</v>
      </c>
      <c r="BK177" s="133">
        <f>ROUND(I177*H177,2)</f>
        <v>0</v>
      </c>
      <c r="BL177" s="17" t="s">
        <v>184</v>
      </c>
      <c r="BM177" s="132" t="s">
        <v>1203</v>
      </c>
    </row>
    <row r="178" spans="2:65" s="1" customFormat="1" ht="24.2" customHeight="1" x14ac:dyDescent="0.2">
      <c r="B178" s="120"/>
      <c r="C178" s="121" t="s">
        <v>75</v>
      </c>
      <c r="D178" s="121" t="s">
        <v>179</v>
      </c>
      <c r="E178" s="122" t="s">
        <v>2215</v>
      </c>
      <c r="F178" s="123" t="s">
        <v>2131</v>
      </c>
      <c r="G178" s="124" t="s">
        <v>917</v>
      </c>
      <c r="H178" s="125">
        <v>1</v>
      </c>
      <c r="I178" s="126"/>
      <c r="J178" s="127">
        <f>ROUND(I178*H178,2)</f>
        <v>0</v>
      </c>
      <c r="K178" s="123" t="s">
        <v>338</v>
      </c>
      <c r="L178" s="28"/>
      <c r="M178" s="128" t="s">
        <v>3</v>
      </c>
      <c r="N178" s="129" t="s">
        <v>46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184</v>
      </c>
      <c r="AT178" s="132" t="s">
        <v>179</v>
      </c>
      <c r="AU178" s="132" t="s">
        <v>86</v>
      </c>
      <c r="AY178" s="17" t="s">
        <v>177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83</v>
      </c>
      <c r="BK178" s="133">
        <f>ROUND(I178*H178,2)</f>
        <v>0</v>
      </c>
      <c r="BL178" s="17" t="s">
        <v>184</v>
      </c>
      <c r="BM178" s="132" t="s">
        <v>1546</v>
      </c>
    </row>
    <row r="179" spans="2:65" s="1" customFormat="1" ht="19.5" x14ac:dyDescent="0.2">
      <c r="B179" s="28"/>
      <c r="D179" s="139" t="s">
        <v>1231</v>
      </c>
      <c r="F179" s="172" t="s">
        <v>2216</v>
      </c>
      <c r="I179" s="136"/>
      <c r="L179" s="28"/>
      <c r="M179" s="137"/>
      <c r="T179" s="44"/>
      <c r="AT179" s="17" t="s">
        <v>1231</v>
      </c>
      <c r="AU179" s="17" t="s">
        <v>86</v>
      </c>
    </row>
    <row r="180" spans="2:65" s="1" customFormat="1" ht="24.2" customHeight="1" x14ac:dyDescent="0.2">
      <c r="B180" s="120"/>
      <c r="C180" s="121" t="s">
        <v>75</v>
      </c>
      <c r="D180" s="121" t="s">
        <v>179</v>
      </c>
      <c r="E180" s="122" t="s">
        <v>2217</v>
      </c>
      <c r="F180" s="123" t="s">
        <v>2131</v>
      </c>
      <c r="G180" s="124" t="s">
        <v>917</v>
      </c>
      <c r="H180" s="125">
        <v>1</v>
      </c>
      <c r="I180" s="126"/>
      <c r="J180" s="127">
        <f>ROUND(I180*H180,2)</f>
        <v>0</v>
      </c>
      <c r="K180" s="123" t="s">
        <v>338</v>
      </c>
      <c r="L180" s="28"/>
      <c r="M180" s="128" t="s">
        <v>3</v>
      </c>
      <c r="N180" s="129" t="s">
        <v>46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184</v>
      </c>
      <c r="AT180" s="132" t="s">
        <v>179</v>
      </c>
      <c r="AU180" s="132" t="s">
        <v>86</v>
      </c>
      <c r="AY180" s="17" t="s">
        <v>177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7" t="s">
        <v>83</v>
      </c>
      <c r="BK180" s="133">
        <f>ROUND(I180*H180,2)</f>
        <v>0</v>
      </c>
      <c r="BL180" s="17" t="s">
        <v>184</v>
      </c>
      <c r="BM180" s="132" t="s">
        <v>1550</v>
      </c>
    </row>
    <row r="181" spans="2:65" s="1" customFormat="1" ht="19.5" x14ac:dyDescent="0.2">
      <c r="B181" s="28"/>
      <c r="D181" s="139" t="s">
        <v>1231</v>
      </c>
      <c r="F181" s="172" t="s">
        <v>2218</v>
      </c>
      <c r="I181" s="136"/>
      <c r="L181" s="28"/>
      <c r="M181" s="137"/>
      <c r="T181" s="44"/>
      <c r="AT181" s="17" t="s">
        <v>1231</v>
      </c>
      <c r="AU181" s="17" t="s">
        <v>86</v>
      </c>
    </row>
    <row r="182" spans="2:65" s="1" customFormat="1" ht="16.5" customHeight="1" x14ac:dyDescent="0.2">
      <c r="B182" s="120"/>
      <c r="C182" s="121" t="s">
        <v>75</v>
      </c>
      <c r="D182" s="121" t="s">
        <v>179</v>
      </c>
      <c r="E182" s="122" t="s">
        <v>2219</v>
      </c>
      <c r="F182" s="123" t="s">
        <v>2121</v>
      </c>
      <c r="G182" s="124" t="s">
        <v>917</v>
      </c>
      <c r="H182" s="125">
        <v>1</v>
      </c>
      <c r="I182" s="126"/>
      <c r="J182" s="127">
        <f t="shared" ref="J182:J191" si="60">ROUND(I182*H182,2)</f>
        <v>0</v>
      </c>
      <c r="K182" s="123" t="s">
        <v>338</v>
      </c>
      <c r="L182" s="28"/>
      <c r="M182" s="128" t="s">
        <v>3</v>
      </c>
      <c r="N182" s="129" t="s">
        <v>46</v>
      </c>
      <c r="P182" s="130">
        <f t="shared" ref="P182:P191" si="61">O182*H182</f>
        <v>0</v>
      </c>
      <c r="Q182" s="130">
        <v>0</v>
      </c>
      <c r="R182" s="130">
        <f t="shared" ref="R182:R191" si="62">Q182*H182</f>
        <v>0</v>
      </c>
      <c r="S182" s="130">
        <v>0</v>
      </c>
      <c r="T182" s="131">
        <f t="shared" ref="T182:T191" si="63">S182*H182</f>
        <v>0</v>
      </c>
      <c r="AR182" s="132" t="s">
        <v>184</v>
      </c>
      <c r="AT182" s="132" t="s">
        <v>179</v>
      </c>
      <c r="AU182" s="132" t="s">
        <v>86</v>
      </c>
      <c r="AY182" s="17" t="s">
        <v>177</v>
      </c>
      <c r="BE182" s="133">
        <f t="shared" ref="BE182:BE191" si="64">IF(N182="základní",J182,0)</f>
        <v>0</v>
      </c>
      <c r="BF182" s="133">
        <f t="shared" ref="BF182:BF191" si="65">IF(N182="snížená",J182,0)</f>
        <v>0</v>
      </c>
      <c r="BG182" s="133">
        <f t="shared" ref="BG182:BG191" si="66">IF(N182="zákl. přenesená",J182,0)</f>
        <v>0</v>
      </c>
      <c r="BH182" s="133">
        <f t="shared" ref="BH182:BH191" si="67">IF(N182="sníž. přenesená",J182,0)</f>
        <v>0</v>
      </c>
      <c r="BI182" s="133">
        <f t="shared" ref="BI182:BI191" si="68">IF(N182="nulová",J182,0)</f>
        <v>0</v>
      </c>
      <c r="BJ182" s="17" t="s">
        <v>83</v>
      </c>
      <c r="BK182" s="133">
        <f t="shared" ref="BK182:BK191" si="69">ROUND(I182*H182,2)</f>
        <v>0</v>
      </c>
      <c r="BL182" s="17" t="s">
        <v>184</v>
      </c>
      <c r="BM182" s="132" t="s">
        <v>1553</v>
      </c>
    </row>
    <row r="183" spans="2:65" s="1" customFormat="1" ht="37.700000000000003" customHeight="1" x14ac:dyDescent="0.2">
      <c r="B183" s="120"/>
      <c r="C183" s="121" t="s">
        <v>75</v>
      </c>
      <c r="D183" s="121" t="s">
        <v>179</v>
      </c>
      <c r="E183" s="122" t="s">
        <v>2220</v>
      </c>
      <c r="F183" s="123" t="s">
        <v>2123</v>
      </c>
      <c r="G183" s="124" t="s">
        <v>917</v>
      </c>
      <c r="H183" s="125">
        <v>1</v>
      </c>
      <c r="I183" s="126"/>
      <c r="J183" s="127">
        <f t="shared" si="60"/>
        <v>0</v>
      </c>
      <c r="K183" s="123" t="s">
        <v>338</v>
      </c>
      <c r="L183" s="28"/>
      <c r="M183" s="128" t="s">
        <v>3</v>
      </c>
      <c r="N183" s="129" t="s">
        <v>46</v>
      </c>
      <c r="P183" s="130">
        <f t="shared" si="61"/>
        <v>0</v>
      </c>
      <c r="Q183" s="130">
        <v>0</v>
      </c>
      <c r="R183" s="130">
        <f t="shared" si="62"/>
        <v>0</v>
      </c>
      <c r="S183" s="130">
        <v>0</v>
      </c>
      <c r="T183" s="131">
        <f t="shared" si="63"/>
        <v>0</v>
      </c>
      <c r="AR183" s="132" t="s">
        <v>184</v>
      </c>
      <c r="AT183" s="132" t="s">
        <v>179</v>
      </c>
      <c r="AU183" s="132" t="s">
        <v>86</v>
      </c>
      <c r="AY183" s="17" t="s">
        <v>177</v>
      </c>
      <c r="BE183" s="133">
        <f t="shared" si="64"/>
        <v>0</v>
      </c>
      <c r="BF183" s="133">
        <f t="shared" si="65"/>
        <v>0</v>
      </c>
      <c r="BG183" s="133">
        <f t="shared" si="66"/>
        <v>0</v>
      </c>
      <c r="BH183" s="133">
        <f t="shared" si="67"/>
        <v>0</v>
      </c>
      <c r="BI183" s="133">
        <f t="shared" si="68"/>
        <v>0</v>
      </c>
      <c r="BJ183" s="17" t="s">
        <v>83</v>
      </c>
      <c r="BK183" s="133">
        <f t="shared" si="69"/>
        <v>0</v>
      </c>
      <c r="BL183" s="17" t="s">
        <v>184</v>
      </c>
      <c r="BM183" s="132" t="s">
        <v>2221</v>
      </c>
    </row>
    <row r="184" spans="2:65" s="1" customFormat="1" ht="24.2" customHeight="1" x14ac:dyDescent="0.2">
      <c r="B184" s="120"/>
      <c r="C184" s="121" t="s">
        <v>75</v>
      </c>
      <c r="D184" s="121" t="s">
        <v>179</v>
      </c>
      <c r="E184" s="122" t="s">
        <v>2222</v>
      </c>
      <c r="F184" s="123" t="s">
        <v>2125</v>
      </c>
      <c r="G184" s="124" t="s">
        <v>917</v>
      </c>
      <c r="H184" s="125">
        <v>1</v>
      </c>
      <c r="I184" s="126"/>
      <c r="J184" s="127">
        <f t="shared" si="60"/>
        <v>0</v>
      </c>
      <c r="K184" s="123" t="s">
        <v>338</v>
      </c>
      <c r="L184" s="28"/>
      <c r="M184" s="128" t="s">
        <v>3</v>
      </c>
      <c r="N184" s="129" t="s">
        <v>46</v>
      </c>
      <c r="P184" s="130">
        <f t="shared" si="61"/>
        <v>0</v>
      </c>
      <c r="Q184" s="130">
        <v>0</v>
      </c>
      <c r="R184" s="130">
        <f t="shared" si="62"/>
        <v>0</v>
      </c>
      <c r="S184" s="130">
        <v>0</v>
      </c>
      <c r="T184" s="131">
        <f t="shared" si="63"/>
        <v>0</v>
      </c>
      <c r="AR184" s="132" t="s">
        <v>184</v>
      </c>
      <c r="AT184" s="132" t="s">
        <v>179</v>
      </c>
      <c r="AU184" s="132" t="s">
        <v>86</v>
      </c>
      <c r="AY184" s="17" t="s">
        <v>177</v>
      </c>
      <c r="BE184" s="133">
        <f t="shared" si="64"/>
        <v>0</v>
      </c>
      <c r="BF184" s="133">
        <f t="shared" si="65"/>
        <v>0</v>
      </c>
      <c r="BG184" s="133">
        <f t="shared" si="66"/>
        <v>0</v>
      </c>
      <c r="BH184" s="133">
        <f t="shared" si="67"/>
        <v>0</v>
      </c>
      <c r="BI184" s="133">
        <f t="shared" si="68"/>
        <v>0</v>
      </c>
      <c r="BJ184" s="17" t="s">
        <v>83</v>
      </c>
      <c r="BK184" s="133">
        <f t="shared" si="69"/>
        <v>0</v>
      </c>
      <c r="BL184" s="17" t="s">
        <v>184</v>
      </c>
      <c r="BM184" s="132" t="s">
        <v>2223</v>
      </c>
    </row>
    <row r="185" spans="2:65" s="1" customFormat="1" ht="16.5" customHeight="1" x14ac:dyDescent="0.2">
      <c r="B185" s="120"/>
      <c r="C185" s="121" t="s">
        <v>75</v>
      </c>
      <c r="D185" s="121" t="s">
        <v>179</v>
      </c>
      <c r="E185" s="122" t="s">
        <v>2224</v>
      </c>
      <c r="F185" s="123" t="s">
        <v>2127</v>
      </c>
      <c r="G185" s="124" t="s">
        <v>917</v>
      </c>
      <c r="H185" s="125">
        <v>1</v>
      </c>
      <c r="I185" s="126"/>
      <c r="J185" s="127">
        <f t="shared" si="60"/>
        <v>0</v>
      </c>
      <c r="K185" s="123" t="s">
        <v>338</v>
      </c>
      <c r="L185" s="28"/>
      <c r="M185" s="128" t="s">
        <v>3</v>
      </c>
      <c r="N185" s="129" t="s">
        <v>46</v>
      </c>
      <c r="P185" s="130">
        <f t="shared" si="61"/>
        <v>0</v>
      </c>
      <c r="Q185" s="130">
        <v>0</v>
      </c>
      <c r="R185" s="130">
        <f t="shared" si="62"/>
        <v>0</v>
      </c>
      <c r="S185" s="130">
        <v>0</v>
      </c>
      <c r="T185" s="131">
        <f t="shared" si="63"/>
        <v>0</v>
      </c>
      <c r="AR185" s="132" t="s">
        <v>184</v>
      </c>
      <c r="AT185" s="132" t="s">
        <v>179</v>
      </c>
      <c r="AU185" s="132" t="s">
        <v>86</v>
      </c>
      <c r="AY185" s="17" t="s">
        <v>177</v>
      </c>
      <c r="BE185" s="133">
        <f t="shared" si="64"/>
        <v>0</v>
      </c>
      <c r="BF185" s="133">
        <f t="shared" si="65"/>
        <v>0</v>
      </c>
      <c r="BG185" s="133">
        <f t="shared" si="66"/>
        <v>0</v>
      </c>
      <c r="BH185" s="133">
        <f t="shared" si="67"/>
        <v>0</v>
      </c>
      <c r="BI185" s="133">
        <f t="shared" si="68"/>
        <v>0</v>
      </c>
      <c r="BJ185" s="17" t="s">
        <v>83</v>
      </c>
      <c r="BK185" s="133">
        <f t="shared" si="69"/>
        <v>0</v>
      </c>
      <c r="BL185" s="17" t="s">
        <v>184</v>
      </c>
      <c r="BM185" s="132" t="s">
        <v>2225</v>
      </c>
    </row>
    <row r="186" spans="2:65" s="1" customFormat="1" ht="24.2" customHeight="1" x14ac:dyDescent="0.2">
      <c r="B186" s="120"/>
      <c r="C186" s="121" t="s">
        <v>75</v>
      </c>
      <c r="D186" s="121" t="s">
        <v>179</v>
      </c>
      <c r="E186" s="122" t="s">
        <v>2226</v>
      </c>
      <c r="F186" s="123" t="s">
        <v>2129</v>
      </c>
      <c r="G186" s="124" t="s">
        <v>917</v>
      </c>
      <c r="H186" s="125">
        <v>1</v>
      </c>
      <c r="I186" s="126"/>
      <c r="J186" s="127">
        <f t="shared" si="60"/>
        <v>0</v>
      </c>
      <c r="K186" s="123" t="s">
        <v>338</v>
      </c>
      <c r="L186" s="28"/>
      <c r="M186" s="128" t="s">
        <v>3</v>
      </c>
      <c r="N186" s="129" t="s">
        <v>46</v>
      </c>
      <c r="P186" s="130">
        <f t="shared" si="61"/>
        <v>0</v>
      </c>
      <c r="Q186" s="130">
        <v>0</v>
      </c>
      <c r="R186" s="130">
        <f t="shared" si="62"/>
        <v>0</v>
      </c>
      <c r="S186" s="130">
        <v>0</v>
      </c>
      <c r="T186" s="131">
        <f t="shared" si="63"/>
        <v>0</v>
      </c>
      <c r="AR186" s="132" t="s">
        <v>184</v>
      </c>
      <c r="AT186" s="132" t="s">
        <v>179</v>
      </c>
      <c r="AU186" s="132" t="s">
        <v>86</v>
      </c>
      <c r="AY186" s="17" t="s">
        <v>177</v>
      </c>
      <c r="BE186" s="133">
        <f t="shared" si="64"/>
        <v>0</v>
      </c>
      <c r="BF186" s="133">
        <f t="shared" si="65"/>
        <v>0</v>
      </c>
      <c r="BG186" s="133">
        <f t="shared" si="66"/>
        <v>0</v>
      </c>
      <c r="BH186" s="133">
        <f t="shared" si="67"/>
        <v>0</v>
      </c>
      <c r="BI186" s="133">
        <f t="shared" si="68"/>
        <v>0</v>
      </c>
      <c r="BJ186" s="17" t="s">
        <v>83</v>
      </c>
      <c r="BK186" s="133">
        <f t="shared" si="69"/>
        <v>0</v>
      </c>
      <c r="BL186" s="17" t="s">
        <v>184</v>
      </c>
      <c r="BM186" s="132" t="s">
        <v>2227</v>
      </c>
    </row>
    <row r="187" spans="2:65" s="1" customFormat="1" ht="24.2" customHeight="1" x14ac:dyDescent="0.2">
      <c r="B187" s="120"/>
      <c r="C187" s="121" t="s">
        <v>75</v>
      </c>
      <c r="D187" s="121" t="s">
        <v>179</v>
      </c>
      <c r="E187" s="122" t="s">
        <v>2228</v>
      </c>
      <c r="F187" s="123" t="s">
        <v>2131</v>
      </c>
      <c r="G187" s="124" t="s">
        <v>917</v>
      </c>
      <c r="H187" s="125">
        <v>1</v>
      </c>
      <c r="I187" s="126"/>
      <c r="J187" s="127">
        <f t="shared" si="60"/>
        <v>0</v>
      </c>
      <c r="K187" s="123" t="s">
        <v>338</v>
      </c>
      <c r="L187" s="28"/>
      <c r="M187" s="128" t="s">
        <v>3</v>
      </c>
      <c r="N187" s="129" t="s">
        <v>46</v>
      </c>
      <c r="P187" s="130">
        <f t="shared" si="61"/>
        <v>0</v>
      </c>
      <c r="Q187" s="130">
        <v>0</v>
      </c>
      <c r="R187" s="130">
        <f t="shared" si="62"/>
        <v>0</v>
      </c>
      <c r="S187" s="130">
        <v>0</v>
      </c>
      <c r="T187" s="131">
        <f t="shared" si="63"/>
        <v>0</v>
      </c>
      <c r="AR187" s="132" t="s">
        <v>184</v>
      </c>
      <c r="AT187" s="132" t="s">
        <v>179</v>
      </c>
      <c r="AU187" s="132" t="s">
        <v>86</v>
      </c>
      <c r="AY187" s="17" t="s">
        <v>177</v>
      </c>
      <c r="BE187" s="133">
        <f t="shared" si="64"/>
        <v>0</v>
      </c>
      <c r="BF187" s="133">
        <f t="shared" si="65"/>
        <v>0</v>
      </c>
      <c r="BG187" s="133">
        <f t="shared" si="66"/>
        <v>0</v>
      </c>
      <c r="BH187" s="133">
        <f t="shared" si="67"/>
        <v>0</v>
      </c>
      <c r="BI187" s="133">
        <f t="shared" si="68"/>
        <v>0</v>
      </c>
      <c r="BJ187" s="17" t="s">
        <v>83</v>
      </c>
      <c r="BK187" s="133">
        <f t="shared" si="69"/>
        <v>0</v>
      </c>
      <c r="BL187" s="17" t="s">
        <v>184</v>
      </c>
      <c r="BM187" s="132" t="s">
        <v>2229</v>
      </c>
    </row>
    <row r="188" spans="2:65" s="1" customFormat="1" ht="24.2" customHeight="1" x14ac:dyDescent="0.2">
      <c r="B188" s="120"/>
      <c r="C188" s="121" t="s">
        <v>75</v>
      </c>
      <c r="D188" s="121" t="s">
        <v>179</v>
      </c>
      <c r="E188" s="122" t="s">
        <v>2230</v>
      </c>
      <c r="F188" s="123" t="s">
        <v>2133</v>
      </c>
      <c r="G188" s="124" t="s">
        <v>917</v>
      </c>
      <c r="H188" s="125">
        <v>1</v>
      </c>
      <c r="I188" s="126"/>
      <c r="J188" s="127">
        <f t="shared" si="60"/>
        <v>0</v>
      </c>
      <c r="K188" s="123" t="s">
        <v>338</v>
      </c>
      <c r="L188" s="28"/>
      <c r="M188" s="128" t="s">
        <v>3</v>
      </c>
      <c r="N188" s="129" t="s">
        <v>46</v>
      </c>
      <c r="P188" s="130">
        <f t="shared" si="61"/>
        <v>0</v>
      </c>
      <c r="Q188" s="130">
        <v>0</v>
      </c>
      <c r="R188" s="130">
        <f t="shared" si="62"/>
        <v>0</v>
      </c>
      <c r="S188" s="130">
        <v>0</v>
      </c>
      <c r="T188" s="131">
        <f t="shared" si="63"/>
        <v>0</v>
      </c>
      <c r="AR188" s="132" t="s">
        <v>184</v>
      </c>
      <c r="AT188" s="132" t="s">
        <v>179</v>
      </c>
      <c r="AU188" s="132" t="s">
        <v>86</v>
      </c>
      <c r="AY188" s="17" t="s">
        <v>177</v>
      </c>
      <c r="BE188" s="133">
        <f t="shared" si="64"/>
        <v>0</v>
      </c>
      <c r="BF188" s="133">
        <f t="shared" si="65"/>
        <v>0</v>
      </c>
      <c r="BG188" s="133">
        <f t="shared" si="66"/>
        <v>0</v>
      </c>
      <c r="BH188" s="133">
        <f t="shared" si="67"/>
        <v>0</v>
      </c>
      <c r="BI188" s="133">
        <f t="shared" si="68"/>
        <v>0</v>
      </c>
      <c r="BJ188" s="17" t="s">
        <v>83</v>
      </c>
      <c r="BK188" s="133">
        <f t="shared" si="69"/>
        <v>0</v>
      </c>
      <c r="BL188" s="17" t="s">
        <v>184</v>
      </c>
      <c r="BM188" s="132" t="s">
        <v>2231</v>
      </c>
    </row>
    <row r="189" spans="2:65" s="1" customFormat="1" ht="24.2" customHeight="1" x14ac:dyDescent="0.2">
      <c r="B189" s="120"/>
      <c r="C189" s="121" t="s">
        <v>75</v>
      </c>
      <c r="D189" s="121" t="s">
        <v>179</v>
      </c>
      <c r="E189" s="122" t="s">
        <v>2232</v>
      </c>
      <c r="F189" s="123" t="s">
        <v>2135</v>
      </c>
      <c r="G189" s="124" t="s">
        <v>917</v>
      </c>
      <c r="H189" s="125">
        <v>1</v>
      </c>
      <c r="I189" s="126"/>
      <c r="J189" s="127">
        <f t="shared" si="60"/>
        <v>0</v>
      </c>
      <c r="K189" s="123" t="s">
        <v>338</v>
      </c>
      <c r="L189" s="28"/>
      <c r="M189" s="128" t="s">
        <v>3</v>
      </c>
      <c r="N189" s="129" t="s">
        <v>46</v>
      </c>
      <c r="P189" s="130">
        <f t="shared" si="61"/>
        <v>0</v>
      </c>
      <c r="Q189" s="130">
        <v>0</v>
      </c>
      <c r="R189" s="130">
        <f t="shared" si="62"/>
        <v>0</v>
      </c>
      <c r="S189" s="130">
        <v>0</v>
      </c>
      <c r="T189" s="131">
        <f t="shared" si="63"/>
        <v>0</v>
      </c>
      <c r="AR189" s="132" t="s">
        <v>184</v>
      </c>
      <c r="AT189" s="132" t="s">
        <v>179</v>
      </c>
      <c r="AU189" s="132" t="s">
        <v>86</v>
      </c>
      <c r="AY189" s="17" t="s">
        <v>177</v>
      </c>
      <c r="BE189" s="133">
        <f t="shared" si="64"/>
        <v>0</v>
      </c>
      <c r="BF189" s="133">
        <f t="shared" si="65"/>
        <v>0</v>
      </c>
      <c r="BG189" s="133">
        <f t="shared" si="66"/>
        <v>0</v>
      </c>
      <c r="BH189" s="133">
        <f t="shared" si="67"/>
        <v>0</v>
      </c>
      <c r="BI189" s="133">
        <f t="shared" si="68"/>
        <v>0</v>
      </c>
      <c r="BJ189" s="17" t="s">
        <v>83</v>
      </c>
      <c r="BK189" s="133">
        <f t="shared" si="69"/>
        <v>0</v>
      </c>
      <c r="BL189" s="17" t="s">
        <v>184</v>
      </c>
      <c r="BM189" s="132" t="s">
        <v>2233</v>
      </c>
    </row>
    <row r="190" spans="2:65" s="1" customFormat="1" ht="24.2" customHeight="1" x14ac:dyDescent="0.2">
      <c r="B190" s="120"/>
      <c r="C190" s="121" t="s">
        <v>75</v>
      </c>
      <c r="D190" s="121" t="s">
        <v>179</v>
      </c>
      <c r="E190" s="122" t="s">
        <v>2234</v>
      </c>
      <c r="F190" s="123" t="s">
        <v>2131</v>
      </c>
      <c r="G190" s="124" t="s">
        <v>917</v>
      </c>
      <c r="H190" s="125">
        <v>1</v>
      </c>
      <c r="I190" s="126"/>
      <c r="J190" s="127">
        <f t="shared" si="60"/>
        <v>0</v>
      </c>
      <c r="K190" s="123" t="s">
        <v>338</v>
      </c>
      <c r="L190" s="28"/>
      <c r="M190" s="128" t="s">
        <v>3</v>
      </c>
      <c r="N190" s="129" t="s">
        <v>46</v>
      </c>
      <c r="P190" s="130">
        <f t="shared" si="61"/>
        <v>0</v>
      </c>
      <c r="Q190" s="130">
        <v>0</v>
      </c>
      <c r="R190" s="130">
        <f t="shared" si="62"/>
        <v>0</v>
      </c>
      <c r="S190" s="130">
        <v>0</v>
      </c>
      <c r="T190" s="131">
        <f t="shared" si="63"/>
        <v>0</v>
      </c>
      <c r="AR190" s="132" t="s">
        <v>184</v>
      </c>
      <c r="AT190" s="132" t="s">
        <v>179</v>
      </c>
      <c r="AU190" s="132" t="s">
        <v>86</v>
      </c>
      <c r="AY190" s="17" t="s">
        <v>177</v>
      </c>
      <c r="BE190" s="133">
        <f t="shared" si="64"/>
        <v>0</v>
      </c>
      <c r="BF190" s="133">
        <f t="shared" si="65"/>
        <v>0</v>
      </c>
      <c r="BG190" s="133">
        <f t="shared" si="66"/>
        <v>0</v>
      </c>
      <c r="BH190" s="133">
        <f t="shared" si="67"/>
        <v>0</v>
      </c>
      <c r="BI190" s="133">
        <f t="shared" si="68"/>
        <v>0</v>
      </c>
      <c r="BJ190" s="17" t="s">
        <v>83</v>
      </c>
      <c r="BK190" s="133">
        <f t="shared" si="69"/>
        <v>0</v>
      </c>
      <c r="BL190" s="17" t="s">
        <v>184</v>
      </c>
      <c r="BM190" s="132" t="s">
        <v>2235</v>
      </c>
    </row>
    <row r="191" spans="2:65" s="1" customFormat="1" ht="24.2" customHeight="1" x14ac:dyDescent="0.2">
      <c r="B191" s="120"/>
      <c r="C191" s="121" t="s">
        <v>75</v>
      </c>
      <c r="D191" s="121" t="s">
        <v>179</v>
      </c>
      <c r="E191" s="122" t="s">
        <v>2236</v>
      </c>
      <c r="F191" s="123" t="s">
        <v>2131</v>
      </c>
      <c r="G191" s="124" t="s">
        <v>917</v>
      </c>
      <c r="H191" s="125">
        <v>1</v>
      </c>
      <c r="I191" s="126"/>
      <c r="J191" s="127">
        <f t="shared" si="60"/>
        <v>0</v>
      </c>
      <c r="K191" s="123" t="s">
        <v>338</v>
      </c>
      <c r="L191" s="28"/>
      <c r="M191" s="128" t="s">
        <v>3</v>
      </c>
      <c r="N191" s="129" t="s">
        <v>46</v>
      </c>
      <c r="P191" s="130">
        <f t="shared" si="61"/>
        <v>0</v>
      </c>
      <c r="Q191" s="130">
        <v>0</v>
      </c>
      <c r="R191" s="130">
        <f t="shared" si="62"/>
        <v>0</v>
      </c>
      <c r="S191" s="130">
        <v>0</v>
      </c>
      <c r="T191" s="131">
        <f t="shared" si="63"/>
        <v>0</v>
      </c>
      <c r="AR191" s="132" t="s">
        <v>184</v>
      </c>
      <c r="AT191" s="132" t="s">
        <v>179</v>
      </c>
      <c r="AU191" s="132" t="s">
        <v>86</v>
      </c>
      <c r="AY191" s="17" t="s">
        <v>177</v>
      </c>
      <c r="BE191" s="133">
        <f t="shared" si="64"/>
        <v>0</v>
      </c>
      <c r="BF191" s="133">
        <f t="shared" si="65"/>
        <v>0</v>
      </c>
      <c r="BG191" s="133">
        <f t="shared" si="66"/>
        <v>0</v>
      </c>
      <c r="BH191" s="133">
        <f t="shared" si="67"/>
        <v>0</v>
      </c>
      <c r="BI191" s="133">
        <f t="shared" si="68"/>
        <v>0</v>
      </c>
      <c r="BJ191" s="17" t="s">
        <v>83</v>
      </c>
      <c r="BK191" s="133">
        <f t="shared" si="69"/>
        <v>0</v>
      </c>
      <c r="BL191" s="17" t="s">
        <v>184</v>
      </c>
      <c r="BM191" s="132" t="s">
        <v>2237</v>
      </c>
    </row>
    <row r="192" spans="2:65" s="1" customFormat="1" ht="19.5" x14ac:dyDescent="0.2">
      <c r="B192" s="28"/>
      <c r="D192" s="139" t="s">
        <v>1231</v>
      </c>
      <c r="F192" s="172" t="s">
        <v>2238</v>
      </c>
      <c r="I192" s="136"/>
      <c r="L192" s="28"/>
      <c r="M192" s="137"/>
      <c r="T192" s="44"/>
      <c r="AT192" s="17" t="s">
        <v>1231</v>
      </c>
      <c r="AU192" s="17" t="s">
        <v>86</v>
      </c>
    </row>
    <row r="193" spans="2:65" s="1" customFormat="1" ht="16.5" customHeight="1" x14ac:dyDescent="0.2">
      <c r="B193" s="120"/>
      <c r="C193" s="121" t="s">
        <v>75</v>
      </c>
      <c r="D193" s="121" t="s">
        <v>179</v>
      </c>
      <c r="E193" s="122" t="s">
        <v>2239</v>
      </c>
      <c r="F193" s="123" t="s">
        <v>2121</v>
      </c>
      <c r="G193" s="124" t="s">
        <v>917</v>
      </c>
      <c r="H193" s="125">
        <v>1</v>
      </c>
      <c r="I193" s="126"/>
      <c r="J193" s="127">
        <f t="shared" ref="J193:J204" si="70">ROUND(I193*H193,2)</f>
        <v>0</v>
      </c>
      <c r="K193" s="123" t="s">
        <v>338</v>
      </c>
      <c r="L193" s="28"/>
      <c r="M193" s="128" t="s">
        <v>3</v>
      </c>
      <c r="N193" s="129" t="s">
        <v>46</v>
      </c>
      <c r="P193" s="130">
        <f t="shared" ref="P193:P204" si="71">O193*H193</f>
        <v>0</v>
      </c>
      <c r="Q193" s="130">
        <v>0</v>
      </c>
      <c r="R193" s="130">
        <f t="shared" ref="R193:R204" si="72">Q193*H193</f>
        <v>0</v>
      </c>
      <c r="S193" s="130">
        <v>0</v>
      </c>
      <c r="T193" s="131">
        <f t="shared" ref="T193:T204" si="73">S193*H193</f>
        <v>0</v>
      </c>
      <c r="AR193" s="132" t="s">
        <v>184</v>
      </c>
      <c r="AT193" s="132" t="s">
        <v>179</v>
      </c>
      <c r="AU193" s="132" t="s">
        <v>86</v>
      </c>
      <c r="AY193" s="17" t="s">
        <v>177</v>
      </c>
      <c r="BE193" s="133">
        <f t="shared" ref="BE193:BE204" si="74">IF(N193="základní",J193,0)</f>
        <v>0</v>
      </c>
      <c r="BF193" s="133">
        <f t="shared" ref="BF193:BF204" si="75">IF(N193="snížená",J193,0)</f>
        <v>0</v>
      </c>
      <c r="BG193" s="133">
        <f t="shared" ref="BG193:BG204" si="76">IF(N193="zákl. přenesená",J193,0)</f>
        <v>0</v>
      </c>
      <c r="BH193" s="133">
        <f t="shared" ref="BH193:BH204" si="77">IF(N193="sníž. přenesená",J193,0)</f>
        <v>0</v>
      </c>
      <c r="BI193" s="133">
        <f t="shared" ref="BI193:BI204" si="78">IF(N193="nulová",J193,0)</f>
        <v>0</v>
      </c>
      <c r="BJ193" s="17" t="s">
        <v>83</v>
      </c>
      <c r="BK193" s="133">
        <f t="shared" ref="BK193:BK204" si="79">ROUND(I193*H193,2)</f>
        <v>0</v>
      </c>
      <c r="BL193" s="17" t="s">
        <v>184</v>
      </c>
      <c r="BM193" s="132" t="s">
        <v>2240</v>
      </c>
    </row>
    <row r="194" spans="2:65" s="1" customFormat="1" ht="37.700000000000003" customHeight="1" x14ac:dyDescent="0.2">
      <c r="B194" s="120"/>
      <c r="C194" s="121" t="s">
        <v>75</v>
      </c>
      <c r="D194" s="121" t="s">
        <v>179</v>
      </c>
      <c r="E194" s="122" t="s">
        <v>2241</v>
      </c>
      <c r="F194" s="123" t="s">
        <v>2123</v>
      </c>
      <c r="G194" s="124" t="s">
        <v>917</v>
      </c>
      <c r="H194" s="125">
        <v>1</v>
      </c>
      <c r="I194" s="126"/>
      <c r="J194" s="127">
        <f t="shared" si="70"/>
        <v>0</v>
      </c>
      <c r="K194" s="123" t="s">
        <v>338</v>
      </c>
      <c r="L194" s="28"/>
      <c r="M194" s="128" t="s">
        <v>3</v>
      </c>
      <c r="N194" s="129" t="s">
        <v>46</v>
      </c>
      <c r="P194" s="130">
        <f t="shared" si="71"/>
        <v>0</v>
      </c>
      <c r="Q194" s="130">
        <v>0</v>
      </c>
      <c r="R194" s="130">
        <f t="shared" si="72"/>
        <v>0</v>
      </c>
      <c r="S194" s="130">
        <v>0</v>
      </c>
      <c r="T194" s="131">
        <f t="shared" si="73"/>
        <v>0</v>
      </c>
      <c r="AR194" s="132" t="s">
        <v>184</v>
      </c>
      <c r="AT194" s="132" t="s">
        <v>179</v>
      </c>
      <c r="AU194" s="132" t="s">
        <v>86</v>
      </c>
      <c r="AY194" s="17" t="s">
        <v>177</v>
      </c>
      <c r="BE194" s="133">
        <f t="shared" si="74"/>
        <v>0</v>
      </c>
      <c r="BF194" s="133">
        <f t="shared" si="75"/>
        <v>0</v>
      </c>
      <c r="BG194" s="133">
        <f t="shared" si="76"/>
        <v>0</v>
      </c>
      <c r="BH194" s="133">
        <f t="shared" si="77"/>
        <v>0</v>
      </c>
      <c r="BI194" s="133">
        <f t="shared" si="78"/>
        <v>0</v>
      </c>
      <c r="BJ194" s="17" t="s">
        <v>83</v>
      </c>
      <c r="BK194" s="133">
        <f t="shared" si="79"/>
        <v>0</v>
      </c>
      <c r="BL194" s="17" t="s">
        <v>184</v>
      </c>
      <c r="BM194" s="132" t="s">
        <v>2242</v>
      </c>
    </row>
    <row r="195" spans="2:65" s="1" customFormat="1" ht="24.2" customHeight="1" x14ac:dyDescent="0.2">
      <c r="B195" s="120"/>
      <c r="C195" s="121" t="s">
        <v>75</v>
      </c>
      <c r="D195" s="121" t="s">
        <v>179</v>
      </c>
      <c r="E195" s="122" t="s">
        <v>2243</v>
      </c>
      <c r="F195" s="123" t="s">
        <v>2125</v>
      </c>
      <c r="G195" s="124" t="s">
        <v>917</v>
      </c>
      <c r="H195" s="125">
        <v>1</v>
      </c>
      <c r="I195" s="126"/>
      <c r="J195" s="127">
        <f t="shared" si="70"/>
        <v>0</v>
      </c>
      <c r="K195" s="123" t="s">
        <v>338</v>
      </c>
      <c r="L195" s="28"/>
      <c r="M195" s="128" t="s">
        <v>3</v>
      </c>
      <c r="N195" s="129" t="s">
        <v>46</v>
      </c>
      <c r="P195" s="130">
        <f t="shared" si="71"/>
        <v>0</v>
      </c>
      <c r="Q195" s="130">
        <v>0</v>
      </c>
      <c r="R195" s="130">
        <f t="shared" si="72"/>
        <v>0</v>
      </c>
      <c r="S195" s="130">
        <v>0</v>
      </c>
      <c r="T195" s="131">
        <f t="shared" si="73"/>
        <v>0</v>
      </c>
      <c r="AR195" s="132" t="s">
        <v>184</v>
      </c>
      <c r="AT195" s="132" t="s">
        <v>179</v>
      </c>
      <c r="AU195" s="132" t="s">
        <v>86</v>
      </c>
      <c r="AY195" s="17" t="s">
        <v>177</v>
      </c>
      <c r="BE195" s="133">
        <f t="shared" si="74"/>
        <v>0</v>
      </c>
      <c r="BF195" s="133">
        <f t="shared" si="75"/>
        <v>0</v>
      </c>
      <c r="BG195" s="133">
        <f t="shared" si="76"/>
        <v>0</v>
      </c>
      <c r="BH195" s="133">
        <f t="shared" si="77"/>
        <v>0</v>
      </c>
      <c r="BI195" s="133">
        <f t="shared" si="78"/>
        <v>0</v>
      </c>
      <c r="BJ195" s="17" t="s">
        <v>83</v>
      </c>
      <c r="BK195" s="133">
        <f t="shared" si="79"/>
        <v>0</v>
      </c>
      <c r="BL195" s="17" t="s">
        <v>184</v>
      </c>
      <c r="BM195" s="132" t="s">
        <v>2244</v>
      </c>
    </row>
    <row r="196" spans="2:65" s="1" customFormat="1" ht="16.5" customHeight="1" x14ac:dyDescent="0.2">
      <c r="B196" s="120"/>
      <c r="C196" s="121" t="s">
        <v>75</v>
      </c>
      <c r="D196" s="121" t="s">
        <v>179</v>
      </c>
      <c r="E196" s="122" t="s">
        <v>2245</v>
      </c>
      <c r="F196" s="123" t="s">
        <v>2121</v>
      </c>
      <c r="G196" s="124" t="s">
        <v>917</v>
      </c>
      <c r="H196" s="125">
        <v>1</v>
      </c>
      <c r="I196" s="126"/>
      <c r="J196" s="127">
        <f t="shared" si="70"/>
        <v>0</v>
      </c>
      <c r="K196" s="123" t="s">
        <v>338</v>
      </c>
      <c r="L196" s="28"/>
      <c r="M196" s="128" t="s">
        <v>3</v>
      </c>
      <c r="N196" s="129" t="s">
        <v>46</v>
      </c>
      <c r="P196" s="130">
        <f t="shared" si="71"/>
        <v>0</v>
      </c>
      <c r="Q196" s="130">
        <v>0</v>
      </c>
      <c r="R196" s="130">
        <f t="shared" si="72"/>
        <v>0</v>
      </c>
      <c r="S196" s="130">
        <v>0</v>
      </c>
      <c r="T196" s="131">
        <f t="shared" si="73"/>
        <v>0</v>
      </c>
      <c r="AR196" s="132" t="s">
        <v>184</v>
      </c>
      <c r="AT196" s="132" t="s">
        <v>179</v>
      </c>
      <c r="AU196" s="132" t="s">
        <v>86</v>
      </c>
      <c r="AY196" s="17" t="s">
        <v>177</v>
      </c>
      <c r="BE196" s="133">
        <f t="shared" si="74"/>
        <v>0</v>
      </c>
      <c r="BF196" s="133">
        <f t="shared" si="75"/>
        <v>0</v>
      </c>
      <c r="BG196" s="133">
        <f t="shared" si="76"/>
        <v>0</v>
      </c>
      <c r="BH196" s="133">
        <f t="shared" si="77"/>
        <v>0</v>
      </c>
      <c r="BI196" s="133">
        <f t="shared" si="78"/>
        <v>0</v>
      </c>
      <c r="BJ196" s="17" t="s">
        <v>83</v>
      </c>
      <c r="BK196" s="133">
        <f t="shared" si="79"/>
        <v>0</v>
      </c>
      <c r="BL196" s="17" t="s">
        <v>184</v>
      </c>
      <c r="BM196" s="132" t="s">
        <v>2246</v>
      </c>
    </row>
    <row r="197" spans="2:65" s="1" customFormat="1" ht="37.700000000000003" customHeight="1" x14ac:dyDescent="0.2">
      <c r="B197" s="120"/>
      <c r="C197" s="121" t="s">
        <v>75</v>
      </c>
      <c r="D197" s="121" t="s">
        <v>179</v>
      </c>
      <c r="E197" s="122" t="s">
        <v>2247</v>
      </c>
      <c r="F197" s="123" t="s">
        <v>2123</v>
      </c>
      <c r="G197" s="124" t="s">
        <v>917</v>
      </c>
      <c r="H197" s="125">
        <v>1</v>
      </c>
      <c r="I197" s="126"/>
      <c r="J197" s="127">
        <f t="shared" si="70"/>
        <v>0</v>
      </c>
      <c r="K197" s="123" t="s">
        <v>338</v>
      </c>
      <c r="L197" s="28"/>
      <c r="M197" s="128" t="s">
        <v>3</v>
      </c>
      <c r="N197" s="129" t="s">
        <v>46</v>
      </c>
      <c r="P197" s="130">
        <f t="shared" si="71"/>
        <v>0</v>
      </c>
      <c r="Q197" s="130">
        <v>0</v>
      </c>
      <c r="R197" s="130">
        <f t="shared" si="72"/>
        <v>0</v>
      </c>
      <c r="S197" s="130">
        <v>0</v>
      </c>
      <c r="T197" s="131">
        <f t="shared" si="73"/>
        <v>0</v>
      </c>
      <c r="AR197" s="132" t="s">
        <v>184</v>
      </c>
      <c r="AT197" s="132" t="s">
        <v>179</v>
      </c>
      <c r="AU197" s="132" t="s">
        <v>86</v>
      </c>
      <c r="AY197" s="17" t="s">
        <v>177</v>
      </c>
      <c r="BE197" s="133">
        <f t="shared" si="74"/>
        <v>0</v>
      </c>
      <c r="BF197" s="133">
        <f t="shared" si="75"/>
        <v>0</v>
      </c>
      <c r="BG197" s="133">
        <f t="shared" si="76"/>
        <v>0</v>
      </c>
      <c r="BH197" s="133">
        <f t="shared" si="77"/>
        <v>0</v>
      </c>
      <c r="BI197" s="133">
        <f t="shared" si="78"/>
        <v>0</v>
      </c>
      <c r="BJ197" s="17" t="s">
        <v>83</v>
      </c>
      <c r="BK197" s="133">
        <f t="shared" si="79"/>
        <v>0</v>
      </c>
      <c r="BL197" s="17" t="s">
        <v>184</v>
      </c>
      <c r="BM197" s="132" t="s">
        <v>2248</v>
      </c>
    </row>
    <row r="198" spans="2:65" s="1" customFormat="1" ht="24.2" customHeight="1" x14ac:dyDescent="0.2">
      <c r="B198" s="120"/>
      <c r="C198" s="121" t="s">
        <v>75</v>
      </c>
      <c r="D198" s="121" t="s">
        <v>179</v>
      </c>
      <c r="E198" s="122" t="s">
        <v>2249</v>
      </c>
      <c r="F198" s="123" t="s">
        <v>2125</v>
      </c>
      <c r="G198" s="124" t="s">
        <v>917</v>
      </c>
      <c r="H198" s="125">
        <v>1</v>
      </c>
      <c r="I198" s="126"/>
      <c r="J198" s="127">
        <f t="shared" si="70"/>
        <v>0</v>
      </c>
      <c r="K198" s="123" t="s">
        <v>338</v>
      </c>
      <c r="L198" s="28"/>
      <c r="M198" s="128" t="s">
        <v>3</v>
      </c>
      <c r="N198" s="129" t="s">
        <v>46</v>
      </c>
      <c r="P198" s="130">
        <f t="shared" si="71"/>
        <v>0</v>
      </c>
      <c r="Q198" s="130">
        <v>0</v>
      </c>
      <c r="R198" s="130">
        <f t="shared" si="72"/>
        <v>0</v>
      </c>
      <c r="S198" s="130">
        <v>0</v>
      </c>
      <c r="T198" s="131">
        <f t="shared" si="73"/>
        <v>0</v>
      </c>
      <c r="AR198" s="132" t="s">
        <v>184</v>
      </c>
      <c r="AT198" s="132" t="s">
        <v>179</v>
      </c>
      <c r="AU198" s="132" t="s">
        <v>86</v>
      </c>
      <c r="AY198" s="17" t="s">
        <v>177</v>
      </c>
      <c r="BE198" s="133">
        <f t="shared" si="74"/>
        <v>0</v>
      </c>
      <c r="BF198" s="133">
        <f t="shared" si="75"/>
        <v>0</v>
      </c>
      <c r="BG198" s="133">
        <f t="shared" si="76"/>
        <v>0</v>
      </c>
      <c r="BH198" s="133">
        <f t="shared" si="77"/>
        <v>0</v>
      </c>
      <c r="BI198" s="133">
        <f t="shared" si="78"/>
        <v>0</v>
      </c>
      <c r="BJ198" s="17" t="s">
        <v>83</v>
      </c>
      <c r="BK198" s="133">
        <f t="shared" si="79"/>
        <v>0</v>
      </c>
      <c r="BL198" s="17" t="s">
        <v>184</v>
      </c>
      <c r="BM198" s="132" t="s">
        <v>2250</v>
      </c>
    </row>
    <row r="199" spans="2:65" s="1" customFormat="1" ht="16.5" customHeight="1" x14ac:dyDescent="0.2">
      <c r="B199" s="120"/>
      <c r="C199" s="121" t="s">
        <v>75</v>
      </c>
      <c r="D199" s="121" t="s">
        <v>179</v>
      </c>
      <c r="E199" s="122" t="s">
        <v>2251</v>
      </c>
      <c r="F199" s="123" t="s">
        <v>2127</v>
      </c>
      <c r="G199" s="124" t="s">
        <v>917</v>
      </c>
      <c r="H199" s="125">
        <v>1</v>
      </c>
      <c r="I199" s="126"/>
      <c r="J199" s="127">
        <f t="shared" si="70"/>
        <v>0</v>
      </c>
      <c r="K199" s="123" t="s">
        <v>338</v>
      </c>
      <c r="L199" s="28"/>
      <c r="M199" s="128" t="s">
        <v>3</v>
      </c>
      <c r="N199" s="129" t="s">
        <v>46</v>
      </c>
      <c r="P199" s="130">
        <f t="shared" si="71"/>
        <v>0</v>
      </c>
      <c r="Q199" s="130">
        <v>0</v>
      </c>
      <c r="R199" s="130">
        <f t="shared" si="72"/>
        <v>0</v>
      </c>
      <c r="S199" s="130">
        <v>0</v>
      </c>
      <c r="T199" s="131">
        <f t="shared" si="73"/>
        <v>0</v>
      </c>
      <c r="AR199" s="132" t="s">
        <v>184</v>
      </c>
      <c r="AT199" s="132" t="s">
        <v>179</v>
      </c>
      <c r="AU199" s="132" t="s">
        <v>86</v>
      </c>
      <c r="AY199" s="17" t="s">
        <v>177</v>
      </c>
      <c r="BE199" s="133">
        <f t="shared" si="74"/>
        <v>0</v>
      </c>
      <c r="BF199" s="133">
        <f t="shared" si="75"/>
        <v>0</v>
      </c>
      <c r="BG199" s="133">
        <f t="shared" si="76"/>
        <v>0</v>
      </c>
      <c r="BH199" s="133">
        <f t="shared" si="77"/>
        <v>0</v>
      </c>
      <c r="BI199" s="133">
        <f t="shared" si="78"/>
        <v>0</v>
      </c>
      <c r="BJ199" s="17" t="s">
        <v>83</v>
      </c>
      <c r="BK199" s="133">
        <f t="shared" si="79"/>
        <v>0</v>
      </c>
      <c r="BL199" s="17" t="s">
        <v>184</v>
      </c>
      <c r="BM199" s="132" t="s">
        <v>2252</v>
      </c>
    </row>
    <row r="200" spans="2:65" s="1" customFormat="1" ht="24.2" customHeight="1" x14ac:dyDescent="0.2">
      <c r="B200" s="120"/>
      <c r="C200" s="121" t="s">
        <v>75</v>
      </c>
      <c r="D200" s="121" t="s">
        <v>179</v>
      </c>
      <c r="E200" s="122" t="s">
        <v>2253</v>
      </c>
      <c r="F200" s="123" t="s">
        <v>2129</v>
      </c>
      <c r="G200" s="124" t="s">
        <v>917</v>
      </c>
      <c r="H200" s="125">
        <v>1</v>
      </c>
      <c r="I200" s="126"/>
      <c r="J200" s="127">
        <f t="shared" si="70"/>
        <v>0</v>
      </c>
      <c r="K200" s="123" t="s">
        <v>338</v>
      </c>
      <c r="L200" s="28"/>
      <c r="M200" s="128" t="s">
        <v>3</v>
      </c>
      <c r="N200" s="129" t="s">
        <v>46</v>
      </c>
      <c r="P200" s="130">
        <f t="shared" si="71"/>
        <v>0</v>
      </c>
      <c r="Q200" s="130">
        <v>0</v>
      </c>
      <c r="R200" s="130">
        <f t="shared" si="72"/>
        <v>0</v>
      </c>
      <c r="S200" s="130">
        <v>0</v>
      </c>
      <c r="T200" s="131">
        <f t="shared" si="73"/>
        <v>0</v>
      </c>
      <c r="AR200" s="132" t="s">
        <v>184</v>
      </c>
      <c r="AT200" s="132" t="s">
        <v>179</v>
      </c>
      <c r="AU200" s="132" t="s">
        <v>86</v>
      </c>
      <c r="AY200" s="17" t="s">
        <v>177</v>
      </c>
      <c r="BE200" s="133">
        <f t="shared" si="74"/>
        <v>0</v>
      </c>
      <c r="BF200" s="133">
        <f t="shared" si="75"/>
        <v>0</v>
      </c>
      <c r="BG200" s="133">
        <f t="shared" si="76"/>
        <v>0</v>
      </c>
      <c r="BH200" s="133">
        <f t="shared" si="77"/>
        <v>0</v>
      </c>
      <c r="BI200" s="133">
        <f t="shared" si="78"/>
        <v>0</v>
      </c>
      <c r="BJ200" s="17" t="s">
        <v>83</v>
      </c>
      <c r="BK200" s="133">
        <f t="shared" si="79"/>
        <v>0</v>
      </c>
      <c r="BL200" s="17" t="s">
        <v>184</v>
      </c>
      <c r="BM200" s="132" t="s">
        <v>2254</v>
      </c>
    </row>
    <row r="201" spans="2:65" s="1" customFormat="1" ht="24.2" customHeight="1" x14ac:dyDescent="0.2">
      <c r="B201" s="120"/>
      <c r="C201" s="121" t="s">
        <v>75</v>
      </c>
      <c r="D201" s="121" t="s">
        <v>179</v>
      </c>
      <c r="E201" s="122" t="s">
        <v>2255</v>
      </c>
      <c r="F201" s="123" t="s">
        <v>2131</v>
      </c>
      <c r="G201" s="124" t="s">
        <v>917</v>
      </c>
      <c r="H201" s="125">
        <v>1</v>
      </c>
      <c r="I201" s="126"/>
      <c r="J201" s="127">
        <f t="shared" si="70"/>
        <v>0</v>
      </c>
      <c r="K201" s="123" t="s">
        <v>338</v>
      </c>
      <c r="L201" s="28"/>
      <c r="M201" s="128" t="s">
        <v>3</v>
      </c>
      <c r="N201" s="129" t="s">
        <v>46</v>
      </c>
      <c r="P201" s="130">
        <f t="shared" si="71"/>
        <v>0</v>
      </c>
      <c r="Q201" s="130">
        <v>0</v>
      </c>
      <c r="R201" s="130">
        <f t="shared" si="72"/>
        <v>0</v>
      </c>
      <c r="S201" s="130">
        <v>0</v>
      </c>
      <c r="T201" s="131">
        <f t="shared" si="73"/>
        <v>0</v>
      </c>
      <c r="AR201" s="132" t="s">
        <v>184</v>
      </c>
      <c r="AT201" s="132" t="s">
        <v>179</v>
      </c>
      <c r="AU201" s="132" t="s">
        <v>86</v>
      </c>
      <c r="AY201" s="17" t="s">
        <v>177</v>
      </c>
      <c r="BE201" s="133">
        <f t="shared" si="74"/>
        <v>0</v>
      </c>
      <c r="BF201" s="133">
        <f t="shared" si="75"/>
        <v>0</v>
      </c>
      <c r="BG201" s="133">
        <f t="shared" si="76"/>
        <v>0</v>
      </c>
      <c r="BH201" s="133">
        <f t="shared" si="77"/>
        <v>0</v>
      </c>
      <c r="BI201" s="133">
        <f t="shared" si="78"/>
        <v>0</v>
      </c>
      <c r="BJ201" s="17" t="s">
        <v>83</v>
      </c>
      <c r="BK201" s="133">
        <f t="shared" si="79"/>
        <v>0</v>
      </c>
      <c r="BL201" s="17" t="s">
        <v>184</v>
      </c>
      <c r="BM201" s="132" t="s">
        <v>2256</v>
      </c>
    </row>
    <row r="202" spans="2:65" s="1" customFormat="1" ht="24.2" customHeight="1" x14ac:dyDescent="0.2">
      <c r="B202" s="120"/>
      <c r="C202" s="121" t="s">
        <v>75</v>
      </c>
      <c r="D202" s="121" t="s">
        <v>179</v>
      </c>
      <c r="E202" s="122" t="s">
        <v>2257</v>
      </c>
      <c r="F202" s="123" t="s">
        <v>2133</v>
      </c>
      <c r="G202" s="124" t="s">
        <v>917</v>
      </c>
      <c r="H202" s="125">
        <v>1</v>
      </c>
      <c r="I202" s="126"/>
      <c r="J202" s="127">
        <f t="shared" si="70"/>
        <v>0</v>
      </c>
      <c r="K202" s="123" t="s">
        <v>338</v>
      </c>
      <c r="L202" s="28"/>
      <c r="M202" s="128" t="s">
        <v>3</v>
      </c>
      <c r="N202" s="129" t="s">
        <v>46</v>
      </c>
      <c r="P202" s="130">
        <f t="shared" si="71"/>
        <v>0</v>
      </c>
      <c r="Q202" s="130">
        <v>0</v>
      </c>
      <c r="R202" s="130">
        <f t="shared" si="72"/>
        <v>0</v>
      </c>
      <c r="S202" s="130">
        <v>0</v>
      </c>
      <c r="T202" s="131">
        <f t="shared" si="73"/>
        <v>0</v>
      </c>
      <c r="AR202" s="132" t="s">
        <v>184</v>
      </c>
      <c r="AT202" s="132" t="s">
        <v>179</v>
      </c>
      <c r="AU202" s="132" t="s">
        <v>86</v>
      </c>
      <c r="AY202" s="17" t="s">
        <v>177</v>
      </c>
      <c r="BE202" s="133">
        <f t="shared" si="74"/>
        <v>0</v>
      </c>
      <c r="BF202" s="133">
        <f t="shared" si="75"/>
        <v>0</v>
      </c>
      <c r="BG202" s="133">
        <f t="shared" si="76"/>
        <v>0</v>
      </c>
      <c r="BH202" s="133">
        <f t="shared" si="77"/>
        <v>0</v>
      </c>
      <c r="BI202" s="133">
        <f t="shared" si="78"/>
        <v>0</v>
      </c>
      <c r="BJ202" s="17" t="s">
        <v>83</v>
      </c>
      <c r="BK202" s="133">
        <f t="shared" si="79"/>
        <v>0</v>
      </c>
      <c r="BL202" s="17" t="s">
        <v>184</v>
      </c>
      <c r="BM202" s="132" t="s">
        <v>2258</v>
      </c>
    </row>
    <row r="203" spans="2:65" s="1" customFormat="1" ht="24.2" customHeight="1" x14ac:dyDescent="0.2">
      <c r="B203" s="120"/>
      <c r="C203" s="121" t="s">
        <v>75</v>
      </c>
      <c r="D203" s="121" t="s">
        <v>179</v>
      </c>
      <c r="E203" s="122" t="s">
        <v>2259</v>
      </c>
      <c r="F203" s="123" t="s">
        <v>2135</v>
      </c>
      <c r="G203" s="124" t="s">
        <v>917</v>
      </c>
      <c r="H203" s="125">
        <v>1</v>
      </c>
      <c r="I203" s="126"/>
      <c r="J203" s="127">
        <f t="shared" si="70"/>
        <v>0</v>
      </c>
      <c r="K203" s="123" t="s">
        <v>338</v>
      </c>
      <c r="L203" s="28"/>
      <c r="M203" s="128" t="s">
        <v>3</v>
      </c>
      <c r="N203" s="129" t="s">
        <v>46</v>
      </c>
      <c r="P203" s="130">
        <f t="shared" si="71"/>
        <v>0</v>
      </c>
      <c r="Q203" s="130">
        <v>0</v>
      </c>
      <c r="R203" s="130">
        <f t="shared" si="72"/>
        <v>0</v>
      </c>
      <c r="S203" s="130">
        <v>0</v>
      </c>
      <c r="T203" s="131">
        <f t="shared" si="73"/>
        <v>0</v>
      </c>
      <c r="AR203" s="132" t="s">
        <v>184</v>
      </c>
      <c r="AT203" s="132" t="s">
        <v>179</v>
      </c>
      <c r="AU203" s="132" t="s">
        <v>86</v>
      </c>
      <c r="AY203" s="17" t="s">
        <v>177</v>
      </c>
      <c r="BE203" s="133">
        <f t="shared" si="74"/>
        <v>0</v>
      </c>
      <c r="BF203" s="133">
        <f t="shared" si="75"/>
        <v>0</v>
      </c>
      <c r="BG203" s="133">
        <f t="shared" si="76"/>
        <v>0</v>
      </c>
      <c r="BH203" s="133">
        <f t="shared" si="77"/>
        <v>0</v>
      </c>
      <c r="BI203" s="133">
        <f t="shared" si="78"/>
        <v>0</v>
      </c>
      <c r="BJ203" s="17" t="s">
        <v>83</v>
      </c>
      <c r="BK203" s="133">
        <f t="shared" si="79"/>
        <v>0</v>
      </c>
      <c r="BL203" s="17" t="s">
        <v>184</v>
      </c>
      <c r="BM203" s="132" t="s">
        <v>2260</v>
      </c>
    </row>
    <row r="204" spans="2:65" s="1" customFormat="1" ht="24.2" customHeight="1" x14ac:dyDescent="0.2">
      <c r="B204" s="120"/>
      <c r="C204" s="121" t="s">
        <v>75</v>
      </c>
      <c r="D204" s="121" t="s">
        <v>179</v>
      </c>
      <c r="E204" s="122" t="s">
        <v>2261</v>
      </c>
      <c r="F204" s="123" t="s">
        <v>2131</v>
      </c>
      <c r="G204" s="124" t="s">
        <v>917</v>
      </c>
      <c r="H204" s="125">
        <v>1</v>
      </c>
      <c r="I204" s="126"/>
      <c r="J204" s="127">
        <f t="shared" si="70"/>
        <v>0</v>
      </c>
      <c r="K204" s="123" t="s">
        <v>338</v>
      </c>
      <c r="L204" s="28"/>
      <c r="M204" s="128" t="s">
        <v>3</v>
      </c>
      <c r="N204" s="129" t="s">
        <v>46</v>
      </c>
      <c r="P204" s="130">
        <f t="shared" si="71"/>
        <v>0</v>
      </c>
      <c r="Q204" s="130">
        <v>0</v>
      </c>
      <c r="R204" s="130">
        <f t="shared" si="72"/>
        <v>0</v>
      </c>
      <c r="S204" s="130">
        <v>0</v>
      </c>
      <c r="T204" s="131">
        <f t="shared" si="73"/>
        <v>0</v>
      </c>
      <c r="AR204" s="132" t="s">
        <v>184</v>
      </c>
      <c r="AT204" s="132" t="s">
        <v>179</v>
      </c>
      <c r="AU204" s="132" t="s">
        <v>86</v>
      </c>
      <c r="AY204" s="17" t="s">
        <v>177</v>
      </c>
      <c r="BE204" s="133">
        <f t="shared" si="74"/>
        <v>0</v>
      </c>
      <c r="BF204" s="133">
        <f t="shared" si="75"/>
        <v>0</v>
      </c>
      <c r="BG204" s="133">
        <f t="shared" si="76"/>
        <v>0</v>
      </c>
      <c r="BH204" s="133">
        <f t="shared" si="77"/>
        <v>0</v>
      </c>
      <c r="BI204" s="133">
        <f t="shared" si="78"/>
        <v>0</v>
      </c>
      <c r="BJ204" s="17" t="s">
        <v>83</v>
      </c>
      <c r="BK204" s="133">
        <f t="shared" si="79"/>
        <v>0</v>
      </c>
      <c r="BL204" s="17" t="s">
        <v>184</v>
      </c>
      <c r="BM204" s="132" t="s">
        <v>2262</v>
      </c>
    </row>
    <row r="205" spans="2:65" s="1" customFormat="1" ht="19.5" x14ac:dyDescent="0.2">
      <c r="B205" s="28"/>
      <c r="D205" s="139" t="s">
        <v>1231</v>
      </c>
      <c r="F205" s="172" t="s">
        <v>2263</v>
      </c>
      <c r="I205" s="136"/>
      <c r="L205" s="28"/>
      <c r="M205" s="137"/>
      <c r="T205" s="44"/>
      <c r="AT205" s="17" t="s">
        <v>1231</v>
      </c>
      <c r="AU205" s="17" t="s">
        <v>86</v>
      </c>
    </row>
    <row r="206" spans="2:65" s="1" customFormat="1" ht="16.5" customHeight="1" x14ac:dyDescent="0.2">
      <c r="B206" s="120"/>
      <c r="C206" s="121" t="s">
        <v>75</v>
      </c>
      <c r="D206" s="121" t="s">
        <v>179</v>
      </c>
      <c r="E206" s="122" t="s">
        <v>2264</v>
      </c>
      <c r="F206" s="123" t="s">
        <v>2265</v>
      </c>
      <c r="G206" s="124" t="s">
        <v>917</v>
      </c>
      <c r="H206" s="125">
        <v>1</v>
      </c>
      <c r="I206" s="126"/>
      <c r="J206" s="127">
        <f t="shared" ref="J206:J212" si="80">ROUND(I206*H206,2)</f>
        <v>0</v>
      </c>
      <c r="K206" s="123" t="s">
        <v>338</v>
      </c>
      <c r="L206" s="28"/>
      <c r="M206" s="128" t="s">
        <v>3</v>
      </c>
      <c r="N206" s="129" t="s">
        <v>46</v>
      </c>
      <c r="P206" s="130">
        <f t="shared" ref="P206:P212" si="81">O206*H206</f>
        <v>0</v>
      </c>
      <c r="Q206" s="130">
        <v>0</v>
      </c>
      <c r="R206" s="130">
        <f t="shared" ref="R206:R212" si="82">Q206*H206</f>
        <v>0</v>
      </c>
      <c r="S206" s="130">
        <v>0</v>
      </c>
      <c r="T206" s="131">
        <f t="shared" ref="T206:T212" si="83">S206*H206</f>
        <v>0</v>
      </c>
      <c r="AR206" s="132" t="s">
        <v>184</v>
      </c>
      <c r="AT206" s="132" t="s">
        <v>179</v>
      </c>
      <c r="AU206" s="132" t="s">
        <v>86</v>
      </c>
      <c r="AY206" s="17" t="s">
        <v>177</v>
      </c>
      <c r="BE206" s="133">
        <f t="shared" ref="BE206:BE212" si="84">IF(N206="základní",J206,0)</f>
        <v>0</v>
      </c>
      <c r="BF206" s="133">
        <f t="shared" ref="BF206:BF212" si="85">IF(N206="snížená",J206,0)</f>
        <v>0</v>
      </c>
      <c r="BG206" s="133">
        <f t="shared" ref="BG206:BG212" si="86">IF(N206="zákl. přenesená",J206,0)</f>
        <v>0</v>
      </c>
      <c r="BH206" s="133">
        <f t="shared" ref="BH206:BH212" si="87">IF(N206="sníž. přenesená",J206,0)</f>
        <v>0</v>
      </c>
      <c r="BI206" s="133">
        <f t="shared" ref="BI206:BI212" si="88">IF(N206="nulová",J206,0)</f>
        <v>0</v>
      </c>
      <c r="BJ206" s="17" t="s">
        <v>83</v>
      </c>
      <c r="BK206" s="133">
        <f t="shared" ref="BK206:BK212" si="89">ROUND(I206*H206,2)</f>
        <v>0</v>
      </c>
      <c r="BL206" s="17" t="s">
        <v>184</v>
      </c>
      <c r="BM206" s="132" t="s">
        <v>2266</v>
      </c>
    </row>
    <row r="207" spans="2:65" s="1" customFormat="1" ht="16.5" customHeight="1" x14ac:dyDescent="0.2">
      <c r="B207" s="120"/>
      <c r="C207" s="121" t="s">
        <v>75</v>
      </c>
      <c r="D207" s="121" t="s">
        <v>179</v>
      </c>
      <c r="E207" s="122" t="s">
        <v>2267</v>
      </c>
      <c r="F207" s="123" t="s">
        <v>2265</v>
      </c>
      <c r="G207" s="124" t="s">
        <v>917</v>
      </c>
      <c r="H207" s="125">
        <v>1</v>
      </c>
      <c r="I207" s="126"/>
      <c r="J207" s="127">
        <f t="shared" si="80"/>
        <v>0</v>
      </c>
      <c r="K207" s="123" t="s">
        <v>338</v>
      </c>
      <c r="L207" s="28"/>
      <c r="M207" s="128" t="s">
        <v>3</v>
      </c>
      <c r="N207" s="129" t="s">
        <v>46</v>
      </c>
      <c r="P207" s="130">
        <f t="shared" si="81"/>
        <v>0</v>
      </c>
      <c r="Q207" s="130">
        <v>0</v>
      </c>
      <c r="R207" s="130">
        <f t="shared" si="82"/>
        <v>0</v>
      </c>
      <c r="S207" s="130">
        <v>0</v>
      </c>
      <c r="T207" s="131">
        <f t="shared" si="83"/>
        <v>0</v>
      </c>
      <c r="AR207" s="132" t="s">
        <v>184</v>
      </c>
      <c r="AT207" s="132" t="s">
        <v>179</v>
      </c>
      <c r="AU207" s="132" t="s">
        <v>86</v>
      </c>
      <c r="AY207" s="17" t="s">
        <v>177</v>
      </c>
      <c r="BE207" s="133">
        <f t="shared" si="84"/>
        <v>0</v>
      </c>
      <c r="BF207" s="133">
        <f t="shared" si="85"/>
        <v>0</v>
      </c>
      <c r="BG207" s="133">
        <f t="shared" si="86"/>
        <v>0</v>
      </c>
      <c r="BH207" s="133">
        <f t="shared" si="87"/>
        <v>0</v>
      </c>
      <c r="BI207" s="133">
        <f t="shared" si="88"/>
        <v>0</v>
      </c>
      <c r="BJ207" s="17" t="s">
        <v>83</v>
      </c>
      <c r="BK207" s="133">
        <f t="shared" si="89"/>
        <v>0</v>
      </c>
      <c r="BL207" s="17" t="s">
        <v>184</v>
      </c>
      <c r="BM207" s="132" t="s">
        <v>2268</v>
      </c>
    </row>
    <row r="208" spans="2:65" s="1" customFormat="1" ht="16.5" customHeight="1" x14ac:dyDescent="0.2">
      <c r="B208" s="120"/>
      <c r="C208" s="121" t="s">
        <v>75</v>
      </c>
      <c r="D208" s="121" t="s">
        <v>179</v>
      </c>
      <c r="E208" s="122" t="s">
        <v>2269</v>
      </c>
      <c r="F208" s="123" t="s">
        <v>2265</v>
      </c>
      <c r="G208" s="124" t="s">
        <v>917</v>
      </c>
      <c r="H208" s="125">
        <v>1</v>
      </c>
      <c r="I208" s="126"/>
      <c r="J208" s="127">
        <f t="shared" si="80"/>
        <v>0</v>
      </c>
      <c r="K208" s="123" t="s">
        <v>338</v>
      </c>
      <c r="L208" s="28"/>
      <c r="M208" s="128" t="s">
        <v>3</v>
      </c>
      <c r="N208" s="129" t="s">
        <v>46</v>
      </c>
      <c r="P208" s="130">
        <f t="shared" si="81"/>
        <v>0</v>
      </c>
      <c r="Q208" s="130">
        <v>0</v>
      </c>
      <c r="R208" s="130">
        <f t="shared" si="82"/>
        <v>0</v>
      </c>
      <c r="S208" s="130">
        <v>0</v>
      </c>
      <c r="T208" s="131">
        <f t="shared" si="83"/>
        <v>0</v>
      </c>
      <c r="AR208" s="132" t="s">
        <v>184</v>
      </c>
      <c r="AT208" s="132" t="s">
        <v>179</v>
      </c>
      <c r="AU208" s="132" t="s">
        <v>86</v>
      </c>
      <c r="AY208" s="17" t="s">
        <v>177</v>
      </c>
      <c r="BE208" s="133">
        <f t="shared" si="84"/>
        <v>0</v>
      </c>
      <c r="BF208" s="133">
        <f t="shared" si="85"/>
        <v>0</v>
      </c>
      <c r="BG208" s="133">
        <f t="shared" si="86"/>
        <v>0</v>
      </c>
      <c r="BH208" s="133">
        <f t="shared" si="87"/>
        <v>0</v>
      </c>
      <c r="BI208" s="133">
        <f t="shared" si="88"/>
        <v>0</v>
      </c>
      <c r="BJ208" s="17" t="s">
        <v>83</v>
      </c>
      <c r="BK208" s="133">
        <f t="shared" si="89"/>
        <v>0</v>
      </c>
      <c r="BL208" s="17" t="s">
        <v>184</v>
      </c>
      <c r="BM208" s="132" t="s">
        <v>2270</v>
      </c>
    </row>
    <row r="209" spans="2:65" s="1" customFormat="1" ht="16.5" customHeight="1" x14ac:dyDescent="0.2">
      <c r="B209" s="120"/>
      <c r="C209" s="121" t="s">
        <v>75</v>
      </c>
      <c r="D209" s="121" t="s">
        <v>179</v>
      </c>
      <c r="E209" s="122" t="s">
        <v>2271</v>
      </c>
      <c r="F209" s="123" t="s">
        <v>2272</v>
      </c>
      <c r="G209" s="124" t="s">
        <v>917</v>
      </c>
      <c r="H209" s="125">
        <v>1</v>
      </c>
      <c r="I209" s="126"/>
      <c r="J209" s="127">
        <f t="shared" si="80"/>
        <v>0</v>
      </c>
      <c r="K209" s="123" t="s">
        <v>338</v>
      </c>
      <c r="L209" s="28"/>
      <c r="M209" s="128" t="s">
        <v>3</v>
      </c>
      <c r="N209" s="129" t="s">
        <v>46</v>
      </c>
      <c r="P209" s="130">
        <f t="shared" si="81"/>
        <v>0</v>
      </c>
      <c r="Q209" s="130">
        <v>0</v>
      </c>
      <c r="R209" s="130">
        <f t="shared" si="82"/>
        <v>0</v>
      </c>
      <c r="S209" s="130">
        <v>0</v>
      </c>
      <c r="T209" s="131">
        <f t="shared" si="83"/>
        <v>0</v>
      </c>
      <c r="AR209" s="132" t="s">
        <v>184</v>
      </c>
      <c r="AT209" s="132" t="s">
        <v>179</v>
      </c>
      <c r="AU209" s="132" t="s">
        <v>86</v>
      </c>
      <c r="AY209" s="17" t="s">
        <v>177</v>
      </c>
      <c r="BE209" s="133">
        <f t="shared" si="84"/>
        <v>0</v>
      </c>
      <c r="BF209" s="133">
        <f t="shared" si="85"/>
        <v>0</v>
      </c>
      <c r="BG209" s="133">
        <f t="shared" si="86"/>
        <v>0</v>
      </c>
      <c r="BH209" s="133">
        <f t="shared" si="87"/>
        <v>0</v>
      </c>
      <c r="BI209" s="133">
        <f t="shared" si="88"/>
        <v>0</v>
      </c>
      <c r="BJ209" s="17" t="s">
        <v>83</v>
      </c>
      <c r="BK209" s="133">
        <f t="shared" si="89"/>
        <v>0</v>
      </c>
      <c r="BL209" s="17" t="s">
        <v>184</v>
      </c>
      <c r="BM209" s="132" t="s">
        <v>2273</v>
      </c>
    </row>
    <row r="210" spans="2:65" s="1" customFormat="1" ht="16.5" customHeight="1" x14ac:dyDescent="0.2">
      <c r="B210" s="120"/>
      <c r="C210" s="121" t="s">
        <v>75</v>
      </c>
      <c r="D210" s="121" t="s">
        <v>179</v>
      </c>
      <c r="E210" s="122" t="s">
        <v>2274</v>
      </c>
      <c r="F210" s="123" t="s">
        <v>2265</v>
      </c>
      <c r="G210" s="124" t="s">
        <v>917</v>
      </c>
      <c r="H210" s="125">
        <v>1</v>
      </c>
      <c r="I210" s="126"/>
      <c r="J210" s="127">
        <f t="shared" si="80"/>
        <v>0</v>
      </c>
      <c r="K210" s="123" t="s">
        <v>338</v>
      </c>
      <c r="L210" s="28"/>
      <c r="M210" s="128" t="s">
        <v>3</v>
      </c>
      <c r="N210" s="129" t="s">
        <v>46</v>
      </c>
      <c r="P210" s="130">
        <f t="shared" si="81"/>
        <v>0</v>
      </c>
      <c r="Q210" s="130">
        <v>0</v>
      </c>
      <c r="R210" s="130">
        <f t="shared" si="82"/>
        <v>0</v>
      </c>
      <c r="S210" s="130">
        <v>0</v>
      </c>
      <c r="T210" s="131">
        <f t="shared" si="83"/>
        <v>0</v>
      </c>
      <c r="AR210" s="132" t="s">
        <v>184</v>
      </c>
      <c r="AT210" s="132" t="s">
        <v>179</v>
      </c>
      <c r="AU210" s="132" t="s">
        <v>86</v>
      </c>
      <c r="AY210" s="17" t="s">
        <v>177</v>
      </c>
      <c r="BE210" s="133">
        <f t="shared" si="84"/>
        <v>0</v>
      </c>
      <c r="BF210" s="133">
        <f t="shared" si="85"/>
        <v>0</v>
      </c>
      <c r="BG210" s="133">
        <f t="shared" si="86"/>
        <v>0</v>
      </c>
      <c r="BH210" s="133">
        <f t="shared" si="87"/>
        <v>0</v>
      </c>
      <c r="BI210" s="133">
        <f t="shared" si="88"/>
        <v>0</v>
      </c>
      <c r="BJ210" s="17" t="s">
        <v>83</v>
      </c>
      <c r="BK210" s="133">
        <f t="shared" si="89"/>
        <v>0</v>
      </c>
      <c r="BL210" s="17" t="s">
        <v>184</v>
      </c>
      <c r="BM210" s="132" t="s">
        <v>2275</v>
      </c>
    </row>
    <row r="211" spans="2:65" s="1" customFormat="1" ht="16.5" customHeight="1" x14ac:dyDescent="0.2">
      <c r="B211" s="120"/>
      <c r="C211" s="121" t="s">
        <v>75</v>
      </c>
      <c r="D211" s="121" t="s">
        <v>179</v>
      </c>
      <c r="E211" s="122" t="s">
        <v>2276</v>
      </c>
      <c r="F211" s="123" t="s">
        <v>2265</v>
      </c>
      <c r="G211" s="124" t="s">
        <v>917</v>
      </c>
      <c r="H211" s="125">
        <v>1</v>
      </c>
      <c r="I211" s="126"/>
      <c r="J211" s="127">
        <f t="shared" si="80"/>
        <v>0</v>
      </c>
      <c r="K211" s="123" t="s">
        <v>338</v>
      </c>
      <c r="L211" s="28"/>
      <c r="M211" s="128" t="s">
        <v>3</v>
      </c>
      <c r="N211" s="129" t="s">
        <v>46</v>
      </c>
      <c r="P211" s="130">
        <f t="shared" si="81"/>
        <v>0</v>
      </c>
      <c r="Q211" s="130">
        <v>0</v>
      </c>
      <c r="R211" s="130">
        <f t="shared" si="82"/>
        <v>0</v>
      </c>
      <c r="S211" s="130">
        <v>0</v>
      </c>
      <c r="T211" s="131">
        <f t="shared" si="83"/>
        <v>0</v>
      </c>
      <c r="AR211" s="132" t="s">
        <v>184</v>
      </c>
      <c r="AT211" s="132" t="s">
        <v>179</v>
      </c>
      <c r="AU211" s="132" t="s">
        <v>86</v>
      </c>
      <c r="AY211" s="17" t="s">
        <v>177</v>
      </c>
      <c r="BE211" s="133">
        <f t="shared" si="84"/>
        <v>0</v>
      </c>
      <c r="BF211" s="133">
        <f t="shared" si="85"/>
        <v>0</v>
      </c>
      <c r="BG211" s="133">
        <f t="shared" si="86"/>
        <v>0</v>
      </c>
      <c r="BH211" s="133">
        <f t="shared" si="87"/>
        <v>0</v>
      </c>
      <c r="BI211" s="133">
        <f t="shared" si="88"/>
        <v>0</v>
      </c>
      <c r="BJ211" s="17" t="s">
        <v>83</v>
      </c>
      <c r="BK211" s="133">
        <f t="shared" si="89"/>
        <v>0</v>
      </c>
      <c r="BL211" s="17" t="s">
        <v>184</v>
      </c>
      <c r="BM211" s="132" t="s">
        <v>2277</v>
      </c>
    </row>
    <row r="212" spans="2:65" s="1" customFormat="1" ht="16.5" customHeight="1" x14ac:dyDescent="0.2">
      <c r="B212" s="120"/>
      <c r="C212" s="121" t="s">
        <v>75</v>
      </c>
      <c r="D212" s="121" t="s">
        <v>179</v>
      </c>
      <c r="E212" s="122" t="s">
        <v>2278</v>
      </c>
      <c r="F212" s="123" t="s">
        <v>2265</v>
      </c>
      <c r="G212" s="124" t="s">
        <v>917</v>
      </c>
      <c r="H212" s="125">
        <v>1</v>
      </c>
      <c r="I212" s="126"/>
      <c r="J212" s="127">
        <f t="shared" si="80"/>
        <v>0</v>
      </c>
      <c r="K212" s="123" t="s">
        <v>338</v>
      </c>
      <c r="L212" s="28"/>
      <c r="M212" s="128" t="s">
        <v>3</v>
      </c>
      <c r="N212" s="129" t="s">
        <v>46</v>
      </c>
      <c r="P212" s="130">
        <f t="shared" si="81"/>
        <v>0</v>
      </c>
      <c r="Q212" s="130">
        <v>0</v>
      </c>
      <c r="R212" s="130">
        <f t="shared" si="82"/>
        <v>0</v>
      </c>
      <c r="S212" s="130">
        <v>0</v>
      </c>
      <c r="T212" s="131">
        <f t="shared" si="83"/>
        <v>0</v>
      </c>
      <c r="AR212" s="132" t="s">
        <v>184</v>
      </c>
      <c r="AT212" s="132" t="s">
        <v>179</v>
      </c>
      <c r="AU212" s="132" t="s">
        <v>86</v>
      </c>
      <c r="AY212" s="17" t="s">
        <v>177</v>
      </c>
      <c r="BE212" s="133">
        <f t="shared" si="84"/>
        <v>0</v>
      </c>
      <c r="BF212" s="133">
        <f t="shared" si="85"/>
        <v>0</v>
      </c>
      <c r="BG212" s="133">
        <f t="shared" si="86"/>
        <v>0</v>
      </c>
      <c r="BH212" s="133">
        <f t="shared" si="87"/>
        <v>0</v>
      </c>
      <c r="BI212" s="133">
        <f t="shared" si="88"/>
        <v>0</v>
      </c>
      <c r="BJ212" s="17" t="s">
        <v>83</v>
      </c>
      <c r="BK212" s="133">
        <f t="shared" si="89"/>
        <v>0</v>
      </c>
      <c r="BL212" s="17" t="s">
        <v>184</v>
      </c>
      <c r="BM212" s="132" t="s">
        <v>2279</v>
      </c>
    </row>
    <row r="213" spans="2:65" s="1" customFormat="1" ht="19.5" x14ac:dyDescent="0.2">
      <c r="B213" s="28"/>
      <c r="D213" s="139" t="s">
        <v>1231</v>
      </c>
      <c r="F213" s="172" t="s">
        <v>2280</v>
      </c>
      <c r="I213" s="136"/>
      <c r="L213" s="28"/>
      <c r="M213" s="137"/>
      <c r="T213" s="44"/>
      <c r="AT213" s="17" t="s">
        <v>1231</v>
      </c>
      <c r="AU213" s="17" t="s">
        <v>86</v>
      </c>
    </row>
    <row r="214" spans="2:65" s="1" customFormat="1" ht="24.2" customHeight="1" x14ac:dyDescent="0.2">
      <c r="B214" s="120"/>
      <c r="C214" s="121" t="s">
        <v>75</v>
      </c>
      <c r="D214" s="121" t="s">
        <v>179</v>
      </c>
      <c r="E214" s="122" t="s">
        <v>2281</v>
      </c>
      <c r="F214" s="123" t="s">
        <v>2282</v>
      </c>
      <c r="G214" s="124" t="s">
        <v>2283</v>
      </c>
      <c r="H214" s="125">
        <v>1</v>
      </c>
      <c r="I214" s="126"/>
      <c r="J214" s="127">
        <f>ROUND(I214*H214,2)</f>
        <v>0</v>
      </c>
      <c r="K214" s="123" t="s">
        <v>338</v>
      </c>
      <c r="L214" s="28"/>
      <c r="M214" s="128" t="s">
        <v>3</v>
      </c>
      <c r="N214" s="129" t="s">
        <v>46</v>
      </c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2" t="s">
        <v>184</v>
      </c>
      <c r="AT214" s="132" t="s">
        <v>179</v>
      </c>
      <c r="AU214" s="132" t="s">
        <v>86</v>
      </c>
      <c r="AY214" s="17" t="s">
        <v>177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7" t="s">
        <v>83</v>
      </c>
      <c r="BK214" s="133">
        <f>ROUND(I214*H214,2)</f>
        <v>0</v>
      </c>
      <c r="BL214" s="17" t="s">
        <v>184</v>
      </c>
      <c r="BM214" s="132" t="s">
        <v>2284</v>
      </c>
    </row>
    <row r="215" spans="2:65" s="1" customFormat="1" ht="24.2" customHeight="1" x14ac:dyDescent="0.2">
      <c r="B215" s="120"/>
      <c r="C215" s="121" t="s">
        <v>75</v>
      </c>
      <c r="D215" s="121" t="s">
        <v>179</v>
      </c>
      <c r="E215" s="122" t="s">
        <v>2285</v>
      </c>
      <c r="F215" s="123" t="s">
        <v>2286</v>
      </c>
      <c r="G215" s="124" t="s">
        <v>2283</v>
      </c>
      <c r="H215" s="125">
        <v>1</v>
      </c>
      <c r="I215" s="126"/>
      <c r="J215" s="127">
        <f>ROUND(I215*H215,2)</f>
        <v>0</v>
      </c>
      <c r="K215" s="123" t="s">
        <v>338</v>
      </c>
      <c r="L215" s="28"/>
      <c r="M215" s="128" t="s">
        <v>3</v>
      </c>
      <c r="N215" s="129" t="s">
        <v>46</v>
      </c>
      <c r="P215" s="130">
        <f>O215*H215</f>
        <v>0</v>
      </c>
      <c r="Q215" s="130">
        <v>0</v>
      </c>
      <c r="R215" s="130">
        <f>Q215*H215</f>
        <v>0</v>
      </c>
      <c r="S215" s="130">
        <v>0</v>
      </c>
      <c r="T215" s="131">
        <f>S215*H215</f>
        <v>0</v>
      </c>
      <c r="AR215" s="132" t="s">
        <v>184</v>
      </c>
      <c r="AT215" s="132" t="s">
        <v>179</v>
      </c>
      <c r="AU215" s="132" t="s">
        <v>86</v>
      </c>
      <c r="AY215" s="17" t="s">
        <v>177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17" t="s">
        <v>83</v>
      </c>
      <c r="BK215" s="133">
        <f>ROUND(I215*H215,2)</f>
        <v>0</v>
      </c>
      <c r="BL215" s="17" t="s">
        <v>184</v>
      </c>
      <c r="BM215" s="132" t="s">
        <v>2287</v>
      </c>
    </row>
    <row r="216" spans="2:65" s="1" customFormat="1" ht="16.5" customHeight="1" x14ac:dyDescent="0.2">
      <c r="B216" s="120"/>
      <c r="C216" s="121" t="s">
        <v>75</v>
      </c>
      <c r="D216" s="121" t="s">
        <v>179</v>
      </c>
      <c r="E216" s="122" t="s">
        <v>2288</v>
      </c>
      <c r="F216" s="123" t="s">
        <v>2289</v>
      </c>
      <c r="G216" s="124" t="s">
        <v>2283</v>
      </c>
      <c r="H216" s="125">
        <v>1</v>
      </c>
      <c r="I216" s="126"/>
      <c r="J216" s="127">
        <f>ROUND(I216*H216,2)</f>
        <v>0</v>
      </c>
      <c r="K216" s="123" t="s">
        <v>338</v>
      </c>
      <c r="L216" s="28"/>
      <c r="M216" s="128" t="s">
        <v>3</v>
      </c>
      <c r="N216" s="129" t="s">
        <v>46</v>
      </c>
      <c r="P216" s="130">
        <f>O216*H216</f>
        <v>0</v>
      </c>
      <c r="Q216" s="130">
        <v>0</v>
      </c>
      <c r="R216" s="130">
        <f>Q216*H216</f>
        <v>0</v>
      </c>
      <c r="S216" s="130">
        <v>0</v>
      </c>
      <c r="T216" s="131">
        <f>S216*H216</f>
        <v>0</v>
      </c>
      <c r="AR216" s="132" t="s">
        <v>184</v>
      </c>
      <c r="AT216" s="132" t="s">
        <v>179</v>
      </c>
      <c r="AU216" s="132" t="s">
        <v>86</v>
      </c>
      <c r="AY216" s="17" t="s">
        <v>177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17" t="s">
        <v>83</v>
      </c>
      <c r="BK216" s="133">
        <f>ROUND(I216*H216,2)</f>
        <v>0</v>
      </c>
      <c r="BL216" s="17" t="s">
        <v>184</v>
      </c>
      <c r="BM216" s="132" t="s">
        <v>2290</v>
      </c>
    </row>
    <row r="217" spans="2:65" s="1" customFormat="1" ht="16.5" customHeight="1" x14ac:dyDescent="0.2">
      <c r="B217" s="120"/>
      <c r="C217" s="121" t="s">
        <v>75</v>
      </c>
      <c r="D217" s="121" t="s">
        <v>179</v>
      </c>
      <c r="E217" s="122" t="s">
        <v>2291</v>
      </c>
      <c r="F217" s="123" t="s">
        <v>2292</v>
      </c>
      <c r="G217" s="124" t="s">
        <v>2283</v>
      </c>
      <c r="H217" s="125">
        <v>1</v>
      </c>
      <c r="I217" s="126"/>
      <c r="J217" s="127">
        <f>ROUND(I217*H217,2)</f>
        <v>0</v>
      </c>
      <c r="K217" s="123" t="s">
        <v>338</v>
      </c>
      <c r="L217" s="28"/>
      <c r="M217" s="128" t="s">
        <v>3</v>
      </c>
      <c r="N217" s="129" t="s">
        <v>46</v>
      </c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2" t="s">
        <v>184</v>
      </c>
      <c r="AT217" s="132" t="s">
        <v>179</v>
      </c>
      <c r="AU217" s="132" t="s">
        <v>86</v>
      </c>
      <c r="AY217" s="17" t="s">
        <v>177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17" t="s">
        <v>83</v>
      </c>
      <c r="BK217" s="133">
        <f>ROUND(I217*H217,2)</f>
        <v>0</v>
      </c>
      <c r="BL217" s="17" t="s">
        <v>184</v>
      </c>
      <c r="BM217" s="132" t="s">
        <v>2293</v>
      </c>
    </row>
    <row r="218" spans="2:65" s="1" customFormat="1" ht="19.5" x14ac:dyDescent="0.2">
      <c r="B218" s="28"/>
      <c r="D218" s="139" t="s">
        <v>1231</v>
      </c>
      <c r="F218" s="172" t="s">
        <v>2294</v>
      </c>
      <c r="I218" s="136"/>
      <c r="L218" s="28"/>
      <c r="M218" s="137"/>
      <c r="T218" s="44"/>
      <c r="AT218" s="17" t="s">
        <v>1231</v>
      </c>
      <c r="AU218" s="17" t="s">
        <v>86</v>
      </c>
    </row>
    <row r="219" spans="2:65" s="1" customFormat="1" ht="16.5" customHeight="1" x14ac:dyDescent="0.2">
      <c r="B219" s="120"/>
      <c r="C219" s="121" t="s">
        <v>75</v>
      </c>
      <c r="D219" s="121" t="s">
        <v>179</v>
      </c>
      <c r="E219" s="122" t="s">
        <v>2295</v>
      </c>
      <c r="F219" s="123" t="s">
        <v>2296</v>
      </c>
      <c r="G219" s="124" t="s">
        <v>2283</v>
      </c>
      <c r="H219" s="125">
        <v>1</v>
      </c>
      <c r="I219" s="126"/>
      <c r="J219" s="127">
        <f>ROUND(I219*H219,2)</f>
        <v>0</v>
      </c>
      <c r="K219" s="123" t="s">
        <v>338</v>
      </c>
      <c r="L219" s="28"/>
      <c r="M219" s="128" t="s">
        <v>3</v>
      </c>
      <c r="N219" s="129" t="s">
        <v>46</v>
      </c>
      <c r="P219" s="130">
        <f>O219*H219</f>
        <v>0</v>
      </c>
      <c r="Q219" s="130">
        <v>0</v>
      </c>
      <c r="R219" s="130">
        <f>Q219*H219</f>
        <v>0</v>
      </c>
      <c r="S219" s="130">
        <v>0</v>
      </c>
      <c r="T219" s="131">
        <f>S219*H219</f>
        <v>0</v>
      </c>
      <c r="AR219" s="132" t="s">
        <v>184</v>
      </c>
      <c r="AT219" s="132" t="s">
        <v>179</v>
      </c>
      <c r="AU219" s="132" t="s">
        <v>86</v>
      </c>
      <c r="AY219" s="17" t="s">
        <v>177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7" t="s">
        <v>83</v>
      </c>
      <c r="BK219" s="133">
        <f>ROUND(I219*H219,2)</f>
        <v>0</v>
      </c>
      <c r="BL219" s="17" t="s">
        <v>184</v>
      </c>
      <c r="BM219" s="132" t="s">
        <v>2297</v>
      </c>
    </row>
    <row r="220" spans="2:65" s="11" customFormat="1" ht="22.7" customHeight="1" x14ac:dyDescent="0.2">
      <c r="B220" s="108"/>
      <c r="D220" s="109" t="s">
        <v>74</v>
      </c>
      <c r="E220" s="118" t="s">
        <v>2298</v>
      </c>
      <c r="F220" s="118" t="s">
        <v>2299</v>
      </c>
      <c r="I220" s="111"/>
      <c r="J220" s="119">
        <f>BK220</f>
        <v>0</v>
      </c>
      <c r="L220" s="108"/>
      <c r="M220" s="113"/>
      <c r="P220" s="114">
        <f>SUM(P221:P222)</f>
        <v>0</v>
      </c>
      <c r="R220" s="114">
        <f>SUM(R221:R222)</f>
        <v>0</v>
      </c>
      <c r="T220" s="115">
        <f>SUM(T221:T222)</f>
        <v>0</v>
      </c>
      <c r="AR220" s="109" t="s">
        <v>83</v>
      </c>
      <c r="AT220" s="116" t="s">
        <v>74</v>
      </c>
      <c r="AU220" s="116" t="s">
        <v>83</v>
      </c>
      <c r="AY220" s="109" t="s">
        <v>177</v>
      </c>
      <c r="BK220" s="117">
        <f>SUM(BK221:BK222)</f>
        <v>0</v>
      </c>
    </row>
    <row r="221" spans="2:65" s="1" customFormat="1" ht="37.700000000000003" customHeight="1" x14ac:dyDescent="0.2">
      <c r="B221" s="120"/>
      <c r="C221" s="121" t="s">
        <v>75</v>
      </c>
      <c r="D221" s="121" t="s">
        <v>179</v>
      </c>
      <c r="E221" s="122" t="s">
        <v>2300</v>
      </c>
      <c r="F221" s="123" t="s">
        <v>2301</v>
      </c>
      <c r="G221" s="124" t="s">
        <v>2283</v>
      </c>
      <c r="H221" s="125">
        <v>1</v>
      </c>
      <c r="I221" s="126"/>
      <c r="J221" s="127">
        <f>ROUND(I221*H221,2)</f>
        <v>0</v>
      </c>
      <c r="K221" s="123" t="s">
        <v>338</v>
      </c>
      <c r="L221" s="28"/>
      <c r="M221" s="128" t="s">
        <v>3</v>
      </c>
      <c r="N221" s="129" t="s">
        <v>46</v>
      </c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2" t="s">
        <v>184</v>
      </c>
      <c r="AT221" s="132" t="s">
        <v>179</v>
      </c>
      <c r="AU221" s="132" t="s">
        <v>86</v>
      </c>
      <c r="AY221" s="17" t="s">
        <v>177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17" t="s">
        <v>83</v>
      </c>
      <c r="BK221" s="133">
        <f>ROUND(I221*H221,2)</f>
        <v>0</v>
      </c>
      <c r="BL221" s="17" t="s">
        <v>184</v>
      </c>
      <c r="BM221" s="132" t="s">
        <v>2302</v>
      </c>
    </row>
    <row r="222" spans="2:65" s="1" customFormat="1" ht="48.75" x14ac:dyDescent="0.2">
      <c r="B222" s="28"/>
      <c r="D222" s="139" t="s">
        <v>1231</v>
      </c>
      <c r="F222" s="172" t="s">
        <v>2303</v>
      </c>
      <c r="I222" s="136"/>
      <c r="L222" s="28"/>
      <c r="M222" s="137"/>
      <c r="T222" s="44"/>
      <c r="AT222" s="17" t="s">
        <v>1231</v>
      </c>
      <c r="AU222" s="17" t="s">
        <v>86</v>
      </c>
    </row>
    <row r="223" spans="2:65" s="11" customFormat="1" ht="22.7" customHeight="1" x14ac:dyDescent="0.2">
      <c r="B223" s="108"/>
      <c r="D223" s="109" t="s">
        <v>74</v>
      </c>
      <c r="E223" s="118" t="s">
        <v>2304</v>
      </c>
      <c r="F223" s="118" t="s">
        <v>2305</v>
      </c>
      <c r="I223" s="111"/>
      <c r="J223" s="119">
        <f>BK223</f>
        <v>0</v>
      </c>
      <c r="L223" s="108"/>
      <c r="M223" s="113"/>
      <c r="P223" s="114">
        <f>SUM(P224:P237)</f>
        <v>0</v>
      </c>
      <c r="R223" s="114">
        <f>SUM(R224:R237)</f>
        <v>0</v>
      </c>
      <c r="T223" s="115">
        <f>SUM(T224:T237)</f>
        <v>0</v>
      </c>
      <c r="AR223" s="109" t="s">
        <v>83</v>
      </c>
      <c r="AT223" s="116" t="s">
        <v>74</v>
      </c>
      <c r="AU223" s="116" t="s">
        <v>83</v>
      </c>
      <c r="AY223" s="109" t="s">
        <v>177</v>
      </c>
      <c r="BK223" s="117">
        <f>SUM(BK224:BK237)</f>
        <v>0</v>
      </c>
    </row>
    <row r="224" spans="2:65" s="1" customFormat="1" ht="24.2" customHeight="1" x14ac:dyDescent="0.2">
      <c r="B224" s="120"/>
      <c r="C224" s="121" t="s">
        <v>75</v>
      </c>
      <c r="D224" s="121" t="s">
        <v>179</v>
      </c>
      <c r="E224" s="122" t="s">
        <v>2306</v>
      </c>
      <c r="F224" s="123" t="s">
        <v>2307</v>
      </c>
      <c r="G224" s="124" t="s">
        <v>917</v>
      </c>
      <c r="H224" s="125">
        <v>1</v>
      </c>
      <c r="I224" s="126"/>
      <c r="J224" s="127">
        <f t="shared" ref="J224:J237" si="90">ROUND(I224*H224,2)</f>
        <v>0</v>
      </c>
      <c r="K224" s="123" t="s">
        <v>338</v>
      </c>
      <c r="L224" s="28"/>
      <c r="M224" s="128" t="s">
        <v>3</v>
      </c>
      <c r="N224" s="129" t="s">
        <v>46</v>
      </c>
      <c r="P224" s="130">
        <f t="shared" ref="P224:P237" si="91">O224*H224</f>
        <v>0</v>
      </c>
      <c r="Q224" s="130">
        <v>0</v>
      </c>
      <c r="R224" s="130">
        <f t="shared" ref="R224:R237" si="92">Q224*H224</f>
        <v>0</v>
      </c>
      <c r="S224" s="130">
        <v>0</v>
      </c>
      <c r="T224" s="131">
        <f t="shared" ref="T224:T237" si="93">S224*H224</f>
        <v>0</v>
      </c>
      <c r="AR224" s="132" t="s">
        <v>184</v>
      </c>
      <c r="AT224" s="132" t="s">
        <v>179</v>
      </c>
      <c r="AU224" s="132" t="s">
        <v>86</v>
      </c>
      <c r="AY224" s="17" t="s">
        <v>177</v>
      </c>
      <c r="BE224" s="133">
        <f t="shared" ref="BE224:BE237" si="94">IF(N224="základní",J224,0)</f>
        <v>0</v>
      </c>
      <c r="BF224" s="133">
        <f t="shared" ref="BF224:BF237" si="95">IF(N224="snížená",J224,0)</f>
        <v>0</v>
      </c>
      <c r="BG224" s="133">
        <f t="shared" ref="BG224:BG237" si="96">IF(N224="zákl. přenesená",J224,0)</f>
        <v>0</v>
      </c>
      <c r="BH224" s="133">
        <f t="shared" ref="BH224:BH237" si="97">IF(N224="sníž. přenesená",J224,0)</f>
        <v>0</v>
      </c>
      <c r="BI224" s="133">
        <f t="shared" ref="BI224:BI237" si="98">IF(N224="nulová",J224,0)</f>
        <v>0</v>
      </c>
      <c r="BJ224" s="17" t="s">
        <v>83</v>
      </c>
      <c r="BK224" s="133">
        <f t="shared" ref="BK224:BK237" si="99">ROUND(I224*H224,2)</f>
        <v>0</v>
      </c>
      <c r="BL224" s="17" t="s">
        <v>184</v>
      </c>
      <c r="BM224" s="132" t="s">
        <v>2308</v>
      </c>
    </row>
    <row r="225" spans="2:65" s="1" customFormat="1" ht="16.5" customHeight="1" x14ac:dyDescent="0.2">
      <c r="B225" s="120"/>
      <c r="C225" s="121" t="s">
        <v>75</v>
      </c>
      <c r="D225" s="121" t="s">
        <v>179</v>
      </c>
      <c r="E225" s="122" t="s">
        <v>2309</v>
      </c>
      <c r="F225" s="123" t="s">
        <v>2310</v>
      </c>
      <c r="G225" s="124" t="s">
        <v>917</v>
      </c>
      <c r="H225" s="125">
        <v>3</v>
      </c>
      <c r="I225" s="126"/>
      <c r="J225" s="127">
        <f t="shared" si="90"/>
        <v>0</v>
      </c>
      <c r="K225" s="123" t="s">
        <v>338</v>
      </c>
      <c r="L225" s="28"/>
      <c r="M225" s="128" t="s">
        <v>3</v>
      </c>
      <c r="N225" s="129" t="s">
        <v>46</v>
      </c>
      <c r="P225" s="130">
        <f t="shared" si="91"/>
        <v>0</v>
      </c>
      <c r="Q225" s="130">
        <v>0</v>
      </c>
      <c r="R225" s="130">
        <f t="shared" si="92"/>
        <v>0</v>
      </c>
      <c r="S225" s="130">
        <v>0</v>
      </c>
      <c r="T225" s="131">
        <f t="shared" si="93"/>
        <v>0</v>
      </c>
      <c r="AR225" s="132" t="s">
        <v>184</v>
      </c>
      <c r="AT225" s="132" t="s">
        <v>179</v>
      </c>
      <c r="AU225" s="132" t="s">
        <v>86</v>
      </c>
      <c r="AY225" s="17" t="s">
        <v>177</v>
      </c>
      <c r="BE225" s="133">
        <f t="shared" si="94"/>
        <v>0</v>
      </c>
      <c r="BF225" s="133">
        <f t="shared" si="95"/>
        <v>0</v>
      </c>
      <c r="BG225" s="133">
        <f t="shared" si="96"/>
        <v>0</v>
      </c>
      <c r="BH225" s="133">
        <f t="shared" si="97"/>
        <v>0</v>
      </c>
      <c r="BI225" s="133">
        <f t="shared" si="98"/>
        <v>0</v>
      </c>
      <c r="BJ225" s="17" t="s">
        <v>83</v>
      </c>
      <c r="BK225" s="133">
        <f t="shared" si="99"/>
        <v>0</v>
      </c>
      <c r="BL225" s="17" t="s">
        <v>184</v>
      </c>
      <c r="BM225" s="132" t="s">
        <v>2311</v>
      </c>
    </row>
    <row r="226" spans="2:65" s="1" customFormat="1" ht="16.5" customHeight="1" x14ac:dyDescent="0.2">
      <c r="B226" s="120"/>
      <c r="C226" s="121" t="s">
        <v>75</v>
      </c>
      <c r="D226" s="121" t="s">
        <v>179</v>
      </c>
      <c r="E226" s="122" t="s">
        <v>2312</v>
      </c>
      <c r="F226" s="123" t="s">
        <v>2313</v>
      </c>
      <c r="G226" s="124" t="s">
        <v>917</v>
      </c>
      <c r="H226" s="125">
        <v>9</v>
      </c>
      <c r="I226" s="126"/>
      <c r="J226" s="127">
        <f t="shared" si="90"/>
        <v>0</v>
      </c>
      <c r="K226" s="123" t="s">
        <v>338</v>
      </c>
      <c r="L226" s="28"/>
      <c r="M226" s="128" t="s">
        <v>3</v>
      </c>
      <c r="N226" s="129" t="s">
        <v>46</v>
      </c>
      <c r="P226" s="130">
        <f t="shared" si="91"/>
        <v>0</v>
      </c>
      <c r="Q226" s="130">
        <v>0</v>
      </c>
      <c r="R226" s="130">
        <f t="shared" si="92"/>
        <v>0</v>
      </c>
      <c r="S226" s="130">
        <v>0</v>
      </c>
      <c r="T226" s="131">
        <f t="shared" si="93"/>
        <v>0</v>
      </c>
      <c r="AR226" s="132" t="s">
        <v>184</v>
      </c>
      <c r="AT226" s="132" t="s">
        <v>179</v>
      </c>
      <c r="AU226" s="132" t="s">
        <v>86</v>
      </c>
      <c r="AY226" s="17" t="s">
        <v>177</v>
      </c>
      <c r="BE226" s="133">
        <f t="shared" si="94"/>
        <v>0</v>
      </c>
      <c r="BF226" s="133">
        <f t="shared" si="95"/>
        <v>0</v>
      </c>
      <c r="BG226" s="133">
        <f t="shared" si="96"/>
        <v>0</v>
      </c>
      <c r="BH226" s="133">
        <f t="shared" si="97"/>
        <v>0</v>
      </c>
      <c r="BI226" s="133">
        <f t="shared" si="98"/>
        <v>0</v>
      </c>
      <c r="BJ226" s="17" t="s">
        <v>83</v>
      </c>
      <c r="BK226" s="133">
        <f t="shared" si="99"/>
        <v>0</v>
      </c>
      <c r="BL226" s="17" t="s">
        <v>184</v>
      </c>
      <c r="BM226" s="132" t="s">
        <v>2314</v>
      </c>
    </row>
    <row r="227" spans="2:65" s="1" customFormat="1" ht="21.75" customHeight="1" x14ac:dyDescent="0.2">
      <c r="B227" s="120"/>
      <c r="C227" s="121" t="s">
        <v>75</v>
      </c>
      <c r="D227" s="121" t="s">
        <v>179</v>
      </c>
      <c r="E227" s="122" t="s">
        <v>2315</v>
      </c>
      <c r="F227" s="123" t="s">
        <v>2316</v>
      </c>
      <c r="G227" s="124" t="s">
        <v>917</v>
      </c>
      <c r="H227" s="125">
        <v>6</v>
      </c>
      <c r="I227" s="126"/>
      <c r="J227" s="127">
        <f t="shared" si="90"/>
        <v>0</v>
      </c>
      <c r="K227" s="123" t="s">
        <v>338</v>
      </c>
      <c r="L227" s="28"/>
      <c r="M227" s="128" t="s">
        <v>3</v>
      </c>
      <c r="N227" s="129" t="s">
        <v>46</v>
      </c>
      <c r="P227" s="130">
        <f t="shared" si="91"/>
        <v>0</v>
      </c>
      <c r="Q227" s="130">
        <v>0</v>
      </c>
      <c r="R227" s="130">
        <f t="shared" si="92"/>
        <v>0</v>
      </c>
      <c r="S227" s="130">
        <v>0</v>
      </c>
      <c r="T227" s="131">
        <f t="shared" si="93"/>
        <v>0</v>
      </c>
      <c r="AR227" s="132" t="s">
        <v>184</v>
      </c>
      <c r="AT227" s="132" t="s">
        <v>179</v>
      </c>
      <c r="AU227" s="132" t="s">
        <v>86</v>
      </c>
      <c r="AY227" s="17" t="s">
        <v>177</v>
      </c>
      <c r="BE227" s="133">
        <f t="shared" si="94"/>
        <v>0</v>
      </c>
      <c r="BF227" s="133">
        <f t="shared" si="95"/>
        <v>0</v>
      </c>
      <c r="BG227" s="133">
        <f t="shared" si="96"/>
        <v>0</v>
      </c>
      <c r="BH227" s="133">
        <f t="shared" si="97"/>
        <v>0</v>
      </c>
      <c r="BI227" s="133">
        <f t="shared" si="98"/>
        <v>0</v>
      </c>
      <c r="BJ227" s="17" t="s">
        <v>83</v>
      </c>
      <c r="BK227" s="133">
        <f t="shared" si="99"/>
        <v>0</v>
      </c>
      <c r="BL227" s="17" t="s">
        <v>184</v>
      </c>
      <c r="BM227" s="132" t="s">
        <v>2317</v>
      </c>
    </row>
    <row r="228" spans="2:65" s="1" customFormat="1" ht="21.75" customHeight="1" x14ac:dyDescent="0.2">
      <c r="B228" s="120"/>
      <c r="C228" s="121" t="s">
        <v>75</v>
      </c>
      <c r="D228" s="121" t="s">
        <v>179</v>
      </c>
      <c r="E228" s="122" t="s">
        <v>2318</v>
      </c>
      <c r="F228" s="123" t="s">
        <v>2319</v>
      </c>
      <c r="G228" s="124" t="s">
        <v>917</v>
      </c>
      <c r="H228" s="125">
        <v>3</v>
      </c>
      <c r="I228" s="126"/>
      <c r="J228" s="127">
        <f t="shared" si="90"/>
        <v>0</v>
      </c>
      <c r="K228" s="123" t="s">
        <v>338</v>
      </c>
      <c r="L228" s="28"/>
      <c r="M228" s="128" t="s">
        <v>3</v>
      </c>
      <c r="N228" s="129" t="s">
        <v>46</v>
      </c>
      <c r="P228" s="130">
        <f t="shared" si="91"/>
        <v>0</v>
      </c>
      <c r="Q228" s="130">
        <v>0</v>
      </c>
      <c r="R228" s="130">
        <f t="shared" si="92"/>
        <v>0</v>
      </c>
      <c r="S228" s="130">
        <v>0</v>
      </c>
      <c r="T228" s="131">
        <f t="shared" si="93"/>
        <v>0</v>
      </c>
      <c r="AR228" s="132" t="s">
        <v>184</v>
      </c>
      <c r="AT228" s="132" t="s">
        <v>179</v>
      </c>
      <c r="AU228" s="132" t="s">
        <v>86</v>
      </c>
      <c r="AY228" s="17" t="s">
        <v>177</v>
      </c>
      <c r="BE228" s="133">
        <f t="shared" si="94"/>
        <v>0</v>
      </c>
      <c r="BF228" s="133">
        <f t="shared" si="95"/>
        <v>0</v>
      </c>
      <c r="BG228" s="133">
        <f t="shared" si="96"/>
        <v>0</v>
      </c>
      <c r="BH228" s="133">
        <f t="shared" si="97"/>
        <v>0</v>
      </c>
      <c r="BI228" s="133">
        <f t="shared" si="98"/>
        <v>0</v>
      </c>
      <c r="BJ228" s="17" t="s">
        <v>83</v>
      </c>
      <c r="BK228" s="133">
        <f t="shared" si="99"/>
        <v>0</v>
      </c>
      <c r="BL228" s="17" t="s">
        <v>184</v>
      </c>
      <c r="BM228" s="132" t="s">
        <v>2320</v>
      </c>
    </row>
    <row r="229" spans="2:65" s="1" customFormat="1" ht="24.2" customHeight="1" x14ac:dyDescent="0.2">
      <c r="B229" s="120"/>
      <c r="C229" s="121" t="s">
        <v>75</v>
      </c>
      <c r="D229" s="121" t="s">
        <v>179</v>
      </c>
      <c r="E229" s="122" t="s">
        <v>2321</v>
      </c>
      <c r="F229" s="123" t="s">
        <v>2322</v>
      </c>
      <c r="G229" s="124" t="s">
        <v>917</v>
      </c>
      <c r="H229" s="125">
        <v>1</v>
      </c>
      <c r="I229" s="126"/>
      <c r="J229" s="127">
        <f t="shared" si="90"/>
        <v>0</v>
      </c>
      <c r="K229" s="123" t="s">
        <v>338</v>
      </c>
      <c r="L229" s="28"/>
      <c r="M229" s="128" t="s">
        <v>3</v>
      </c>
      <c r="N229" s="129" t="s">
        <v>46</v>
      </c>
      <c r="P229" s="130">
        <f t="shared" si="91"/>
        <v>0</v>
      </c>
      <c r="Q229" s="130">
        <v>0</v>
      </c>
      <c r="R229" s="130">
        <f t="shared" si="92"/>
        <v>0</v>
      </c>
      <c r="S229" s="130">
        <v>0</v>
      </c>
      <c r="T229" s="131">
        <f t="shared" si="93"/>
        <v>0</v>
      </c>
      <c r="AR229" s="132" t="s">
        <v>184</v>
      </c>
      <c r="AT229" s="132" t="s">
        <v>179</v>
      </c>
      <c r="AU229" s="132" t="s">
        <v>86</v>
      </c>
      <c r="AY229" s="17" t="s">
        <v>177</v>
      </c>
      <c r="BE229" s="133">
        <f t="shared" si="94"/>
        <v>0</v>
      </c>
      <c r="BF229" s="133">
        <f t="shared" si="95"/>
        <v>0</v>
      </c>
      <c r="BG229" s="133">
        <f t="shared" si="96"/>
        <v>0</v>
      </c>
      <c r="BH229" s="133">
        <f t="shared" si="97"/>
        <v>0</v>
      </c>
      <c r="BI229" s="133">
        <f t="shared" si="98"/>
        <v>0</v>
      </c>
      <c r="BJ229" s="17" t="s">
        <v>83</v>
      </c>
      <c r="BK229" s="133">
        <f t="shared" si="99"/>
        <v>0</v>
      </c>
      <c r="BL229" s="17" t="s">
        <v>184</v>
      </c>
      <c r="BM229" s="132" t="s">
        <v>2323</v>
      </c>
    </row>
    <row r="230" spans="2:65" s="1" customFormat="1" ht="24.2" customHeight="1" x14ac:dyDescent="0.2">
      <c r="B230" s="120"/>
      <c r="C230" s="121" t="s">
        <v>75</v>
      </c>
      <c r="D230" s="121" t="s">
        <v>179</v>
      </c>
      <c r="E230" s="122" t="s">
        <v>2324</v>
      </c>
      <c r="F230" s="123" t="s">
        <v>2325</v>
      </c>
      <c r="G230" s="124" t="s">
        <v>917</v>
      </c>
      <c r="H230" s="125">
        <v>1</v>
      </c>
      <c r="I230" s="126"/>
      <c r="J230" s="127">
        <f t="shared" si="90"/>
        <v>0</v>
      </c>
      <c r="K230" s="123" t="s">
        <v>338</v>
      </c>
      <c r="L230" s="28"/>
      <c r="M230" s="128" t="s">
        <v>3</v>
      </c>
      <c r="N230" s="129" t="s">
        <v>46</v>
      </c>
      <c r="P230" s="130">
        <f t="shared" si="91"/>
        <v>0</v>
      </c>
      <c r="Q230" s="130">
        <v>0</v>
      </c>
      <c r="R230" s="130">
        <f t="shared" si="92"/>
        <v>0</v>
      </c>
      <c r="S230" s="130">
        <v>0</v>
      </c>
      <c r="T230" s="131">
        <f t="shared" si="93"/>
        <v>0</v>
      </c>
      <c r="AR230" s="132" t="s">
        <v>184</v>
      </c>
      <c r="AT230" s="132" t="s">
        <v>179</v>
      </c>
      <c r="AU230" s="132" t="s">
        <v>86</v>
      </c>
      <c r="AY230" s="17" t="s">
        <v>177</v>
      </c>
      <c r="BE230" s="133">
        <f t="shared" si="94"/>
        <v>0</v>
      </c>
      <c r="BF230" s="133">
        <f t="shared" si="95"/>
        <v>0</v>
      </c>
      <c r="BG230" s="133">
        <f t="shared" si="96"/>
        <v>0</v>
      </c>
      <c r="BH230" s="133">
        <f t="shared" si="97"/>
        <v>0</v>
      </c>
      <c r="BI230" s="133">
        <f t="shared" si="98"/>
        <v>0</v>
      </c>
      <c r="BJ230" s="17" t="s">
        <v>83</v>
      </c>
      <c r="BK230" s="133">
        <f t="shared" si="99"/>
        <v>0</v>
      </c>
      <c r="BL230" s="17" t="s">
        <v>184</v>
      </c>
      <c r="BM230" s="132" t="s">
        <v>2326</v>
      </c>
    </row>
    <row r="231" spans="2:65" s="1" customFormat="1" ht="16.5" customHeight="1" x14ac:dyDescent="0.2">
      <c r="B231" s="120"/>
      <c r="C231" s="121" t="s">
        <v>75</v>
      </c>
      <c r="D231" s="121" t="s">
        <v>179</v>
      </c>
      <c r="E231" s="122" t="s">
        <v>2327</v>
      </c>
      <c r="F231" s="123" t="s">
        <v>2328</v>
      </c>
      <c r="G231" s="124" t="s">
        <v>917</v>
      </c>
      <c r="H231" s="125">
        <v>1</v>
      </c>
      <c r="I231" s="126"/>
      <c r="J231" s="127">
        <f t="shared" si="90"/>
        <v>0</v>
      </c>
      <c r="K231" s="123" t="s">
        <v>338</v>
      </c>
      <c r="L231" s="28"/>
      <c r="M231" s="128" t="s">
        <v>3</v>
      </c>
      <c r="N231" s="129" t="s">
        <v>46</v>
      </c>
      <c r="P231" s="130">
        <f t="shared" si="91"/>
        <v>0</v>
      </c>
      <c r="Q231" s="130">
        <v>0</v>
      </c>
      <c r="R231" s="130">
        <f t="shared" si="92"/>
        <v>0</v>
      </c>
      <c r="S231" s="130">
        <v>0</v>
      </c>
      <c r="T231" s="131">
        <f t="shared" si="93"/>
        <v>0</v>
      </c>
      <c r="AR231" s="132" t="s">
        <v>184</v>
      </c>
      <c r="AT231" s="132" t="s">
        <v>179</v>
      </c>
      <c r="AU231" s="132" t="s">
        <v>86</v>
      </c>
      <c r="AY231" s="17" t="s">
        <v>177</v>
      </c>
      <c r="BE231" s="133">
        <f t="shared" si="94"/>
        <v>0</v>
      </c>
      <c r="BF231" s="133">
        <f t="shared" si="95"/>
        <v>0</v>
      </c>
      <c r="BG231" s="133">
        <f t="shared" si="96"/>
        <v>0</v>
      </c>
      <c r="BH231" s="133">
        <f t="shared" si="97"/>
        <v>0</v>
      </c>
      <c r="BI231" s="133">
        <f t="shared" si="98"/>
        <v>0</v>
      </c>
      <c r="BJ231" s="17" t="s">
        <v>83</v>
      </c>
      <c r="BK231" s="133">
        <f t="shared" si="99"/>
        <v>0</v>
      </c>
      <c r="BL231" s="17" t="s">
        <v>184</v>
      </c>
      <c r="BM231" s="132" t="s">
        <v>2329</v>
      </c>
    </row>
    <row r="232" spans="2:65" s="1" customFormat="1" ht="16.5" customHeight="1" x14ac:dyDescent="0.2">
      <c r="B232" s="120"/>
      <c r="C232" s="121" t="s">
        <v>75</v>
      </c>
      <c r="D232" s="121" t="s">
        <v>179</v>
      </c>
      <c r="E232" s="122" t="s">
        <v>2330</v>
      </c>
      <c r="F232" s="123" t="s">
        <v>2331</v>
      </c>
      <c r="G232" s="124" t="s">
        <v>2283</v>
      </c>
      <c r="H232" s="125">
        <v>1</v>
      </c>
      <c r="I232" s="126"/>
      <c r="J232" s="127">
        <f t="shared" si="90"/>
        <v>0</v>
      </c>
      <c r="K232" s="123" t="s">
        <v>338</v>
      </c>
      <c r="L232" s="28"/>
      <c r="M232" s="128" t="s">
        <v>3</v>
      </c>
      <c r="N232" s="129" t="s">
        <v>46</v>
      </c>
      <c r="P232" s="130">
        <f t="shared" si="91"/>
        <v>0</v>
      </c>
      <c r="Q232" s="130">
        <v>0</v>
      </c>
      <c r="R232" s="130">
        <f t="shared" si="92"/>
        <v>0</v>
      </c>
      <c r="S232" s="130">
        <v>0</v>
      </c>
      <c r="T232" s="131">
        <f t="shared" si="93"/>
        <v>0</v>
      </c>
      <c r="AR232" s="132" t="s">
        <v>184</v>
      </c>
      <c r="AT232" s="132" t="s">
        <v>179</v>
      </c>
      <c r="AU232" s="132" t="s">
        <v>86</v>
      </c>
      <c r="AY232" s="17" t="s">
        <v>177</v>
      </c>
      <c r="BE232" s="133">
        <f t="shared" si="94"/>
        <v>0</v>
      </c>
      <c r="BF232" s="133">
        <f t="shared" si="95"/>
        <v>0</v>
      </c>
      <c r="BG232" s="133">
        <f t="shared" si="96"/>
        <v>0</v>
      </c>
      <c r="BH232" s="133">
        <f t="shared" si="97"/>
        <v>0</v>
      </c>
      <c r="BI232" s="133">
        <f t="shared" si="98"/>
        <v>0</v>
      </c>
      <c r="BJ232" s="17" t="s">
        <v>83</v>
      </c>
      <c r="BK232" s="133">
        <f t="shared" si="99"/>
        <v>0</v>
      </c>
      <c r="BL232" s="17" t="s">
        <v>184</v>
      </c>
      <c r="BM232" s="132" t="s">
        <v>2332</v>
      </c>
    </row>
    <row r="233" spans="2:65" s="1" customFormat="1" ht="16.5" customHeight="1" x14ac:dyDescent="0.2">
      <c r="B233" s="120"/>
      <c r="C233" s="121" t="s">
        <v>75</v>
      </c>
      <c r="D233" s="121" t="s">
        <v>179</v>
      </c>
      <c r="E233" s="122" t="s">
        <v>2333</v>
      </c>
      <c r="F233" s="123" t="s">
        <v>2334</v>
      </c>
      <c r="G233" s="124" t="s">
        <v>2283</v>
      </c>
      <c r="H233" s="125">
        <v>1</v>
      </c>
      <c r="I233" s="126"/>
      <c r="J233" s="127">
        <f t="shared" si="90"/>
        <v>0</v>
      </c>
      <c r="K233" s="123" t="s">
        <v>338</v>
      </c>
      <c r="L233" s="28"/>
      <c r="M233" s="128" t="s">
        <v>3</v>
      </c>
      <c r="N233" s="129" t="s">
        <v>46</v>
      </c>
      <c r="P233" s="130">
        <f t="shared" si="91"/>
        <v>0</v>
      </c>
      <c r="Q233" s="130">
        <v>0</v>
      </c>
      <c r="R233" s="130">
        <f t="shared" si="92"/>
        <v>0</v>
      </c>
      <c r="S233" s="130">
        <v>0</v>
      </c>
      <c r="T233" s="131">
        <f t="shared" si="93"/>
        <v>0</v>
      </c>
      <c r="AR233" s="132" t="s">
        <v>184</v>
      </c>
      <c r="AT233" s="132" t="s">
        <v>179</v>
      </c>
      <c r="AU233" s="132" t="s">
        <v>86</v>
      </c>
      <c r="AY233" s="17" t="s">
        <v>177</v>
      </c>
      <c r="BE233" s="133">
        <f t="shared" si="94"/>
        <v>0</v>
      </c>
      <c r="BF233" s="133">
        <f t="shared" si="95"/>
        <v>0</v>
      </c>
      <c r="BG233" s="133">
        <f t="shared" si="96"/>
        <v>0</v>
      </c>
      <c r="BH233" s="133">
        <f t="shared" si="97"/>
        <v>0</v>
      </c>
      <c r="BI233" s="133">
        <f t="shared" si="98"/>
        <v>0</v>
      </c>
      <c r="BJ233" s="17" t="s">
        <v>83</v>
      </c>
      <c r="BK233" s="133">
        <f t="shared" si="99"/>
        <v>0</v>
      </c>
      <c r="BL233" s="17" t="s">
        <v>184</v>
      </c>
      <c r="BM233" s="132" t="s">
        <v>2335</v>
      </c>
    </row>
    <row r="234" spans="2:65" s="1" customFormat="1" ht="16.5" customHeight="1" x14ac:dyDescent="0.2">
      <c r="B234" s="120"/>
      <c r="C234" s="121" t="s">
        <v>75</v>
      </c>
      <c r="D234" s="121" t="s">
        <v>179</v>
      </c>
      <c r="E234" s="122" t="s">
        <v>2336</v>
      </c>
      <c r="F234" s="123" t="s">
        <v>2337</v>
      </c>
      <c r="G234" s="124" t="s">
        <v>2283</v>
      </c>
      <c r="H234" s="125">
        <v>1</v>
      </c>
      <c r="I234" s="126"/>
      <c r="J234" s="127">
        <f t="shared" si="90"/>
        <v>0</v>
      </c>
      <c r="K234" s="123" t="s">
        <v>338</v>
      </c>
      <c r="L234" s="28"/>
      <c r="M234" s="128" t="s">
        <v>3</v>
      </c>
      <c r="N234" s="129" t="s">
        <v>46</v>
      </c>
      <c r="P234" s="130">
        <f t="shared" si="91"/>
        <v>0</v>
      </c>
      <c r="Q234" s="130">
        <v>0</v>
      </c>
      <c r="R234" s="130">
        <f t="shared" si="92"/>
        <v>0</v>
      </c>
      <c r="S234" s="130">
        <v>0</v>
      </c>
      <c r="T234" s="131">
        <f t="shared" si="93"/>
        <v>0</v>
      </c>
      <c r="AR234" s="132" t="s">
        <v>184</v>
      </c>
      <c r="AT234" s="132" t="s">
        <v>179</v>
      </c>
      <c r="AU234" s="132" t="s">
        <v>86</v>
      </c>
      <c r="AY234" s="17" t="s">
        <v>177</v>
      </c>
      <c r="BE234" s="133">
        <f t="shared" si="94"/>
        <v>0</v>
      </c>
      <c r="BF234" s="133">
        <f t="shared" si="95"/>
        <v>0</v>
      </c>
      <c r="BG234" s="133">
        <f t="shared" si="96"/>
        <v>0</v>
      </c>
      <c r="BH234" s="133">
        <f t="shared" si="97"/>
        <v>0</v>
      </c>
      <c r="BI234" s="133">
        <f t="shared" si="98"/>
        <v>0</v>
      </c>
      <c r="BJ234" s="17" t="s">
        <v>83</v>
      </c>
      <c r="BK234" s="133">
        <f t="shared" si="99"/>
        <v>0</v>
      </c>
      <c r="BL234" s="17" t="s">
        <v>184</v>
      </c>
      <c r="BM234" s="132" t="s">
        <v>2338</v>
      </c>
    </row>
    <row r="235" spans="2:65" s="1" customFormat="1" ht="24.2" customHeight="1" x14ac:dyDescent="0.2">
      <c r="B235" s="120"/>
      <c r="C235" s="121" t="s">
        <v>83</v>
      </c>
      <c r="D235" s="121" t="s">
        <v>179</v>
      </c>
      <c r="E235" s="122" t="s">
        <v>2339</v>
      </c>
      <c r="F235" s="123" t="s">
        <v>2340</v>
      </c>
      <c r="G235" s="124" t="s">
        <v>917</v>
      </c>
      <c r="H235" s="125">
        <v>1</v>
      </c>
      <c r="I235" s="126"/>
      <c r="J235" s="127">
        <f t="shared" si="90"/>
        <v>0</v>
      </c>
      <c r="K235" s="123" t="s">
        <v>338</v>
      </c>
      <c r="L235" s="28"/>
      <c r="M235" s="128" t="s">
        <v>3</v>
      </c>
      <c r="N235" s="129" t="s">
        <v>46</v>
      </c>
      <c r="P235" s="130">
        <f t="shared" si="91"/>
        <v>0</v>
      </c>
      <c r="Q235" s="130">
        <v>0</v>
      </c>
      <c r="R235" s="130">
        <f t="shared" si="92"/>
        <v>0</v>
      </c>
      <c r="S235" s="130">
        <v>0</v>
      </c>
      <c r="T235" s="131">
        <f t="shared" si="93"/>
        <v>0</v>
      </c>
      <c r="AR235" s="132" t="s">
        <v>184</v>
      </c>
      <c r="AT235" s="132" t="s">
        <v>179</v>
      </c>
      <c r="AU235" s="132" t="s">
        <v>86</v>
      </c>
      <c r="AY235" s="17" t="s">
        <v>177</v>
      </c>
      <c r="BE235" s="133">
        <f t="shared" si="94"/>
        <v>0</v>
      </c>
      <c r="BF235" s="133">
        <f t="shared" si="95"/>
        <v>0</v>
      </c>
      <c r="BG235" s="133">
        <f t="shared" si="96"/>
        <v>0</v>
      </c>
      <c r="BH235" s="133">
        <f t="shared" si="97"/>
        <v>0</v>
      </c>
      <c r="BI235" s="133">
        <f t="shared" si="98"/>
        <v>0</v>
      </c>
      <c r="BJ235" s="17" t="s">
        <v>83</v>
      </c>
      <c r="BK235" s="133">
        <f t="shared" si="99"/>
        <v>0</v>
      </c>
      <c r="BL235" s="17" t="s">
        <v>184</v>
      </c>
      <c r="BM235" s="132" t="s">
        <v>2341</v>
      </c>
    </row>
    <row r="236" spans="2:65" s="1" customFormat="1" ht="16.5" customHeight="1" x14ac:dyDescent="0.2">
      <c r="B236" s="120"/>
      <c r="C236" s="121" t="s">
        <v>86</v>
      </c>
      <c r="D236" s="121" t="s">
        <v>179</v>
      </c>
      <c r="E236" s="122" t="s">
        <v>2342</v>
      </c>
      <c r="F236" s="123" t="s">
        <v>2343</v>
      </c>
      <c r="G236" s="124" t="s">
        <v>917</v>
      </c>
      <c r="H236" s="125">
        <v>1</v>
      </c>
      <c r="I236" s="126"/>
      <c r="J236" s="127">
        <f t="shared" si="90"/>
        <v>0</v>
      </c>
      <c r="K236" s="123" t="s">
        <v>338</v>
      </c>
      <c r="L236" s="28"/>
      <c r="M236" s="128" t="s">
        <v>3</v>
      </c>
      <c r="N236" s="129" t="s">
        <v>46</v>
      </c>
      <c r="P236" s="130">
        <f t="shared" si="91"/>
        <v>0</v>
      </c>
      <c r="Q236" s="130">
        <v>0</v>
      </c>
      <c r="R236" s="130">
        <f t="shared" si="92"/>
        <v>0</v>
      </c>
      <c r="S236" s="130">
        <v>0</v>
      </c>
      <c r="T236" s="131">
        <f t="shared" si="93"/>
        <v>0</v>
      </c>
      <c r="AR236" s="132" t="s">
        <v>184</v>
      </c>
      <c r="AT236" s="132" t="s">
        <v>179</v>
      </c>
      <c r="AU236" s="132" t="s">
        <v>86</v>
      </c>
      <c r="AY236" s="17" t="s">
        <v>177</v>
      </c>
      <c r="BE236" s="133">
        <f t="shared" si="94"/>
        <v>0</v>
      </c>
      <c r="BF236" s="133">
        <f t="shared" si="95"/>
        <v>0</v>
      </c>
      <c r="BG236" s="133">
        <f t="shared" si="96"/>
        <v>0</v>
      </c>
      <c r="BH236" s="133">
        <f t="shared" si="97"/>
        <v>0</v>
      </c>
      <c r="BI236" s="133">
        <f t="shared" si="98"/>
        <v>0</v>
      </c>
      <c r="BJ236" s="17" t="s">
        <v>83</v>
      </c>
      <c r="BK236" s="133">
        <f t="shared" si="99"/>
        <v>0</v>
      </c>
      <c r="BL236" s="17" t="s">
        <v>184</v>
      </c>
      <c r="BM236" s="132" t="s">
        <v>2344</v>
      </c>
    </row>
    <row r="237" spans="2:65" s="1" customFormat="1" ht="24.2" customHeight="1" x14ac:dyDescent="0.2">
      <c r="B237" s="120"/>
      <c r="C237" s="121" t="s">
        <v>200</v>
      </c>
      <c r="D237" s="121" t="s">
        <v>179</v>
      </c>
      <c r="E237" s="122" t="s">
        <v>2345</v>
      </c>
      <c r="F237" s="123" t="s">
        <v>2346</v>
      </c>
      <c r="G237" s="124" t="s">
        <v>917</v>
      </c>
      <c r="H237" s="125">
        <v>1</v>
      </c>
      <c r="I237" s="126"/>
      <c r="J237" s="127">
        <f t="shared" si="90"/>
        <v>0</v>
      </c>
      <c r="K237" s="123" t="s">
        <v>338</v>
      </c>
      <c r="L237" s="28"/>
      <c r="M237" s="128" t="s">
        <v>3</v>
      </c>
      <c r="N237" s="129" t="s">
        <v>46</v>
      </c>
      <c r="P237" s="130">
        <f t="shared" si="91"/>
        <v>0</v>
      </c>
      <c r="Q237" s="130">
        <v>0</v>
      </c>
      <c r="R237" s="130">
        <f t="shared" si="92"/>
        <v>0</v>
      </c>
      <c r="S237" s="130">
        <v>0</v>
      </c>
      <c r="T237" s="131">
        <f t="shared" si="93"/>
        <v>0</v>
      </c>
      <c r="AR237" s="132" t="s">
        <v>184</v>
      </c>
      <c r="AT237" s="132" t="s">
        <v>179</v>
      </c>
      <c r="AU237" s="132" t="s">
        <v>86</v>
      </c>
      <c r="AY237" s="17" t="s">
        <v>177</v>
      </c>
      <c r="BE237" s="133">
        <f t="shared" si="94"/>
        <v>0</v>
      </c>
      <c r="BF237" s="133">
        <f t="shared" si="95"/>
        <v>0</v>
      </c>
      <c r="BG237" s="133">
        <f t="shared" si="96"/>
        <v>0</v>
      </c>
      <c r="BH237" s="133">
        <f t="shared" si="97"/>
        <v>0</v>
      </c>
      <c r="BI237" s="133">
        <f t="shared" si="98"/>
        <v>0</v>
      </c>
      <c r="BJ237" s="17" t="s">
        <v>83</v>
      </c>
      <c r="BK237" s="133">
        <f t="shared" si="99"/>
        <v>0</v>
      </c>
      <c r="BL237" s="17" t="s">
        <v>184</v>
      </c>
      <c r="BM237" s="132" t="s">
        <v>2347</v>
      </c>
    </row>
    <row r="238" spans="2:65" s="11" customFormat="1" ht="22.7" customHeight="1" x14ac:dyDescent="0.2">
      <c r="B238" s="108"/>
      <c r="D238" s="109" t="s">
        <v>74</v>
      </c>
      <c r="E238" s="118" t="s">
        <v>2348</v>
      </c>
      <c r="F238" s="118" t="s">
        <v>2349</v>
      </c>
      <c r="I238" s="111"/>
      <c r="J238" s="119">
        <f>BK238</f>
        <v>0</v>
      </c>
      <c r="L238" s="108"/>
      <c r="M238" s="113"/>
      <c r="P238" s="114">
        <f>SUM(P239:P242)</f>
        <v>0</v>
      </c>
      <c r="R238" s="114">
        <f>SUM(R239:R242)</f>
        <v>0</v>
      </c>
      <c r="T238" s="115">
        <f>SUM(T239:T242)</f>
        <v>0</v>
      </c>
      <c r="AR238" s="109" t="s">
        <v>83</v>
      </c>
      <c r="AT238" s="116" t="s">
        <v>74</v>
      </c>
      <c r="AU238" s="116" t="s">
        <v>83</v>
      </c>
      <c r="AY238" s="109" t="s">
        <v>177</v>
      </c>
      <c r="BK238" s="117">
        <f>SUM(BK239:BK242)</f>
        <v>0</v>
      </c>
    </row>
    <row r="239" spans="2:65" s="1" customFormat="1" ht="24.2" customHeight="1" x14ac:dyDescent="0.2">
      <c r="B239" s="120"/>
      <c r="C239" s="121" t="s">
        <v>75</v>
      </c>
      <c r="D239" s="121" t="s">
        <v>179</v>
      </c>
      <c r="E239" s="122" t="s">
        <v>2350</v>
      </c>
      <c r="F239" s="123" t="s">
        <v>2351</v>
      </c>
      <c r="G239" s="124" t="s">
        <v>2283</v>
      </c>
      <c r="H239" s="125">
        <v>1</v>
      </c>
      <c r="I239" s="126"/>
      <c r="J239" s="127">
        <f>ROUND(I239*H239,2)</f>
        <v>0</v>
      </c>
      <c r="K239" s="123" t="s">
        <v>338</v>
      </c>
      <c r="L239" s="28"/>
      <c r="M239" s="128" t="s">
        <v>3</v>
      </c>
      <c r="N239" s="129" t="s">
        <v>46</v>
      </c>
      <c r="P239" s="130">
        <f>O239*H239</f>
        <v>0</v>
      </c>
      <c r="Q239" s="130">
        <v>0</v>
      </c>
      <c r="R239" s="130">
        <f>Q239*H239</f>
        <v>0</v>
      </c>
      <c r="S239" s="130">
        <v>0</v>
      </c>
      <c r="T239" s="131">
        <f>S239*H239</f>
        <v>0</v>
      </c>
      <c r="AR239" s="132" t="s">
        <v>184</v>
      </c>
      <c r="AT239" s="132" t="s">
        <v>179</v>
      </c>
      <c r="AU239" s="132" t="s">
        <v>86</v>
      </c>
      <c r="AY239" s="17" t="s">
        <v>177</v>
      </c>
      <c r="BE239" s="133">
        <f>IF(N239="základní",J239,0)</f>
        <v>0</v>
      </c>
      <c r="BF239" s="133">
        <f>IF(N239="snížená",J239,0)</f>
        <v>0</v>
      </c>
      <c r="BG239" s="133">
        <f>IF(N239="zákl. přenesená",J239,0)</f>
        <v>0</v>
      </c>
      <c r="BH239" s="133">
        <f>IF(N239="sníž. přenesená",J239,0)</f>
        <v>0</v>
      </c>
      <c r="BI239" s="133">
        <f>IF(N239="nulová",J239,0)</f>
        <v>0</v>
      </c>
      <c r="BJ239" s="17" t="s">
        <v>83</v>
      </c>
      <c r="BK239" s="133">
        <f>ROUND(I239*H239,2)</f>
        <v>0</v>
      </c>
      <c r="BL239" s="17" t="s">
        <v>184</v>
      </c>
      <c r="BM239" s="132" t="s">
        <v>2352</v>
      </c>
    </row>
    <row r="240" spans="2:65" s="1" customFormat="1" ht="24.2" customHeight="1" x14ac:dyDescent="0.2">
      <c r="B240" s="120"/>
      <c r="C240" s="121" t="s">
        <v>75</v>
      </c>
      <c r="D240" s="121" t="s">
        <v>179</v>
      </c>
      <c r="E240" s="122" t="s">
        <v>2353</v>
      </c>
      <c r="F240" s="123" t="s">
        <v>2354</v>
      </c>
      <c r="G240" s="124" t="s">
        <v>2283</v>
      </c>
      <c r="H240" s="125">
        <v>1</v>
      </c>
      <c r="I240" s="126"/>
      <c r="J240" s="127">
        <f>ROUND(I240*H240,2)</f>
        <v>0</v>
      </c>
      <c r="K240" s="123" t="s">
        <v>338</v>
      </c>
      <c r="L240" s="28"/>
      <c r="M240" s="128" t="s">
        <v>3</v>
      </c>
      <c r="N240" s="129" t="s">
        <v>46</v>
      </c>
      <c r="P240" s="130">
        <f>O240*H240</f>
        <v>0</v>
      </c>
      <c r="Q240" s="130">
        <v>0</v>
      </c>
      <c r="R240" s="130">
        <f>Q240*H240</f>
        <v>0</v>
      </c>
      <c r="S240" s="130">
        <v>0</v>
      </c>
      <c r="T240" s="131">
        <f>S240*H240</f>
        <v>0</v>
      </c>
      <c r="AR240" s="132" t="s">
        <v>184</v>
      </c>
      <c r="AT240" s="132" t="s">
        <v>179</v>
      </c>
      <c r="AU240" s="132" t="s">
        <v>86</v>
      </c>
      <c r="AY240" s="17" t="s">
        <v>177</v>
      </c>
      <c r="BE240" s="133">
        <f>IF(N240="základní",J240,0)</f>
        <v>0</v>
      </c>
      <c r="BF240" s="133">
        <f>IF(N240="snížená",J240,0)</f>
        <v>0</v>
      </c>
      <c r="BG240" s="133">
        <f>IF(N240="zákl. přenesená",J240,0)</f>
        <v>0</v>
      </c>
      <c r="BH240" s="133">
        <f>IF(N240="sníž. přenesená",J240,0)</f>
        <v>0</v>
      </c>
      <c r="BI240" s="133">
        <f>IF(N240="nulová",J240,0)</f>
        <v>0</v>
      </c>
      <c r="BJ240" s="17" t="s">
        <v>83</v>
      </c>
      <c r="BK240" s="133">
        <f>ROUND(I240*H240,2)</f>
        <v>0</v>
      </c>
      <c r="BL240" s="17" t="s">
        <v>184</v>
      </c>
      <c r="BM240" s="132" t="s">
        <v>2355</v>
      </c>
    </row>
    <row r="241" spans="2:65" s="1" customFormat="1" ht="24.2" customHeight="1" x14ac:dyDescent="0.2">
      <c r="B241" s="120"/>
      <c r="C241" s="121" t="s">
        <v>75</v>
      </c>
      <c r="D241" s="121" t="s">
        <v>179</v>
      </c>
      <c r="E241" s="122" t="s">
        <v>2356</v>
      </c>
      <c r="F241" s="123" t="s">
        <v>2357</v>
      </c>
      <c r="G241" s="124" t="s">
        <v>2283</v>
      </c>
      <c r="H241" s="125">
        <v>1</v>
      </c>
      <c r="I241" s="126"/>
      <c r="J241" s="127">
        <f>ROUND(I241*H241,2)</f>
        <v>0</v>
      </c>
      <c r="K241" s="123" t="s">
        <v>338</v>
      </c>
      <c r="L241" s="28"/>
      <c r="M241" s="128" t="s">
        <v>3</v>
      </c>
      <c r="N241" s="129" t="s">
        <v>46</v>
      </c>
      <c r="P241" s="130">
        <f>O241*H241</f>
        <v>0</v>
      </c>
      <c r="Q241" s="130">
        <v>0</v>
      </c>
      <c r="R241" s="130">
        <f>Q241*H241</f>
        <v>0</v>
      </c>
      <c r="S241" s="130">
        <v>0</v>
      </c>
      <c r="T241" s="131">
        <f>S241*H241</f>
        <v>0</v>
      </c>
      <c r="AR241" s="132" t="s">
        <v>184</v>
      </c>
      <c r="AT241" s="132" t="s">
        <v>179</v>
      </c>
      <c r="AU241" s="132" t="s">
        <v>86</v>
      </c>
      <c r="AY241" s="17" t="s">
        <v>177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17" t="s">
        <v>83</v>
      </c>
      <c r="BK241" s="133">
        <f>ROUND(I241*H241,2)</f>
        <v>0</v>
      </c>
      <c r="BL241" s="17" t="s">
        <v>184</v>
      </c>
      <c r="BM241" s="132" t="s">
        <v>2358</v>
      </c>
    </row>
    <row r="242" spans="2:65" s="1" customFormat="1" ht="24.2" customHeight="1" x14ac:dyDescent="0.2">
      <c r="B242" s="120"/>
      <c r="C242" s="121" t="s">
        <v>75</v>
      </c>
      <c r="D242" s="121" t="s">
        <v>179</v>
      </c>
      <c r="E242" s="122" t="s">
        <v>2359</v>
      </c>
      <c r="F242" s="123" t="s">
        <v>2360</v>
      </c>
      <c r="G242" s="124" t="s">
        <v>2283</v>
      </c>
      <c r="H242" s="125">
        <v>1</v>
      </c>
      <c r="I242" s="126"/>
      <c r="J242" s="127">
        <f>ROUND(I242*H242,2)</f>
        <v>0</v>
      </c>
      <c r="K242" s="123" t="s">
        <v>338</v>
      </c>
      <c r="L242" s="28"/>
      <c r="M242" s="128" t="s">
        <v>3</v>
      </c>
      <c r="N242" s="129" t="s">
        <v>46</v>
      </c>
      <c r="P242" s="130">
        <f>O242*H242</f>
        <v>0</v>
      </c>
      <c r="Q242" s="130">
        <v>0</v>
      </c>
      <c r="R242" s="130">
        <f>Q242*H242</f>
        <v>0</v>
      </c>
      <c r="S242" s="130">
        <v>0</v>
      </c>
      <c r="T242" s="131">
        <f>S242*H242</f>
        <v>0</v>
      </c>
      <c r="AR242" s="132" t="s">
        <v>184</v>
      </c>
      <c r="AT242" s="132" t="s">
        <v>179</v>
      </c>
      <c r="AU242" s="132" t="s">
        <v>86</v>
      </c>
      <c r="AY242" s="17" t="s">
        <v>177</v>
      </c>
      <c r="BE242" s="133">
        <f>IF(N242="základní",J242,0)</f>
        <v>0</v>
      </c>
      <c r="BF242" s="133">
        <f>IF(N242="snížená",J242,0)</f>
        <v>0</v>
      </c>
      <c r="BG242" s="133">
        <f>IF(N242="zákl. přenesená",J242,0)</f>
        <v>0</v>
      </c>
      <c r="BH242" s="133">
        <f>IF(N242="sníž. přenesená",J242,0)</f>
        <v>0</v>
      </c>
      <c r="BI242" s="133">
        <f>IF(N242="nulová",J242,0)</f>
        <v>0</v>
      </c>
      <c r="BJ242" s="17" t="s">
        <v>83</v>
      </c>
      <c r="BK242" s="133">
        <f>ROUND(I242*H242,2)</f>
        <v>0</v>
      </c>
      <c r="BL242" s="17" t="s">
        <v>184</v>
      </c>
      <c r="BM242" s="132" t="s">
        <v>2361</v>
      </c>
    </row>
    <row r="243" spans="2:65" s="11" customFormat="1" ht="22.7" customHeight="1" x14ac:dyDescent="0.2">
      <c r="B243" s="108"/>
      <c r="D243" s="109" t="s">
        <v>74</v>
      </c>
      <c r="E243" s="118" t="s">
        <v>2362</v>
      </c>
      <c r="F243" s="118" t="s">
        <v>2363</v>
      </c>
      <c r="I243" s="111"/>
      <c r="J243" s="119">
        <f>BK243</f>
        <v>0</v>
      </c>
      <c r="L243" s="108"/>
      <c r="M243" s="113"/>
      <c r="P243" s="114">
        <f>SUM(P244:P249)</f>
        <v>0</v>
      </c>
      <c r="R243" s="114">
        <f>SUM(R244:R249)</f>
        <v>0</v>
      </c>
      <c r="T243" s="115">
        <f>SUM(T244:T249)</f>
        <v>0</v>
      </c>
      <c r="AR243" s="109" t="s">
        <v>83</v>
      </c>
      <c r="AT243" s="116" t="s">
        <v>74</v>
      </c>
      <c r="AU243" s="116" t="s">
        <v>83</v>
      </c>
      <c r="AY243" s="109" t="s">
        <v>177</v>
      </c>
      <c r="BK243" s="117">
        <f>SUM(BK244:BK249)</f>
        <v>0</v>
      </c>
    </row>
    <row r="244" spans="2:65" s="1" customFormat="1" ht="16.5" customHeight="1" x14ac:dyDescent="0.2">
      <c r="B244" s="120"/>
      <c r="C244" s="121" t="s">
        <v>75</v>
      </c>
      <c r="D244" s="121" t="s">
        <v>179</v>
      </c>
      <c r="E244" s="122" t="s">
        <v>2364</v>
      </c>
      <c r="F244" s="123" t="s">
        <v>2365</v>
      </c>
      <c r="G244" s="124" t="s">
        <v>328</v>
      </c>
      <c r="H244" s="125">
        <v>2610</v>
      </c>
      <c r="I244" s="126"/>
      <c r="J244" s="127">
        <f t="shared" ref="J244:J249" si="100">ROUND(I244*H244,2)</f>
        <v>0</v>
      </c>
      <c r="K244" s="123" t="s">
        <v>338</v>
      </c>
      <c r="L244" s="28"/>
      <c r="M244" s="128" t="s">
        <v>3</v>
      </c>
      <c r="N244" s="129" t="s">
        <v>46</v>
      </c>
      <c r="P244" s="130">
        <f t="shared" ref="P244:P249" si="101">O244*H244</f>
        <v>0</v>
      </c>
      <c r="Q244" s="130">
        <v>0</v>
      </c>
      <c r="R244" s="130">
        <f t="shared" ref="R244:R249" si="102">Q244*H244</f>
        <v>0</v>
      </c>
      <c r="S244" s="130">
        <v>0</v>
      </c>
      <c r="T244" s="131">
        <f t="shared" ref="T244:T249" si="103">S244*H244</f>
        <v>0</v>
      </c>
      <c r="AR244" s="132" t="s">
        <v>184</v>
      </c>
      <c r="AT244" s="132" t="s">
        <v>179</v>
      </c>
      <c r="AU244" s="132" t="s">
        <v>86</v>
      </c>
      <c r="AY244" s="17" t="s">
        <v>177</v>
      </c>
      <c r="BE244" s="133">
        <f t="shared" ref="BE244:BE249" si="104">IF(N244="základní",J244,0)</f>
        <v>0</v>
      </c>
      <c r="BF244" s="133">
        <f t="shared" ref="BF244:BF249" si="105">IF(N244="snížená",J244,0)</f>
        <v>0</v>
      </c>
      <c r="BG244" s="133">
        <f t="shared" ref="BG244:BG249" si="106">IF(N244="zákl. přenesená",J244,0)</f>
        <v>0</v>
      </c>
      <c r="BH244" s="133">
        <f t="shared" ref="BH244:BH249" si="107">IF(N244="sníž. přenesená",J244,0)</f>
        <v>0</v>
      </c>
      <c r="BI244" s="133">
        <f t="shared" ref="BI244:BI249" si="108">IF(N244="nulová",J244,0)</f>
        <v>0</v>
      </c>
      <c r="BJ244" s="17" t="s">
        <v>83</v>
      </c>
      <c r="BK244" s="133">
        <f t="shared" ref="BK244:BK249" si="109">ROUND(I244*H244,2)</f>
        <v>0</v>
      </c>
      <c r="BL244" s="17" t="s">
        <v>184</v>
      </c>
      <c r="BM244" s="132" t="s">
        <v>2366</v>
      </c>
    </row>
    <row r="245" spans="2:65" s="1" customFormat="1" ht="16.5" customHeight="1" x14ac:dyDescent="0.2">
      <c r="B245" s="120"/>
      <c r="C245" s="121" t="s">
        <v>75</v>
      </c>
      <c r="D245" s="121" t="s">
        <v>179</v>
      </c>
      <c r="E245" s="122" t="s">
        <v>2367</v>
      </c>
      <c r="F245" s="123" t="s">
        <v>2368</v>
      </c>
      <c r="G245" s="124" t="s">
        <v>328</v>
      </c>
      <c r="H245" s="125">
        <v>4010</v>
      </c>
      <c r="I245" s="126"/>
      <c r="J245" s="127">
        <f t="shared" si="100"/>
        <v>0</v>
      </c>
      <c r="K245" s="123" t="s">
        <v>338</v>
      </c>
      <c r="L245" s="28"/>
      <c r="M245" s="128" t="s">
        <v>3</v>
      </c>
      <c r="N245" s="129" t="s">
        <v>46</v>
      </c>
      <c r="P245" s="130">
        <f t="shared" si="101"/>
        <v>0</v>
      </c>
      <c r="Q245" s="130">
        <v>0</v>
      </c>
      <c r="R245" s="130">
        <f t="shared" si="102"/>
        <v>0</v>
      </c>
      <c r="S245" s="130">
        <v>0</v>
      </c>
      <c r="T245" s="131">
        <f t="shared" si="103"/>
        <v>0</v>
      </c>
      <c r="AR245" s="132" t="s">
        <v>184</v>
      </c>
      <c r="AT245" s="132" t="s">
        <v>179</v>
      </c>
      <c r="AU245" s="132" t="s">
        <v>86</v>
      </c>
      <c r="AY245" s="17" t="s">
        <v>177</v>
      </c>
      <c r="BE245" s="133">
        <f t="shared" si="104"/>
        <v>0</v>
      </c>
      <c r="BF245" s="133">
        <f t="shared" si="105"/>
        <v>0</v>
      </c>
      <c r="BG245" s="133">
        <f t="shared" si="106"/>
        <v>0</v>
      </c>
      <c r="BH245" s="133">
        <f t="shared" si="107"/>
        <v>0</v>
      </c>
      <c r="BI245" s="133">
        <f t="shared" si="108"/>
        <v>0</v>
      </c>
      <c r="BJ245" s="17" t="s">
        <v>83</v>
      </c>
      <c r="BK245" s="133">
        <f t="shared" si="109"/>
        <v>0</v>
      </c>
      <c r="BL245" s="17" t="s">
        <v>184</v>
      </c>
      <c r="BM245" s="132" t="s">
        <v>2369</v>
      </c>
    </row>
    <row r="246" spans="2:65" s="1" customFormat="1" ht="16.5" customHeight="1" x14ac:dyDescent="0.2">
      <c r="B246" s="120"/>
      <c r="C246" s="121" t="s">
        <v>75</v>
      </c>
      <c r="D246" s="121" t="s">
        <v>179</v>
      </c>
      <c r="E246" s="122" t="s">
        <v>2370</v>
      </c>
      <c r="F246" s="123" t="s">
        <v>2371</v>
      </c>
      <c r="G246" s="124" t="s">
        <v>328</v>
      </c>
      <c r="H246" s="125">
        <v>730</v>
      </c>
      <c r="I246" s="126"/>
      <c r="J246" s="127">
        <f t="shared" si="100"/>
        <v>0</v>
      </c>
      <c r="K246" s="123" t="s">
        <v>338</v>
      </c>
      <c r="L246" s="28"/>
      <c r="M246" s="128" t="s">
        <v>3</v>
      </c>
      <c r="N246" s="129" t="s">
        <v>46</v>
      </c>
      <c r="P246" s="130">
        <f t="shared" si="101"/>
        <v>0</v>
      </c>
      <c r="Q246" s="130">
        <v>0</v>
      </c>
      <c r="R246" s="130">
        <f t="shared" si="102"/>
        <v>0</v>
      </c>
      <c r="S246" s="130">
        <v>0</v>
      </c>
      <c r="T246" s="131">
        <f t="shared" si="103"/>
        <v>0</v>
      </c>
      <c r="AR246" s="132" t="s">
        <v>184</v>
      </c>
      <c r="AT246" s="132" t="s">
        <v>179</v>
      </c>
      <c r="AU246" s="132" t="s">
        <v>86</v>
      </c>
      <c r="AY246" s="17" t="s">
        <v>177</v>
      </c>
      <c r="BE246" s="133">
        <f t="shared" si="104"/>
        <v>0</v>
      </c>
      <c r="BF246" s="133">
        <f t="shared" si="105"/>
        <v>0</v>
      </c>
      <c r="BG246" s="133">
        <f t="shared" si="106"/>
        <v>0</v>
      </c>
      <c r="BH246" s="133">
        <f t="shared" si="107"/>
        <v>0</v>
      </c>
      <c r="BI246" s="133">
        <f t="shared" si="108"/>
        <v>0</v>
      </c>
      <c r="BJ246" s="17" t="s">
        <v>83</v>
      </c>
      <c r="BK246" s="133">
        <f t="shared" si="109"/>
        <v>0</v>
      </c>
      <c r="BL246" s="17" t="s">
        <v>184</v>
      </c>
      <c r="BM246" s="132" t="s">
        <v>2372</v>
      </c>
    </row>
    <row r="247" spans="2:65" s="1" customFormat="1" ht="16.5" customHeight="1" x14ac:dyDescent="0.2">
      <c r="B247" s="120"/>
      <c r="C247" s="121" t="s">
        <v>75</v>
      </c>
      <c r="D247" s="121" t="s">
        <v>179</v>
      </c>
      <c r="E247" s="122" t="s">
        <v>2373</v>
      </c>
      <c r="F247" s="123" t="s">
        <v>2374</v>
      </c>
      <c r="G247" s="124" t="s">
        <v>328</v>
      </c>
      <c r="H247" s="125">
        <v>300</v>
      </c>
      <c r="I247" s="126"/>
      <c r="J247" s="127">
        <f t="shared" si="100"/>
        <v>0</v>
      </c>
      <c r="K247" s="123" t="s">
        <v>338</v>
      </c>
      <c r="L247" s="28"/>
      <c r="M247" s="128" t="s">
        <v>3</v>
      </c>
      <c r="N247" s="129" t="s">
        <v>46</v>
      </c>
      <c r="P247" s="130">
        <f t="shared" si="101"/>
        <v>0</v>
      </c>
      <c r="Q247" s="130">
        <v>0</v>
      </c>
      <c r="R247" s="130">
        <f t="shared" si="102"/>
        <v>0</v>
      </c>
      <c r="S247" s="130">
        <v>0</v>
      </c>
      <c r="T247" s="131">
        <f t="shared" si="103"/>
        <v>0</v>
      </c>
      <c r="AR247" s="132" t="s">
        <v>184</v>
      </c>
      <c r="AT247" s="132" t="s">
        <v>179</v>
      </c>
      <c r="AU247" s="132" t="s">
        <v>86</v>
      </c>
      <c r="AY247" s="17" t="s">
        <v>177</v>
      </c>
      <c r="BE247" s="133">
        <f t="shared" si="104"/>
        <v>0</v>
      </c>
      <c r="BF247" s="133">
        <f t="shared" si="105"/>
        <v>0</v>
      </c>
      <c r="BG247" s="133">
        <f t="shared" si="106"/>
        <v>0</v>
      </c>
      <c r="BH247" s="133">
        <f t="shared" si="107"/>
        <v>0</v>
      </c>
      <c r="BI247" s="133">
        <f t="shared" si="108"/>
        <v>0</v>
      </c>
      <c r="BJ247" s="17" t="s">
        <v>83</v>
      </c>
      <c r="BK247" s="133">
        <f t="shared" si="109"/>
        <v>0</v>
      </c>
      <c r="BL247" s="17" t="s">
        <v>184</v>
      </c>
      <c r="BM247" s="132" t="s">
        <v>2375</v>
      </c>
    </row>
    <row r="248" spans="2:65" s="1" customFormat="1" ht="16.5" customHeight="1" x14ac:dyDescent="0.2">
      <c r="B248" s="120"/>
      <c r="C248" s="121" t="s">
        <v>75</v>
      </c>
      <c r="D248" s="121" t="s">
        <v>179</v>
      </c>
      <c r="E248" s="122" t="s">
        <v>2376</v>
      </c>
      <c r="F248" s="123" t="s">
        <v>2377</v>
      </c>
      <c r="G248" s="124" t="s">
        <v>2283</v>
      </c>
      <c r="H248" s="125">
        <v>1</v>
      </c>
      <c r="I248" s="126"/>
      <c r="J248" s="127">
        <f t="shared" si="100"/>
        <v>0</v>
      </c>
      <c r="K248" s="123" t="s">
        <v>338</v>
      </c>
      <c r="L248" s="28"/>
      <c r="M248" s="128" t="s">
        <v>3</v>
      </c>
      <c r="N248" s="129" t="s">
        <v>46</v>
      </c>
      <c r="P248" s="130">
        <f t="shared" si="101"/>
        <v>0</v>
      </c>
      <c r="Q248" s="130">
        <v>0</v>
      </c>
      <c r="R248" s="130">
        <f t="shared" si="102"/>
        <v>0</v>
      </c>
      <c r="S248" s="130">
        <v>0</v>
      </c>
      <c r="T248" s="131">
        <f t="shared" si="103"/>
        <v>0</v>
      </c>
      <c r="AR248" s="132" t="s">
        <v>184</v>
      </c>
      <c r="AT248" s="132" t="s">
        <v>179</v>
      </c>
      <c r="AU248" s="132" t="s">
        <v>86</v>
      </c>
      <c r="AY248" s="17" t="s">
        <v>177</v>
      </c>
      <c r="BE248" s="133">
        <f t="shared" si="104"/>
        <v>0</v>
      </c>
      <c r="BF248" s="133">
        <f t="shared" si="105"/>
        <v>0</v>
      </c>
      <c r="BG248" s="133">
        <f t="shared" si="106"/>
        <v>0</v>
      </c>
      <c r="BH248" s="133">
        <f t="shared" si="107"/>
        <v>0</v>
      </c>
      <c r="BI248" s="133">
        <f t="shared" si="108"/>
        <v>0</v>
      </c>
      <c r="BJ248" s="17" t="s">
        <v>83</v>
      </c>
      <c r="BK248" s="133">
        <f t="shared" si="109"/>
        <v>0</v>
      </c>
      <c r="BL248" s="17" t="s">
        <v>184</v>
      </c>
      <c r="BM248" s="132" t="s">
        <v>2378</v>
      </c>
    </row>
    <row r="249" spans="2:65" s="1" customFormat="1" ht="16.5" customHeight="1" x14ac:dyDescent="0.2">
      <c r="B249" s="120"/>
      <c r="C249" s="121" t="s">
        <v>75</v>
      </c>
      <c r="D249" s="121" t="s">
        <v>179</v>
      </c>
      <c r="E249" s="122" t="s">
        <v>2379</v>
      </c>
      <c r="F249" s="123" t="s">
        <v>2292</v>
      </c>
      <c r="G249" s="124" t="s">
        <v>2283</v>
      </c>
      <c r="H249" s="125">
        <v>1</v>
      </c>
      <c r="I249" s="126"/>
      <c r="J249" s="127">
        <f t="shared" si="100"/>
        <v>0</v>
      </c>
      <c r="K249" s="123" t="s">
        <v>338</v>
      </c>
      <c r="L249" s="28"/>
      <c r="M249" s="128" t="s">
        <v>3</v>
      </c>
      <c r="N249" s="129" t="s">
        <v>46</v>
      </c>
      <c r="P249" s="130">
        <f t="shared" si="101"/>
        <v>0</v>
      </c>
      <c r="Q249" s="130">
        <v>0</v>
      </c>
      <c r="R249" s="130">
        <f t="shared" si="102"/>
        <v>0</v>
      </c>
      <c r="S249" s="130">
        <v>0</v>
      </c>
      <c r="T249" s="131">
        <f t="shared" si="103"/>
        <v>0</v>
      </c>
      <c r="AR249" s="132" t="s">
        <v>184</v>
      </c>
      <c r="AT249" s="132" t="s">
        <v>179</v>
      </c>
      <c r="AU249" s="132" t="s">
        <v>86</v>
      </c>
      <c r="AY249" s="17" t="s">
        <v>177</v>
      </c>
      <c r="BE249" s="133">
        <f t="shared" si="104"/>
        <v>0</v>
      </c>
      <c r="BF249" s="133">
        <f t="shared" si="105"/>
        <v>0</v>
      </c>
      <c r="BG249" s="133">
        <f t="shared" si="106"/>
        <v>0</v>
      </c>
      <c r="BH249" s="133">
        <f t="shared" si="107"/>
        <v>0</v>
      </c>
      <c r="BI249" s="133">
        <f t="shared" si="108"/>
        <v>0</v>
      </c>
      <c r="BJ249" s="17" t="s">
        <v>83</v>
      </c>
      <c r="BK249" s="133">
        <f t="shared" si="109"/>
        <v>0</v>
      </c>
      <c r="BL249" s="17" t="s">
        <v>184</v>
      </c>
      <c r="BM249" s="132" t="s">
        <v>2380</v>
      </c>
    </row>
    <row r="250" spans="2:65" s="11" customFormat="1" ht="22.7" customHeight="1" x14ac:dyDescent="0.2">
      <c r="B250" s="108"/>
      <c r="D250" s="109" t="s">
        <v>74</v>
      </c>
      <c r="E250" s="118" t="s">
        <v>2381</v>
      </c>
      <c r="F250" s="118" t="s">
        <v>2382</v>
      </c>
      <c r="I250" s="111"/>
      <c r="J250" s="119">
        <f>BK250</f>
        <v>0</v>
      </c>
      <c r="L250" s="108"/>
      <c r="M250" s="113"/>
      <c r="P250" s="114">
        <f>SUM(P251:P259)</f>
        <v>0</v>
      </c>
      <c r="R250" s="114">
        <f>SUM(R251:R259)</f>
        <v>0</v>
      </c>
      <c r="T250" s="115">
        <f>SUM(T251:T259)</f>
        <v>0</v>
      </c>
      <c r="AR250" s="109" t="s">
        <v>83</v>
      </c>
      <c r="AT250" s="116" t="s">
        <v>74</v>
      </c>
      <c r="AU250" s="116" t="s">
        <v>83</v>
      </c>
      <c r="AY250" s="109" t="s">
        <v>177</v>
      </c>
      <c r="BK250" s="117">
        <f>SUM(BK251:BK259)</f>
        <v>0</v>
      </c>
    </row>
    <row r="251" spans="2:65" s="1" customFormat="1" ht="16.5" customHeight="1" x14ac:dyDescent="0.2">
      <c r="B251" s="120"/>
      <c r="C251" s="121" t="s">
        <v>75</v>
      </c>
      <c r="D251" s="121" t="s">
        <v>179</v>
      </c>
      <c r="E251" s="122" t="s">
        <v>2383</v>
      </c>
      <c r="F251" s="123" t="s">
        <v>2384</v>
      </c>
      <c r="G251" s="124" t="s">
        <v>2283</v>
      </c>
      <c r="H251" s="125">
        <v>1</v>
      </c>
      <c r="I251" s="126"/>
      <c r="J251" s="127">
        <f t="shared" ref="J251:J259" si="110">ROUND(I251*H251,2)</f>
        <v>0</v>
      </c>
      <c r="K251" s="123" t="s">
        <v>338</v>
      </c>
      <c r="L251" s="28"/>
      <c r="M251" s="128" t="s">
        <v>3</v>
      </c>
      <c r="N251" s="129" t="s">
        <v>46</v>
      </c>
      <c r="P251" s="130">
        <f t="shared" ref="P251:P259" si="111">O251*H251</f>
        <v>0</v>
      </c>
      <c r="Q251" s="130">
        <v>0</v>
      </c>
      <c r="R251" s="130">
        <f t="shared" ref="R251:R259" si="112">Q251*H251</f>
        <v>0</v>
      </c>
      <c r="S251" s="130">
        <v>0</v>
      </c>
      <c r="T251" s="131">
        <f t="shared" ref="T251:T259" si="113">S251*H251</f>
        <v>0</v>
      </c>
      <c r="AR251" s="132" t="s">
        <v>184</v>
      </c>
      <c r="AT251" s="132" t="s">
        <v>179</v>
      </c>
      <c r="AU251" s="132" t="s">
        <v>86</v>
      </c>
      <c r="AY251" s="17" t="s">
        <v>177</v>
      </c>
      <c r="BE251" s="133">
        <f t="shared" ref="BE251:BE259" si="114">IF(N251="základní",J251,0)</f>
        <v>0</v>
      </c>
      <c r="BF251" s="133">
        <f t="shared" ref="BF251:BF259" si="115">IF(N251="snížená",J251,0)</f>
        <v>0</v>
      </c>
      <c r="BG251" s="133">
        <f t="shared" ref="BG251:BG259" si="116">IF(N251="zákl. přenesená",J251,0)</f>
        <v>0</v>
      </c>
      <c r="BH251" s="133">
        <f t="shared" ref="BH251:BH259" si="117">IF(N251="sníž. přenesená",J251,0)</f>
        <v>0</v>
      </c>
      <c r="BI251" s="133">
        <f t="shared" ref="BI251:BI259" si="118">IF(N251="nulová",J251,0)</f>
        <v>0</v>
      </c>
      <c r="BJ251" s="17" t="s">
        <v>83</v>
      </c>
      <c r="BK251" s="133">
        <f t="shared" ref="BK251:BK259" si="119">ROUND(I251*H251,2)</f>
        <v>0</v>
      </c>
      <c r="BL251" s="17" t="s">
        <v>184</v>
      </c>
      <c r="BM251" s="132" t="s">
        <v>2385</v>
      </c>
    </row>
    <row r="252" spans="2:65" s="1" customFormat="1" ht="16.5" customHeight="1" x14ac:dyDescent="0.2">
      <c r="B252" s="120"/>
      <c r="C252" s="121" t="s">
        <v>75</v>
      </c>
      <c r="D252" s="121" t="s">
        <v>179</v>
      </c>
      <c r="E252" s="122" t="s">
        <v>2386</v>
      </c>
      <c r="F252" s="123" t="s">
        <v>2387</v>
      </c>
      <c r="G252" s="124" t="s">
        <v>2283</v>
      </c>
      <c r="H252" s="125">
        <v>1</v>
      </c>
      <c r="I252" s="126"/>
      <c r="J252" s="127">
        <f t="shared" si="110"/>
        <v>0</v>
      </c>
      <c r="K252" s="123" t="s">
        <v>338</v>
      </c>
      <c r="L252" s="28"/>
      <c r="M252" s="128" t="s">
        <v>3</v>
      </c>
      <c r="N252" s="129" t="s">
        <v>46</v>
      </c>
      <c r="P252" s="130">
        <f t="shared" si="111"/>
        <v>0</v>
      </c>
      <c r="Q252" s="130">
        <v>0</v>
      </c>
      <c r="R252" s="130">
        <f t="shared" si="112"/>
        <v>0</v>
      </c>
      <c r="S252" s="130">
        <v>0</v>
      </c>
      <c r="T252" s="131">
        <f t="shared" si="113"/>
        <v>0</v>
      </c>
      <c r="AR252" s="132" t="s">
        <v>184</v>
      </c>
      <c r="AT252" s="132" t="s">
        <v>179</v>
      </c>
      <c r="AU252" s="132" t="s">
        <v>86</v>
      </c>
      <c r="AY252" s="17" t="s">
        <v>177</v>
      </c>
      <c r="BE252" s="133">
        <f t="shared" si="114"/>
        <v>0</v>
      </c>
      <c r="BF252" s="133">
        <f t="shared" si="115"/>
        <v>0</v>
      </c>
      <c r="BG252" s="133">
        <f t="shared" si="116"/>
        <v>0</v>
      </c>
      <c r="BH252" s="133">
        <f t="shared" si="117"/>
        <v>0</v>
      </c>
      <c r="BI252" s="133">
        <f t="shared" si="118"/>
        <v>0</v>
      </c>
      <c r="BJ252" s="17" t="s">
        <v>83</v>
      </c>
      <c r="BK252" s="133">
        <f t="shared" si="119"/>
        <v>0</v>
      </c>
      <c r="BL252" s="17" t="s">
        <v>184</v>
      </c>
      <c r="BM252" s="132" t="s">
        <v>2388</v>
      </c>
    </row>
    <row r="253" spans="2:65" s="1" customFormat="1" ht="16.5" customHeight="1" x14ac:dyDescent="0.2">
      <c r="B253" s="120"/>
      <c r="C253" s="121" t="s">
        <v>75</v>
      </c>
      <c r="D253" s="121" t="s">
        <v>179</v>
      </c>
      <c r="E253" s="122" t="s">
        <v>2389</v>
      </c>
      <c r="F253" s="123" t="s">
        <v>2390</v>
      </c>
      <c r="G253" s="124" t="s">
        <v>2283</v>
      </c>
      <c r="H253" s="125">
        <v>1</v>
      </c>
      <c r="I253" s="126"/>
      <c r="J253" s="127">
        <f t="shared" si="110"/>
        <v>0</v>
      </c>
      <c r="K253" s="123" t="s">
        <v>338</v>
      </c>
      <c r="L253" s="28"/>
      <c r="M253" s="128" t="s">
        <v>3</v>
      </c>
      <c r="N253" s="129" t="s">
        <v>46</v>
      </c>
      <c r="P253" s="130">
        <f t="shared" si="111"/>
        <v>0</v>
      </c>
      <c r="Q253" s="130">
        <v>0</v>
      </c>
      <c r="R253" s="130">
        <f t="shared" si="112"/>
        <v>0</v>
      </c>
      <c r="S253" s="130">
        <v>0</v>
      </c>
      <c r="T253" s="131">
        <f t="shared" si="113"/>
        <v>0</v>
      </c>
      <c r="AR253" s="132" t="s">
        <v>184</v>
      </c>
      <c r="AT253" s="132" t="s">
        <v>179</v>
      </c>
      <c r="AU253" s="132" t="s">
        <v>86</v>
      </c>
      <c r="AY253" s="17" t="s">
        <v>177</v>
      </c>
      <c r="BE253" s="133">
        <f t="shared" si="114"/>
        <v>0</v>
      </c>
      <c r="BF253" s="133">
        <f t="shared" si="115"/>
        <v>0</v>
      </c>
      <c r="BG253" s="133">
        <f t="shared" si="116"/>
        <v>0</v>
      </c>
      <c r="BH253" s="133">
        <f t="shared" si="117"/>
        <v>0</v>
      </c>
      <c r="BI253" s="133">
        <f t="shared" si="118"/>
        <v>0</v>
      </c>
      <c r="BJ253" s="17" t="s">
        <v>83</v>
      </c>
      <c r="BK253" s="133">
        <f t="shared" si="119"/>
        <v>0</v>
      </c>
      <c r="BL253" s="17" t="s">
        <v>184</v>
      </c>
      <c r="BM253" s="132" t="s">
        <v>2391</v>
      </c>
    </row>
    <row r="254" spans="2:65" s="1" customFormat="1" ht="16.5" customHeight="1" x14ac:dyDescent="0.2">
      <c r="B254" s="120"/>
      <c r="C254" s="121" t="s">
        <v>75</v>
      </c>
      <c r="D254" s="121" t="s">
        <v>179</v>
      </c>
      <c r="E254" s="122" t="s">
        <v>2392</v>
      </c>
      <c r="F254" s="123" t="s">
        <v>2393</v>
      </c>
      <c r="G254" s="124" t="s">
        <v>2283</v>
      </c>
      <c r="H254" s="125">
        <v>1</v>
      </c>
      <c r="I254" s="126"/>
      <c r="J254" s="127">
        <f t="shared" si="110"/>
        <v>0</v>
      </c>
      <c r="K254" s="123" t="s">
        <v>338</v>
      </c>
      <c r="L254" s="28"/>
      <c r="M254" s="128" t="s">
        <v>3</v>
      </c>
      <c r="N254" s="129" t="s">
        <v>46</v>
      </c>
      <c r="P254" s="130">
        <f t="shared" si="111"/>
        <v>0</v>
      </c>
      <c r="Q254" s="130">
        <v>0</v>
      </c>
      <c r="R254" s="130">
        <f t="shared" si="112"/>
        <v>0</v>
      </c>
      <c r="S254" s="130">
        <v>0</v>
      </c>
      <c r="T254" s="131">
        <f t="shared" si="113"/>
        <v>0</v>
      </c>
      <c r="AR254" s="132" t="s">
        <v>184</v>
      </c>
      <c r="AT254" s="132" t="s">
        <v>179</v>
      </c>
      <c r="AU254" s="132" t="s">
        <v>86</v>
      </c>
      <c r="AY254" s="17" t="s">
        <v>177</v>
      </c>
      <c r="BE254" s="133">
        <f t="shared" si="114"/>
        <v>0</v>
      </c>
      <c r="BF254" s="133">
        <f t="shared" si="115"/>
        <v>0</v>
      </c>
      <c r="BG254" s="133">
        <f t="shared" si="116"/>
        <v>0</v>
      </c>
      <c r="BH254" s="133">
        <f t="shared" si="117"/>
        <v>0</v>
      </c>
      <c r="BI254" s="133">
        <f t="shared" si="118"/>
        <v>0</v>
      </c>
      <c r="BJ254" s="17" t="s">
        <v>83</v>
      </c>
      <c r="BK254" s="133">
        <f t="shared" si="119"/>
        <v>0</v>
      </c>
      <c r="BL254" s="17" t="s">
        <v>184</v>
      </c>
      <c r="BM254" s="132" t="s">
        <v>2394</v>
      </c>
    </row>
    <row r="255" spans="2:65" s="1" customFormat="1" ht="16.5" customHeight="1" x14ac:dyDescent="0.2">
      <c r="B255" s="120"/>
      <c r="C255" s="121" t="s">
        <v>75</v>
      </c>
      <c r="D255" s="121" t="s">
        <v>179</v>
      </c>
      <c r="E255" s="122" t="s">
        <v>2395</v>
      </c>
      <c r="F255" s="123" t="s">
        <v>2396</v>
      </c>
      <c r="G255" s="124" t="s">
        <v>2283</v>
      </c>
      <c r="H255" s="125">
        <v>1</v>
      </c>
      <c r="I255" s="126"/>
      <c r="J255" s="127">
        <f t="shared" si="110"/>
        <v>0</v>
      </c>
      <c r="K255" s="123" t="s">
        <v>338</v>
      </c>
      <c r="L255" s="28"/>
      <c r="M255" s="128" t="s">
        <v>3</v>
      </c>
      <c r="N255" s="129" t="s">
        <v>46</v>
      </c>
      <c r="P255" s="130">
        <f t="shared" si="111"/>
        <v>0</v>
      </c>
      <c r="Q255" s="130">
        <v>0</v>
      </c>
      <c r="R255" s="130">
        <f t="shared" si="112"/>
        <v>0</v>
      </c>
      <c r="S255" s="130">
        <v>0</v>
      </c>
      <c r="T255" s="131">
        <f t="shared" si="113"/>
        <v>0</v>
      </c>
      <c r="AR255" s="132" t="s">
        <v>184</v>
      </c>
      <c r="AT255" s="132" t="s">
        <v>179</v>
      </c>
      <c r="AU255" s="132" t="s">
        <v>86</v>
      </c>
      <c r="AY255" s="17" t="s">
        <v>177</v>
      </c>
      <c r="BE255" s="133">
        <f t="shared" si="114"/>
        <v>0</v>
      </c>
      <c r="BF255" s="133">
        <f t="shared" si="115"/>
        <v>0</v>
      </c>
      <c r="BG255" s="133">
        <f t="shared" si="116"/>
        <v>0</v>
      </c>
      <c r="BH255" s="133">
        <f t="shared" si="117"/>
        <v>0</v>
      </c>
      <c r="BI255" s="133">
        <f t="shared" si="118"/>
        <v>0</v>
      </c>
      <c r="BJ255" s="17" t="s">
        <v>83</v>
      </c>
      <c r="BK255" s="133">
        <f t="shared" si="119"/>
        <v>0</v>
      </c>
      <c r="BL255" s="17" t="s">
        <v>184</v>
      </c>
      <c r="BM255" s="132" t="s">
        <v>2397</v>
      </c>
    </row>
    <row r="256" spans="2:65" s="1" customFormat="1" ht="16.5" customHeight="1" x14ac:dyDescent="0.2">
      <c r="B256" s="120"/>
      <c r="C256" s="121" t="s">
        <v>75</v>
      </c>
      <c r="D256" s="121" t="s">
        <v>179</v>
      </c>
      <c r="E256" s="122" t="s">
        <v>2398</v>
      </c>
      <c r="F256" s="123" t="s">
        <v>2399</v>
      </c>
      <c r="G256" s="124" t="s">
        <v>2283</v>
      </c>
      <c r="H256" s="125">
        <v>1</v>
      </c>
      <c r="I256" s="126"/>
      <c r="J256" s="127">
        <f t="shared" si="110"/>
        <v>0</v>
      </c>
      <c r="K256" s="123" t="s">
        <v>338</v>
      </c>
      <c r="L256" s="28"/>
      <c r="M256" s="128" t="s">
        <v>3</v>
      </c>
      <c r="N256" s="129" t="s">
        <v>46</v>
      </c>
      <c r="P256" s="130">
        <f t="shared" si="111"/>
        <v>0</v>
      </c>
      <c r="Q256" s="130">
        <v>0</v>
      </c>
      <c r="R256" s="130">
        <f t="shared" si="112"/>
        <v>0</v>
      </c>
      <c r="S256" s="130">
        <v>0</v>
      </c>
      <c r="T256" s="131">
        <f t="shared" si="113"/>
        <v>0</v>
      </c>
      <c r="AR256" s="132" t="s">
        <v>184</v>
      </c>
      <c r="AT256" s="132" t="s">
        <v>179</v>
      </c>
      <c r="AU256" s="132" t="s">
        <v>86</v>
      </c>
      <c r="AY256" s="17" t="s">
        <v>177</v>
      </c>
      <c r="BE256" s="133">
        <f t="shared" si="114"/>
        <v>0</v>
      </c>
      <c r="BF256" s="133">
        <f t="shared" si="115"/>
        <v>0</v>
      </c>
      <c r="BG256" s="133">
        <f t="shared" si="116"/>
        <v>0</v>
      </c>
      <c r="BH256" s="133">
        <f t="shared" si="117"/>
        <v>0</v>
      </c>
      <c r="BI256" s="133">
        <f t="shared" si="118"/>
        <v>0</v>
      </c>
      <c r="BJ256" s="17" t="s">
        <v>83</v>
      </c>
      <c r="BK256" s="133">
        <f t="shared" si="119"/>
        <v>0</v>
      </c>
      <c r="BL256" s="17" t="s">
        <v>184</v>
      </c>
      <c r="BM256" s="132" t="s">
        <v>2400</v>
      </c>
    </row>
    <row r="257" spans="2:65" s="1" customFormat="1" ht="16.5" customHeight="1" x14ac:dyDescent="0.2">
      <c r="B257" s="120"/>
      <c r="C257" s="121" t="s">
        <v>75</v>
      </c>
      <c r="D257" s="121" t="s">
        <v>179</v>
      </c>
      <c r="E257" s="122" t="s">
        <v>2401</v>
      </c>
      <c r="F257" s="123" t="s">
        <v>2402</v>
      </c>
      <c r="G257" s="124" t="s">
        <v>2283</v>
      </c>
      <c r="H257" s="125">
        <v>1</v>
      </c>
      <c r="I257" s="126"/>
      <c r="J257" s="127">
        <f t="shared" si="110"/>
        <v>0</v>
      </c>
      <c r="K257" s="123" t="s">
        <v>338</v>
      </c>
      <c r="L257" s="28"/>
      <c r="M257" s="128" t="s">
        <v>3</v>
      </c>
      <c r="N257" s="129" t="s">
        <v>46</v>
      </c>
      <c r="P257" s="130">
        <f t="shared" si="111"/>
        <v>0</v>
      </c>
      <c r="Q257" s="130">
        <v>0</v>
      </c>
      <c r="R257" s="130">
        <f t="shared" si="112"/>
        <v>0</v>
      </c>
      <c r="S257" s="130">
        <v>0</v>
      </c>
      <c r="T257" s="131">
        <f t="shared" si="113"/>
        <v>0</v>
      </c>
      <c r="AR257" s="132" t="s">
        <v>184</v>
      </c>
      <c r="AT257" s="132" t="s">
        <v>179</v>
      </c>
      <c r="AU257" s="132" t="s">
        <v>86</v>
      </c>
      <c r="AY257" s="17" t="s">
        <v>177</v>
      </c>
      <c r="BE257" s="133">
        <f t="shared" si="114"/>
        <v>0</v>
      </c>
      <c r="BF257" s="133">
        <f t="shared" si="115"/>
        <v>0</v>
      </c>
      <c r="BG257" s="133">
        <f t="shared" si="116"/>
        <v>0</v>
      </c>
      <c r="BH257" s="133">
        <f t="shared" si="117"/>
        <v>0</v>
      </c>
      <c r="BI257" s="133">
        <f t="shared" si="118"/>
        <v>0</v>
      </c>
      <c r="BJ257" s="17" t="s">
        <v>83</v>
      </c>
      <c r="BK257" s="133">
        <f t="shared" si="119"/>
        <v>0</v>
      </c>
      <c r="BL257" s="17" t="s">
        <v>184</v>
      </c>
      <c r="BM257" s="132" t="s">
        <v>2403</v>
      </c>
    </row>
    <row r="258" spans="2:65" s="1" customFormat="1" ht="16.5" customHeight="1" x14ac:dyDescent="0.2">
      <c r="B258" s="120"/>
      <c r="C258" s="121" t="s">
        <v>75</v>
      </c>
      <c r="D258" s="121" t="s">
        <v>179</v>
      </c>
      <c r="E258" s="122" t="s">
        <v>2404</v>
      </c>
      <c r="F258" s="123" t="s">
        <v>2405</v>
      </c>
      <c r="G258" s="124" t="s">
        <v>2283</v>
      </c>
      <c r="H258" s="125">
        <v>1</v>
      </c>
      <c r="I258" s="126"/>
      <c r="J258" s="127">
        <f t="shared" si="110"/>
        <v>0</v>
      </c>
      <c r="K258" s="123" t="s">
        <v>338</v>
      </c>
      <c r="L258" s="28"/>
      <c r="M258" s="128" t="s">
        <v>3</v>
      </c>
      <c r="N258" s="129" t="s">
        <v>46</v>
      </c>
      <c r="P258" s="130">
        <f t="shared" si="111"/>
        <v>0</v>
      </c>
      <c r="Q258" s="130">
        <v>0</v>
      </c>
      <c r="R258" s="130">
        <f t="shared" si="112"/>
        <v>0</v>
      </c>
      <c r="S258" s="130">
        <v>0</v>
      </c>
      <c r="T258" s="131">
        <f t="shared" si="113"/>
        <v>0</v>
      </c>
      <c r="AR258" s="132" t="s">
        <v>184</v>
      </c>
      <c r="AT258" s="132" t="s">
        <v>179</v>
      </c>
      <c r="AU258" s="132" t="s">
        <v>86</v>
      </c>
      <c r="AY258" s="17" t="s">
        <v>177</v>
      </c>
      <c r="BE258" s="133">
        <f t="shared" si="114"/>
        <v>0</v>
      </c>
      <c r="BF258" s="133">
        <f t="shared" si="115"/>
        <v>0</v>
      </c>
      <c r="BG258" s="133">
        <f t="shared" si="116"/>
        <v>0</v>
      </c>
      <c r="BH258" s="133">
        <f t="shared" si="117"/>
        <v>0</v>
      </c>
      <c r="BI258" s="133">
        <f t="shared" si="118"/>
        <v>0</v>
      </c>
      <c r="BJ258" s="17" t="s">
        <v>83</v>
      </c>
      <c r="BK258" s="133">
        <f t="shared" si="119"/>
        <v>0</v>
      </c>
      <c r="BL258" s="17" t="s">
        <v>184</v>
      </c>
      <c r="BM258" s="132" t="s">
        <v>2406</v>
      </c>
    </row>
    <row r="259" spans="2:65" s="1" customFormat="1" ht="16.5" customHeight="1" x14ac:dyDescent="0.2">
      <c r="B259" s="120"/>
      <c r="C259" s="121" t="s">
        <v>75</v>
      </c>
      <c r="D259" s="121" t="s">
        <v>179</v>
      </c>
      <c r="E259" s="122" t="s">
        <v>2407</v>
      </c>
      <c r="F259" s="123" t="s">
        <v>2408</v>
      </c>
      <c r="G259" s="124" t="s">
        <v>2283</v>
      </c>
      <c r="H259" s="125">
        <v>1</v>
      </c>
      <c r="I259" s="126"/>
      <c r="J259" s="127">
        <f t="shared" si="110"/>
        <v>0</v>
      </c>
      <c r="K259" s="123" t="s">
        <v>338</v>
      </c>
      <c r="L259" s="28"/>
      <c r="M259" s="173" t="s">
        <v>3</v>
      </c>
      <c r="N259" s="174" t="s">
        <v>46</v>
      </c>
      <c r="O259" s="175"/>
      <c r="P259" s="176">
        <f t="shared" si="111"/>
        <v>0</v>
      </c>
      <c r="Q259" s="176">
        <v>0</v>
      </c>
      <c r="R259" s="176">
        <f t="shared" si="112"/>
        <v>0</v>
      </c>
      <c r="S259" s="176">
        <v>0</v>
      </c>
      <c r="T259" s="177">
        <f t="shared" si="113"/>
        <v>0</v>
      </c>
      <c r="AR259" s="132" t="s">
        <v>184</v>
      </c>
      <c r="AT259" s="132" t="s">
        <v>179</v>
      </c>
      <c r="AU259" s="132" t="s">
        <v>86</v>
      </c>
      <c r="AY259" s="17" t="s">
        <v>177</v>
      </c>
      <c r="BE259" s="133">
        <f t="shared" si="114"/>
        <v>0</v>
      </c>
      <c r="BF259" s="133">
        <f t="shared" si="115"/>
        <v>0</v>
      </c>
      <c r="BG259" s="133">
        <f t="shared" si="116"/>
        <v>0</v>
      </c>
      <c r="BH259" s="133">
        <f t="shared" si="117"/>
        <v>0</v>
      </c>
      <c r="BI259" s="133">
        <f t="shared" si="118"/>
        <v>0</v>
      </c>
      <c r="BJ259" s="17" t="s">
        <v>83</v>
      </c>
      <c r="BK259" s="133">
        <f t="shared" si="119"/>
        <v>0</v>
      </c>
      <c r="BL259" s="17" t="s">
        <v>184</v>
      </c>
      <c r="BM259" s="132" t="s">
        <v>2409</v>
      </c>
    </row>
    <row r="260" spans="2:65" s="1" customFormat="1" ht="6.95" customHeight="1" x14ac:dyDescent="0.2">
      <c r="B260" s="34"/>
      <c r="C260" s="35"/>
      <c r="D260" s="35"/>
      <c r="E260" s="35"/>
      <c r="F260" s="35"/>
      <c r="G260" s="35"/>
      <c r="H260" s="35"/>
      <c r="I260" s="35"/>
      <c r="J260" s="35"/>
      <c r="K260" s="35"/>
      <c r="L260" s="28"/>
    </row>
  </sheetData>
  <autoFilter ref="C85:K259" xr:uid="{00000000-0009-0000-0000-00000D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83"/>
  <sheetViews>
    <sheetView showGridLines="0" topLeftCell="A49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128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2410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20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ROUND(J80, 2)</f>
        <v>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ROUND((SUM(BE80:BE82)),  2)</f>
        <v>0</v>
      </c>
      <c r="I33" s="82">
        <v>0.21</v>
      </c>
      <c r="J33" s="72">
        <f>ROUND(((SUM(BE80:BE82))*I33),  2)</f>
        <v>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ROUND((SUM(BF80:BF82)),  2)</f>
        <v>0</v>
      </c>
      <c r="I34" s="82">
        <v>0.12</v>
      </c>
      <c r="J34" s="72">
        <f>ROUND(((SUM(BF80:BF82))*I34),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ROUND((SUM(BG80:BG82)),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ROUND((SUM(BH80:BH82)),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ROUND((SUM(BI80:BI82)),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2401109 - Laboratorní vybavení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J80</f>
        <v>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2411</v>
      </c>
      <c r="E60" s="94"/>
      <c r="F60" s="94"/>
      <c r="G60" s="94"/>
      <c r="H60" s="94"/>
      <c r="I60" s="94"/>
      <c r="J60" s="95">
        <f>J81</f>
        <v>0</v>
      </c>
      <c r="L60" s="92"/>
    </row>
    <row r="61" spans="2:47" s="1" customFormat="1" ht="21.75" customHeight="1" x14ac:dyDescent="0.2">
      <c r="B61" s="28"/>
      <c r="L61" s="28"/>
    </row>
    <row r="62" spans="2:47" s="1" customFormat="1" ht="6.95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28"/>
    </row>
    <row r="66" spans="2:63" s="1" customFormat="1" ht="6.95" customHeight="1" x14ac:dyDescent="0.2"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28"/>
    </row>
    <row r="67" spans="2:63" s="1" customFormat="1" ht="24.95" customHeight="1" x14ac:dyDescent="0.2">
      <c r="B67" s="28"/>
      <c r="C67" s="21" t="s">
        <v>162</v>
      </c>
      <c r="L67" s="28"/>
    </row>
    <row r="68" spans="2:63" s="1" customFormat="1" ht="6.95" customHeight="1" x14ac:dyDescent="0.2">
      <c r="B68" s="28"/>
      <c r="L68" s="28"/>
    </row>
    <row r="69" spans="2:63" s="1" customFormat="1" ht="12" customHeight="1" x14ac:dyDescent="0.2">
      <c r="B69" s="28"/>
      <c r="C69" s="270" t="s">
        <v>17</v>
      </c>
      <c r="L69" s="28"/>
    </row>
    <row r="70" spans="2:63" s="1" customFormat="1" ht="26.25" customHeight="1" x14ac:dyDescent="0.2">
      <c r="B70" s="28"/>
      <c r="E70" s="321" t="str">
        <f>E7</f>
        <v>Stavební úpravy stávající budovy business centra VŠB - TUO II.etapa</v>
      </c>
      <c r="F70" s="322"/>
      <c r="G70" s="322"/>
      <c r="H70" s="322"/>
      <c r="L70" s="28"/>
    </row>
    <row r="71" spans="2:63" s="1" customFormat="1" ht="12" customHeight="1" x14ac:dyDescent="0.2">
      <c r="B71" s="28"/>
      <c r="C71" s="270" t="s">
        <v>133</v>
      </c>
      <c r="L71" s="28"/>
    </row>
    <row r="72" spans="2:63" s="1" customFormat="1" ht="16.5" customHeight="1" x14ac:dyDescent="0.2">
      <c r="B72" s="28"/>
      <c r="E72" s="318" t="str">
        <f>E9</f>
        <v>2401109 - Laboratorní vybavení</v>
      </c>
      <c r="F72" s="320"/>
      <c r="G72" s="320"/>
      <c r="H72" s="320"/>
      <c r="L72" s="28"/>
    </row>
    <row r="73" spans="2:63" s="1" customFormat="1" ht="6.95" customHeight="1" x14ac:dyDescent="0.2">
      <c r="B73" s="28"/>
      <c r="L73" s="28"/>
    </row>
    <row r="74" spans="2:63" s="1" customFormat="1" ht="12" customHeight="1" x14ac:dyDescent="0.2">
      <c r="B74" s="28"/>
      <c r="C74" s="270" t="s">
        <v>22</v>
      </c>
      <c r="F74" s="260" t="str">
        <f>F12</f>
        <v>Ostrava</v>
      </c>
      <c r="I74" s="270" t="s">
        <v>24</v>
      </c>
      <c r="J74" s="267" t="str">
        <f>IF(J12="","",J12)</f>
        <v>9. 6. 2024</v>
      </c>
      <c r="L74" s="28"/>
    </row>
    <row r="75" spans="2:63" s="1" customFormat="1" ht="6.95" customHeight="1" x14ac:dyDescent="0.2">
      <c r="B75" s="28"/>
      <c r="L75" s="28"/>
    </row>
    <row r="76" spans="2:63" s="1" customFormat="1" ht="15.2" customHeight="1" x14ac:dyDescent="0.2">
      <c r="B76" s="28"/>
      <c r="C76" s="270" t="s">
        <v>28</v>
      </c>
      <c r="F76" s="260" t="str">
        <f>E15</f>
        <v>VŠB TU, Ostrava</v>
      </c>
      <c r="I76" s="270" t="s">
        <v>34</v>
      </c>
      <c r="J76" s="262" t="str">
        <f>E21</f>
        <v>ARCHI BIM</v>
      </c>
      <c r="L76" s="28"/>
    </row>
    <row r="77" spans="2:63" s="1" customFormat="1" ht="15.2" customHeight="1" x14ac:dyDescent="0.2">
      <c r="B77" s="28"/>
      <c r="C77" s="270" t="s">
        <v>32</v>
      </c>
      <c r="F77" s="260" t="str">
        <f>IF(E18="","",E18)</f>
        <v>Vyplň údaj</v>
      </c>
      <c r="I77" s="270" t="s">
        <v>37</v>
      </c>
      <c r="J77" s="262" t="str">
        <f>E24</f>
        <v>Anna Mužná</v>
      </c>
      <c r="L77" s="28"/>
    </row>
    <row r="78" spans="2:63" s="1" customFormat="1" ht="10.35" customHeight="1" x14ac:dyDescent="0.2">
      <c r="B78" s="28"/>
      <c r="L78" s="28"/>
    </row>
    <row r="79" spans="2:63" s="10" customFormat="1" ht="29.25" customHeight="1" x14ac:dyDescent="0.2">
      <c r="B79" s="100"/>
      <c r="C79" s="101" t="s">
        <v>163</v>
      </c>
      <c r="D79" s="102" t="s">
        <v>60</v>
      </c>
      <c r="E79" s="102" t="s">
        <v>56</v>
      </c>
      <c r="F79" s="102" t="s">
        <v>57</v>
      </c>
      <c r="G79" s="102" t="s">
        <v>164</v>
      </c>
      <c r="H79" s="102" t="s">
        <v>165</v>
      </c>
      <c r="I79" s="102" t="s">
        <v>166</v>
      </c>
      <c r="J79" s="102" t="s">
        <v>138</v>
      </c>
      <c r="K79" s="103" t="s">
        <v>167</v>
      </c>
      <c r="L79" s="100"/>
      <c r="M79" s="47" t="s">
        <v>3</v>
      </c>
      <c r="N79" s="48" t="s">
        <v>45</v>
      </c>
      <c r="O79" s="48" t="s">
        <v>168</v>
      </c>
      <c r="P79" s="48" t="s">
        <v>169</v>
      </c>
      <c r="Q79" s="48" t="s">
        <v>170</v>
      </c>
      <c r="R79" s="48" t="s">
        <v>171</v>
      </c>
      <c r="S79" s="48" t="s">
        <v>172</v>
      </c>
      <c r="T79" s="49" t="s">
        <v>173</v>
      </c>
    </row>
    <row r="80" spans="2:63" s="1" customFormat="1" ht="22.7" customHeight="1" x14ac:dyDescent="0.25">
      <c r="B80" s="28"/>
      <c r="C80" s="52" t="s">
        <v>174</v>
      </c>
      <c r="J80" s="104">
        <f>BK80</f>
        <v>0</v>
      </c>
      <c r="L80" s="28"/>
      <c r="M80" s="50"/>
      <c r="N80" s="42"/>
      <c r="O80" s="42"/>
      <c r="P80" s="105">
        <f>P81</f>
        <v>0</v>
      </c>
      <c r="Q80" s="42"/>
      <c r="R80" s="105">
        <f>R81</f>
        <v>0</v>
      </c>
      <c r="S80" s="42"/>
      <c r="T80" s="106">
        <f>T81</f>
        <v>0</v>
      </c>
      <c r="AT80" s="17" t="s">
        <v>74</v>
      </c>
      <c r="AU80" s="17" t="s">
        <v>139</v>
      </c>
      <c r="BK80" s="107">
        <f>BK81</f>
        <v>0</v>
      </c>
    </row>
    <row r="81" spans="2:65" s="11" customFormat="1" ht="26.1" customHeight="1" x14ac:dyDescent="0.2">
      <c r="B81" s="108"/>
      <c r="D81" s="109" t="s">
        <v>74</v>
      </c>
      <c r="E81" s="110" t="s">
        <v>2412</v>
      </c>
      <c r="F81" s="110" t="s">
        <v>1539</v>
      </c>
      <c r="I81" s="111"/>
      <c r="J81" s="112">
        <f>BK81</f>
        <v>0</v>
      </c>
      <c r="L81" s="108"/>
      <c r="M81" s="113"/>
      <c r="P81" s="114">
        <f>P82</f>
        <v>0</v>
      </c>
      <c r="R81" s="114">
        <f>R82</f>
        <v>0</v>
      </c>
      <c r="T81" s="115">
        <f>T82</f>
        <v>0</v>
      </c>
      <c r="AR81" s="109" t="s">
        <v>184</v>
      </c>
      <c r="AT81" s="116" t="s">
        <v>74</v>
      </c>
      <c r="AU81" s="116" t="s">
        <v>75</v>
      </c>
      <c r="AY81" s="109" t="s">
        <v>177</v>
      </c>
      <c r="BK81" s="117">
        <f>BK82</f>
        <v>0</v>
      </c>
    </row>
    <row r="82" spans="2:65" s="1" customFormat="1" ht="16.5" customHeight="1" x14ac:dyDescent="0.2">
      <c r="B82" s="120"/>
      <c r="C82" s="121" t="s">
        <v>83</v>
      </c>
      <c r="D82" s="121" t="s">
        <v>179</v>
      </c>
      <c r="E82" s="122" t="s">
        <v>2413</v>
      </c>
      <c r="F82" s="123" t="s">
        <v>2098</v>
      </c>
      <c r="G82" s="124" t="s">
        <v>371</v>
      </c>
      <c r="H82" s="125">
        <v>1</v>
      </c>
      <c r="I82" s="126"/>
      <c r="J82" s="127">
        <f>ROUND(I82*H82,2)</f>
        <v>0</v>
      </c>
      <c r="K82" s="123" t="s">
        <v>3</v>
      </c>
      <c r="L82" s="28"/>
      <c r="M82" s="173" t="s">
        <v>3</v>
      </c>
      <c r="N82" s="174" t="s">
        <v>46</v>
      </c>
      <c r="O82" s="175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AR82" s="132" t="s">
        <v>2414</v>
      </c>
      <c r="AT82" s="132" t="s">
        <v>179</v>
      </c>
      <c r="AU82" s="132" t="s">
        <v>83</v>
      </c>
      <c r="AY82" s="17" t="s">
        <v>177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7" t="s">
        <v>83</v>
      </c>
      <c r="BK82" s="133">
        <f>ROUND(I82*H82,2)</f>
        <v>0</v>
      </c>
      <c r="BL82" s="17" t="s">
        <v>2414</v>
      </c>
      <c r="BM82" s="132" t="s">
        <v>2415</v>
      </c>
    </row>
    <row r="83" spans="2:65" s="1" customFormat="1" ht="6.95" customHeight="1" x14ac:dyDescent="0.2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28"/>
    </row>
  </sheetData>
  <autoFilter ref="C79:K82" xr:uid="{00000000-0009-0000-0000-00000E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09"/>
  <sheetViews>
    <sheetView showGridLines="0" topLeftCell="A85" zoomScaleNormal="100" workbookViewId="0">
      <selection activeCell="F103" sqref="F103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131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 x14ac:dyDescent="0.2">
      <c r="B4" s="20"/>
      <c r="D4" s="21" t="s">
        <v>132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0" t="s">
        <v>17</v>
      </c>
      <c r="L6" s="20"/>
    </row>
    <row r="7" spans="2:46" ht="26.25" customHeight="1" x14ac:dyDescent="0.2">
      <c r="B7" s="20"/>
      <c r="E7" s="321" t="str">
        <f>'Rekapitulace stavby'!K6</f>
        <v>Stavební úpravy stávající budovy business centra VŠB - TUO II.etapa</v>
      </c>
      <c r="F7" s="322"/>
      <c r="G7" s="322"/>
      <c r="H7" s="322"/>
      <c r="L7" s="20"/>
    </row>
    <row r="8" spans="2:46" s="1" customFormat="1" ht="12" customHeight="1" x14ac:dyDescent="0.2">
      <c r="B8" s="28"/>
      <c r="D8" s="270" t="s">
        <v>133</v>
      </c>
      <c r="L8" s="28"/>
    </row>
    <row r="9" spans="2:46" s="1" customFormat="1" ht="16.5" customHeight="1" x14ac:dyDescent="0.2">
      <c r="B9" s="28"/>
      <c r="E9" s="318" t="s">
        <v>2416</v>
      </c>
      <c r="F9" s="320"/>
      <c r="G9" s="320"/>
      <c r="H9" s="320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70" t="s">
        <v>19</v>
      </c>
      <c r="F11" s="260" t="s">
        <v>20</v>
      </c>
      <c r="I11" s="270" t="s">
        <v>21</v>
      </c>
      <c r="J11" s="260" t="s">
        <v>3</v>
      </c>
      <c r="L11" s="28"/>
    </row>
    <row r="12" spans="2:46" s="1" customFormat="1" ht="12" customHeight="1" x14ac:dyDescent="0.2">
      <c r="B12" s="28"/>
      <c r="D12" s="270" t="s">
        <v>22</v>
      </c>
      <c r="F12" s="260" t="s">
        <v>23</v>
      </c>
      <c r="I12" s="270" t="s">
        <v>24</v>
      </c>
      <c r="J12" s="267" t="str">
        <f>'Rekapitulace stavby'!AN8</f>
        <v>9. 6. 2024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70" t="s">
        <v>28</v>
      </c>
      <c r="I14" s="270" t="s">
        <v>29</v>
      </c>
      <c r="J14" s="260" t="s">
        <v>3</v>
      </c>
      <c r="L14" s="28"/>
    </row>
    <row r="15" spans="2:46" s="1" customFormat="1" ht="18" customHeight="1" x14ac:dyDescent="0.2">
      <c r="B15" s="28"/>
      <c r="E15" s="260" t="s">
        <v>30</v>
      </c>
      <c r="I15" s="270" t="s">
        <v>31</v>
      </c>
      <c r="J15" s="260" t="s">
        <v>3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70" t="s">
        <v>32</v>
      </c>
      <c r="I17" s="270" t="s">
        <v>29</v>
      </c>
      <c r="J17" s="271" t="str">
        <f>'Rekapitulace stavby'!AN13</f>
        <v>Vyplň údaj</v>
      </c>
      <c r="L17" s="28"/>
    </row>
    <row r="18" spans="2:12" s="1" customFormat="1" ht="18" customHeight="1" x14ac:dyDescent="0.2">
      <c r="B18" s="28"/>
      <c r="E18" s="323" t="str">
        <f>'Rekapitulace stavby'!E14</f>
        <v>Vyplň údaj</v>
      </c>
      <c r="F18" s="310"/>
      <c r="G18" s="310"/>
      <c r="H18" s="310"/>
      <c r="I18" s="270" t="s">
        <v>31</v>
      </c>
      <c r="J18" s="271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70" t="s">
        <v>34</v>
      </c>
      <c r="I20" s="270" t="s">
        <v>29</v>
      </c>
      <c r="J20" s="260" t="s">
        <v>3</v>
      </c>
      <c r="L20" s="28"/>
    </row>
    <row r="21" spans="2:12" s="1" customFormat="1" ht="18" customHeight="1" x14ac:dyDescent="0.2">
      <c r="B21" s="28"/>
      <c r="E21" s="260" t="s">
        <v>35</v>
      </c>
      <c r="I21" s="270" t="s">
        <v>31</v>
      </c>
      <c r="J21" s="260" t="s">
        <v>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70" t="s">
        <v>37</v>
      </c>
      <c r="I23" s="270" t="s">
        <v>29</v>
      </c>
      <c r="J23" s="260" t="s">
        <v>3</v>
      </c>
      <c r="L23" s="28"/>
    </row>
    <row r="24" spans="2:12" s="1" customFormat="1" ht="18" customHeight="1" x14ac:dyDescent="0.2">
      <c r="B24" s="28"/>
      <c r="E24" s="260" t="s">
        <v>38</v>
      </c>
      <c r="I24" s="270" t="s">
        <v>31</v>
      </c>
      <c r="J24" s="260" t="s">
        <v>3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70" t="s">
        <v>39</v>
      </c>
      <c r="L26" s="28"/>
    </row>
    <row r="27" spans="2:12" s="7" customFormat="1" ht="16.5" customHeight="1" x14ac:dyDescent="0.2">
      <c r="B27" s="80"/>
      <c r="E27" s="314" t="s">
        <v>3</v>
      </c>
      <c r="F27" s="314"/>
      <c r="G27" s="314"/>
      <c r="H27" s="314"/>
      <c r="L27" s="80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2"/>
      <c r="E29" s="42"/>
      <c r="F29" s="42"/>
      <c r="G29" s="42"/>
      <c r="H29" s="42"/>
      <c r="I29" s="42"/>
      <c r="J29" s="42"/>
      <c r="K29" s="42"/>
      <c r="L29" s="28"/>
    </row>
    <row r="30" spans="2:12" s="1" customFormat="1" ht="25.5" customHeight="1" x14ac:dyDescent="0.2">
      <c r="B30" s="28"/>
      <c r="D30" s="81" t="s">
        <v>41</v>
      </c>
      <c r="J30" s="269">
        <f>ROUND(J84, 2)</f>
        <v>2500000</v>
      </c>
      <c r="L30" s="28"/>
    </row>
    <row r="31" spans="2:12" s="1" customFormat="1" ht="6.95" customHeight="1" x14ac:dyDescent="0.2">
      <c r="B31" s="28"/>
      <c r="D31" s="42"/>
      <c r="E31" s="42"/>
      <c r="F31" s="42"/>
      <c r="G31" s="42"/>
      <c r="H31" s="42"/>
      <c r="I31" s="42"/>
      <c r="J31" s="42"/>
      <c r="K31" s="42"/>
      <c r="L31" s="28"/>
    </row>
    <row r="32" spans="2:12" s="1" customFormat="1" ht="14.45" customHeight="1" x14ac:dyDescent="0.2">
      <c r="B32" s="28"/>
      <c r="F32" s="264" t="s">
        <v>43</v>
      </c>
      <c r="I32" s="264" t="s">
        <v>42</v>
      </c>
      <c r="J32" s="264" t="s">
        <v>44</v>
      </c>
      <c r="L32" s="28"/>
    </row>
    <row r="33" spans="2:12" s="1" customFormat="1" ht="14.45" customHeight="1" x14ac:dyDescent="0.2">
      <c r="B33" s="28"/>
      <c r="D33" s="268" t="s">
        <v>45</v>
      </c>
      <c r="E33" s="270" t="s">
        <v>46</v>
      </c>
      <c r="F33" s="72">
        <f>ROUND((SUM(BE84:BE108)),  2)</f>
        <v>2500000</v>
      </c>
      <c r="I33" s="82">
        <v>0.21</v>
      </c>
      <c r="J33" s="72">
        <f>ROUND(((SUM(BE84:BE108))*I33),  2)</f>
        <v>525000</v>
      </c>
      <c r="L33" s="28"/>
    </row>
    <row r="34" spans="2:12" s="1" customFormat="1" ht="14.45" customHeight="1" x14ac:dyDescent="0.2">
      <c r="B34" s="28"/>
      <c r="E34" s="270" t="s">
        <v>47</v>
      </c>
      <c r="F34" s="72">
        <f>ROUND((SUM(BF84:BF108)),  2)</f>
        <v>0</v>
      </c>
      <c r="I34" s="82">
        <v>0.12</v>
      </c>
      <c r="J34" s="72">
        <f>ROUND(((SUM(BF84:BF108))*I34),  2)</f>
        <v>0</v>
      </c>
      <c r="L34" s="28"/>
    </row>
    <row r="35" spans="2:12" s="1" customFormat="1" ht="14.45" hidden="1" customHeight="1" x14ac:dyDescent="0.2">
      <c r="B35" s="28"/>
      <c r="E35" s="270" t="s">
        <v>48</v>
      </c>
      <c r="F35" s="72">
        <f>ROUND((SUM(BG84:BG108)),  2)</f>
        <v>0</v>
      </c>
      <c r="I35" s="82">
        <v>0.21</v>
      </c>
      <c r="J35" s="72">
        <f>0</f>
        <v>0</v>
      </c>
      <c r="L35" s="28"/>
    </row>
    <row r="36" spans="2:12" s="1" customFormat="1" ht="14.45" hidden="1" customHeight="1" x14ac:dyDescent="0.2">
      <c r="B36" s="28"/>
      <c r="E36" s="270" t="s">
        <v>49</v>
      </c>
      <c r="F36" s="72">
        <f>ROUND((SUM(BH84:BH108)),  2)</f>
        <v>0</v>
      </c>
      <c r="I36" s="82">
        <v>0.12</v>
      </c>
      <c r="J36" s="72">
        <f>0</f>
        <v>0</v>
      </c>
      <c r="L36" s="28"/>
    </row>
    <row r="37" spans="2:12" s="1" customFormat="1" ht="14.45" hidden="1" customHeight="1" x14ac:dyDescent="0.2">
      <c r="B37" s="28"/>
      <c r="E37" s="270" t="s">
        <v>50</v>
      </c>
      <c r="F37" s="72">
        <f>ROUND((SUM(BI84:BI108)),  2)</f>
        <v>0</v>
      </c>
      <c r="I37" s="82">
        <v>0</v>
      </c>
      <c r="J37" s="72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3"/>
      <c r="D39" s="84" t="s">
        <v>51</v>
      </c>
      <c r="E39" s="45"/>
      <c r="F39" s="45"/>
      <c r="G39" s="85" t="s">
        <v>52</v>
      </c>
      <c r="H39" s="86" t="s">
        <v>53</v>
      </c>
      <c r="I39" s="45"/>
      <c r="J39" s="87">
        <f>SUM(J30:J37)</f>
        <v>3025000</v>
      </c>
      <c r="K39" s="88"/>
      <c r="L39" s="28"/>
    </row>
    <row r="40" spans="2:12" s="1" customFormat="1" ht="14.4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8"/>
    </row>
    <row r="44" spans="2:12" s="1" customFormat="1" ht="6.95" customHeight="1" x14ac:dyDescent="0.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8"/>
    </row>
    <row r="45" spans="2:12" s="1" customFormat="1" ht="24.95" customHeight="1" x14ac:dyDescent="0.2">
      <c r="B45" s="28"/>
      <c r="C45" s="21" t="s">
        <v>136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70" t="s">
        <v>17</v>
      </c>
      <c r="L47" s="28"/>
    </row>
    <row r="48" spans="2:12" s="1" customFormat="1" ht="26.25" customHeight="1" x14ac:dyDescent="0.2">
      <c r="B48" s="28"/>
      <c r="E48" s="321" t="str">
        <f>E7</f>
        <v>Stavební úpravy stávající budovy business centra VŠB - TUO II.etapa</v>
      </c>
      <c r="F48" s="322"/>
      <c r="G48" s="322"/>
      <c r="H48" s="322"/>
      <c r="L48" s="28"/>
    </row>
    <row r="49" spans="2:47" s="1" customFormat="1" ht="12" customHeight="1" x14ac:dyDescent="0.2">
      <c r="B49" s="28"/>
      <c r="C49" s="270" t="s">
        <v>133</v>
      </c>
      <c r="L49" s="28"/>
    </row>
    <row r="50" spans="2:47" s="1" customFormat="1" ht="16.5" customHeight="1" x14ac:dyDescent="0.2">
      <c r="B50" s="28"/>
      <c r="E50" s="318" t="str">
        <f>E9</f>
        <v>2401110 - Vedlejší a ostatní náklady</v>
      </c>
      <c r="F50" s="320"/>
      <c r="G50" s="320"/>
      <c r="H50" s="320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70" t="s">
        <v>22</v>
      </c>
      <c r="F52" s="260" t="str">
        <f>F12</f>
        <v>Ostrava</v>
      </c>
      <c r="I52" s="270" t="s">
        <v>24</v>
      </c>
      <c r="J52" s="267" t="str">
        <f>IF(J12="","",J12)</f>
        <v>9. 6. 2024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70" t="s">
        <v>28</v>
      </c>
      <c r="F54" s="260" t="str">
        <f>E15</f>
        <v>VŠB TU, Ostrava</v>
      </c>
      <c r="I54" s="270" t="s">
        <v>34</v>
      </c>
      <c r="J54" s="262" t="str">
        <f>E21</f>
        <v>ARCHI BIM</v>
      </c>
      <c r="L54" s="28"/>
    </row>
    <row r="55" spans="2:47" s="1" customFormat="1" ht="15.2" customHeight="1" x14ac:dyDescent="0.2">
      <c r="B55" s="28"/>
      <c r="C55" s="270" t="s">
        <v>32</v>
      </c>
      <c r="F55" s="260" t="str">
        <f>IF(E18="","",E18)</f>
        <v>Vyplň údaj</v>
      </c>
      <c r="I55" s="270" t="s">
        <v>37</v>
      </c>
      <c r="J55" s="262" t="str">
        <f>E24</f>
        <v>Anna Mužná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9" t="s">
        <v>137</v>
      </c>
      <c r="D57" s="83"/>
      <c r="E57" s="83"/>
      <c r="F57" s="83"/>
      <c r="G57" s="83"/>
      <c r="H57" s="83"/>
      <c r="I57" s="83"/>
      <c r="J57" s="90" t="s">
        <v>138</v>
      </c>
      <c r="K57" s="83"/>
      <c r="L57" s="28"/>
    </row>
    <row r="58" spans="2:47" s="1" customFormat="1" ht="10.35" customHeight="1" x14ac:dyDescent="0.2">
      <c r="B58" s="28"/>
      <c r="L58" s="28"/>
    </row>
    <row r="59" spans="2:47" s="1" customFormat="1" ht="22.7" customHeight="1" x14ac:dyDescent="0.2">
      <c r="B59" s="28"/>
      <c r="C59" s="91" t="s">
        <v>73</v>
      </c>
      <c r="J59" s="269">
        <f>J84</f>
        <v>2500000</v>
      </c>
      <c r="L59" s="28"/>
      <c r="AU59" s="17" t="s">
        <v>139</v>
      </c>
    </row>
    <row r="60" spans="2:47" s="8" customFormat="1" ht="24.95" customHeight="1" x14ac:dyDescent="0.2">
      <c r="B60" s="92"/>
      <c r="D60" s="93" t="s">
        <v>2417</v>
      </c>
      <c r="E60" s="94"/>
      <c r="F60" s="94"/>
      <c r="G60" s="94"/>
      <c r="H60" s="94"/>
      <c r="I60" s="94"/>
      <c r="J60" s="95">
        <f>J85</f>
        <v>2500000</v>
      </c>
      <c r="L60" s="92"/>
    </row>
    <row r="61" spans="2:47" s="9" customFormat="1" ht="20.100000000000001" customHeight="1" x14ac:dyDescent="0.2">
      <c r="B61" s="96"/>
      <c r="D61" s="97" t="s">
        <v>2418</v>
      </c>
      <c r="E61" s="98"/>
      <c r="F61" s="98"/>
      <c r="G61" s="98"/>
      <c r="H61" s="98"/>
      <c r="I61" s="98"/>
      <c r="J61" s="99">
        <f>J86</f>
        <v>0</v>
      </c>
      <c r="L61" s="96"/>
    </row>
    <row r="62" spans="2:47" s="9" customFormat="1" ht="20.100000000000001" customHeight="1" x14ac:dyDescent="0.2">
      <c r="B62" s="96"/>
      <c r="D62" s="97" t="s">
        <v>2419</v>
      </c>
      <c r="E62" s="98"/>
      <c r="F62" s="98"/>
      <c r="G62" s="98"/>
      <c r="H62" s="98"/>
      <c r="I62" s="98"/>
      <c r="J62" s="99">
        <f>J92</f>
        <v>0</v>
      </c>
      <c r="L62" s="96"/>
    </row>
    <row r="63" spans="2:47" s="9" customFormat="1" ht="20.100000000000001" customHeight="1" x14ac:dyDescent="0.2">
      <c r="B63" s="96"/>
      <c r="D63" s="97" t="s">
        <v>2420</v>
      </c>
      <c r="E63" s="98"/>
      <c r="F63" s="98"/>
      <c r="G63" s="98"/>
      <c r="H63" s="98"/>
      <c r="I63" s="98"/>
      <c r="J63" s="99">
        <f>J97</f>
        <v>2500000</v>
      </c>
      <c r="L63" s="96"/>
    </row>
    <row r="64" spans="2:47" s="9" customFormat="1" ht="20.100000000000001" customHeight="1" x14ac:dyDescent="0.2">
      <c r="B64" s="96"/>
      <c r="D64" s="97" t="s">
        <v>2421</v>
      </c>
      <c r="E64" s="98"/>
      <c r="F64" s="98"/>
      <c r="G64" s="98"/>
      <c r="H64" s="98"/>
      <c r="I64" s="98"/>
      <c r="J64" s="99">
        <f>J106</f>
        <v>0</v>
      </c>
      <c r="L64" s="96"/>
    </row>
    <row r="65" spans="2:12" s="1" customFormat="1" ht="21.75" customHeight="1" x14ac:dyDescent="0.2">
      <c r="B65" s="28"/>
      <c r="L65" s="28"/>
    </row>
    <row r="66" spans="2:12" s="1" customFormat="1" ht="6.95" customHeight="1" x14ac:dyDescent="0.2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28"/>
    </row>
    <row r="70" spans="2:12" s="1" customFormat="1" ht="6.95" customHeigh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8"/>
    </row>
    <row r="71" spans="2:12" s="1" customFormat="1" ht="24.95" customHeight="1" x14ac:dyDescent="0.2">
      <c r="B71" s="28"/>
      <c r="C71" s="21" t="s">
        <v>162</v>
      </c>
      <c r="L71" s="28"/>
    </row>
    <row r="72" spans="2:12" s="1" customFormat="1" ht="6.95" customHeight="1" x14ac:dyDescent="0.2">
      <c r="B72" s="28"/>
      <c r="L72" s="28"/>
    </row>
    <row r="73" spans="2:12" s="1" customFormat="1" ht="12" customHeight="1" x14ac:dyDescent="0.2">
      <c r="B73" s="28"/>
      <c r="C73" s="270" t="s">
        <v>17</v>
      </c>
      <c r="L73" s="28"/>
    </row>
    <row r="74" spans="2:12" s="1" customFormat="1" ht="26.25" customHeight="1" x14ac:dyDescent="0.2">
      <c r="B74" s="28"/>
      <c r="E74" s="321" t="str">
        <f>E7</f>
        <v>Stavební úpravy stávající budovy business centra VŠB - TUO II.etapa</v>
      </c>
      <c r="F74" s="322"/>
      <c r="G74" s="322"/>
      <c r="H74" s="322"/>
      <c r="L74" s="28"/>
    </row>
    <row r="75" spans="2:12" s="1" customFormat="1" ht="12" customHeight="1" x14ac:dyDescent="0.2">
      <c r="B75" s="28"/>
      <c r="C75" s="270" t="s">
        <v>133</v>
      </c>
      <c r="L75" s="28"/>
    </row>
    <row r="76" spans="2:12" s="1" customFormat="1" ht="16.5" customHeight="1" x14ac:dyDescent="0.2">
      <c r="B76" s="28"/>
      <c r="E76" s="318" t="str">
        <f>E9</f>
        <v>2401110 - Vedlejší a ostatní náklady</v>
      </c>
      <c r="F76" s="320"/>
      <c r="G76" s="320"/>
      <c r="H76" s="320"/>
      <c r="L76" s="28"/>
    </row>
    <row r="77" spans="2:12" s="1" customFormat="1" ht="6.95" customHeight="1" x14ac:dyDescent="0.2">
      <c r="B77" s="28"/>
      <c r="L77" s="28"/>
    </row>
    <row r="78" spans="2:12" s="1" customFormat="1" ht="12" customHeight="1" x14ac:dyDescent="0.2">
      <c r="B78" s="28"/>
      <c r="C78" s="270" t="s">
        <v>22</v>
      </c>
      <c r="F78" s="260" t="str">
        <f>F12</f>
        <v>Ostrava</v>
      </c>
      <c r="I78" s="270" t="s">
        <v>24</v>
      </c>
      <c r="J78" s="267" t="str">
        <f>IF(J12="","",J12)</f>
        <v>9. 6. 2024</v>
      </c>
      <c r="L78" s="28"/>
    </row>
    <row r="79" spans="2:12" s="1" customFormat="1" ht="6.95" customHeight="1" x14ac:dyDescent="0.2">
      <c r="B79" s="28"/>
      <c r="L79" s="28"/>
    </row>
    <row r="80" spans="2:12" s="1" customFormat="1" ht="15.2" customHeight="1" x14ac:dyDescent="0.2">
      <c r="B80" s="28"/>
      <c r="C80" s="270" t="s">
        <v>28</v>
      </c>
      <c r="F80" s="260" t="str">
        <f>E15</f>
        <v>VŠB TU, Ostrava</v>
      </c>
      <c r="I80" s="270" t="s">
        <v>34</v>
      </c>
      <c r="J80" s="262" t="str">
        <f>E21</f>
        <v>ARCHI BIM</v>
      </c>
      <c r="L80" s="28"/>
    </row>
    <row r="81" spans="2:65" s="1" customFormat="1" ht="15.2" customHeight="1" x14ac:dyDescent="0.2">
      <c r="B81" s="28"/>
      <c r="C81" s="270" t="s">
        <v>32</v>
      </c>
      <c r="F81" s="260" t="str">
        <f>IF(E18="","",E18)</f>
        <v>Vyplň údaj</v>
      </c>
      <c r="I81" s="270" t="s">
        <v>37</v>
      </c>
      <c r="J81" s="262" t="str">
        <f>E24</f>
        <v>Anna Mužná</v>
      </c>
      <c r="L81" s="28"/>
    </row>
    <row r="82" spans="2:65" s="1" customFormat="1" ht="10.35" customHeight="1" x14ac:dyDescent="0.2">
      <c r="B82" s="28"/>
      <c r="L82" s="28"/>
    </row>
    <row r="83" spans="2:65" s="10" customFormat="1" ht="29.25" customHeight="1" x14ac:dyDescent="0.2">
      <c r="B83" s="100"/>
      <c r="C83" s="101" t="s">
        <v>163</v>
      </c>
      <c r="D83" s="102" t="s">
        <v>60</v>
      </c>
      <c r="E83" s="102" t="s">
        <v>56</v>
      </c>
      <c r="F83" s="102" t="s">
        <v>57</v>
      </c>
      <c r="G83" s="102" t="s">
        <v>164</v>
      </c>
      <c r="H83" s="102" t="s">
        <v>165</v>
      </c>
      <c r="I83" s="102" t="s">
        <v>166</v>
      </c>
      <c r="J83" s="102" t="s">
        <v>138</v>
      </c>
      <c r="K83" s="103" t="s">
        <v>167</v>
      </c>
      <c r="L83" s="100"/>
      <c r="M83" s="47" t="s">
        <v>3</v>
      </c>
      <c r="N83" s="48" t="s">
        <v>45</v>
      </c>
      <c r="O83" s="48" t="s">
        <v>168</v>
      </c>
      <c r="P83" s="48" t="s">
        <v>169</v>
      </c>
      <c r="Q83" s="48" t="s">
        <v>170</v>
      </c>
      <c r="R83" s="48" t="s">
        <v>171</v>
      </c>
      <c r="S83" s="48" t="s">
        <v>172</v>
      </c>
      <c r="T83" s="49" t="s">
        <v>173</v>
      </c>
    </row>
    <row r="84" spans="2:65" s="1" customFormat="1" ht="22.7" customHeight="1" x14ac:dyDescent="0.25">
      <c r="B84" s="28"/>
      <c r="C84" s="52" t="s">
        <v>174</v>
      </c>
      <c r="J84" s="104">
        <f>BK84</f>
        <v>2500000</v>
      </c>
      <c r="L84" s="28"/>
      <c r="M84" s="50"/>
      <c r="N84" s="42"/>
      <c r="O84" s="42"/>
      <c r="P84" s="105">
        <f>P85</f>
        <v>0</v>
      </c>
      <c r="Q84" s="42"/>
      <c r="R84" s="105">
        <f>R85</f>
        <v>0</v>
      </c>
      <c r="S84" s="42"/>
      <c r="T84" s="106">
        <f>T85</f>
        <v>0</v>
      </c>
      <c r="AT84" s="17" t="s">
        <v>74</v>
      </c>
      <c r="AU84" s="17" t="s">
        <v>139</v>
      </c>
      <c r="BK84" s="107">
        <f>BK85</f>
        <v>2500000</v>
      </c>
    </row>
    <row r="85" spans="2:65" s="11" customFormat="1" ht="69.95" customHeight="1" x14ac:dyDescent="0.2">
      <c r="B85" s="108"/>
      <c r="D85" s="109" t="s">
        <v>74</v>
      </c>
      <c r="E85" s="110" t="s">
        <v>2422</v>
      </c>
      <c r="F85" s="277" t="s">
        <v>2648</v>
      </c>
      <c r="I85" s="111"/>
      <c r="J85" s="112">
        <f>BK85</f>
        <v>2500000</v>
      </c>
      <c r="L85" s="108"/>
      <c r="M85" s="113"/>
      <c r="P85" s="114">
        <f>P86+P92+P97+P106</f>
        <v>0</v>
      </c>
      <c r="R85" s="114">
        <f>R86+R92+R97+R106</f>
        <v>0</v>
      </c>
      <c r="T85" s="115">
        <f>T86+T92+T97+T106</f>
        <v>0</v>
      </c>
      <c r="AR85" s="109" t="s">
        <v>211</v>
      </c>
      <c r="AT85" s="116" t="s">
        <v>74</v>
      </c>
      <c r="AU85" s="116" t="s">
        <v>75</v>
      </c>
      <c r="AY85" s="109" t="s">
        <v>177</v>
      </c>
      <c r="BK85" s="117">
        <f>BK86+BK92+BK97+BK106</f>
        <v>2500000</v>
      </c>
    </row>
    <row r="86" spans="2:65" s="11" customFormat="1" ht="22.7" customHeight="1" x14ac:dyDescent="0.2">
      <c r="B86" s="108"/>
      <c r="D86" s="109" t="s">
        <v>74</v>
      </c>
      <c r="E86" s="118" t="s">
        <v>2423</v>
      </c>
      <c r="F86" s="118" t="s">
        <v>2424</v>
      </c>
      <c r="I86" s="111"/>
      <c r="J86" s="119">
        <f>BK86</f>
        <v>0</v>
      </c>
      <c r="L86" s="108"/>
      <c r="M86" s="113"/>
      <c r="P86" s="114">
        <f>SUM(P87:P91)</f>
        <v>0</v>
      </c>
      <c r="R86" s="114">
        <f>SUM(R87:R91)</f>
        <v>0</v>
      </c>
      <c r="T86" s="115">
        <f>SUM(T87:T91)</f>
        <v>0</v>
      </c>
      <c r="AR86" s="109" t="s">
        <v>211</v>
      </c>
      <c r="AT86" s="116" t="s">
        <v>74</v>
      </c>
      <c r="AU86" s="116" t="s">
        <v>83</v>
      </c>
      <c r="AY86" s="109" t="s">
        <v>177</v>
      </c>
      <c r="BK86" s="117">
        <f>SUM(BK87:BK91)</f>
        <v>0</v>
      </c>
    </row>
    <row r="87" spans="2:65" s="1" customFormat="1" ht="24.2" customHeight="1" x14ac:dyDescent="0.2">
      <c r="B87" s="120"/>
      <c r="C87" s="121" t="s">
        <v>211</v>
      </c>
      <c r="D87" s="121" t="s">
        <v>179</v>
      </c>
      <c r="E87" s="122" t="s">
        <v>2425</v>
      </c>
      <c r="F87" s="123" t="s">
        <v>2426</v>
      </c>
      <c r="G87" s="124" t="s">
        <v>2427</v>
      </c>
      <c r="H87" s="125">
        <v>1</v>
      </c>
      <c r="I87" s="126"/>
      <c r="J87" s="127">
        <f>ROUND(I87*H87,2)</f>
        <v>0</v>
      </c>
      <c r="K87" s="123" t="s">
        <v>183</v>
      </c>
      <c r="L87" s="28"/>
      <c r="M87" s="128" t="s">
        <v>3</v>
      </c>
      <c r="N87" s="129" t="s">
        <v>46</v>
      </c>
      <c r="P87" s="130">
        <f>O87*H87</f>
        <v>0</v>
      </c>
      <c r="Q87" s="130">
        <v>0</v>
      </c>
      <c r="R87" s="130">
        <f>Q87*H87</f>
        <v>0</v>
      </c>
      <c r="S87" s="130">
        <v>0</v>
      </c>
      <c r="T87" s="131">
        <f>S87*H87</f>
        <v>0</v>
      </c>
      <c r="AR87" s="132" t="s">
        <v>2428</v>
      </c>
      <c r="AT87" s="132" t="s">
        <v>179</v>
      </c>
      <c r="AU87" s="132" t="s">
        <v>86</v>
      </c>
      <c r="AY87" s="17" t="s">
        <v>177</v>
      </c>
      <c r="BE87" s="133">
        <f>IF(N87="základní",J87,0)</f>
        <v>0</v>
      </c>
      <c r="BF87" s="133">
        <f>IF(N87="snížená",J87,0)</f>
        <v>0</v>
      </c>
      <c r="BG87" s="133">
        <f>IF(N87="zákl. přenesená",J87,0)</f>
        <v>0</v>
      </c>
      <c r="BH87" s="133">
        <f>IF(N87="sníž. přenesená",J87,0)</f>
        <v>0</v>
      </c>
      <c r="BI87" s="133">
        <f>IF(N87="nulová",J87,0)</f>
        <v>0</v>
      </c>
      <c r="BJ87" s="17" t="s">
        <v>83</v>
      </c>
      <c r="BK87" s="133">
        <f>ROUND(I87*H87,2)</f>
        <v>0</v>
      </c>
      <c r="BL87" s="17" t="s">
        <v>2428</v>
      </c>
      <c r="BM87" s="132" t="s">
        <v>2429</v>
      </c>
    </row>
    <row r="88" spans="2:65" s="1" customFormat="1" x14ac:dyDescent="0.2">
      <c r="B88" s="28"/>
      <c r="D88" s="134" t="s">
        <v>186</v>
      </c>
      <c r="F88" s="135" t="s">
        <v>2430</v>
      </c>
      <c r="I88" s="136"/>
      <c r="L88" s="28"/>
      <c r="M88" s="137"/>
      <c r="T88" s="44"/>
      <c r="AT88" s="17" t="s">
        <v>186</v>
      </c>
      <c r="AU88" s="17" t="s">
        <v>86</v>
      </c>
    </row>
    <row r="89" spans="2:65" s="12" customFormat="1" ht="22.5" x14ac:dyDescent="0.2">
      <c r="B89" s="138"/>
      <c r="D89" s="139" t="s">
        <v>188</v>
      </c>
      <c r="E89" s="140" t="s">
        <v>3</v>
      </c>
      <c r="F89" s="141" t="s">
        <v>2649</v>
      </c>
      <c r="H89" s="140" t="s">
        <v>3</v>
      </c>
      <c r="I89" s="142"/>
      <c r="L89" s="138"/>
      <c r="M89" s="143"/>
      <c r="T89" s="144"/>
      <c r="AT89" s="140" t="s">
        <v>188</v>
      </c>
      <c r="AU89" s="140" t="s">
        <v>86</v>
      </c>
      <c r="AV89" s="12" t="s">
        <v>83</v>
      </c>
      <c r="AW89" s="12" t="s">
        <v>36</v>
      </c>
      <c r="AX89" s="12" t="s">
        <v>75</v>
      </c>
      <c r="AY89" s="140" t="s">
        <v>177</v>
      </c>
    </row>
    <row r="90" spans="2:65" s="12" customFormat="1" x14ac:dyDescent="0.2">
      <c r="B90" s="138"/>
      <c r="D90" s="139" t="s">
        <v>188</v>
      </c>
      <c r="E90" s="140" t="s">
        <v>3</v>
      </c>
      <c r="F90" s="141" t="s">
        <v>2431</v>
      </c>
      <c r="H90" s="140" t="s">
        <v>3</v>
      </c>
      <c r="I90" s="142"/>
      <c r="L90" s="138"/>
      <c r="M90" s="143"/>
      <c r="T90" s="144"/>
      <c r="AT90" s="140" t="s">
        <v>188</v>
      </c>
      <c r="AU90" s="140" t="s">
        <v>86</v>
      </c>
      <c r="AV90" s="12" t="s">
        <v>83</v>
      </c>
      <c r="AW90" s="12" t="s">
        <v>36</v>
      </c>
      <c r="AX90" s="12" t="s">
        <v>75</v>
      </c>
      <c r="AY90" s="140" t="s">
        <v>177</v>
      </c>
    </row>
    <row r="91" spans="2:65" s="13" customFormat="1" x14ac:dyDescent="0.2">
      <c r="B91" s="145"/>
      <c r="D91" s="139" t="s">
        <v>188</v>
      </c>
      <c r="E91" s="146" t="s">
        <v>3</v>
      </c>
      <c r="F91" s="276" t="s">
        <v>2642</v>
      </c>
      <c r="H91" s="148">
        <v>1</v>
      </c>
      <c r="I91" s="149"/>
      <c r="L91" s="145"/>
      <c r="M91" s="150"/>
      <c r="T91" s="151"/>
      <c r="AT91" s="146" t="s">
        <v>188</v>
      </c>
      <c r="AU91" s="146" t="s">
        <v>86</v>
      </c>
      <c r="AV91" s="13" t="s">
        <v>86</v>
      </c>
      <c r="AW91" s="13" t="s">
        <v>36</v>
      </c>
      <c r="AX91" s="13" t="s">
        <v>83</v>
      </c>
      <c r="AY91" s="146" t="s">
        <v>177</v>
      </c>
    </row>
    <row r="92" spans="2:65" s="11" customFormat="1" ht="22.7" customHeight="1" x14ac:dyDescent="0.2">
      <c r="B92" s="108"/>
      <c r="D92" s="109" t="s">
        <v>74</v>
      </c>
      <c r="E92" s="118" t="s">
        <v>2432</v>
      </c>
      <c r="F92" s="118" t="s">
        <v>2433</v>
      </c>
      <c r="I92" s="111"/>
      <c r="J92" s="119">
        <f>BK92</f>
        <v>0</v>
      </c>
      <c r="L92" s="108"/>
      <c r="M92" s="113"/>
      <c r="P92" s="114">
        <f>SUM(P93:P96)</f>
        <v>0</v>
      </c>
      <c r="R92" s="114">
        <f>SUM(R93:R96)</f>
        <v>0</v>
      </c>
      <c r="T92" s="115">
        <f>SUM(T93:T96)</f>
        <v>0</v>
      </c>
      <c r="AR92" s="109" t="s">
        <v>211</v>
      </c>
      <c r="AT92" s="116" t="s">
        <v>74</v>
      </c>
      <c r="AU92" s="116" t="s">
        <v>83</v>
      </c>
      <c r="AY92" s="109" t="s">
        <v>177</v>
      </c>
      <c r="BK92" s="117">
        <f>SUM(BK93:BK96)</f>
        <v>0</v>
      </c>
    </row>
    <row r="93" spans="2:65" s="1" customFormat="1" ht="16.5" customHeight="1" x14ac:dyDescent="0.2">
      <c r="B93" s="120"/>
      <c r="C93" s="121" t="s">
        <v>83</v>
      </c>
      <c r="D93" s="121" t="s">
        <v>179</v>
      </c>
      <c r="E93" s="122" t="s">
        <v>2434</v>
      </c>
      <c r="F93" s="123" t="s">
        <v>2433</v>
      </c>
      <c r="G93" s="124" t="s">
        <v>371</v>
      </c>
      <c r="H93" s="125">
        <v>1</v>
      </c>
      <c r="I93" s="126"/>
      <c r="J93" s="127">
        <f>ROUND(I93*H93,2)</f>
        <v>0</v>
      </c>
      <c r="K93" s="123" t="s">
        <v>183</v>
      </c>
      <c r="L93" s="28"/>
      <c r="M93" s="128" t="s">
        <v>3</v>
      </c>
      <c r="N93" s="129" t="s">
        <v>46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2428</v>
      </c>
      <c r="AT93" s="132" t="s">
        <v>179</v>
      </c>
      <c r="AU93" s="132" t="s">
        <v>86</v>
      </c>
      <c r="AY93" s="17" t="s">
        <v>177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83</v>
      </c>
      <c r="BK93" s="133">
        <f>ROUND(I93*H93,2)</f>
        <v>0</v>
      </c>
      <c r="BL93" s="17" t="s">
        <v>2428</v>
      </c>
      <c r="BM93" s="132" t="s">
        <v>2435</v>
      </c>
    </row>
    <row r="94" spans="2:65" s="1" customFormat="1" x14ac:dyDescent="0.2">
      <c r="B94" s="28"/>
      <c r="D94" s="134" t="s">
        <v>186</v>
      </c>
      <c r="F94" s="135" t="s">
        <v>2436</v>
      </c>
      <c r="I94" s="136"/>
      <c r="L94" s="28"/>
      <c r="M94" s="137"/>
      <c r="T94" s="44"/>
      <c r="AT94" s="17" t="s">
        <v>186</v>
      </c>
      <c r="AU94" s="17" t="s">
        <v>86</v>
      </c>
    </row>
    <row r="95" spans="2:65" s="12" customFormat="1" x14ac:dyDescent="0.2">
      <c r="B95" s="138"/>
      <c r="D95" s="139" t="s">
        <v>188</v>
      </c>
      <c r="E95" s="140" t="s">
        <v>3</v>
      </c>
      <c r="F95" s="141" t="s">
        <v>2437</v>
      </c>
      <c r="H95" s="140" t="s">
        <v>3</v>
      </c>
      <c r="I95" s="142"/>
      <c r="L95" s="138"/>
      <c r="M95" s="143"/>
      <c r="T95" s="144"/>
      <c r="AT95" s="140" t="s">
        <v>188</v>
      </c>
      <c r="AU95" s="140" t="s">
        <v>86</v>
      </c>
      <c r="AV95" s="12" t="s">
        <v>83</v>
      </c>
      <c r="AW95" s="12" t="s">
        <v>36</v>
      </c>
      <c r="AX95" s="12" t="s">
        <v>75</v>
      </c>
      <c r="AY95" s="140" t="s">
        <v>177</v>
      </c>
    </row>
    <row r="96" spans="2:65" s="13" customFormat="1" x14ac:dyDescent="0.2">
      <c r="B96" s="145"/>
      <c r="D96" s="139" t="s">
        <v>188</v>
      </c>
      <c r="E96" s="146" t="s">
        <v>3</v>
      </c>
      <c r="F96" s="147" t="s">
        <v>83</v>
      </c>
      <c r="H96" s="148">
        <v>1</v>
      </c>
      <c r="I96" s="149"/>
      <c r="L96" s="145"/>
      <c r="M96" s="150"/>
      <c r="T96" s="151"/>
      <c r="AT96" s="146" t="s">
        <v>188</v>
      </c>
      <c r="AU96" s="146" t="s">
        <v>86</v>
      </c>
      <c r="AV96" s="13" t="s">
        <v>86</v>
      </c>
      <c r="AW96" s="13" t="s">
        <v>36</v>
      </c>
      <c r="AX96" s="13" t="s">
        <v>83</v>
      </c>
      <c r="AY96" s="146" t="s">
        <v>177</v>
      </c>
    </row>
    <row r="97" spans="2:65" s="11" customFormat="1" ht="22.7" customHeight="1" x14ac:dyDescent="0.2">
      <c r="B97" s="108"/>
      <c r="D97" s="109" t="s">
        <v>74</v>
      </c>
      <c r="E97" s="118" t="s">
        <v>2438</v>
      </c>
      <c r="F97" s="118" t="s">
        <v>2439</v>
      </c>
      <c r="I97" s="111"/>
      <c r="J97" s="119">
        <f>BK97</f>
        <v>2500000</v>
      </c>
      <c r="L97" s="108"/>
      <c r="M97" s="113"/>
      <c r="P97" s="114">
        <f>SUM(P98:P105)</f>
        <v>0</v>
      </c>
      <c r="R97" s="114">
        <f>SUM(R98:R105)</f>
        <v>0</v>
      </c>
      <c r="T97" s="115">
        <f>SUM(T98:T105)</f>
        <v>0</v>
      </c>
      <c r="AR97" s="109" t="s">
        <v>211</v>
      </c>
      <c r="AT97" s="116" t="s">
        <v>74</v>
      </c>
      <c r="AU97" s="116" t="s">
        <v>83</v>
      </c>
      <c r="AY97" s="109" t="s">
        <v>177</v>
      </c>
      <c r="BK97" s="117">
        <f>SUM(BK98:BK105)</f>
        <v>2500000</v>
      </c>
    </row>
    <row r="98" spans="2:65" s="1" customFormat="1" ht="16.5" customHeight="1" x14ac:dyDescent="0.2">
      <c r="B98" s="120"/>
      <c r="C98" s="121" t="s">
        <v>86</v>
      </c>
      <c r="D98" s="121" t="s">
        <v>179</v>
      </c>
      <c r="E98" s="122" t="s">
        <v>2440</v>
      </c>
      <c r="F98" s="123" t="s">
        <v>2439</v>
      </c>
      <c r="G98" s="124" t="s">
        <v>371</v>
      </c>
      <c r="H98" s="125">
        <v>1</v>
      </c>
      <c r="I98" s="126"/>
      <c r="J98" s="127">
        <f>ROUND(I98*H98,2)</f>
        <v>0</v>
      </c>
      <c r="K98" s="123" t="s">
        <v>183</v>
      </c>
      <c r="L98" s="28"/>
      <c r="M98" s="128" t="s">
        <v>3</v>
      </c>
      <c r="N98" s="129" t="s">
        <v>46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2428</v>
      </c>
      <c r="AT98" s="132" t="s">
        <v>179</v>
      </c>
      <c r="AU98" s="132" t="s">
        <v>86</v>
      </c>
      <c r="AY98" s="17" t="s">
        <v>177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83</v>
      </c>
      <c r="BK98" s="133">
        <f>ROUND(I98*H98,2)</f>
        <v>0</v>
      </c>
      <c r="BL98" s="17" t="s">
        <v>2428</v>
      </c>
      <c r="BM98" s="132" t="s">
        <v>2441</v>
      </c>
    </row>
    <row r="99" spans="2:65" s="1" customFormat="1" x14ac:dyDescent="0.2">
      <c r="B99" s="28"/>
      <c r="D99" s="134" t="s">
        <v>186</v>
      </c>
      <c r="F99" s="135" t="s">
        <v>2442</v>
      </c>
      <c r="I99" s="136"/>
      <c r="L99" s="28"/>
      <c r="M99" s="137"/>
      <c r="T99" s="44"/>
      <c r="AT99" s="17" t="s">
        <v>186</v>
      </c>
      <c r="AU99" s="17" t="s">
        <v>86</v>
      </c>
    </row>
    <row r="100" spans="2:65" s="1" customFormat="1" ht="16.5" customHeight="1" x14ac:dyDescent="0.2">
      <c r="B100" s="120"/>
      <c r="C100" s="121" t="s">
        <v>224</v>
      </c>
      <c r="D100" s="121" t="s">
        <v>179</v>
      </c>
      <c r="E100" s="122" t="s">
        <v>2443</v>
      </c>
      <c r="F100" s="123" t="s">
        <v>2444</v>
      </c>
      <c r="G100" s="124" t="s">
        <v>371</v>
      </c>
      <c r="H100" s="125">
        <v>1</v>
      </c>
      <c r="I100" s="126">
        <v>2500000</v>
      </c>
      <c r="J100" s="127">
        <f>ROUND(I100*H100,2)</f>
        <v>2500000</v>
      </c>
      <c r="K100" s="123" t="s">
        <v>183</v>
      </c>
      <c r="L100" s="28"/>
      <c r="M100" s="128" t="s">
        <v>3</v>
      </c>
      <c r="N100" s="129" t="s">
        <v>46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2428</v>
      </c>
      <c r="AT100" s="132" t="s">
        <v>179</v>
      </c>
      <c r="AU100" s="132" t="s">
        <v>86</v>
      </c>
      <c r="AY100" s="17" t="s">
        <v>177</v>
      </c>
      <c r="BE100" s="133">
        <f>IF(N100="základní",J100,0)</f>
        <v>2500000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7" t="s">
        <v>83</v>
      </c>
      <c r="BK100" s="133">
        <f>ROUND(I100*H100,2)</f>
        <v>2500000</v>
      </c>
      <c r="BL100" s="17" t="s">
        <v>2428</v>
      </c>
      <c r="BM100" s="132" t="s">
        <v>2445</v>
      </c>
    </row>
    <row r="101" spans="2:65" s="1" customFormat="1" x14ac:dyDescent="0.2">
      <c r="B101" s="28"/>
      <c r="D101" s="134" t="s">
        <v>186</v>
      </c>
      <c r="F101" s="135" t="s">
        <v>2446</v>
      </c>
      <c r="I101" s="136"/>
      <c r="L101" s="28"/>
      <c r="M101" s="137"/>
      <c r="T101" s="44"/>
      <c r="AT101" s="17" t="s">
        <v>186</v>
      </c>
      <c r="AU101" s="17" t="s">
        <v>86</v>
      </c>
    </row>
    <row r="102" spans="2:65" s="12" customFormat="1" x14ac:dyDescent="0.2">
      <c r="B102" s="138"/>
      <c r="D102" s="139" t="s">
        <v>188</v>
      </c>
      <c r="E102" s="140" t="s">
        <v>3</v>
      </c>
      <c r="F102" s="141" t="s">
        <v>2447</v>
      </c>
      <c r="H102" s="140" t="s">
        <v>3</v>
      </c>
      <c r="I102" s="142"/>
      <c r="L102" s="138"/>
      <c r="M102" s="143"/>
      <c r="T102" s="144"/>
      <c r="AT102" s="140" t="s">
        <v>188</v>
      </c>
      <c r="AU102" s="140" t="s">
        <v>86</v>
      </c>
      <c r="AV102" s="12" t="s">
        <v>83</v>
      </c>
      <c r="AW102" s="12" t="s">
        <v>36</v>
      </c>
      <c r="AX102" s="12" t="s">
        <v>75</v>
      </c>
      <c r="AY102" s="140" t="s">
        <v>177</v>
      </c>
    </row>
    <row r="103" spans="2:65" s="13" customFormat="1" ht="45.95" customHeight="1" x14ac:dyDescent="0.2">
      <c r="B103" s="145"/>
      <c r="D103" s="139" t="s">
        <v>188</v>
      </c>
      <c r="E103" s="146" t="s">
        <v>3</v>
      </c>
      <c r="F103" s="276" t="s">
        <v>2650</v>
      </c>
      <c r="H103" s="148">
        <v>1</v>
      </c>
      <c r="I103" s="149"/>
      <c r="L103" s="145"/>
      <c r="M103" s="150"/>
      <c r="T103" s="151"/>
      <c r="AT103" s="146" t="s">
        <v>188</v>
      </c>
      <c r="AU103" s="146" t="s">
        <v>86</v>
      </c>
      <c r="AV103" s="13" t="s">
        <v>86</v>
      </c>
      <c r="AW103" s="13" t="s">
        <v>36</v>
      </c>
      <c r="AX103" s="13" t="s">
        <v>83</v>
      </c>
      <c r="AY103" s="146" t="s">
        <v>177</v>
      </c>
    </row>
    <row r="104" spans="2:65" s="1" customFormat="1" ht="16.5" customHeight="1" x14ac:dyDescent="0.2">
      <c r="B104" s="120"/>
      <c r="C104" s="121" t="s">
        <v>218</v>
      </c>
      <c r="D104" s="121" t="s">
        <v>179</v>
      </c>
      <c r="E104" s="122" t="s">
        <v>2448</v>
      </c>
      <c r="F104" s="123" t="s">
        <v>2449</v>
      </c>
      <c r="G104" s="124" t="s">
        <v>371</v>
      </c>
      <c r="H104" s="125">
        <v>1</v>
      </c>
      <c r="I104" s="126"/>
      <c r="J104" s="127">
        <f>ROUND(I104*H104,2)</f>
        <v>0</v>
      </c>
      <c r="K104" s="123" t="s">
        <v>183</v>
      </c>
      <c r="L104" s="28"/>
      <c r="M104" s="128" t="s">
        <v>3</v>
      </c>
      <c r="N104" s="129" t="s">
        <v>46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32" t="s">
        <v>2428</v>
      </c>
      <c r="AT104" s="132" t="s">
        <v>179</v>
      </c>
      <c r="AU104" s="132" t="s">
        <v>86</v>
      </c>
      <c r="AY104" s="17" t="s">
        <v>177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7" t="s">
        <v>83</v>
      </c>
      <c r="BK104" s="133">
        <f>ROUND(I104*H104,2)</f>
        <v>0</v>
      </c>
      <c r="BL104" s="17" t="s">
        <v>2428</v>
      </c>
      <c r="BM104" s="132" t="s">
        <v>2450</v>
      </c>
    </row>
    <row r="105" spans="2:65" s="1" customFormat="1" x14ac:dyDescent="0.2">
      <c r="B105" s="28"/>
      <c r="D105" s="134" t="s">
        <v>186</v>
      </c>
      <c r="F105" s="135" t="s">
        <v>2451</v>
      </c>
      <c r="I105" s="136"/>
      <c r="L105" s="28"/>
      <c r="M105" s="137"/>
      <c r="T105" s="44"/>
      <c r="AT105" s="17" t="s">
        <v>186</v>
      </c>
      <c r="AU105" s="17" t="s">
        <v>86</v>
      </c>
    </row>
    <row r="106" spans="2:65" s="11" customFormat="1" ht="22.7" customHeight="1" x14ac:dyDescent="0.2">
      <c r="B106" s="108"/>
      <c r="D106" s="109" t="s">
        <v>74</v>
      </c>
      <c r="E106" s="118" t="s">
        <v>2452</v>
      </c>
      <c r="F106" s="118" t="s">
        <v>2453</v>
      </c>
      <c r="I106" s="111"/>
      <c r="J106" s="119">
        <f>BK106</f>
        <v>0</v>
      </c>
      <c r="L106" s="108"/>
      <c r="M106" s="113"/>
      <c r="P106" s="114">
        <f>SUM(P107:P108)</f>
        <v>0</v>
      </c>
      <c r="R106" s="114">
        <f>SUM(R107:R108)</f>
        <v>0</v>
      </c>
      <c r="T106" s="115">
        <f>SUM(T107:T108)</f>
        <v>0</v>
      </c>
      <c r="AR106" s="109" t="s">
        <v>211</v>
      </c>
      <c r="AT106" s="116" t="s">
        <v>74</v>
      </c>
      <c r="AU106" s="116" t="s">
        <v>83</v>
      </c>
      <c r="AY106" s="109" t="s">
        <v>177</v>
      </c>
      <c r="BK106" s="117">
        <f>SUM(BK107:BK108)</f>
        <v>0</v>
      </c>
    </row>
    <row r="107" spans="2:65" s="1" customFormat="1" ht="16.5" customHeight="1" x14ac:dyDescent="0.2">
      <c r="B107" s="120"/>
      <c r="C107" s="121" t="s">
        <v>231</v>
      </c>
      <c r="D107" s="121" t="s">
        <v>179</v>
      </c>
      <c r="E107" s="122" t="s">
        <v>2454</v>
      </c>
      <c r="F107" s="123" t="s">
        <v>2641</v>
      </c>
      <c r="G107" s="124" t="s">
        <v>371</v>
      </c>
      <c r="H107" s="125">
        <v>1</v>
      </c>
      <c r="I107" s="126"/>
      <c r="J107" s="127">
        <f>ROUND(I107*H107,2)</f>
        <v>0</v>
      </c>
      <c r="K107" s="123" t="s">
        <v>183</v>
      </c>
      <c r="L107" s="28"/>
      <c r="M107" s="128" t="s">
        <v>3</v>
      </c>
      <c r="N107" s="129" t="s">
        <v>46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2428</v>
      </c>
      <c r="AT107" s="132" t="s">
        <v>179</v>
      </c>
      <c r="AU107" s="132" t="s">
        <v>86</v>
      </c>
      <c r="AY107" s="17" t="s">
        <v>177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83</v>
      </c>
      <c r="BK107" s="133">
        <f>ROUND(I107*H107,2)</f>
        <v>0</v>
      </c>
      <c r="BL107" s="17" t="s">
        <v>2428</v>
      </c>
      <c r="BM107" s="132" t="s">
        <v>2455</v>
      </c>
    </row>
    <row r="108" spans="2:65" s="1" customFormat="1" x14ac:dyDescent="0.2">
      <c r="B108" s="28"/>
      <c r="D108" s="134" t="s">
        <v>186</v>
      </c>
      <c r="F108" s="135" t="s">
        <v>2456</v>
      </c>
      <c r="I108" s="136"/>
      <c r="L108" s="28"/>
      <c r="M108" s="183"/>
      <c r="N108" s="175"/>
      <c r="O108" s="175"/>
      <c r="P108" s="175"/>
      <c r="Q108" s="175"/>
      <c r="R108" s="175"/>
      <c r="S108" s="175"/>
      <c r="T108" s="184"/>
      <c r="AT108" s="17" t="s">
        <v>186</v>
      </c>
      <c r="AU108" s="17" t="s">
        <v>86</v>
      </c>
    </row>
    <row r="109" spans="2:65" s="1" customFormat="1" ht="6.95" customHeight="1" x14ac:dyDescent="0.2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8"/>
    </row>
  </sheetData>
  <autoFilter ref="C83:K108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94" r:id="rId2" xr:uid="{00000000-0004-0000-0F00-000001000000}"/>
    <hyperlink ref="F99" r:id="rId3" xr:uid="{00000000-0004-0000-0F00-000002000000}"/>
    <hyperlink ref="F101" r:id="rId4" xr:uid="{00000000-0004-0000-0F00-000003000000}"/>
    <hyperlink ref="F105" r:id="rId5" xr:uid="{00000000-0004-0000-0F00-000004000000}"/>
    <hyperlink ref="F108" r:id="rId6" xr:uid="{00000000-0004-0000-0F00-000005000000}"/>
  </hyperlinks>
  <pageMargins left="0.39374999999999999" right="0.39374999999999999" top="0.39374999999999999" bottom="0.39374999999999999" header="0" footer="0"/>
  <pageSetup paperSize="9" fitToHeight="100" orientation="portrait" blackAndWhite="1" r:id="rId7"/>
  <headerFooter>
    <oddFooter>&amp;CStrana &amp;P z &amp;N</oddFooter>
  </headerFooter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9"/>
  <sheetViews>
    <sheetView showGridLines="0" topLeftCell="A58" zoomScale="110" zoomScaleNormal="110" workbookViewId="0"/>
  </sheetViews>
  <sheetFormatPr defaultColWidth="12" defaultRowHeight="11.25" x14ac:dyDescent="0.2"/>
  <cols>
    <col min="1" max="1" width="8.16406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6640625" style="185" customWidth="1"/>
    <col min="9" max="10" width="20" style="185" customWidth="1"/>
    <col min="11" max="11" width="1.6640625" style="185" customWidth="1"/>
  </cols>
  <sheetData>
    <row r="1" spans="2:11" customFormat="1" ht="37.5" customHeight="1" x14ac:dyDescent="0.2"/>
    <row r="2" spans="2:11" customFormat="1" ht="7.5" customHeight="1" x14ac:dyDescent="0.2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 x14ac:dyDescent="0.2">
      <c r="B3" s="189"/>
      <c r="C3" s="326" t="s">
        <v>2457</v>
      </c>
      <c r="D3" s="326"/>
      <c r="E3" s="326"/>
      <c r="F3" s="326"/>
      <c r="G3" s="326"/>
      <c r="H3" s="326"/>
      <c r="I3" s="326"/>
      <c r="J3" s="326"/>
      <c r="K3" s="190"/>
    </row>
    <row r="4" spans="2:11" customFormat="1" ht="25.5" customHeight="1" x14ac:dyDescent="0.3">
      <c r="B4" s="191"/>
      <c r="C4" s="331" t="s">
        <v>2458</v>
      </c>
      <c r="D4" s="331"/>
      <c r="E4" s="331"/>
      <c r="F4" s="331"/>
      <c r="G4" s="331"/>
      <c r="H4" s="331"/>
      <c r="I4" s="331"/>
      <c r="J4" s="331"/>
      <c r="K4" s="192"/>
    </row>
    <row r="5" spans="2:11" customFormat="1" ht="5.25" customHeight="1" x14ac:dyDescent="0.2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 x14ac:dyDescent="0.2">
      <c r="B6" s="191"/>
      <c r="C6" s="330" t="s">
        <v>2459</v>
      </c>
      <c r="D6" s="330"/>
      <c r="E6" s="330"/>
      <c r="F6" s="330"/>
      <c r="G6" s="330"/>
      <c r="H6" s="330"/>
      <c r="I6" s="330"/>
      <c r="J6" s="330"/>
      <c r="K6" s="192"/>
    </row>
    <row r="7" spans="2:11" customFormat="1" ht="15" customHeight="1" x14ac:dyDescent="0.2">
      <c r="B7" s="194"/>
      <c r="C7" s="330" t="s">
        <v>2460</v>
      </c>
      <c r="D7" s="330"/>
      <c r="E7" s="330"/>
      <c r="F7" s="330"/>
      <c r="G7" s="330"/>
      <c r="H7" s="330"/>
      <c r="I7" s="330"/>
      <c r="J7" s="330"/>
      <c r="K7" s="192"/>
    </row>
    <row r="8" spans="2:11" customFormat="1" ht="12.75" customHeight="1" x14ac:dyDescent="0.2">
      <c r="B8" s="194"/>
      <c r="C8" s="272"/>
      <c r="D8" s="272"/>
      <c r="E8" s="272"/>
      <c r="F8" s="272"/>
      <c r="G8" s="272"/>
      <c r="H8" s="272"/>
      <c r="I8" s="272"/>
      <c r="J8" s="272"/>
      <c r="K8" s="192"/>
    </row>
    <row r="9" spans="2:11" customFormat="1" ht="15" customHeight="1" x14ac:dyDescent="0.2">
      <c r="B9" s="194"/>
      <c r="C9" s="330" t="s">
        <v>2461</v>
      </c>
      <c r="D9" s="330"/>
      <c r="E9" s="330"/>
      <c r="F9" s="330"/>
      <c r="G9" s="330"/>
      <c r="H9" s="330"/>
      <c r="I9" s="330"/>
      <c r="J9" s="330"/>
      <c r="K9" s="192"/>
    </row>
    <row r="10" spans="2:11" customFormat="1" ht="15" customHeight="1" x14ac:dyDescent="0.2">
      <c r="B10" s="194"/>
      <c r="C10" s="272"/>
      <c r="D10" s="330" t="s">
        <v>2462</v>
      </c>
      <c r="E10" s="330"/>
      <c r="F10" s="330"/>
      <c r="G10" s="330"/>
      <c r="H10" s="330"/>
      <c r="I10" s="330"/>
      <c r="J10" s="330"/>
      <c r="K10" s="192"/>
    </row>
    <row r="11" spans="2:11" customFormat="1" ht="15" customHeight="1" x14ac:dyDescent="0.2">
      <c r="B11" s="194"/>
      <c r="C11" s="195"/>
      <c r="D11" s="330" t="s">
        <v>2463</v>
      </c>
      <c r="E11" s="330"/>
      <c r="F11" s="330"/>
      <c r="G11" s="330"/>
      <c r="H11" s="330"/>
      <c r="I11" s="330"/>
      <c r="J11" s="330"/>
      <c r="K11" s="192"/>
    </row>
    <row r="12" spans="2:11" customFormat="1" ht="15" customHeight="1" x14ac:dyDescent="0.2">
      <c r="B12" s="194"/>
      <c r="C12" s="195"/>
      <c r="D12" s="272"/>
      <c r="E12" s="272"/>
      <c r="F12" s="272"/>
      <c r="G12" s="272"/>
      <c r="H12" s="272"/>
      <c r="I12" s="272"/>
      <c r="J12" s="272"/>
      <c r="K12" s="192"/>
    </row>
    <row r="13" spans="2:11" customFormat="1" ht="15" customHeight="1" x14ac:dyDescent="0.2">
      <c r="B13" s="194"/>
      <c r="C13" s="195"/>
      <c r="D13" s="274" t="s">
        <v>2464</v>
      </c>
      <c r="E13" s="272"/>
      <c r="F13" s="272"/>
      <c r="G13" s="272"/>
      <c r="H13" s="272"/>
      <c r="I13" s="272"/>
      <c r="J13" s="272"/>
      <c r="K13" s="192"/>
    </row>
    <row r="14" spans="2:1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2"/>
    </row>
    <row r="15" spans="2:11" customFormat="1" ht="15" customHeight="1" x14ac:dyDescent="0.2">
      <c r="B15" s="194"/>
      <c r="C15" s="195"/>
      <c r="D15" s="330" t="s">
        <v>2465</v>
      </c>
      <c r="E15" s="330"/>
      <c r="F15" s="330"/>
      <c r="G15" s="330"/>
      <c r="H15" s="330"/>
      <c r="I15" s="330"/>
      <c r="J15" s="330"/>
      <c r="K15" s="192"/>
    </row>
    <row r="16" spans="2:11" customFormat="1" ht="15" customHeight="1" x14ac:dyDescent="0.2">
      <c r="B16" s="194"/>
      <c r="C16" s="195"/>
      <c r="D16" s="330" t="s">
        <v>2466</v>
      </c>
      <c r="E16" s="330"/>
      <c r="F16" s="330"/>
      <c r="G16" s="330"/>
      <c r="H16" s="330"/>
      <c r="I16" s="330"/>
      <c r="J16" s="330"/>
      <c r="K16" s="192"/>
    </row>
    <row r="17" spans="2:11" customFormat="1" ht="15" customHeight="1" x14ac:dyDescent="0.2">
      <c r="B17" s="194"/>
      <c r="C17" s="195"/>
      <c r="D17" s="330" t="s">
        <v>2467</v>
      </c>
      <c r="E17" s="330"/>
      <c r="F17" s="330"/>
      <c r="G17" s="330"/>
      <c r="H17" s="330"/>
      <c r="I17" s="330"/>
      <c r="J17" s="330"/>
      <c r="K17" s="192"/>
    </row>
    <row r="18" spans="2:11" customFormat="1" ht="15" customHeight="1" x14ac:dyDescent="0.2">
      <c r="B18" s="194"/>
      <c r="C18" s="195"/>
      <c r="D18" s="195"/>
      <c r="E18" s="196" t="s">
        <v>82</v>
      </c>
      <c r="F18" s="330" t="s">
        <v>2468</v>
      </c>
      <c r="G18" s="330"/>
      <c r="H18" s="330"/>
      <c r="I18" s="330"/>
      <c r="J18" s="330"/>
      <c r="K18" s="192"/>
    </row>
    <row r="19" spans="2:11" customFormat="1" ht="15" customHeight="1" x14ac:dyDescent="0.2">
      <c r="B19" s="194"/>
      <c r="C19" s="195"/>
      <c r="D19" s="195"/>
      <c r="E19" s="196" t="s">
        <v>2469</v>
      </c>
      <c r="F19" s="330" t="s">
        <v>2470</v>
      </c>
      <c r="G19" s="330"/>
      <c r="H19" s="330"/>
      <c r="I19" s="330"/>
      <c r="J19" s="330"/>
      <c r="K19" s="192"/>
    </row>
    <row r="20" spans="2:11" customFormat="1" ht="15" customHeight="1" x14ac:dyDescent="0.2">
      <c r="B20" s="194"/>
      <c r="C20" s="195"/>
      <c r="D20" s="195"/>
      <c r="E20" s="196" t="s">
        <v>2471</v>
      </c>
      <c r="F20" s="330" t="s">
        <v>2472</v>
      </c>
      <c r="G20" s="330"/>
      <c r="H20" s="330"/>
      <c r="I20" s="330"/>
      <c r="J20" s="330"/>
      <c r="K20" s="192"/>
    </row>
    <row r="21" spans="2:11" customFormat="1" ht="15" customHeight="1" x14ac:dyDescent="0.2">
      <c r="B21" s="194"/>
      <c r="C21" s="195"/>
      <c r="D21" s="195"/>
      <c r="E21" s="196" t="s">
        <v>2473</v>
      </c>
      <c r="F21" s="330" t="s">
        <v>130</v>
      </c>
      <c r="G21" s="330"/>
      <c r="H21" s="330"/>
      <c r="I21" s="330"/>
      <c r="J21" s="330"/>
      <c r="K21" s="192"/>
    </row>
    <row r="22" spans="2:11" customFormat="1" ht="15" customHeight="1" x14ac:dyDescent="0.2">
      <c r="B22" s="194"/>
      <c r="C22" s="195"/>
      <c r="D22" s="195"/>
      <c r="E22" s="196" t="s">
        <v>2412</v>
      </c>
      <c r="F22" s="330" t="s">
        <v>1539</v>
      </c>
      <c r="G22" s="330"/>
      <c r="H22" s="330"/>
      <c r="I22" s="330"/>
      <c r="J22" s="330"/>
      <c r="K22" s="192"/>
    </row>
    <row r="23" spans="2:11" customFormat="1" ht="15" customHeight="1" x14ac:dyDescent="0.2">
      <c r="B23" s="194"/>
      <c r="C23" s="195"/>
      <c r="D23" s="195"/>
      <c r="E23" s="196" t="s">
        <v>100</v>
      </c>
      <c r="F23" s="330" t="s">
        <v>2474</v>
      </c>
      <c r="G23" s="330"/>
      <c r="H23" s="330"/>
      <c r="I23" s="330"/>
      <c r="J23" s="330"/>
      <c r="K23" s="192"/>
    </row>
    <row r="24" spans="2:1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2"/>
    </row>
    <row r="25" spans="2:11" customFormat="1" ht="15" customHeight="1" x14ac:dyDescent="0.2">
      <c r="B25" s="194"/>
      <c r="C25" s="330" t="s">
        <v>2475</v>
      </c>
      <c r="D25" s="330"/>
      <c r="E25" s="330"/>
      <c r="F25" s="330"/>
      <c r="G25" s="330"/>
      <c r="H25" s="330"/>
      <c r="I25" s="330"/>
      <c r="J25" s="330"/>
      <c r="K25" s="192"/>
    </row>
    <row r="26" spans="2:11" customFormat="1" ht="15" customHeight="1" x14ac:dyDescent="0.2">
      <c r="B26" s="194"/>
      <c r="C26" s="330" t="s">
        <v>2476</v>
      </c>
      <c r="D26" s="330"/>
      <c r="E26" s="330"/>
      <c r="F26" s="330"/>
      <c r="G26" s="330"/>
      <c r="H26" s="330"/>
      <c r="I26" s="330"/>
      <c r="J26" s="330"/>
      <c r="K26" s="192"/>
    </row>
    <row r="27" spans="2:11" customFormat="1" ht="15" customHeight="1" x14ac:dyDescent="0.2">
      <c r="B27" s="194"/>
      <c r="C27" s="272"/>
      <c r="D27" s="330" t="s">
        <v>2477</v>
      </c>
      <c r="E27" s="330"/>
      <c r="F27" s="330"/>
      <c r="G27" s="330"/>
      <c r="H27" s="330"/>
      <c r="I27" s="330"/>
      <c r="J27" s="330"/>
      <c r="K27" s="192"/>
    </row>
    <row r="28" spans="2:11" customFormat="1" ht="15" customHeight="1" x14ac:dyDescent="0.2">
      <c r="B28" s="194"/>
      <c r="C28" s="195"/>
      <c r="D28" s="330" t="s">
        <v>2478</v>
      </c>
      <c r="E28" s="330"/>
      <c r="F28" s="330"/>
      <c r="G28" s="330"/>
      <c r="H28" s="330"/>
      <c r="I28" s="330"/>
      <c r="J28" s="330"/>
      <c r="K28" s="192"/>
    </row>
    <row r="29" spans="2:1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2"/>
    </row>
    <row r="30" spans="2:11" customFormat="1" ht="15" customHeight="1" x14ac:dyDescent="0.2">
      <c r="B30" s="194"/>
      <c r="C30" s="195"/>
      <c r="D30" s="330" t="s">
        <v>2479</v>
      </c>
      <c r="E30" s="330"/>
      <c r="F30" s="330"/>
      <c r="G30" s="330"/>
      <c r="H30" s="330"/>
      <c r="I30" s="330"/>
      <c r="J30" s="330"/>
      <c r="K30" s="192"/>
    </row>
    <row r="31" spans="2:11" customFormat="1" ht="15" customHeight="1" x14ac:dyDescent="0.2">
      <c r="B31" s="194"/>
      <c r="C31" s="195"/>
      <c r="D31" s="330" t="s">
        <v>2480</v>
      </c>
      <c r="E31" s="330"/>
      <c r="F31" s="330"/>
      <c r="G31" s="330"/>
      <c r="H31" s="330"/>
      <c r="I31" s="330"/>
      <c r="J31" s="330"/>
      <c r="K31" s="192"/>
    </row>
    <row r="32" spans="2:1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2"/>
    </row>
    <row r="33" spans="2:11" customFormat="1" ht="15" customHeight="1" x14ac:dyDescent="0.2">
      <c r="B33" s="194"/>
      <c r="C33" s="195"/>
      <c r="D33" s="330" t="s">
        <v>2481</v>
      </c>
      <c r="E33" s="330"/>
      <c r="F33" s="330"/>
      <c r="G33" s="330"/>
      <c r="H33" s="330"/>
      <c r="I33" s="330"/>
      <c r="J33" s="330"/>
      <c r="K33" s="192"/>
    </row>
    <row r="34" spans="2:11" customFormat="1" ht="15" customHeight="1" x14ac:dyDescent="0.2">
      <c r="B34" s="194"/>
      <c r="C34" s="195"/>
      <c r="D34" s="330" t="s">
        <v>2482</v>
      </c>
      <c r="E34" s="330"/>
      <c r="F34" s="330"/>
      <c r="G34" s="330"/>
      <c r="H34" s="330"/>
      <c r="I34" s="330"/>
      <c r="J34" s="330"/>
      <c r="K34" s="192"/>
    </row>
    <row r="35" spans="2:11" customFormat="1" ht="15" customHeight="1" x14ac:dyDescent="0.2">
      <c r="B35" s="194"/>
      <c r="C35" s="195"/>
      <c r="D35" s="330" t="s">
        <v>2483</v>
      </c>
      <c r="E35" s="330"/>
      <c r="F35" s="330"/>
      <c r="G35" s="330"/>
      <c r="H35" s="330"/>
      <c r="I35" s="330"/>
      <c r="J35" s="330"/>
      <c r="K35" s="192"/>
    </row>
    <row r="36" spans="2:11" customFormat="1" ht="15" customHeight="1" x14ac:dyDescent="0.2">
      <c r="B36" s="194"/>
      <c r="C36" s="195"/>
      <c r="D36" s="272"/>
      <c r="E36" s="274" t="s">
        <v>163</v>
      </c>
      <c r="F36" s="272"/>
      <c r="G36" s="330" t="s">
        <v>2484</v>
      </c>
      <c r="H36" s="330"/>
      <c r="I36" s="330"/>
      <c r="J36" s="330"/>
      <c r="K36" s="192"/>
    </row>
    <row r="37" spans="2:11" customFormat="1" ht="30.75" customHeight="1" x14ac:dyDescent="0.2">
      <c r="B37" s="194"/>
      <c r="C37" s="195"/>
      <c r="D37" s="272"/>
      <c r="E37" s="274" t="s">
        <v>2485</v>
      </c>
      <c r="F37" s="272"/>
      <c r="G37" s="330" t="s">
        <v>2486</v>
      </c>
      <c r="H37" s="330"/>
      <c r="I37" s="330"/>
      <c r="J37" s="330"/>
      <c r="K37" s="192"/>
    </row>
    <row r="38" spans="2:11" customFormat="1" ht="15" customHeight="1" x14ac:dyDescent="0.2">
      <c r="B38" s="194"/>
      <c r="C38" s="195"/>
      <c r="D38" s="272"/>
      <c r="E38" s="274" t="s">
        <v>56</v>
      </c>
      <c r="F38" s="272"/>
      <c r="G38" s="330" t="s">
        <v>2487</v>
      </c>
      <c r="H38" s="330"/>
      <c r="I38" s="330"/>
      <c r="J38" s="330"/>
      <c r="K38" s="192"/>
    </row>
    <row r="39" spans="2:11" customFormat="1" ht="15" customHeight="1" x14ac:dyDescent="0.2">
      <c r="B39" s="194"/>
      <c r="C39" s="195"/>
      <c r="D39" s="272"/>
      <c r="E39" s="274" t="s">
        <v>57</v>
      </c>
      <c r="F39" s="272"/>
      <c r="G39" s="330" t="s">
        <v>2488</v>
      </c>
      <c r="H39" s="330"/>
      <c r="I39" s="330"/>
      <c r="J39" s="330"/>
      <c r="K39" s="192"/>
    </row>
    <row r="40" spans="2:11" customFormat="1" ht="15" customHeight="1" x14ac:dyDescent="0.2">
      <c r="B40" s="194"/>
      <c r="C40" s="195"/>
      <c r="D40" s="272"/>
      <c r="E40" s="274" t="s">
        <v>164</v>
      </c>
      <c r="F40" s="272"/>
      <c r="G40" s="330" t="s">
        <v>2489</v>
      </c>
      <c r="H40" s="330"/>
      <c r="I40" s="330"/>
      <c r="J40" s="330"/>
      <c r="K40" s="192"/>
    </row>
    <row r="41" spans="2:11" customFormat="1" ht="15" customHeight="1" x14ac:dyDescent="0.2">
      <c r="B41" s="194"/>
      <c r="C41" s="195"/>
      <c r="D41" s="272"/>
      <c r="E41" s="274" t="s">
        <v>165</v>
      </c>
      <c r="F41" s="272"/>
      <c r="G41" s="330" t="s">
        <v>2490</v>
      </c>
      <c r="H41" s="330"/>
      <c r="I41" s="330"/>
      <c r="J41" s="330"/>
      <c r="K41" s="192"/>
    </row>
    <row r="42" spans="2:11" customFormat="1" ht="15" customHeight="1" x14ac:dyDescent="0.2">
      <c r="B42" s="194"/>
      <c r="C42" s="195"/>
      <c r="D42" s="272"/>
      <c r="E42" s="274" t="s">
        <v>2491</v>
      </c>
      <c r="F42" s="272"/>
      <c r="G42" s="330" t="s">
        <v>2492</v>
      </c>
      <c r="H42" s="330"/>
      <c r="I42" s="330"/>
      <c r="J42" s="330"/>
      <c r="K42" s="192"/>
    </row>
    <row r="43" spans="2:11" customFormat="1" ht="15" customHeight="1" x14ac:dyDescent="0.2">
      <c r="B43" s="194"/>
      <c r="C43" s="195"/>
      <c r="D43" s="272"/>
      <c r="E43" s="274"/>
      <c r="F43" s="272"/>
      <c r="G43" s="330" t="s">
        <v>2493</v>
      </c>
      <c r="H43" s="330"/>
      <c r="I43" s="330"/>
      <c r="J43" s="330"/>
      <c r="K43" s="192"/>
    </row>
    <row r="44" spans="2:11" customFormat="1" ht="15" customHeight="1" x14ac:dyDescent="0.2">
      <c r="B44" s="194"/>
      <c r="C44" s="195"/>
      <c r="D44" s="272"/>
      <c r="E44" s="274" t="s">
        <v>2494</v>
      </c>
      <c r="F44" s="272"/>
      <c r="G44" s="330" t="s">
        <v>2495</v>
      </c>
      <c r="H44" s="330"/>
      <c r="I44" s="330"/>
      <c r="J44" s="330"/>
      <c r="K44" s="192"/>
    </row>
    <row r="45" spans="2:11" customFormat="1" ht="15" customHeight="1" x14ac:dyDescent="0.2">
      <c r="B45" s="194"/>
      <c r="C45" s="195"/>
      <c r="D45" s="272"/>
      <c r="E45" s="274" t="s">
        <v>167</v>
      </c>
      <c r="F45" s="272"/>
      <c r="G45" s="330" t="s">
        <v>2496</v>
      </c>
      <c r="H45" s="330"/>
      <c r="I45" s="330"/>
      <c r="J45" s="330"/>
      <c r="K45" s="192"/>
    </row>
    <row r="46" spans="2:11" customFormat="1" ht="12.75" customHeight="1" x14ac:dyDescent="0.2">
      <c r="B46" s="194"/>
      <c r="C46" s="195"/>
      <c r="D46" s="272"/>
      <c r="E46" s="272"/>
      <c r="F46" s="272"/>
      <c r="G46" s="272"/>
      <c r="H46" s="272"/>
      <c r="I46" s="272"/>
      <c r="J46" s="272"/>
      <c r="K46" s="192"/>
    </row>
    <row r="47" spans="2:11" customFormat="1" ht="15" customHeight="1" x14ac:dyDescent="0.2">
      <c r="B47" s="194"/>
      <c r="C47" s="195"/>
      <c r="D47" s="330" t="s">
        <v>2497</v>
      </c>
      <c r="E47" s="330"/>
      <c r="F47" s="330"/>
      <c r="G47" s="330"/>
      <c r="H47" s="330"/>
      <c r="I47" s="330"/>
      <c r="J47" s="330"/>
      <c r="K47" s="192"/>
    </row>
    <row r="48" spans="2:11" customFormat="1" ht="15" customHeight="1" x14ac:dyDescent="0.2">
      <c r="B48" s="194"/>
      <c r="C48" s="195"/>
      <c r="D48" s="195"/>
      <c r="E48" s="330" t="s">
        <v>2498</v>
      </c>
      <c r="F48" s="330"/>
      <c r="G48" s="330"/>
      <c r="H48" s="330"/>
      <c r="I48" s="330"/>
      <c r="J48" s="330"/>
      <c r="K48" s="192"/>
    </row>
    <row r="49" spans="2:11" customFormat="1" ht="15" customHeight="1" x14ac:dyDescent="0.2">
      <c r="B49" s="194"/>
      <c r="C49" s="195"/>
      <c r="D49" s="195"/>
      <c r="E49" s="330" t="s">
        <v>2499</v>
      </c>
      <c r="F49" s="330"/>
      <c r="G49" s="330"/>
      <c r="H49" s="330"/>
      <c r="I49" s="330"/>
      <c r="J49" s="330"/>
      <c r="K49" s="192"/>
    </row>
    <row r="50" spans="2:11" customFormat="1" ht="15" customHeight="1" x14ac:dyDescent="0.2">
      <c r="B50" s="194"/>
      <c r="C50" s="195"/>
      <c r="D50" s="195"/>
      <c r="E50" s="330" t="s">
        <v>2500</v>
      </c>
      <c r="F50" s="330"/>
      <c r="G50" s="330"/>
      <c r="H50" s="330"/>
      <c r="I50" s="330"/>
      <c r="J50" s="330"/>
      <c r="K50" s="192"/>
    </row>
    <row r="51" spans="2:11" customFormat="1" ht="15" customHeight="1" x14ac:dyDescent="0.2">
      <c r="B51" s="194"/>
      <c r="C51" s="195"/>
      <c r="D51" s="330" t="s">
        <v>2501</v>
      </c>
      <c r="E51" s="330"/>
      <c r="F51" s="330"/>
      <c r="G51" s="330"/>
      <c r="H51" s="330"/>
      <c r="I51" s="330"/>
      <c r="J51" s="330"/>
      <c r="K51" s="192"/>
    </row>
    <row r="52" spans="2:11" customFormat="1" ht="25.5" customHeight="1" x14ac:dyDescent="0.3">
      <c r="B52" s="191"/>
      <c r="C52" s="331" t="s">
        <v>2502</v>
      </c>
      <c r="D52" s="331"/>
      <c r="E52" s="331"/>
      <c r="F52" s="331"/>
      <c r="G52" s="331"/>
      <c r="H52" s="331"/>
      <c r="I52" s="331"/>
      <c r="J52" s="331"/>
      <c r="K52" s="192"/>
    </row>
    <row r="53" spans="2:11" customFormat="1" ht="5.25" customHeight="1" x14ac:dyDescent="0.2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 x14ac:dyDescent="0.2">
      <c r="B54" s="191"/>
      <c r="C54" s="330" t="s">
        <v>2503</v>
      </c>
      <c r="D54" s="330"/>
      <c r="E54" s="330"/>
      <c r="F54" s="330"/>
      <c r="G54" s="330"/>
      <c r="H54" s="330"/>
      <c r="I54" s="330"/>
      <c r="J54" s="330"/>
      <c r="K54" s="192"/>
    </row>
    <row r="55" spans="2:11" customFormat="1" ht="15" customHeight="1" x14ac:dyDescent="0.2">
      <c r="B55" s="191"/>
      <c r="C55" s="330" t="s">
        <v>2504</v>
      </c>
      <c r="D55" s="330"/>
      <c r="E55" s="330"/>
      <c r="F55" s="330"/>
      <c r="G55" s="330"/>
      <c r="H55" s="330"/>
      <c r="I55" s="330"/>
      <c r="J55" s="330"/>
      <c r="K55" s="192"/>
    </row>
    <row r="56" spans="2:11" customFormat="1" ht="12.75" customHeight="1" x14ac:dyDescent="0.2">
      <c r="B56" s="191"/>
      <c r="C56" s="272"/>
      <c r="D56" s="272"/>
      <c r="E56" s="272"/>
      <c r="F56" s="272"/>
      <c r="G56" s="272"/>
      <c r="H56" s="272"/>
      <c r="I56" s="272"/>
      <c r="J56" s="272"/>
      <c r="K56" s="192"/>
    </row>
    <row r="57" spans="2:11" customFormat="1" ht="15" customHeight="1" x14ac:dyDescent="0.2">
      <c r="B57" s="191"/>
      <c r="C57" s="330" t="s">
        <v>2505</v>
      </c>
      <c r="D57" s="330"/>
      <c r="E57" s="330"/>
      <c r="F57" s="330"/>
      <c r="G57" s="330"/>
      <c r="H57" s="330"/>
      <c r="I57" s="330"/>
      <c r="J57" s="330"/>
      <c r="K57" s="192"/>
    </row>
    <row r="58" spans="2:11" customFormat="1" ht="15" customHeight="1" x14ac:dyDescent="0.2">
      <c r="B58" s="191"/>
      <c r="C58" s="195"/>
      <c r="D58" s="330" t="s">
        <v>2506</v>
      </c>
      <c r="E58" s="330"/>
      <c r="F58" s="330"/>
      <c r="G58" s="330"/>
      <c r="H58" s="330"/>
      <c r="I58" s="330"/>
      <c r="J58" s="330"/>
      <c r="K58" s="192"/>
    </row>
    <row r="59" spans="2:11" customFormat="1" ht="15" customHeight="1" x14ac:dyDescent="0.2">
      <c r="B59" s="191"/>
      <c r="C59" s="195"/>
      <c r="D59" s="330" t="s">
        <v>2507</v>
      </c>
      <c r="E59" s="330"/>
      <c r="F59" s="330"/>
      <c r="G59" s="330"/>
      <c r="H59" s="330"/>
      <c r="I59" s="330"/>
      <c r="J59" s="330"/>
      <c r="K59" s="192"/>
    </row>
    <row r="60" spans="2:11" customFormat="1" ht="15" customHeight="1" x14ac:dyDescent="0.2">
      <c r="B60" s="191"/>
      <c r="C60" s="195"/>
      <c r="D60" s="330" t="s">
        <v>2508</v>
      </c>
      <c r="E60" s="330"/>
      <c r="F60" s="330"/>
      <c r="G60" s="330"/>
      <c r="H60" s="330"/>
      <c r="I60" s="330"/>
      <c r="J60" s="330"/>
      <c r="K60" s="192"/>
    </row>
    <row r="61" spans="2:11" customFormat="1" ht="15" customHeight="1" x14ac:dyDescent="0.2">
      <c r="B61" s="191"/>
      <c r="C61" s="195"/>
      <c r="D61" s="330" t="s">
        <v>2509</v>
      </c>
      <c r="E61" s="330"/>
      <c r="F61" s="330"/>
      <c r="G61" s="330"/>
      <c r="H61" s="330"/>
      <c r="I61" s="330"/>
      <c r="J61" s="330"/>
      <c r="K61" s="192"/>
    </row>
    <row r="62" spans="2:11" customFormat="1" ht="15" customHeight="1" x14ac:dyDescent="0.2">
      <c r="B62" s="191"/>
      <c r="C62" s="195"/>
      <c r="D62" s="329" t="s">
        <v>2510</v>
      </c>
      <c r="E62" s="329"/>
      <c r="F62" s="329"/>
      <c r="G62" s="329"/>
      <c r="H62" s="329"/>
      <c r="I62" s="329"/>
      <c r="J62" s="329"/>
      <c r="K62" s="192"/>
    </row>
    <row r="63" spans="2:11" customFormat="1" ht="15" customHeight="1" x14ac:dyDescent="0.2">
      <c r="B63" s="191"/>
      <c r="C63" s="195"/>
      <c r="D63" s="330" t="s">
        <v>2511</v>
      </c>
      <c r="E63" s="330"/>
      <c r="F63" s="330"/>
      <c r="G63" s="330"/>
      <c r="H63" s="330"/>
      <c r="I63" s="330"/>
      <c r="J63" s="330"/>
      <c r="K63" s="192"/>
    </row>
    <row r="64" spans="2:11" customFormat="1" ht="12.75" customHeight="1" x14ac:dyDescent="0.2">
      <c r="B64" s="191"/>
      <c r="C64" s="195"/>
      <c r="D64" s="195"/>
      <c r="E64" s="197"/>
      <c r="F64" s="195"/>
      <c r="G64" s="195"/>
      <c r="H64" s="195"/>
      <c r="I64" s="195"/>
      <c r="J64" s="195"/>
      <c r="K64" s="192"/>
    </row>
    <row r="65" spans="2:11" customFormat="1" ht="15" customHeight="1" x14ac:dyDescent="0.2">
      <c r="B65" s="191"/>
      <c r="C65" s="195"/>
      <c r="D65" s="330" t="s">
        <v>2512</v>
      </c>
      <c r="E65" s="330"/>
      <c r="F65" s="330"/>
      <c r="G65" s="330"/>
      <c r="H65" s="330"/>
      <c r="I65" s="330"/>
      <c r="J65" s="330"/>
      <c r="K65" s="192"/>
    </row>
    <row r="66" spans="2:11" customFormat="1" ht="15" customHeight="1" x14ac:dyDescent="0.2">
      <c r="B66" s="191"/>
      <c r="C66" s="195"/>
      <c r="D66" s="329" t="s">
        <v>2513</v>
      </c>
      <c r="E66" s="329"/>
      <c r="F66" s="329"/>
      <c r="G66" s="329"/>
      <c r="H66" s="329"/>
      <c r="I66" s="329"/>
      <c r="J66" s="329"/>
      <c r="K66" s="192"/>
    </row>
    <row r="67" spans="2:11" customFormat="1" ht="15" customHeight="1" x14ac:dyDescent="0.2">
      <c r="B67" s="191"/>
      <c r="C67" s="195"/>
      <c r="D67" s="330" t="s">
        <v>2514</v>
      </c>
      <c r="E67" s="330"/>
      <c r="F67" s="330"/>
      <c r="G67" s="330"/>
      <c r="H67" s="330"/>
      <c r="I67" s="330"/>
      <c r="J67" s="330"/>
      <c r="K67" s="192"/>
    </row>
    <row r="68" spans="2:11" customFormat="1" ht="15" customHeight="1" x14ac:dyDescent="0.2">
      <c r="B68" s="191"/>
      <c r="C68" s="195"/>
      <c r="D68" s="330" t="s">
        <v>2515</v>
      </c>
      <c r="E68" s="330"/>
      <c r="F68" s="330"/>
      <c r="G68" s="330"/>
      <c r="H68" s="330"/>
      <c r="I68" s="330"/>
      <c r="J68" s="330"/>
      <c r="K68" s="192"/>
    </row>
    <row r="69" spans="2:11" customFormat="1" ht="15" customHeight="1" x14ac:dyDescent="0.2">
      <c r="B69" s="191"/>
      <c r="C69" s="195"/>
      <c r="D69" s="330" t="s">
        <v>2516</v>
      </c>
      <c r="E69" s="330"/>
      <c r="F69" s="330"/>
      <c r="G69" s="330"/>
      <c r="H69" s="330"/>
      <c r="I69" s="330"/>
      <c r="J69" s="330"/>
      <c r="K69" s="192"/>
    </row>
    <row r="70" spans="2:11" customFormat="1" ht="15" customHeight="1" x14ac:dyDescent="0.2">
      <c r="B70" s="191"/>
      <c r="C70" s="195"/>
      <c r="D70" s="330" t="s">
        <v>2517</v>
      </c>
      <c r="E70" s="330"/>
      <c r="F70" s="330"/>
      <c r="G70" s="330"/>
      <c r="H70" s="330"/>
      <c r="I70" s="330"/>
      <c r="J70" s="330"/>
      <c r="K70" s="192"/>
    </row>
    <row r="71" spans="2:11" customFormat="1" ht="12.75" customHeight="1" x14ac:dyDescent="0.2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 x14ac:dyDescent="0.2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 x14ac:dyDescent="0.2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 x14ac:dyDescent="0.2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 x14ac:dyDescent="0.2">
      <c r="B75" s="206"/>
      <c r="C75" s="328" t="s">
        <v>2518</v>
      </c>
      <c r="D75" s="328"/>
      <c r="E75" s="328"/>
      <c r="F75" s="328"/>
      <c r="G75" s="328"/>
      <c r="H75" s="328"/>
      <c r="I75" s="328"/>
      <c r="J75" s="328"/>
      <c r="K75" s="207"/>
    </row>
    <row r="76" spans="2:11" customFormat="1" ht="17.25" customHeight="1" x14ac:dyDescent="0.2">
      <c r="B76" s="206"/>
      <c r="C76" s="208" t="s">
        <v>2519</v>
      </c>
      <c r="D76" s="208"/>
      <c r="E76" s="208"/>
      <c r="F76" s="208" t="s">
        <v>2520</v>
      </c>
      <c r="G76" s="209"/>
      <c r="H76" s="208" t="s">
        <v>57</v>
      </c>
      <c r="I76" s="208" t="s">
        <v>60</v>
      </c>
      <c r="J76" s="208" t="s">
        <v>2521</v>
      </c>
      <c r="K76" s="207"/>
    </row>
    <row r="77" spans="2:11" customFormat="1" ht="17.25" customHeight="1" x14ac:dyDescent="0.2">
      <c r="B77" s="206"/>
      <c r="C77" s="210" t="s">
        <v>2522</v>
      </c>
      <c r="D77" s="210"/>
      <c r="E77" s="210"/>
      <c r="F77" s="211" t="s">
        <v>2523</v>
      </c>
      <c r="G77" s="212"/>
      <c r="H77" s="210"/>
      <c r="I77" s="210"/>
      <c r="J77" s="210" t="s">
        <v>2524</v>
      </c>
      <c r="K77" s="207"/>
    </row>
    <row r="78" spans="2:11" customFormat="1" ht="5.25" customHeight="1" x14ac:dyDescent="0.2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 x14ac:dyDescent="0.2">
      <c r="B79" s="206"/>
      <c r="C79" s="274" t="s">
        <v>56</v>
      </c>
      <c r="D79" s="215"/>
      <c r="E79" s="215"/>
      <c r="F79" s="216" t="s">
        <v>2525</v>
      </c>
      <c r="G79" s="217"/>
      <c r="H79" s="274" t="s">
        <v>2526</v>
      </c>
      <c r="I79" s="274" t="s">
        <v>2527</v>
      </c>
      <c r="J79" s="274">
        <v>20</v>
      </c>
      <c r="K79" s="207"/>
    </row>
    <row r="80" spans="2:11" customFormat="1" ht="15" customHeight="1" x14ac:dyDescent="0.2">
      <c r="B80" s="206"/>
      <c r="C80" s="274" t="s">
        <v>2528</v>
      </c>
      <c r="D80" s="274"/>
      <c r="E80" s="274"/>
      <c r="F80" s="216" t="s">
        <v>2525</v>
      </c>
      <c r="G80" s="217"/>
      <c r="H80" s="274" t="s">
        <v>2529</v>
      </c>
      <c r="I80" s="274" t="s">
        <v>2527</v>
      </c>
      <c r="J80" s="274">
        <v>120</v>
      </c>
      <c r="K80" s="207"/>
    </row>
    <row r="81" spans="2:11" customFormat="1" ht="15" customHeight="1" x14ac:dyDescent="0.2">
      <c r="B81" s="218"/>
      <c r="C81" s="274" t="s">
        <v>2530</v>
      </c>
      <c r="D81" s="274"/>
      <c r="E81" s="274"/>
      <c r="F81" s="216" t="s">
        <v>2531</v>
      </c>
      <c r="G81" s="217"/>
      <c r="H81" s="274" t="s">
        <v>2532</v>
      </c>
      <c r="I81" s="274" t="s">
        <v>2527</v>
      </c>
      <c r="J81" s="274">
        <v>50</v>
      </c>
      <c r="K81" s="207"/>
    </row>
    <row r="82" spans="2:11" customFormat="1" ht="15" customHeight="1" x14ac:dyDescent="0.2">
      <c r="B82" s="218"/>
      <c r="C82" s="274" t="s">
        <v>2533</v>
      </c>
      <c r="D82" s="274"/>
      <c r="E82" s="274"/>
      <c r="F82" s="216" t="s">
        <v>2525</v>
      </c>
      <c r="G82" s="217"/>
      <c r="H82" s="274" t="s">
        <v>2534</v>
      </c>
      <c r="I82" s="274" t="s">
        <v>2535</v>
      </c>
      <c r="J82" s="274"/>
      <c r="K82" s="207"/>
    </row>
    <row r="83" spans="2:11" customFormat="1" ht="15" customHeight="1" x14ac:dyDescent="0.2">
      <c r="B83" s="218"/>
      <c r="C83" s="274" t="s">
        <v>2536</v>
      </c>
      <c r="D83" s="274"/>
      <c r="E83" s="274"/>
      <c r="F83" s="216" t="s">
        <v>2531</v>
      </c>
      <c r="G83" s="274"/>
      <c r="H83" s="274" t="s">
        <v>2537</v>
      </c>
      <c r="I83" s="274" t="s">
        <v>2527</v>
      </c>
      <c r="J83" s="274">
        <v>15</v>
      </c>
      <c r="K83" s="207"/>
    </row>
    <row r="84" spans="2:11" customFormat="1" ht="15" customHeight="1" x14ac:dyDescent="0.2">
      <c r="B84" s="218"/>
      <c r="C84" s="274" t="s">
        <v>2538</v>
      </c>
      <c r="D84" s="274"/>
      <c r="E84" s="274"/>
      <c r="F84" s="216" t="s">
        <v>2531</v>
      </c>
      <c r="G84" s="274"/>
      <c r="H84" s="274" t="s">
        <v>2539</v>
      </c>
      <c r="I84" s="274" t="s">
        <v>2527</v>
      </c>
      <c r="J84" s="274">
        <v>15</v>
      </c>
      <c r="K84" s="207"/>
    </row>
    <row r="85" spans="2:11" customFormat="1" ht="15" customHeight="1" x14ac:dyDescent="0.2">
      <c r="B85" s="218"/>
      <c r="C85" s="274" t="s">
        <v>2540</v>
      </c>
      <c r="D85" s="274"/>
      <c r="E85" s="274"/>
      <c r="F85" s="216" t="s">
        <v>2531</v>
      </c>
      <c r="G85" s="274"/>
      <c r="H85" s="274" t="s">
        <v>2541</v>
      </c>
      <c r="I85" s="274" t="s">
        <v>2527</v>
      </c>
      <c r="J85" s="274">
        <v>20</v>
      </c>
      <c r="K85" s="207"/>
    </row>
    <row r="86" spans="2:11" customFormat="1" ht="15" customHeight="1" x14ac:dyDescent="0.2">
      <c r="B86" s="218"/>
      <c r="C86" s="274" t="s">
        <v>2542</v>
      </c>
      <c r="D86" s="274"/>
      <c r="E86" s="274"/>
      <c r="F86" s="216" t="s">
        <v>2531</v>
      </c>
      <c r="G86" s="274"/>
      <c r="H86" s="274" t="s">
        <v>2543</v>
      </c>
      <c r="I86" s="274" t="s">
        <v>2527</v>
      </c>
      <c r="J86" s="274">
        <v>20</v>
      </c>
      <c r="K86" s="207"/>
    </row>
    <row r="87" spans="2:11" customFormat="1" ht="15" customHeight="1" x14ac:dyDescent="0.2">
      <c r="B87" s="218"/>
      <c r="C87" s="274" t="s">
        <v>2544</v>
      </c>
      <c r="D87" s="274"/>
      <c r="E87" s="274"/>
      <c r="F87" s="216" t="s">
        <v>2531</v>
      </c>
      <c r="G87" s="217"/>
      <c r="H87" s="274" t="s">
        <v>2545</v>
      </c>
      <c r="I87" s="274" t="s">
        <v>2527</v>
      </c>
      <c r="J87" s="274">
        <v>50</v>
      </c>
      <c r="K87" s="207"/>
    </row>
    <row r="88" spans="2:11" customFormat="1" ht="15" customHeight="1" x14ac:dyDescent="0.2">
      <c r="B88" s="218"/>
      <c r="C88" s="274" t="s">
        <v>2546</v>
      </c>
      <c r="D88" s="274"/>
      <c r="E88" s="274"/>
      <c r="F88" s="216" t="s">
        <v>2531</v>
      </c>
      <c r="G88" s="217"/>
      <c r="H88" s="274" t="s">
        <v>2547</v>
      </c>
      <c r="I88" s="274" t="s">
        <v>2527</v>
      </c>
      <c r="J88" s="274">
        <v>20</v>
      </c>
      <c r="K88" s="207"/>
    </row>
    <row r="89" spans="2:11" customFormat="1" ht="15" customHeight="1" x14ac:dyDescent="0.2">
      <c r="B89" s="218"/>
      <c r="C89" s="274" t="s">
        <v>2548</v>
      </c>
      <c r="D89" s="274"/>
      <c r="E89" s="274"/>
      <c r="F89" s="216" t="s">
        <v>2531</v>
      </c>
      <c r="G89" s="217"/>
      <c r="H89" s="274" t="s">
        <v>2549</v>
      </c>
      <c r="I89" s="274" t="s">
        <v>2527</v>
      </c>
      <c r="J89" s="274">
        <v>20</v>
      </c>
      <c r="K89" s="207"/>
    </row>
    <row r="90" spans="2:11" customFormat="1" ht="15" customHeight="1" x14ac:dyDescent="0.2">
      <c r="B90" s="218"/>
      <c r="C90" s="274" t="s">
        <v>2550</v>
      </c>
      <c r="D90" s="274"/>
      <c r="E90" s="274"/>
      <c r="F90" s="216" t="s">
        <v>2531</v>
      </c>
      <c r="G90" s="217"/>
      <c r="H90" s="274" t="s">
        <v>2551</v>
      </c>
      <c r="I90" s="274" t="s">
        <v>2527</v>
      </c>
      <c r="J90" s="274">
        <v>50</v>
      </c>
      <c r="K90" s="207"/>
    </row>
    <row r="91" spans="2:11" customFormat="1" ht="15" customHeight="1" x14ac:dyDescent="0.2">
      <c r="B91" s="218"/>
      <c r="C91" s="274" t="s">
        <v>2552</v>
      </c>
      <c r="D91" s="274"/>
      <c r="E91" s="274"/>
      <c r="F91" s="216" t="s">
        <v>2531</v>
      </c>
      <c r="G91" s="217"/>
      <c r="H91" s="274" t="s">
        <v>2552</v>
      </c>
      <c r="I91" s="274" t="s">
        <v>2527</v>
      </c>
      <c r="J91" s="274">
        <v>50</v>
      </c>
      <c r="K91" s="207"/>
    </row>
    <row r="92" spans="2:11" customFormat="1" ht="15" customHeight="1" x14ac:dyDescent="0.2">
      <c r="B92" s="218"/>
      <c r="C92" s="274" t="s">
        <v>2553</v>
      </c>
      <c r="D92" s="274"/>
      <c r="E92" s="274"/>
      <c r="F92" s="216" t="s">
        <v>2531</v>
      </c>
      <c r="G92" s="217"/>
      <c r="H92" s="274" t="s">
        <v>2554</v>
      </c>
      <c r="I92" s="274" t="s">
        <v>2527</v>
      </c>
      <c r="J92" s="274">
        <v>255</v>
      </c>
      <c r="K92" s="207"/>
    </row>
    <row r="93" spans="2:11" customFormat="1" ht="15" customHeight="1" x14ac:dyDescent="0.2">
      <c r="B93" s="218"/>
      <c r="C93" s="274" t="s">
        <v>2555</v>
      </c>
      <c r="D93" s="274"/>
      <c r="E93" s="274"/>
      <c r="F93" s="216" t="s">
        <v>2525</v>
      </c>
      <c r="G93" s="217"/>
      <c r="H93" s="274" t="s">
        <v>2556</v>
      </c>
      <c r="I93" s="274" t="s">
        <v>2557</v>
      </c>
      <c r="J93" s="274"/>
      <c r="K93" s="207"/>
    </row>
    <row r="94" spans="2:11" customFormat="1" ht="15" customHeight="1" x14ac:dyDescent="0.2">
      <c r="B94" s="218"/>
      <c r="C94" s="274" t="s">
        <v>2558</v>
      </c>
      <c r="D94" s="274"/>
      <c r="E94" s="274"/>
      <c r="F94" s="216" t="s">
        <v>2525</v>
      </c>
      <c r="G94" s="217"/>
      <c r="H94" s="274" t="s">
        <v>2559</v>
      </c>
      <c r="I94" s="274" t="s">
        <v>2560</v>
      </c>
      <c r="J94" s="274"/>
      <c r="K94" s="207"/>
    </row>
    <row r="95" spans="2:11" customFormat="1" ht="15" customHeight="1" x14ac:dyDescent="0.2">
      <c r="B95" s="218"/>
      <c r="C95" s="274" t="s">
        <v>2561</v>
      </c>
      <c r="D95" s="274"/>
      <c r="E95" s="274"/>
      <c r="F95" s="216" t="s">
        <v>2525</v>
      </c>
      <c r="G95" s="217"/>
      <c r="H95" s="274" t="s">
        <v>2561</v>
      </c>
      <c r="I95" s="274" t="s">
        <v>2560</v>
      </c>
      <c r="J95" s="274"/>
      <c r="K95" s="207"/>
    </row>
    <row r="96" spans="2:11" customFormat="1" ht="15" customHeight="1" x14ac:dyDescent="0.2">
      <c r="B96" s="218"/>
      <c r="C96" s="274" t="s">
        <v>41</v>
      </c>
      <c r="D96" s="274"/>
      <c r="E96" s="274"/>
      <c r="F96" s="216" t="s">
        <v>2525</v>
      </c>
      <c r="G96" s="217"/>
      <c r="H96" s="274" t="s">
        <v>2562</v>
      </c>
      <c r="I96" s="274" t="s">
        <v>2560</v>
      </c>
      <c r="J96" s="274"/>
      <c r="K96" s="207"/>
    </row>
    <row r="97" spans="2:11" customFormat="1" ht="15" customHeight="1" x14ac:dyDescent="0.2">
      <c r="B97" s="218"/>
      <c r="C97" s="274" t="s">
        <v>51</v>
      </c>
      <c r="D97" s="274"/>
      <c r="E97" s="274"/>
      <c r="F97" s="216" t="s">
        <v>2525</v>
      </c>
      <c r="G97" s="217"/>
      <c r="H97" s="274" t="s">
        <v>2563</v>
      </c>
      <c r="I97" s="274" t="s">
        <v>2560</v>
      </c>
      <c r="J97" s="274"/>
      <c r="K97" s="207"/>
    </row>
    <row r="98" spans="2:11" customFormat="1" ht="15" customHeight="1" x14ac:dyDescent="0.2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 x14ac:dyDescent="0.2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 x14ac:dyDescent="0.2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 x14ac:dyDescent="0.2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 x14ac:dyDescent="0.2">
      <c r="B102" s="206"/>
      <c r="C102" s="328" t="s">
        <v>2564</v>
      </c>
      <c r="D102" s="328"/>
      <c r="E102" s="328"/>
      <c r="F102" s="328"/>
      <c r="G102" s="328"/>
      <c r="H102" s="328"/>
      <c r="I102" s="328"/>
      <c r="J102" s="328"/>
      <c r="K102" s="207"/>
    </row>
    <row r="103" spans="2:11" customFormat="1" ht="17.25" customHeight="1" x14ac:dyDescent="0.2">
      <c r="B103" s="206"/>
      <c r="C103" s="208" t="s">
        <v>2519</v>
      </c>
      <c r="D103" s="208"/>
      <c r="E103" s="208"/>
      <c r="F103" s="208" t="s">
        <v>2520</v>
      </c>
      <c r="G103" s="209"/>
      <c r="H103" s="208" t="s">
        <v>57</v>
      </c>
      <c r="I103" s="208" t="s">
        <v>60</v>
      </c>
      <c r="J103" s="208" t="s">
        <v>2521</v>
      </c>
      <c r="K103" s="207"/>
    </row>
    <row r="104" spans="2:11" customFormat="1" ht="17.25" customHeight="1" x14ac:dyDescent="0.2">
      <c r="B104" s="206"/>
      <c r="C104" s="210" t="s">
        <v>2522</v>
      </c>
      <c r="D104" s="210"/>
      <c r="E104" s="210"/>
      <c r="F104" s="211" t="s">
        <v>2523</v>
      </c>
      <c r="G104" s="212"/>
      <c r="H104" s="210"/>
      <c r="I104" s="210"/>
      <c r="J104" s="210" t="s">
        <v>2524</v>
      </c>
      <c r="K104" s="207"/>
    </row>
    <row r="105" spans="2:11" customFormat="1" ht="5.25" customHeight="1" x14ac:dyDescent="0.2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 x14ac:dyDescent="0.2">
      <c r="B106" s="206"/>
      <c r="C106" s="274" t="s">
        <v>56</v>
      </c>
      <c r="D106" s="215"/>
      <c r="E106" s="215"/>
      <c r="F106" s="216" t="s">
        <v>2525</v>
      </c>
      <c r="G106" s="274"/>
      <c r="H106" s="274" t="s">
        <v>2565</v>
      </c>
      <c r="I106" s="274" t="s">
        <v>2527</v>
      </c>
      <c r="J106" s="274">
        <v>20</v>
      </c>
      <c r="K106" s="207"/>
    </row>
    <row r="107" spans="2:11" customFormat="1" ht="15" customHeight="1" x14ac:dyDescent="0.2">
      <c r="B107" s="206"/>
      <c r="C107" s="274" t="s">
        <v>2528</v>
      </c>
      <c r="D107" s="274"/>
      <c r="E107" s="274"/>
      <c r="F107" s="216" t="s">
        <v>2525</v>
      </c>
      <c r="G107" s="274"/>
      <c r="H107" s="274" t="s">
        <v>2565</v>
      </c>
      <c r="I107" s="274" t="s">
        <v>2527</v>
      </c>
      <c r="J107" s="274">
        <v>120</v>
      </c>
      <c r="K107" s="207"/>
    </row>
    <row r="108" spans="2:11" customFormat="1" ht="15" customHeight="1" x14ac:dyDescent="0.2">
      <c r="B108" s="218"/>
      <c r="C108" s="274" t="s">
        <v>2530</v>
      </c>
      <c r="D108" s="274"/>
      <c r="E108" s="274"/>
      <c r="F108" s="216" t="s">
        <v>2531</v>
      </c>
      <c r="G108" s="274"/>
      <c r="H108" s="274" t="s">
        <v>2565</v>
      </c>
      <c r="I108" s="274" t="s">
        <v>2527</v>
      </c>
      <c r="J108" s="274">
        <v>50</v>
      </c>
      <c r="K108" s="207"/>
    </row>
    <row r="109" spans="2:11" customFormat="1" ht="15" customHeight="1" x14ac:dyDescent="0.2">
      <c r="B109" s="218"/>
      <c r="C109" s="274" t="s">
        <v>2533</v>
      </c>
      <c r="D109" s="274"/>
      <c r="E109" s="274"/>
      <c r="F109" s="216" t="s">
        <v>2525</v>
      </c>
      <c r="G109" s="274"/>
      <c r="H109" s="274" t="s">
        <v>2565</v>
      </c>
      <c r="I109" s="274" t="s">
        <v>2535</v>
      </c>
      <c r="J109" s="274"/>
      <c r="K109" s="207"/>
    </row>
    <row r="110" spans="2:11" customFormat="1" ht="15" customHeight="1" x14ac:dyDescent="0.2">
      <c r="B110" s="218"/>
      <c r="C110" s="274" t="s">
        <v>2544</v>
      </c>
      <c r="D110" s="274"/>
      <c r="E110" s="274"/>
      <c r="F110" s="216" t="s">
        <v>2531</v>
      </c>
      <c r="G110" s="274"/>
      <c r="H110" s="274" t="s">
        <v>2565</v>
      </c>
      <c r="I110" s="274" t="s">
        <v>2527</v>
      </c>
      <c r="J110" s="274">
        <v>50</v>
      </c>
      <c r="K110" s="207"/>
    </row>
    <row r="111" spans="2:11" customFormat="1" ht="15" customHeight="1" x14ac:dyDescent="0.2">
      <c r="B111" s="218"/>
      <c r="C111" s="274" t="s">
        <v>2552</v>
      </c>
      <c r="D111" s="274"/>
      <c r="E111" s="274"/>
      <c r="F111" s="216" t="s">
        <v>2531</v>
      </c>
      <c r="G111" s="274"/>
      <c r="H111" s="274" t="s">
        <v>2565</v>
      </c>
      <c r="I111" s="274" t="s">
        <v>2527</v>
      </c>
      <c r="J111" s="274">
        <v>50</v>
      </c>
      <c r="K111" s="207"/>
    </row>
    <row r="112" spans="2:11" customFormat="1" ht="15" customHeight="1" x14ac:dyDescent="0.2">
      <c r="B112" s="218"/>
      <c r="C112" s="274" t="s">
        <v>2550</v>
      </c>
      <c r="D112" s="274"/>
      <c r="E112" s="274"/>
      <c r="F112" s="216" t="s">
        <v>2531</v>
      </c>
      <c r="G112" s="274"/>
      <c r="H112" s="274" t="s">
        <v>2565</v>
      </c>
      <c r="I112" s="274" t="s">
        <v>2527</v>
      </c>
      <c r="J112" s="274">
        <v>50</v>
      </c>
      <c r="K112" s="207"/>
    </row>
    <row r="113" spans="2:11" customFormat="1" ht="15" customHeight="1" x14ac:dyDescent="0.2">
      <c r="B113" s="218"/>
      <c r="C113" s="274" t="s">
        <v>56</v>
      </c>
      <c r="D113" s="274"/>
      <c r="E113" s="274"/>
      <c r="F113" s="216" t="s">
        <v>2525</v>
      </c>
      <c r="G113" s="274"/>
      <c r="H113" s="274" t="s">
        <v>2566</v>
      </c>
      <c r="I113" s="274" t="s">
        <v>2527</v>
      </c>
      <c r="J113" s="274">
        <v>20</v>
      </c>
      <c r="K113" s="207"/>
    </row>
    <row r="114" spans="2:11" customFormat="1" ht="15" customHeight="1" x14ac:dyDescent="0.2">
      <c r="B114" s="218"/>
      <c r="C114" s="274" t="s">
        <v>2567</v>
      </c>
      <c r="D114" s="274"/>
      <c r="E114" s="274"/>
      <c r="F114" s="216" t="s">
        <v>2525</v>
      </c>
      <c r="G114" s="274"/>
      <c r="H114" s="274" t="s">
        <v>2568</v>
      </c>
      <c r="I114" s="274" t="s">
        <v>2527</v>
      </c>
      <c r="J114" s="274">
        <v>120</v>
      </c>
      <c r="K114" s="207"/>
    </row>
    <row r="115" spans="2:11" customFormat="1" ht="15" customHeight="1" x14ac:dyDescent="0.2">
      <c r="B115" s="218"/>
      <c r="C115" s="274" t="s">
        <v>41</v>
      </c>
      <c r="D115" s="274"/>
      <c r="E115" s="274"/>
      <c r="F115" s="216" t="s">
        <v>2525</v>
      </c>
      <c r="G115" s="274"/>
      <c r="H115" s="274" t="s">
        <v>2569</v>
      </c>
      <c r="I115" s="274" t="s">
        <v>2560</v>
      </c>
      <c r="J115" s="274"/>
      <c r="K115" s="207"/>
    </row>
    <row r="116" spans="2:11" customFormat="1" ht="15" customHeight="1" x14ac:dyDescent="0.2">
      <c r="B116" s="218"/>
      <c r="C116" s="274" t="s">
        <v>51</v>
      </c>
      <c r="D116" s="274"/>
      <c r="E116" s="274"/>
      <c r="F116" s="216" t="s">
        <v>2525</v>
      </c>
      <c r="G116" s="274"/>
      <c r="H116" s="274" t="s">
        <v>2570</v>
      </c>
      <c r="I116" s="274" t="s">
        <v>2560</v>
      </c>
      <c r="J116" s="274"/>
      <c r="K116" s="207"/>
    </row>
    <row r="117" spans="2:11" customFormat="1" ht="15" customHeight="1" x14ac:dyDescent="0.2">
      <c r="B117" s="218"/>
      <c r="C117" s="274" t="s">
        <v>60</v>
      </c>
      <c r="D117" s="274"/>
      <c r="E117" s="274"/>
      <c r="F117" s="216" t="s">
        <v>2525</v>
      </c>
      <c r="G117" s="274"/>
      <c r="H117" s="274" t="s">
        <v>2571</v>
      </c>
      <c r="I117" s="274" t="s">
        <v>2572</v>
      </c>
      <c r="J117" s="274"/>
      <c r="K117" s="207"/>
    </row>
    <row r="118" spans="2:11" customFormat="1" ht="15" customHeight="1" x14ac:dyDescent="0.2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 x14ac:dyDescent="0.2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 x14ac:dyDescent="0.2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 x14ac:dyDescent="0.2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 x14ac:dyDescent="0.2">
      <c r="B122" s="232"/>
      <c r="C122" s="326" t="s">
        <v>2573</v>
      </c>
      <c r="D122" s="326"/>
      <c r="E122" s="326"/>
      <c r="F122" s="326"/>
      <c r="G122" s="326"/>
      <c r="H122" s="326"/>
      <c r="I122" s="326"/>
      <c r="J122" s="326"/>
      <c r="K122" s="233"/>
    </row>
    <row r="123" spans="2:11" customFormat="1" ht="17.25" customHeight="1" x14ac:dyDescent="0.2">
      <c r="B123" s="234"/>
      <c r="C123" s="208" t="s">
        <v>2519</v>
      </c>
      <c r="D123" s="208"/>
      <c r="E123" s="208"/>
      <c r="F123" s="208" t="s">
        <v>2520</v>
      </c>
      <c r="G123" s="209"/>
      <c r="H123" s="208" t="s">
        <v>57</v>
      </c>
      <c r="I123" s="208" t="s">
        <v>60</v>
      </c>
      <c r="J123" s="208" t="s">
        <v>2521</v>
      </c>
      <c r="K123" s="235"/>
    </row>
    <row r="124" spans="2:11" customFormat="1" ht="17.25" customHeight="1" x14ac:dyDescent="0.2">
      <c r="B124" s="234"/>
      <c r="C124" s="210" t="s">
        <v>2522</v>
      </c>
      <c r="D124" s="210"/>
      <c r="E124" s="210"/>
      <c r="F124" s="211" t="s">
        <v>2523</v>
      </c>
      <c r="G124" s="212"/>
      <c r="H124" s="210"/>
      <c r="I124" s="210"/>
      <c r="J124" s="210" t="s">
        <v>2524</v>
      </c>
      <c r="K124" s="235"/>
    </row>
    <row r="125" spans="2:11" customFormat="1" ht="5.25" customHeight="1" x14ac:dyDescent="0.2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 x14ac:dyDescent="0.2">
      <c r="B126" s="236"/>
      <c r="C126" s="274" t="s">
        <v>2528</v>
      </c>
      <c r="D126" s="215"/>
      <c r="E126" s="215"/>
      <c r="F126" s="216" t="s">
        <v>2525</v>
      </c>
      <c r="G126" s="274"/>
      <c r="H126" s="274" t="s">
        <v>2565</v>
      </c>
      <c r="I126" s="274" t="s">
        <v>2527</v>
      </c>
      <c r="J126" s="274">
        <v>120</v>
      </c>
      <c r="K126" s="239"/>
    </row>
    <row r="127" spans="2:11" customFormat="1" ht="15" customHeight="1" x14ac:dyDescent="0.2">
      <c r="B127" s="236"/>
      <c r="C127" s="274" t="s">
        <v>2574</v>
      </c>
      <c r="D127" s="274"/>
      <c r="E127" s="274"/>
      <c r="F127" s="216" t="s">
        <v>2525</v>
      </c>
      <c r="G127" s="274"/>
      <c r="H127" s="274" t="s">
        <v>2575</v>
      </c>
      <c r="I127" s="274" t="s">
        <v>2527</v>
      </c>
      <c r="J127" s="274" t="s">
        <v>2576</v>
      </c>
      <c r="K127" s="239"/>
    </row>
    <row r="128" spans="2:11" customFormat="1" ht="15" customHeight="1" x14ac:dyDescent="0.2">
      <c r="B128" s="236"/>
      <c r="C128" s="274" t="s">
        <v>100</v>
      </c>
      <c r="D128" s="274"/>
      <c r="E128" s="274"/>
      <c r="F128" s="216" t="s">
        <v>2525</v>
      </c>
      <c r="G128" s="274"/>
      <c r="H128" s="274" t="s">
        <v>2577</v>
      </c>
      <c r="I128" s="274" t="s">
        <v>2527</v>
      </c>
      <c r="J128" s="274" t="s">
        <v>2576</v>
      </c>
      <c r="K128" s="239"/>
    </row>
    <row r="129" spans="2:11" customFormat="1" ht="15" customHeight="1" x14ac:dyDescent="0.2">
      <c r="B129" s="236"/>
      <c r="C129" s="274" t="s">
        <v>2536</v>
      </c>
      <c r="D129" s="274"/>
      <c r="E129" s="274"/>
      <c r="F129" s="216" t="s">
        <v>2531</v>
      </c>
      <c r="G129" s="274"/>
      <c r="H129" s="274" t="s">
        <v>2537</v>
      </c>
      <c r="I129" s="274" t="s">
        <v>2527</v>
      </c>
      <c r="J129" s="274">
        <v>15</v>
      </c>
      <c r="K129" s="239"/>
    </row>
    <row r="130" spans="2:11" customFormat="1" ht="15" customHeight="1" x14ac:dyDescent="0.2">
      <c r="B130" s="236"/>
      <c r="C130" s="274" t="s">
        <v>2538</v>
      </c>
      <c r="D130" s="274"/>
      <c r="E130" s="274"/>
      <c r="F130" s="216" t="s">
        <v>2531</v>
      </c>
      <c r="G130" s="274"/>
      <c r="H130" s="274" t="s">
        <v>2539</v>
      </c>
      <c r="I130" s="274" t="s">
        <v>2527</v>
      </c>
      <c r="J130" s="274">
        <v>15</v>
      </c>
      <c r="K130" s="239"/>
    </row>
    <row r="131" spans="2:11" customFormat="1" ht="15" customHeight="1" x14ac:dyDescent="0.2">
      <c r="B131" s="236"/>
      <c r="C131" s="274" t="s">
        <v>2540</v>
      </c>
      <c r="D131" s="274"/>
      <c r="E131" s="274"/>
      <c r="F131" s="216" t="s">
        <v>2531</v>
      </c>
      <c r="G131" s="274"/>
      <c r="H131" s="274" t="s">
        <v>2541</v>
      </c>
      <c r="I131" s="274" t="s">
        <v>2527</v>
      </c>
      <c r="J131" s="274">
        <v>20</v>
      </c>
      <c r="K131" s="239"/>
    </row>
    <row r="132" spans="2:11" customFormat="1" ht="15" customHeight="1" x14ac:dyDescent="0.2">
      <c r="B132" s="236"/>
      <c r="C132" s="274" t="s">
        <v>2542</v>
      </c>
      <c r="D132" s="274"/>
      <c r="E132" s="274"/>
      <c r="F132" s="216" t="s">
        <v>2531</v>
      </c>
      <c r="G132" s="274"/>
      <c r="H132" s="274" t="s">
        <v>2543</v>
      </c>
      <c r="I132" s="274" t="s">
        <v>2527</v>
      </c>
      <c r="J132" s="274">
        <v>20</v>
      </c>
      <c r="K132" s="239"/>
    </row>
    <row r="133" spans="2:11" customFormat="1" ht="15" customHeight="1" x14ac:dyDescent="0.2">
      <c r="B133" s="236"/>
      <c r="C133" s="274" t="s">
        <v>2530</v>
      </c>
      <c r="D133" s="274"/>
      <c r="E133" s="274"/>
      <c r="F133" s="216" t="s">
        <v>2531</v>
      </c>
      <c r="G133" s="274"/>
      <c r="H133" s="274" t="s">
        <v>2565</v>
      </c>
      <c r="I133" s="274" t="s">
        <v>2527</v>
      </c>
      <c r="J133" s="274">
        <v>50</v>
      </c>
      <c r="K133" s="239"/>
    </row>
    <row r="134" spans="2:11" customFormat="1" ht="15" customHeight="1" x14ac:dyDescent="0.2">
      <c r="B134" s="236"/>
      <c r="C134" s="274" t="s">
        <v>2544</v>
      </c>
      <c r="D134" s="274"/>
      <c r="E134" s="274"/>
      <c r="F134" s="216" t="s">
        <v>2531</v>
      </c>
      <c r="G134" s="274"/>
      <c r="H134" s="274" t="s">
        <v>2565</v>
      </c>
      <c r="I134" s="274" t="s">
        <v>2527</v>
      </c>
      <c r="J134" s="274">
        <v>50</v>
      </c>
      <c r="K134" s="239"/>
    </row>
    <row r="135" spans="2:11" customFormat="1" ht="15" customHeight="1" x14ac:dyDescent="0.2">
      <c r="B135" s="236"/>
      <c r="C135" s="274" t="s">
        <v>2550</v>
      </c>
      <c r="D135" s="274"/>
      <c r="E135" s="274"/>
      <c r="F135" s="216" t="s">
        <v>2531</v>
      </c>
      <c r="G135" s="274"/>
      <c r="H135" s="274" t="s">
        <v>2565</v>
      </c>
      <c r="I135" s="274" t="s">
        <v>2527</v>
      </c>
      <c r="J135" s="274">
        <v>50</v>
      </c>
      <c r="K135" s="239"/>
    </row>
    <row r="136" spans="2:11" customFormat="1" ht="15" customHeight="1" x14ac:dyDescent="0.2">
      <c r="B136" s="236"/>
      <c r="C136" s="274" t="s">
        <v>2552</v>
      </c>
      <c r="D136" s="274"/>
      <c r="E136" s="274"/>
      <c r="F136" s="216" t="s">
        <v>2531</v>
      </c>
      <c r="G136" s="274"/>
      <c r="H136" s="274" t="s">
        <v>2565</v>
      </c>
      <c r="I136" s="274" t="s">
        <v>2527</v>
      </c>
      <c r="J136" s="274">
        <v>50</v>
      </c>
      <c r="K136" s="239"/>
    </row>
    <row r="137" spans="2:11" customFormat="1" ht="15" customHeight="1" x14ac:dyDescent="0.2">
      <c r="B137" s="236"/>
      <c r="C137" s="274" t="s">
        <v>2553</v>
      </c>
      <c r="D137" s="274"/>
      <c r="E137" s="274"/>
      <c r="F137" s="216" t="s">
        <v>2531</v>
      </c>
      <c r="G137" s="274"/>
      <c r="H137" s="274" t="s">
        <v>2578</v>
      </c>
      <c r="I137" s="274" t="s">
        <v>2527</v>
      </c>
      <c r="J137" s="274">
        <v>255</v>
      </c>
      <c r="K137" s="239"/>
    </row>
    <row r="138" spans="2:11" customFormat="1" ht="15" customHeight="1" x14ac:dyDescent="0.2">
      <c r="B138" s="236"/>
      <c r="C138" s="274" t="s">
        <v>2555</v>
      </c>
      <c r="D138" s="274"/>
      <c r="E138" s="274"/>
      <c r="F138" s="216" t="s">
        <v>2525</v>
      </c>
      <c r="G138" s="274"/>
      <c r="H138" s="274" t="s">
        <v>2579</v>
      </c>
      <c r="I138" s="274" t="s">
        <v>2557</v>
      </c>
      <c r="J138" s="274"/>
      <c r="K138" s="239"/>
    </row>
    <row r="139" spans="2:11" customFormat="1" ht="15" customHeight="1" x14ac:dyDescent="0.2">
      <c r="B139" s="236"/>
      <c r="C139" s="274" t="s">
        <v>2558</v>
      </c>
      <c r="D139" s="274"/>
      <c r="E139" s="274"/>
      <c r="F139" s="216" t="s">
        <v>2525</v>
      </c>
      <c r="G139" s="274"/>
      <c r="H139" s="274" t="s">
        <v>2580</v>
      </c>
      <c r="I139" s="274" t="s">
        <v>2560</v>
      </c>
      <c r="J139" s="274"/>
      <c r="K139" s="239"/>
    </row>
    <row r="140" spans="2:11" customFormat="1" ht="15" customHeight="1" x14ac:dyDescent="0.2">
      <c r="B140" s="236"/>
      <c r="C140" s="274" t="s">
        <v>2561</v>
      </c>
      <c r="D140" s="274"/>
      <c r="E140" s="274"/>
      <c r="F140" s="216" t="s">
        <v>2525</v>
      </c>
      <c r="G140" s="274"/>
      <c r="H140" s="274" t="s">
        <v>2561</v>
      </c>
      <c r="I140" s="274" t="s">
        <v>2560</v>
      </c>
      <c r="J140" s="274"/>
      <c r="K140" s="239"/>
    </row>
    <row r="141" spans="2:11" customFormat="1" ht="15" customHeight="1" x14ac:dyDescent="0.2">
      <c r="B141" s="236"/>
      <c r="C141" s="274" t="s">
        <v>41</v>
      </c>
      <c r="D141" s="274"/>
      <c r="E141" s="274"/>
      <c r="F141" s="216" t="s">
        <v>2525</v>
      </c>
      <c r="G141" s="274"/>
      <c r="H141" s="274" t="s">
        <v>2581</v>
      </c>
      <c r="I141" s="274" t="s">
        <v>2560</v>
      </c>
      <c r="J141" s="274"/>
      <c r="K141" s="239"/>
    </row>
    <row r="142" spans="2:11" customFormat="1" ht="15" customHeight="1" x14ac:dyDescent="0.2">
      <c r="B142" s="236"/>
      <c r="C142" s="274" t="s">
        <v>2582</v>
      </c>
      <c r="D142" s="274"/>
      <c r="E142" s="274"/>
      <c r="F142" s="216" t="s">
        <v>2525</v>
      </c>
      <c r="G142" s="274"/>
      <c r="H142" s="274" t="s">
        <v>2583</v>
      </c>
      <c r="I142" s="274" t="s">
        <v>2560</v>
      </c>
      <c r="J142" s="274"/>
      <c r="K142" s="239"/>
    </row>
    <row r="143" spans="2:11" customFormat="1" ht="15" customHeight="1" x14ac:dyDescent="0.2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 x14ac:dyDescent="0.2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 x14ac:dyDescent="0.2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 x14ac:dyDescent="0.2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 x14ac:dyDescent="0.2">
      <c r="B147" s="206"/>
      <c r="C147" s="328" t="s">
        <v>2584</v>
      </c>
      <c r="D147" s="328"/>
      <c r="E147" s="328"/>
      <c r="F147" s="328"/>
      <c r="G147" s="328"/>
      <c r="H147" s="328"/>
      <c r="I147" s="328"/>
      <c r="J147" s="328"/>
      <c r="K147" s="207"/>
    </row>
    <row r="148" spans="2:11" customFormat="1" ht="17.25" customHeight="1" x14ac:dyDescent="0.2">
      <c r="B148" s="206"/>
      <c r="C148" s="208" t="s">
        <v>2519</v>
      </c>
      <c r="D148" s="208"/>
      <c r="E148" s="208"/>
      <c r="F148" s="208" t="s">
        <v>2520</v>
      </c>
      <c r="G148" s="209"/>
      <c r="H148" s="208" t="s">
        <v>57</v>
      </c>
      <c r="I148" s="208" t="s">
        <v>60</v>
      </c>
      <c r="J148" s="208" t="s">
        <v>2521</v>
      </c>
      <c r="K148" s="207"/>
    </row>
    <row r="149" spans="2:11" customFormat="1" ht="17.25" customHeight="1" x14ac:dyDescent="0.2">
      <c r="B149" s="206"/>
      <c r="C149" s="210" t="s">
        <v>2522</v>
      </c>
      <c r="D149" s="210"/>
      <c r="E149" s="210"/>
      <c r="F149" s="211" t="s">
        <v>2523</v>
      </c>
      <c r="G149" s="212"/>
      <c r="H149" s="210"/>
      <c r="I149" s="210"/>
      <c r="J149" s="210" t="s">
        <v>2524</v>
      </c>
      <c r="K149" s="207"/>
    </row>
    <row r="150" spans="2:11" customFormat="1" ht="5.25" customHeight="1" x14ac:dyDescent="0.2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 x14ac:dyDescent="0.2">
      <c r="B151" s="218"/>
      <c r="C151" s="275" t="s">
        <v>2528</v>
      </c>
      <c r="D151" s="274"/>
      <c r="E151" s="274"/>
      <c r="F151" s="243" t="s">
        <v>2525</v>
      </c>
      <c r="G151" s="274"/>
      <c r="H151" s="275" t="s">
        <v>2565</v>
      </c>
      <c r="I151" s="275" t="s">
        <v>2527</v>
      </c>
      <c r="J151" s="275">
        <v>120</v>
      </c>
      <c r="K151" s="239"/>
    </row>
    <row r="152" spans="2:11" customFormat="1" ht="15" customHeight="1" x14ac:dyDescent="0.2">
      <c r="B152" s="218"/>
      <c r="C152" s="275" t="s">
        <v>2574</v>
      </c>
      <c r="D152" s="274"/>
      <c r="E152" s="274"/>
      <c r="F152" s="243" t="s">
        <v>2525</v>
      </c>
      <c r="G152" s="274"/>
      <c r="H152" s="275" t="s">
        <v>2585</v>
      </c>
      <c r="I152" s="275" t="s">
        <v>2527</v>
      </c>
      <c r="J152" s="275" t="s">
        <v>2576</v>
      </c>
      <c r="K152" s="239"/>
    </row>
    <row r="153" spans="2:11" customFormat="1" ht="15" customHeight="1" x14ac:dyDescent="0.2">
      <c r="B153" s="218"/>
      <c r="C153" s="275" t="s">
        <v>100</v>
      </c>
      <c r="D153" s="274"/>
      <c r="E153" s="274"/>
      <c r="F153" s="243" t="s">
        <v>2525</v>
      </c>
      <c r="G153" s="274"/>
      <c r="H153" s="275" t="s">
        <v>2586</v>
      </c>
      <c r="I153" s="275" t="s">
        <v>2527</v>
      </c>
      <c r="J153" s="275" t="s">
        <v>2576</v>
      </c>
      <c r="K153" s="239"/>
    </row>
    <row r="154" spans="2:11" customFormat="1" ht="15" customHeight="1" x14ac:dyDescent="0.2">
      <c r="B154" s="218"/>
      <c r="C154" s="275" t="s">
        <v>2530</v>
      </c>
      <c r="D154" s="274"/>
      <c r="E154" s="274"/>
      <c r="F154" s="243" t="s">
        <v>2531</v>
      </c>
      <c r="G154" s="274"/>
      <c r="H154" s="275" t="s">
        <v>2565</v>
      </c>
      <c r="I154" s="275" t="s">
        <v>2527</v>
      </c>
      <c r="J154" s="275">
        <v>50</v>
      </c>
      <c r="K154" s="239"/>
    </row>
    <row r="155" spans="2:11" customFormat="1" ht="15" customHeight="1" x14ac:dyDescent="0.2">
      <c r="B155" s="218"/>
      <c r="C155" s="275" t="s">
        <v>2533</v>
      </c>
      <c r="D155" s="274"/>
      <c r="E155" s="274"/>
      <c r="F155" s="243" t="s">
        <v>2525</v>
      </c>
      <c r="G155" s="274"/>
      <c r="H155" s="275" t="s">
        <v>2565</v>
      </c>
      <c r="I155" s="275" t="s">
        <v>2535</v>
      </c>
      <c r="J155" s="275"/>
      <c r="K155" s="239"/>
    </row>
    <row r="156" spans="2:11" customFormat="1" ht="15" customHeight="1" x14ac:dyDescent="0.2">
      <c r="B156" s="218"/>
      <c r="C156" s="275" t="s">
        <v>2544</v>
      </c>
      <c r="D156" s="274"/>
      <c r="E156" s="274"/>
      <c r="F156" s="243" t="s">
        <v>2531</v>
      </c>
      <c r="G156" s="274"/>
      <c r="H156" s="275" t="s">
        <v>2565</v>
      </c>
      <c r="I156" s="275" t="s">
        <v>2527</v>
      </c>
      <c r="J156" s="275">
        <v>50</v>
      </c>
      <c r="K156" s="239"/>
    </row>
    <row r="157" spans="2:11" customFormat="1" ht="15" customHeight="1" x14ac:dyDescent="0.2">
      <c r="B157" s="218"/>
      <c r="C157" s="275" t="s">
        <v>2552</v>
      </c>
      <c r="D157" s="274"/>
      <c r="E157" s="274"/>
      <c r="F157" s="243" t="s">
        <v>2531</v>
      </c>
      <c r="G157" s="274"/>
      <c r="H157" s="275" t="s">
        <v>2565</v>
      </c>
      <c r="I157" s="275" t="s">
        <v>2527</v>
      </c>
      <c r="J157" s="275">
        <v>50</v>
      </c>
      <c r="K157" s="239"/>
    </row>
    <row r="158" spans="2:11" customFormat="1" ht="15" customHeight="1" x14ac:dyDescent="0.2">
      <c r="B158" s="218"/>
      <c r="C158" s="275" t="s">
        <v>2550</v>
      </c>
      <c r="D158" s="274"/>
      <c r="E158" s="274"/>
      <c r="F158" s="243" t="s">
        <v>2531</v>
      </c>
      <c r="G158" s="274"/>
      <c r="H158" s="275" t="s">
        <v>2565</v>
      </c>
      <c r="I158" s="275" t="s">
        <v>2527</v>
      </c>
      <c r="J158" s="275">
        <v>50</v>
      </c>
      <c r="K158" s="239"/>
    </row>
    <row r="159" spans="2:11" customFormat="1" ht="15" customHeight="1" x14ac:dyDescent="0.2">
      <c r="B159" s="218"/>
      <c r="C159" s="275" t="s">
        <v>137</v>
      </c>
      <c r="D159" s="274"/>
      <c r="E159" s="274"/>
      <c r="F159" s="243" t="s">
        <v>2525</v>
      </c>
      <c r="G159" s="274"/>
      <c r="H159" s="275" t="s">
        <v>2587</v>
      </c>
      <c r="I159" s="275" t="s">
        <v>2527</v>
      </c>
      <c r="J159" s="275" t="s">
        <v>2588</v>
      </c>
      <c r="K159" s="239"/>
    </row>
    <row r="160" spans="2:11" customFormat="1" ht="15" customHeight="1" x14ac:dyDescent="0.2">
      <c r="B160" s="218"/>
      <c r="C160" s="275" t="s">
        <v>2589</v>
      </c>
      <c r="D160" s="274"/>
      <c r="E160" s="274"/>
      <c r="F160" s="243" t="s">
        <v>2525</v>
      </c>
      <c r="G160" s="274"/>
      <c r="H160" s="275" t="s">
        <v>2590</v>
      </c>
      <c r="I160" s="275" t="s">
        <v>2560</v>
      </c>
      <c r="J160" s="275"/>
      <c r="K160" s="239"/>
    </row>
    <row r="161" spans="2:11" customFormat="1" ht="15" customHeight="1" x14ac:dyDescent="0.2">
      <c r="B161" s="244"/>
      <c r="C161" s="225"/>
      <c r="D161" s="225"/>
      <c r="E161" s="225"/>
      <c r="F161" s="225"/>
      <c r="G161" s="225"/>
      <c r="H161" s="225"/>
      <c r="I161" s="225"/>
      <c r="J161" s="225"/>
      <c r="K161" s="245"/>
    </row>
    <row r="162" spans="2:11" customFormat="1" ht="18.75" customHeight="1" x14ac:dyDescent="0.2">
      <c r="B162" s="227"/>
      <c r="C162" s="237"/>
      <c r="D162" s="237"/>
      <c r="E162" s="237"/>
      <c r="F162" s="246"/>
      <c r="G162" s="237"/>
      <c r="H162" s="237"/>
      <c r="I162" s="237"/>
      <c r="J162" s="237"/>
      <c r="K162" s="227"/>
    </row>
    <row r="163" spans="2:11" customFormat="1" ht="18.75" customHeight="1" x14ac:dyDescent="0.2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 x14ac:dyDescent="0.2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 x14ac:dyDescent="0.2">
      <c r="B165" s="189"/>
      <c r="C165" s="326" t="s">
        <v>2591</v>
      </c>
      <c r="D165" s="326"/>
      <c r="E165" s="326"/>
      <c r="F165" s="326"/>
      <c r="G165" s="326"/>
      <c r="H165" s="326"/>
      <c r="I165" s="326"/>
      <c r="J165" s="326"/>
      <c r="K165" s="190"/>
    </row>
    <row r="166" spans="2:11" customFormat="1" ht="17.25" customHeight="1" x14ac:dyDescent="0.2">
      <c r="B166" s="189"/>
      <c r="C166" s="208" t="s">
        <v>2519</v>
      </c>
      <c r="D166" s="208"/>
      <c r="E166" s="208"/>
      <c r="F166" s="208" t="s">
        <v>2520</v>
      </c>
      <c r="G166" s="247"/>
      <c r="H166" s="248" t="s">
        <v>57</v>
      </c>
      <c r="I166" s="248" t="s">
        <v>60</v>
      </c>
      <c r="J166" s="208" t="s">
        <v>2521</v>
      </c>
      <c r="K166" s="190"/>
    </row>
    <row r="167" spans="2:11" customFormat="1" ht="17.25" customHeight="1" x14ac:dyDescent="0.2">
      <c r="B167" s="191"/>
      <c r="C167" s="210" t="s">
        <v>2522</v>
      </c>
      <c r="D167" s="210"/>
      <c r="E167" s="210"/>
      <c r="F167" s="211" t="s">
        <v>2523</v>
      </c>
      <c r="G167" s="249"/>
      <c r="H167" s="250"/>
      <c r="I167" s="250"/>
      <c r="J167" s="210" t="s">
        <v>2524</v>
      </c>
      <c r="K167" s="192"/>
    </row>
    <row r="168" spans="2:11" customFormat="1" ht="5.25" customHeight="1" x14ac:dyDescent="0.2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 x14ac:dyDescent="0.2">
      <c r="B169" s="218"/>
      <c r="C169" s="274" t="s">
        <v>2528</v>
      </c>
      <c r="D169" s="274"/>
      <c r="E169" s="274"/>
      <c r="F169" s="216" t="s">
        <v>2525</v>
      </c>
      <c r="G169" s="274"/>
      <c r="H169" s="274" t="s">
        <v>2565</v>
      </c>
      <c r="I169" s="274" t="s">
        <v>2527</v>
      </c>
      <c r="J169" s="274">
        <v>120</v>
      </c>
      <c r="K169" s="239"/>
    </row>
    <row r="170" spans="2:11" customFormat="1" ht="15" customHeight="1" x14ac:dyDescent="0.2">
      <c r="B170" s="218"/>
      <c r="C170" s="274" t="s">
        <v>2574</v>
      </c>
      <c r="D170" s="274"/>
      <c r="E170" s="274"/>
      <c r="F170" s="216" t="s">
        <v>2525</v>
      </c>
      <c r="G170" s="274"/>
      <c r="H170" s="274" t="s">
        <v>2575</v>
      </c>
      <c r="I170" s="274" t="s">
        <v>2527</v>
      </c>
      <c r="J170" s="274" t="s">
        <v>2576</v>
      </c>
      <c r="K170" s="239"/>
    </row>
    <row r="171" spans="2:11" customFormat="1" ht="15" customHeight="1" x14ac:dyDescent="0.2">
      <c r="B171" s="218"/>
      <c r="C171" s="274" t="s">
        <v>100</v>
      </c>
      <c r="D171" s="274"/>
      <c r="E171" s="274"/>
      <c r="F171" s="216" t="s">
        <v>2525</v>
      </c>
      <c r="G171" s="274"/>
      <c r="H171" s="274" t="s">
        <v>2592</v>
      </c>
      <c r="I171" s="274" t="s">
        <v>2527</v>
      </c>
      <c r="J171" s="274" t="s">
        <v>2576</v>
      </c>
      <c r="K171" s="239"/>
    </row>
    <row r="172" spans="2:11" customFormat="1" ht="15" customHeight="1" x14ac:dyDescent="0.2">
      <c r="B172" s="218"/>
      <c r="C172" s="274" t="s">
        <v>2530</v>
      </c>
      <c r="D172" s="274"/>
      <c r="E172" s="274"/>
      <c r="F172" s="216" t="s">
        <v>2531</v>
      </c>
      <c r="G172" s="274"/>
      <c r="H172" s="274" t="s">
        <v>2592</v>
      </c>
      <c r="I172" s="274" t="s">
        <v>2527</v>
      </c>
      <c r="J172" s="274">
        <v>50</v>
      </c>
      <c r="K172" s="239"/>
    </row>
    <row r="173" spans="2:11" customFormat="1" ht="15" customHeight="1" x14ac:dyDescent="0.2">
      <c r="B173" s="218"/>
      <c r="C173" s="274" t="s">
        <v>2533</v>
      </c>
      <c r="D173" s="274"/>
      <c r="E173" s="274"/>
      <c r="F173" s="216" t="s">
        <v>2525</v>
      </c>
      <c r="G173" s="274"/>
      <c r="H173" s="274" t="s">
        <v>2592</v>
      </c>
      <c r="I173" s="274" t="s">
        <v>2535</v>
      </c>
      <c r="J173" s="274"/>
      <c r="K173" s="239"/>
    </row>
    <row r="174" spans="2:11" customFormat="1" ht="15" customHeight="1" x14ac:dyDescent="0.2">
      <c r="B174" s="218"/>
      <c r="C174" s="274" t="s">
        <v>2544</v>
      </c>
      <c r="D174" s="274"/>
      <c r="E174" s="274"/>
      <c r="F174" s="216" t="s">
        <v>2531</v>
      </c>
      <c r="G174" s="274"/>
      <c r="H174" s="274" t="s">
        <v>2592</v>
      </c>
      <c r="I174" s="274" t="s">
        <v>2527</v>
      </c>
      <c r="J174" s="274">
        <v>50</v>
      </c>
      <c r="K174" s="239"/>
    </row>
    <row r="175" spans="2:11" customFormat="1" ht="15" customHeight="1" x14ac:dyDescent="0.2">
      <c r="B175" s="218"/>
      <c r="C175" s="274" t="s">
        <v>2552</v>
      </c>
      <c r="D175" s="274"/>
      <c r="E175" s="274"/>
      <c r="F175" s="216" t="s">
        <v>2531</v>
      </c>
      <c r="G175" s="274"/>
      <c r="H175" s="274" t="s">
        <v>2592</v>
      </c>
      <c r="I175" s="274" t="s">
        <v>2527</v>
      </c>
      <c r="J175" s="274">
        <v>50</v>
      </c>
      <c r="K175" s="239"/>
    </row>
    <row r="176" spans="2:11" customFormat="1" ht="15" customHeight="1" x14ac:dyDescent="0.2">
      <c r="B176" s="218"/>
      <c r="C176" s="274" t="s">
        <v>2550</v>
      </c>
      <c r="D176" s="274"/>
      <c r="E176" s="274"/>
      <c r="F176" s="216" t="s">
        <v>2531</v>
      </c>
      <c r="G176" s="274"/>
      <c r="H176" s="274" t="s">
        <v>2592</v>
      </c>
      <c r="I176" s="274" t="s">
        <v>2527</v>
      </c>
      <c r="J176" s="274">
        <v>50</v>
      </c>
      <c r="K176" s="239"/>
    </row>
    <row r="177" spans="2:11" customFormat="1" ht="15" customHeight="1" x14ac:dyDescent="0.2">
      <c r="B177" s="218"/>
      <c r="C177" s="274" t="s">
        <v>163</v>
      </c>
      <c r="D177" s="274"/>
      <c r="E177" s="274"/>
      <c r="F177" s="216" t="s">
        <v>2525</v>
      </c>
      <c r="G177" s="274"/>
      <c r="H177" s="274" t="s">
        <v>2593</v>
      </c>
      <c r="I177" s="274" t="s">
        <v>2594</v>
      </c>
      <c r="J177" s="274"/>
      <c r="K177" s="239"/>
    </row>
    <row r="178" spans="2:11" customFormat="1" ht="15" customHeight="1" x14ac:dyDescent="0.2">
      <c r="B178" s="218"/>
      <c r="C178" s="274" t="s">
        <v>60</v>
      </c>
      <c r="D178" s="274"/>
      <c r="E178" s="274"/>
      <c r="F178" s="216" t="s">
        <v>2525</v>
      </c>
      <c r="G178" s="274"/>
      <c r="H178" s="274" t="s">
        <v>2595</v>
      </c>
      <c r="I178" s="274" t="s">
        <v>2596</v>
      </c>
      <c r="J178" s="274">
        <v>1</v>
      </c>
      <c r="K178" s="239"/>
    </row>
    <row r="179" spans="2:11" customFormat="1" ht="15" customHeight="1" x14ac:dyDescent="0.2">
      <c r="B179" s="218"/>
      <c r="C179" s="274" t="s">
        <v>56</v>
      </c>
      <c r="D179" s="274"/>
      <c r="E179" s="274"/>
      <c r="F179" s="216" t="s">
        <v>2525</v>
      </c>
      <c r="G179" s="274"/>
      <c r="H179" s="274" t="s">
        <v>2597</v>
      </c>
      <c r="I179" s="274" t="s">
        <v>2527</v>
      </c>
      <c r="J179" s="274">
        <v>20</v>
      </c>
      <c r="K179" s="239"/>
    </row>
    <row r="180" spans="2:11" customFormat="1" ht="15" customHeight="1" x14ac:dyDescent="0.2">
      <c r="B180" s="218"/>
      <c r="C180" s="274" t="s">
        <v>57</v>
      </c>
      <c r="D180" s="274"/>
      <c r="E180" s="274"/>
      <c r="F180" s="216" t="s">
        <v>2525</v>
      </c>
      <c r="G180" s="274"/>
      <c r="H180" s="274" t="s">
        <v>2598</v>
      </c>
      <c r="I180" s="274" t="s">
        <v>2527</v>
      </c>
      <c r="J180" s="274">
        <v>255</v>
      </c>
      <c r="K180" s="239"/>
    </row>
    <row r="181" spans="2:11" customFormat="1" ht="15" customHeight="1" x14ac:dyDescent="0.2">
      <c r="B181" s="218"/>
      <c r="C181" s="274" t="s">
        <v>164</v>
      </c>
      <c r="D181" s="274"/>
      <c r="E181" s="274"/>
      <c r="F181" s="216" t="s">
        <v>2525</v>
      </c>
      <c r="G181" s="274"/>
      <c r="H181" s="274" t="s">
        <v>2489</v>
      </c>
      <c r="I181" s="274" t="s">
        <v>2527</v>
      </c>
      <c r="J181" s="274">
        <v>10</v>
      </c>
      <c r="K181" s="239"/>
    </row>
    <row r="182" spans="2:11" customFormat="1" ht="15" customHeight="1" x14ac:dyDescent="0.2">
      <c r="B182" s="218"/>
      <c r="C182" s="274" t="s">
        <v>165</v>
      </c>
      <c r="D182" s="274"/>
      <c r="E182" s="274"/>
      <c r="F182" s="216" t="s">
        <v>2525</v>
      </c>
      <c r="G182" s="274"/>
      <c r="H182" s="274" t="s">
        <v>2599</v>
      </c>
      <c r="I182" s="274" t="s">
        <v>2560</v>
      </c>
      <c r="J182" s="274"/>
      <c r="K182" s="239"/>
    </row>
    <row r="183" spans="2:11" customFormat="1" ht="15" customHeight="1" x14ac:dyDescent="0.2">
      <c r="B183" s="218"/>
      <c r="C183" s="274" t="s">
        <v>2600</v>
      </c>
      <c r="D183" s="274"/>
      <c r="E183" s="274"/>
      <c r="F183" s="216" t="s">
        <v>2525</v>
      </c>
      <c r="G183" s="274"/>
      <c r="H183" s="274" t="s">
        <v>2601</v>
      </c>
      <c r="I183" s="274" t="s">
        <v>2560</v>
      </c>
      <c r="J183" s="274"/>
      <c r="K183" s="239"/>
    </row>
    <row r="184" spans="2:11" customFormat="1" ht="15" customHeight="1" x14ac:dyDescent="0.2">
      <c r="B184" s="218"/>
      <c r="C184" s="274" t="s">
        <v>2589</v>
      </c>
      <c r="D184" s="274"/>
      <c r="E184" s="274"/>
      <c r="F184" s="216" t="s">
        <v>2525</v>
      </c>
      <c r="G184" s="274"/>
      <c r="H184" s="274" t="s">
        <v>2602</v>
      </c>
      <c r="I184" s="274" t="s">
        <v>2560</v>
      </c>
      <c r="J184" s="274"/>
      <c r="K184" s="239"/>
    </row>
    <row r="185" spans="2:11" customFormat="1" ht="15" customHeight="1" x14ac:dyDescent="0.2">
      <c r="B185" s="218"/>
      <c r="C185" s="274" t="s">
        <v>167</v>
      </c>
      <c r="D185" s="274"/>
      <c r="E185" s="274"/>
      <c r="F185" s="216" t="s">
        <v>2531</v>
      </c>
      <c r="G185" s="274"/>
      <c r="H185" s="274" t="s">
        <v>2603</v>
      </c>
      <c r="I185" s="274" t="s">
        <v>2527</v>
      </c>
      <c r="J185" s="274">
        <v>50</v>
      </c>
      <c r="K185" s="239"/>
    </row>
    <row r="186" spans="2:11" customFormat="1" ht="15" customHeight="1" x14ac:dyDescent="0.2">
      <c r="B186" s="218"/>
      <c r="C186" s="274" t="s">
        <v>2604</v>
      </c>
      <c r="D186" s="274"/>
      <c r="E186" s="274"/>
      <c r="F186" s="216" t="s">
        <v>2531</v>
      </c>
      <c r="G186" s="274"/>
      <c r="H186" s="274" t="s">
        <v>2605</v>
      </c>
      <c r="I186" s="274" t="s">
        <v>2606</v>
      </c>
      <c r="J186" s="274"/>
      <c r="K186" s="239"/>
    </row>
    <row r="187" spans="2:11" customFormat="1" ht="15" customHeight="1" x14ac:dyDescent="0.2">
      <c r="B187" s="218"/>
      <c r="C187" s="274" t="s">
        <v>2607</v>
      </c>
      <c r="D187" s="274"/>
      <c r="E187" s="274"/>
      <c r="F187" s="216" t="s">
        <v>2531</v>
      </c>
      <c r="G187" s="274"/>
      <c r="H187" s="274" t="s">
        <v>2608</v>
      </c>
      <c r="I187" s="274" t="s">
        <v>2606</v>
      </c>
      <c r="J187" s="274"/>
      <c r="K187" s="239"/>
    </row>
    <row r="188" spans="2:11" customFormat="1" ht="15" customHeight="1" x14ac:dyDescent="0.2">
      <c r="B188" s="218"/>
      <c r="C188" s="274" t="s">
        <v>2609</v>
      </c>
      <c r="D188" s="274"/>
      <c r="E188" s="274"/>
      <c r="F188" s="216" t="s">
        <v>2531</v>
      </c>
      <c r="G188" s="274"/>
      <c r="H188" s="274" t="s">
        <v>2610</v>
      </c>
      <c r="I188" s="274" t="s">
        <v>2606</v>
      </c>
      <c r="J188" s="274"/>
      <c r="K188" s="239"/>
    </row>
    <row r="189" spans="2:11" customFormat="1" ht="15" customHeight="1" x14ac:dyDescent="0.2">
      <c r="B189" s="218"/>
      <c r="C189" s="251" t="s">
        <v>2611</v>
      </c>
      <c r="D189" s="274"/>
      <c r="E189" s="274"/>
      <c r="F189" s="216" t="s">
        <v>2531</v>
      </c>
      <c r="G189" s="274"/>
      <c r="H189" s="274" t="s">
        <v>2612</v>
      </c>
      <c r="I189" s="274" t="s">
        <v>2613</v>
      </c>
      <c r="J189" s="252" t="s">
        <v>2614</v>
      </c>
      <c r="K189" s="239"/>
    </row>
    <row r="190" spans="2:11" customFormat="1" ht="15" customHeight="1" x14ac:dyDescent="0.2">
      <c r="B190" s="218"/>
      <c r="C190" s="251" t="s">
        <v>2615</v>
      </c>
      <c r="D190" s="274"/>
      <c r="E190" s="274"/>
      <c r="F190" s="216" t="s">
        <v>2531</v>
      </c>
      <c r="G190" s="274"/>
      <c r="H190" s="274" t="s">
        <v>2616</v>
      </c>
      <c r="I190" s="274" t="s">
        <v>2613</v>
      </c>
      <c r="J190" s="252" t="s">
        <v>2614</v>
      </c>
      <c r="K190" s="239"/>
    </row>
    <row r="191" spans="2:11" customFormat="1" ht="15" customHeight="1" x14ac:dyDescent="0.2">
      <c r="B191" s="218"/>
      <c r="C191" s="251" t="s">
        <v>45</v>
      </c>
      <c r="D191" s="274"/>
      <c r="E191" s="274"/>
      <c r="F191" s="216" t="s">
        <v>2525</v>
      </c>
      <c r="G191" s="274"/>
      <c r="H191" s="272" t="s">
        <v>2617</v>
      </c>
      <c r="I191" s="274" t="s">
        <v>2618</v>
      </c>
      <c r="J191" s="274"/>
      <c r="K191" s="239"/>
    </row>
    <row r="192" spans="2:11" customFormat="1" ht="15" customHeight="1" x14ac:dyDescent="0.2">
      <c r="B192" s="218"/>
      <c r="C192" s="251" t="s">
        <v>2619</v>
      </c>
      <c r="D192" s="274"/>
      <c r="E192" s="274"/>
      <c r="F192" s="216" t="s">
        <v>2525</v>
      </c>
      <c r="G192" s="274"/>
      <c r="H192" s="274" t="s">
        <v>2620</v>
      </c>
      <c r="I192" s="274" t="s">
        <v>2560</v>
      </c>
      <c r="J192" s="274"/>
      <c r="K192" s="239"/>
    </row>
    <row r="193" spans="2:11" customFormat="1" ht="15" customHeight="1" x14ac:dyDescent="0.2">
      <c r="B193" s="218"/>
      <c r="C193" s="251" t="s">
        <v>2621</v>
      </c>
      <c r="D193" s="274"/>
      <c r="E193" s="274"/>
      <c r="F193" s="216" t="s">
        <v>2525</v>
      </c>
      <c r="G193" s="274"/>
      <c r="H193" s="274" t="s">
        <v>2622</v>
      </c>
      <c r="I193" s="274" t="s">
        <v>2560</v>
      </c>
      <c r="J193" s="274"/>
      <c r="K193" s="239"/>
    </row>
    <row r="194" spans="2:11" customFormat="1" ht="15" customHeight="1" x14ac:dyDescent="0.2">
      <c r="B194" s="218"/>
      <c r="C194" s="251" t="s">
        <v>2623</v>
      </c>
      <c r="D194" s="274"/>
      <c r="E194" s="274"/>
      <c r="F194" s="216" t="s">
        <v>2531</v>
      </c>
      <c r="G194" s="274"/>
      <c r="H194" s="274" t="s">
        <v>2624</v>
      </c>
      <c r="I194" s="274" t="s">
        <v>2560</v>
      </c>
      <c r="J194" s="274"/>
      <c r="K194" s="239"/>
    </row>
    <row r="195" spans="2:11" customFormat="1" ht="15" customHeight="1" x14ac:dyDescent="0.2">
      <c r="B195" s="244"/>
      <c r="C195" s="253"/>
      <c r="D195" s="225"/>
      <c r="E195" s="225"/>
      <c r="F195" s="225"/>
      <c r="G195" s="225"/>
      <c r="H195" s="225"/>
      <c r="I195" s="225"/>
      <c r="J195" s="225"/>
      <c r="K195" s="245"/>
    </row>
    <row r="196" spans="2:11" customFormat="1" ht="18.75" customHeight="1" x14ac:dyDescent="0.2">
      <c r="B196" s="227"/>
      <c r="C196" s="237"/>
      <c r="D196" s="237"/>
      <c r="E196" s="237"/>
      <c r="F196" s="246"/>
      <c r="G196" s="237"/>
      <c r="H196" s="237"/>
      <c r="I196" s="237"/>
      <c r="J196" s="237"/>
      <c r="K196" s="227"/>
    </row>
    <row r="197" spans="2:11" customFormat="1" ht="18.75" customHeight="1" x14ac:dyDescent="0.2">
      <c r="B197" s="227"/>
      <c r="C197" s="237"/>
      <c r="D197" s="237"/>
      <c r="E197" s="237"/>
      <c r="F197" s="246"/>
      <c r="G197" s="237"/>
      <c r="H197" s="237"/>
      <c r="I197" s="237"/>
      <c r="J197" s="237"/>
      <c r="K197" s="227"/>
    </row>
    <row r="198" spans="2:11" customFormat="1" ht="18.75" customHeight="1" x14ac:dyDescent="0.2"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</row>
    <row r="199" spans="2:11" customFormat="1" ht="13.5" x14ac:dyDescent="0.2">
      <c r="B199" s="186"/>
      <c r="C199" s="187"/>
      <c r="D199" s="187"/>
      <c r="E199" s="187"/>
      <c r="F199" s="187"/>
      <c r="G199" s="187"/>
      <c r="H199" s="187"/>
      <c r="I199" s="187"/>
      <c r="J199" s="187"/>
      <c r="K199" s="188"/>
    </row>
    <row r="200" spans="2:11" customFormat="1" ht="21" x14ac:dyDescent="0.2">
      <c r="B200" s="189"/>
      <c r="C200" s="326" t="s">
        <v>2625</v>
      </c>
      <c r="D200" s="326"/>
      <c r="E200" s="326"/>
      <c r="F200" s="326"/>
      <c r="G200" s="326"/>
      <c r="H200" s="326"/>
      <c r="I200" s="326"/>
      <c r="J200" s="326"/>
      <c r="K200" s="190"/>
    </row>
    <row r="201" spans="2:11" customFormat="1" ht="25.5" customHeight="1" x14ac:dyDescent="0.3">
      <c r="B201" s="189"/>
      <c r="C201" s="273" t="s">
        <v>2626</v>
      </c>
      <c r="D201" s="273"/>
      <c r="E201" s="273"/>
      <c r="F201" s="273" t="s">
        <v>2627</v>
      </c>
      <c r="G201" s="254"/>
      <c r="H201" s="327" t="s">
        <v>2628</v>
      </c>
      <c r="I201" s="327"/>
      <c r="J201" s="327"/>
      <c r="K201" s="190"/>
    </row>
    <row r="202" spans="2:11" customFormat="1" ht="5.25" customHeight="1" x14ac:dyDescent="0.2">
      <c r="B202" s="218"/>
      <c r="C202" s="213"/>
      <c r="D202" s="213"/>
      <c r="E202" s="213"/>
      <c r="F202" s="213"/>
      <c r="G202" s="237"/>
      <c r="H202" s="213"/>
      <c r="I202" s="213"/>
      <c r="J202" s="213"/>
      <c r="K202" s="239"/>
    </row>
    <row r="203" spans="2:11" customFormat="1" ht="15" customHeight="1" x14ac:dyDescent="0.2">
      <c r="B203" s="218"/>
      <c r="C203" s="274" t="s">
        <v>2618</v>
      </c>
      <c r="D203" s="274"/>
      <c r="E203" s="274"/>
      <c r="F203" s="216" t="s">
        <v>46</v>
      </c>
      <c r="G203" s="274"/>
      <c r="H203" s="325" t="s">
        <v>2629</v>
      </c>
      <c r="I203" s="325"/>
      <c r="J203" s="325"/>
      <c r="K203" s="239"/>
    </row>
    <row r="204" spans="2:11" customFormat="1" ht="15" customHeight="1" x14ac:dyDescent="0.2">
      <c r="B204" s="218"/>
      <c r="C204" s="274"/>
      <c r="D204" s="274"/>
      <c r="E204" s="274"/>
      <c r="F204" s="216" t="s">
        <v>47</v>
      </c>
      <c r="G204" s="274"/>
      <c r="H204" s="325" t="s">
        <v>2630</v>
      </c>
      <c r="I204" s="325"/>
      <c r="J204" s="325"/>
      <c r="K204" s="239"/>
    </row>
    <row r="205" spans="2:11" customFormat="1" ht="15" customHeight="1" x14ac:dyDescent="0.2">
      <c r="B205" s="218"/>
      <c r="C205" s="274"/>
      <c r="D205" s="274"/>
      <c r="E205" s="274"/>
      <c r="F205" s="216" t="s">
        <v>50</v>
      </c>
      <c r="G205" s="274"/>
      <c r="H205" s="325" t="s">
        <v>2631</v>
      </c>
      <c r="I205" s="325"/>
      <c r="J205" s="325"/>
      <c r="K205" s="239"/>
    </row>
    <row r="206" spans="2:11" customFormat="1" ht="15" customHeight="1" x14ac:dyDescent="0.2">
      <c r="B206" s="218"/>
      <c r="C206" s="274"/>
      <c r="D206" s="274"/>
      <c r="E206" s="274"/>
      <c r="F206" s="216" t="s">
        <v>48</v>
      </c>
      <c r="G206" s="274"/>
      <c r="H206" s="325" t="s">
        <v>2632</v>
      </c>
      <c r="I206" s="325"/>
      <c r="J206" s="325"/>
      <c r="K206" s="239"/>
    </row>
    <row r="207" spans="2:11" customFormat="1" ht="15" customHeight="1" x14ac:dyDescent="0.2">
      <c r="B207" s="218"/>
      <c r="C207" s="274"/>
      <c r="D207" s="274"/>
      <c r="E207" s="274"/>
      <c r="F207" s="216" t="s">
        <v>49</v>
      </c>
      <c r="G207" s="274"/>
      <c r="H207" s="325" t="s">
        <v>2633</v>
      </c>
      <c r="I207" s="325"/>
      <c r="J207" s="325"/>
      <c r="K207" s="239"/>
    </row>
    <row r="208" spans="2:11" customFormat="1" ht="15" customHeight="1" x14ac:dyDescent="0.2">
      <c r="B208" s="218"/>
      <c r="C208" s="274"/>
      <c r="D208" s="274"/>
      <c r="E208" s="274"/>
      <c r="F208" s="216"/>
      <c r="G208" s="274"/>
      <c r="H208" s="274"/>
      <c r="I208" s="274"/>
      <c r="J208" s="274"/>
      <c r="K208" s="239"/>
    </row>
    <row r="209" spans="2:11" customFormat="1" ht="15" customHeight="1" x14ac:dyDescent="0.2">
      <c r="B209" s="218"/>
      <c r="C209" s="274" t="s">
        <v>2572</v>
      </c>
      <c r="D209" s="274"/>
      <c r="E209" s="274"/>
      <c r="F209" s="216" t="s">
        <v>82</v>
      </c>
      <c r="G209" s="274"/>
      <c r="H209" s="325" t="s">
        <v>2634</v>
      </c>
      <c r="I209" s="325"/>
      <c r="J209" s="325"/>
      <c r="K209" s="239"/>
    </row>
    <row r="210" spans="2:11" customFormat="1" ht="15" customHeight="1" x14ac:dyDescent="0.2">
      <c r="B210" s="218"/>
      <c r="C210" s="274"/>
      <c r="D210" s="274"/>
      <c r="E210" s="274"/>
      <c r="F210" s="216" t="s">
        <v>2471</v>
      </c>
      <c r="G210" s="274"/>
      <c r="H210" s="325" t="s">
        <v>2472</v>
      </c>
      <c r="I210" s="325"/>
      <c r="J210" s="325"/>
      <c r="K210" s="239"/>
    </row>
    <row r="211" spans="2:11" customFormat="1" ht="15" customHeight="1" x14ac:dyDescent="0.2">
      <c r="B211" s="218"/>
      <c r="C211" s="274"/>
      <c r="D211" s="274"/>
      <c r="E211" s="274"/>
      <c r="F211" s="216" t="s">
        <v>2469</v>
      </c>
      <c r="G211" s="274"/>
      <c r="H211" s="325" t="s">
        <v>2635</v>
      </c>
      <c r="I211" s="325"/>
      <c r="J211" s="325"/>
      <c r="K211" s="239"/>
    </row>
    <row r="212" spans="2:11" customFormat="1" ht="15" customHeight="1" x14ac:dyDescent="0.2">
      <c r="B212" s="255"/>
      <c r="C212" s="274"/>
      <c r="D212" s="274"/>
      <c r="E212" s="274"/>
      <c r="F212" s="216" t="s">
        <v>2473</v>
      </c>
      <c r="G212" s="251"/>
      <c r="H212" s="324" t="s">
        <v>130</v>
      </c>
      <c r="I212" s="324"/>
      <c r="J212" s="324"/>
      <c r="K212" s="256"/>
    </row>
    <row r="213" spans="2:11" customFormat="1" ht="15" customHeight="1" x14ac:dyDescent="0.2">
      <c r="B213" s="255"/>
      <c r="C213" s="274"/>
      <c r="D213" s="274"/>
      <c r="E213" s="274"/>
      <c r="F213" s="216" t="s">
        <v>2412</v>
      </c>
      <c r="G213" s="251"/>
      <c r="H213" s="324" t="s">
        <v>2636</v>
      </c>
      <c r="I213" s="324"/>
      <c r="J213" s="324"/>
      <c r="K213" s="256"/>
    </row>
    <row r="214" spans="2:11" customFormat="1" ht="15" customHeight="1" x14ac:dyDescent="0.2">
      <c r="B214" s="255"/>
      <c r="C214" s="274"/>
      <c r="D214" s="274"/>
      <c r="E214" s="274"/>
      <c r="F214" s="216"/>
      <c r="G214" s="251"/>
      <c r="H214" s="275"/>
      <c r="I214" s="275"/>
      <c r="J214" s="275"/>
      <c r="K214" s="256"/>
    </row>
    <row r="215" spans="2:11" customFormat="1" ht="15" customHeight="1" x14ac:dyDescent="0.2">
      <c r="B215" s="255"/>
      <c r="C215" s="274" t="s">
        <v>2596</v>
      </c>
      <c r="D215" s="274"/>
      <c r="E215" s="274"/>
      <c r="F215" s="216">
        <v>1</v>
      </c>
      <c r="G215" s="251"/>
      <c r="H215" s="324" t="s">
        <v>2637</v>
      </c>
      <c r="I215" s="324"/>
      <c r="J215" s="324"/>
      <c r="K215" s="256"/>
    </row>
    <row r="216" spans="2:11" customFormat="1" ht="15" customHeight="1" x14ac:dyDescent="0.2">
      <c r="B216" s="255"/>
      <c r="C216" s="274"/>
      <c r="D216" s="274"/>
      <c r="E216" s="274"/>
      <c r="F216" s="216">
        <v>2</v>
      </c>
      <c r="G216" s="251"/>
      <c r="H216" s="324" t="s">
        <v>2638</v>
      </c>
      <c r="I216" s="324"/>
      <c r="J216" s="324"/>
      <c r="K216" s="256"/>
    </row>
    <row r="217" spans="2:11" customFormat="1" ht="15" customHeight="1" x14ac:dyDescent="0.2">
      <c r="B217" s="255"/>
      <c r="C217" s="274"/>
      <c r="D217" s="274"/>
      <c r="E217" s="274"/>
      <c r="F217" s="216">
        <v>3</v>
      </c>
      <c r="G217" s="251"/>
      <c r="H217" s="324" t="s">
        <v>2639</v>
      </c>
      <c r="I217" s="324"/>
      <c r="J217" s="324"/>
      <c r="K217" s="256"/>
    </row>
    <row r="218" spans="2:11" customFormat="1" ht="15" customHeight="1" x14ac:dyDescent="0.2">
      <c r="B218" s="255"/>
      <c r="C218" s="274"/>
      <c r="D218" s="274"/>
      <c r="E218" s="274"/>
      <c r="F218" s="216">
        <v>4</v>
      </c>
      <c r="G218" s="251"/>
      <c r="H218" s="324" t="s">
        <v>2640</v>
      </c>
      <c r="I218" s="324"/>
      <c r="J218" s="324"/>
      <c r="K218" s="256"/>
    </row>
    <row r="219" spans="2:11" customFormat="1" ht="12.75" customHeight="1" x14ac:dyDescent="0.2">
      <c r="B219" s="257"/>
      <c r="C219" s="258"/>
      <c r="D219" s="258"/>
      <c r="E219" s="258"/>
      <c r="F219" s="258"/>
      <c r="G219" s="258"/>
      <c r="H219" s="258"/>
      <c r="I219" s="258"/>
      <c r="J219" s="258"/>
      <c r="K219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2401101 - SO 01 Stavební ...</vt:lpstr>
      <vt:lpstr>2401102 - SO 01 Zdravotec...</vt:lpstr>
      <vt:lpstr>2401103 - VZT</vt:lpstr>
      <vt:lpstr>2401104 - Vytápění a chla...</vt:lpstr>
      <vt:lpstr>24011051 - 1.NP budova B</vt:lpstr>
      <vt:lpstr>24011052 - 1.NP budova C</vt:lpstr>
      <vt:lpstr>24011053 - 2.NP budova  A</vt:lpstr>
      <vt:lpstr>24011054 - 2.NP budova C</vt:lpstr>
      <vt:lpstr>24011055 - 3.NP budova A</vt:lpstr>
      <vt:lpstr>24011056 - 3.NP budova C</vt:lpstr>
      <vt:lpstr>2401106 - Silnoproud</vt:lpstr>
      <vt:lpstr>2401107 - Slaboproud</vt:lpstr>
      <vt:lpstr>2401108 - Měření a regulace</vt:lpstr>
      <vt:lpstr>2401109 - Laboratorní vyb...</vt:lpstr>
      <vt:lpstr>2401110 - Vedlejší a osta...</vt:lpstr>
      <vt:lpstr>Pokyny pro vyplnění</vt:lpstr>
      <vt:lpstr>'2401101 - SO 01 Stavební ...'!Názvy_tisku</vt:lpstr>
      <vt:lpstr>'2401102 - SO 01 Zdravotec...'!Názvy_tisku</vt:lpstr>
      <vt:lpstr>'2401103 - VZT'!Názvy_tisku</vt:lpstr>
      <vt:lpstr>'2401104 - Vytápění a chla...'!Názvy_tisku</vt:lpstr>
      <vt:lpstr>'24011051 - 1.NP budova B'!Názvy_tisku</vt:lpstr>
      <vt:lpstr>'24011052 - 1.NP budova C'!Názvy_tisku</vt:lpstr>
      <vt:lpstr>'24011053 - 2.NP budova  A'!Názvy_tisku</vt:lpstr>
      <vt:lpstr>'24011054 - 2.NP budova C'!Názvy_tisku</vt:lpstr>
      <vt:lpstr>'24011055 - 3.NP budova A'!Názvy_tisku</vt:lpstr>
      <vt:lpstr>'24011056 - 3.NP budova C'!Názvy_tisku</vt:lpstr>
      <vt:lpstr>'2401106 - Silnoproud'!Názvy_tisku</vt:lpstr>
      <vt:lpstr>'2401107 - Slaboproud'!Názvy_tisku</vt:lpstr>
      <vt:lpstr>'2401108 - Měření a regulace'!Názvy_tisku</vt:lpstr>
      <vt:lpstr>'2401109 - Laboratorní vyb...'!Názvy_tisku</vt:lpstr>
      <vt:lpstr>'2401110 - Vedlejší a osta...'!Názvy_tisku</vt:lpstr>
      <vt:lpstr>'Rekapitulace stavby'!Názvy_tisku</vt:lpstr>
      <vt:lpstr>'2401101 - SO 01 Stavební ...'!Oblast_tisku</vt:lpstr>
      <vt:lpstr>'2401102 - SO 01 Zdravotec...'!Oblast_tisku</vt:lpstr>
      <vt:lpstr>'2401103 - VZT'!Oblast_tisku</vt:lpstr>
      <vt:lpstr>'2401104 - Vytápění a chla...'!Oblast_tisku</vt:lpstr>
      <vt:lpstr>'24011051 - 1.NP budova B'!Oblast_tisku</vt:lpstr>
      <vt:lpstr>'24011052 - 1.NP budova C'!Oblast_tisku</vt:lpstr>
      <vt:lpstr>'24011053 - 2.NP budova  A'!Oblast_tisku</vt:lpstr>
      <vt:lpstr>'24011054 - 2.NP budova C'!Oblast_tisku</vt:lpstr>
      <vt:lpstr>'24011055 - 3.NP budova A'!Oblast_tisku</vt:lpstr>
      <vt:lpstr>'24011056 - 3.NP budova C'!Oblast_tisku</vt:lpstr>
      <vt:lpstr>'2401106 - Silnoproud'!Oblast_tisku</vt:lpstr>
      <vt:lpstr>'2401107 - Slaboproud'!Oblast_tisku</vt:lpstr>
      <vt:lpstr>'2401108 - Měření a regulace'!Oblast_tisku</vt:lpstr>
      <vt:lpstr>'2401109 - Laboratorní vyb...'!Oblast_tisku</vt:lpstr>
      <vt:lpstr>'2401110 -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DESKTOP-084633L\Anna Mužná</dc:creator>
  <cp:lastModifiedBy>Tomáš Hrstka</cp:lastModifiedBy>
  <cp:revision/>
  <dcterms:created xsi:type="dcterms:W3CDTF">2024-06-09T19:49:58Z</dcterms:created>
  <dcterms:modified xsi:type="dcterms:W3CDTF">2024-07-09T09:06:36Z</dcterms:modified>
</cp:coreProperties>
</file>