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/>
  <bookViews>
    <workbookView xWindow="0" yWindow="0" windowWidth="33150" windowHeight="17400" tabRatio="667" activeTab="0"/>
  </bookViews>
  <sheets>
    <sheet name="Rekapitulace stavby" sheetId="1" r:id="rId1"/>
    <sheet name="Kácení" sheetId="2" r:id="rId2"/>
    <sheet name="Etapa 2. - instalace u ob..." sheetId="3" r:id="rId3"/>
    <sheet name="Etapa 3. - instalace u ob..." sheetId="4" r:id="rId4"/>
    <sheet name="Etapa 5. - instalace u ob..." sheetId="6" r:id="rId5"/>
  </sheets>
  <definedNames>
    <definedName name="_xlnm._FilterDatabase" localSheetId="2" hidden="1">'Etapa 2. - instalace u ob...'!$C$125:$K$372</definedName>
    <definedName name="_xlnm._FilterDatabase" localSheetId="3" hidden="1">'Etapa 3. - instalace u ob...'!$C$124:$K$291</definedName>
    <definedName name="_xlnm._FilterDatabase" localSheetId="4" hidden="1">'Etapa 5. - instalace u ob...'!$C$125:$K$282</definedName>
    <definedName name="_xlnm._FilterDatabase" localSheetId="1" hidden="1">'Kácení'!$C$117:$K$133</definedName>
    <definedName name="_xlnm.Print_Area" localSheetId="2">'Etapa 2. - instalace u ob...'!$C$4:$J$76,'Etapa 2. - instalace u ob...'!$C$82:$J$107,'Etapa 2. - instalace u ob...'!$C$113:$K$372</definedName>
    <definedName name="_xlnm.Print_Area" localSheetId="3">'Etapa 3. - instalace u ob...'!$C$4:$J$76,'Etapa 3. - instalace u ob...'!$C$82:$J$106,'Etapa 3. - instalace u ob...'!$C$112:$K$291</definedName>
    <definedName name="_xlnm.Print_Area" localSheetId="4">'Etapa 5. - instalace u ob...'!$C$4:$J$76,'Etapa 5. - instalace u ob...'!$C$82:$J$107,'Etapa 5. - instalace u ob...'!$C$113:$K$282</definedName>
    <definedName name="_xlnm.Print_Area" localSheetId="1">'Kácení'!$C$4:$J$76,'Kácení'!$C$82:$J$99,'Kácení'!$C$105:$K$133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'Kácení'!$117:$117</definedName>
    <definedName name="_xlnm.Print_Titles" localSheetId="2">'Etapa 2. - instalace u ob...'!$125:$125</definedName>
    <definedName name="_xlnm.Print_Titles" localSheetId="3">'Etapa 3. - instalace u ob...'!$124:$124</definedName>
    <definedName name="_xlnm.Print_Titles" localSheetId="4">'Etapa 5. - instalace u ob...'!$125:$125</definedName>
  </definedNames>
  <calcPr calcId="191029"/>
</workbook>
</file>

<file path=xl/sharedStrings.xml><?xml version="1.0" encoding="utf-8"?>
<sst xmlns="http://schemas.openxmlformats.org/spreadsheetml/2006/main" count="5630" uniqueCount="882">
  <si>
    <t>Export Komplet</t>
  </si>
  <si>
    <t/>
  </si>
  <si>
    <t>2.0</t>
  </si>
  <si>
    <t>False</t>
  </si>
  <si>
    <t>{f41faca4-e831-4b46-8d20-4e126c673bdc}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</si>
  <si>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</si>
  <si>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</si>
  <si>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</si>
  <si>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</si>
  <si>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</si>
  <si>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</si>
  <si>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</si>
  <si>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</si>
  <si>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</si>
  <si>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2021_530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</si>
  <si>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</si>
  <si>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</si>
  <si>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</si>
  <si>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</si>
  <si>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</si>
  <si>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</si>
  <si>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</si>
  <si>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31. 3. 2022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</si>
  <si>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</si>
  <si>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</si>
  <si>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</si>
  <si>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</si>
  <si>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</si>
  <si>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</si>
  <si>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</si>
  <si>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</si>
  <si>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</si>
  <si>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</si>
  <si>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</si>
  <si>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</si>
  <si>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</si>
  <si>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</si>
  <si>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</si>
  <si>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</si>
  <si>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</si>
  <si>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</si>
  <si>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</si>
  <si>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</si>
  <si>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</si>
  <si>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</si>
  <si>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</si>
  <si>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</si>
  <si>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</si>
  <si>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</si>
  <si>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</si>
  <si>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</si>
  <si>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</si>
  <si>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</si>
  <si>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</si>
  <si>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</si>
  <si>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</si>
  <si>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</si>
  <si>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</si>
  <si>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</si>
  <si>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</si>
  <si>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</si>
  <si>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</si>
  <si>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</si>
  <si>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</si>
  <si>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</si>
  <si>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</si>
  <si>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</si>
  <si>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</si>
  <si>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</si>
  <si>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</si>
  <si>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</si>
  <si>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</si>
  <si>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</si>
  <si>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</si>
  <si>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</si>
  <si>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</si>
  <si>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</si>
  <si>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</si>
  <si>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</si>
  <si>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{c3c3696e-c3e7-43b4-bdfe-347b32c0e088}</t>
  </si>
  <si>
    <t>2</t>
  </si>
  <si>
    <t>Etapa 2.</t>
  </si>
  <si>
    <t>instalace u objektu knihovny</t>
  </si>
  <si>
    <t>{3165662a-a8bb-465d-bf3b-d77b1868d4b6}</t>
  </si>
  <si>
    <t>Etapa 3.</t>
  </si>
  <si>
    <t>instalace u objektu VŠB-TUO</t>
  </si>
  <si>
    <t>{48445487-13f8-40fc-ace3-24c0e00c4611}</t>
  </si>
  <si>
    <t>Etapa 5.</t>
  </si>
  <si>
    <t>instalace u objektu FEI</t>
  </si>
  <si>
    <t>{ff7078e8-db1e-409b-a233-ffd66d580960}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</si>
  <si>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</si>
  <si>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</si>
  <si>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</si>
  <si>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</si>
  <si>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</si>
  <si>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</si>
  <si>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</si>
  <si>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</si>
  <si>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</si>
  <si>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998 - Přesun hmot</t>
  </si>
  <si>
    <t xml:space="preserve">    46-M - Zemní práce při extr.mont.pracích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</si>
  <si>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</si>
  <si>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</si>
  <si>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</si>
  <si>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</si>
  <si>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22-M - Montáže technologických zařízení pro dopravní stavby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</si>
  <si>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</si>
  <si>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</si>
  <si>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</si>
  <si>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</si>
  <si>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</si>
  <si>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</si>
  <si>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</si>
  <si>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</si>
  <si>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</si>
  <si>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</si>
  <si>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</si>
  <si>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</si>
  <si>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</si>
  <si>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</si>
  <si>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</si>
  <si>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</si>
  <si>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</si>
  <si>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</si>
  <si>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</si>
  <si>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m2</t>
  </si>
  <si>
    <t>CS ÚRS 2022 01</t>
  </si>
  <si>
    <t>4</t>
  </si>
  <si>
    <t>PP</t>
  </si>
  <si>
    <t>kus</t>
  </si>
  <si>
    <t>184</t>
  </si>
  <si>
    <t>112101102</t>
  </si>
  <si>
    <t>-671635427</t>
  </si>
  <si>
    <t>Odstranění stromů s odřezáním kmene a s odvětvením listnatých, průměru kmene přes 300 do 500 mm</t>
  </si>
  <si>
    <t>185</t>
  </si>
  <si>
    <t>112101103</t>
  </si>
  <si>
    <t>582774902</t>
  </si>
  <si>
    <t>Odstranění stromů s odřezáním kmene a s odvětvením listnatých, průměru kmene přes 500 do 700 mm</t>
  </si>
  <si>
    <t>vlastní</t>
  </si>
  <si>
    <t>182</t>
  </si>
  <si>
    <t>112251101-R2</t>
  </si>
  <si>
    <t>Náhradní výsadba - komplet zajištění vysazení dřeviny  rodu Acer (javor) o obvodu kmene ve výšce 1 m nad zemí min. 16-18 cm  Položka obsahuje : vykopání jámy, zasazení stromu, včetně zafixování, základní údržby a následné úpravy povrchů. Kónkrétní dřeviny</t>
  </si>
  <si>
    <t>-56477965</t>
  </si>
  <si>
    <t>Náhradní výsadba - komplet zajištění vysazení dřeviny  rodu Acer (javor) o obvodu kmene ve výšce 1 m nad zemí min. 16-18 cm  Položka obsahuje : vykopání jámy, zasazení stromu, včetně zafixování, základní údržby a následné úpravy povrchů. Kónkrétní dřeviny nutno vyřešit v rámci realizační dokumentace v koordinaci s dendrologem.</t>
  </si>
  <si>
    <t>183</t>
  </si>
  <si>
    <t>112251101-R3</t>
  </si>
  <si>
    <t>Následná péče o náhradní výsadbu</t>
  </si>
  <si>
    <t>-1985097891</t>
  </si>
  <si>
    <t>Po dobu 5 let bude zajištěna následná péče o vysazenou dřevinu, která bude spočívat v zajištění kmene stromu proti mechanickému poškození (ochrana paty kmene chráničkou, bandáž kmene apod., v zálivce, odplevelování, výchovném řezu (komparativní řez) s přihlédnutím ke standardu péče o přírodu a krajinu, řada A, arboristický standard, SPPK A 02002 Řez stromů, opravě úvazků, případně výměny kůlů a sledování zdravotního stavu dřeviny, včetně výměny uhynulého jedince v nejbližším vhodném období. Při realizaci náhradní výsadby bude přihlédnuto ke standardům péče o přírodu a krajinu, řada A, arboristický standard, SPPK A 02001 Výsadba stromů, které jsou veřejně přístupné na www.standardy.nature.cz/seznam-standardu.</t>
  </si>
  <si>
    <t>186</t>
  </si>
  <si>
    <t>112251102</t>
  </si>
  <si>
    <t>780655365</t>
  </si>
  <si>
    <t>Odstranění pařezů strojně s jejich vykopáním, vytrháním nebo odstřelením průměru přes 300 do 500 mm</t>
  </si>
  <si>
    <t>187</t>
  </si>
  <si>
    <t>112251103</t>
  </si>
  <si>
    <t>-1205326534</t>
  </si>
  <si>
    <t>Odstranění pařezů strojně s jejich vykopáním, vytrháním nebo odstřelením průměru přes 500 do 700 mm</t>
  </si>
  <si>
    <t>3</t>
  </si>
  <si>
    <t>167111101</t>
  </si>
  <si>
    <t>Nakládání výkopku z hornin třídy těžitelnosti I skupiny 1 až 3 ručně</t>
  </si>
  <si>
    <t>m3</t>
  </si>
  <si>
    <t>Nakládání, skládání a překládání neulehlého výkopku nebo sypaniny ručně nakládání, z hornin třídy těžitelnosti I, skupiny 1 až 3</t>
  </si>
  <si>
    <t>171201221-R1</t>
  </si>
  <si>
    <t>Poplatek za uložení na skládce (skládkovné) sypaniny</t>
  </si>
  <si>
    <t>t</t>
  </si>
  <si>
    <t>P</t>
  </si>
  <si>
    <t xml:space="preserve">Poznámka k položce:
-Uložení sypaniny poplatek za uložení sypaniny na skládce ( skládkovné )
</t>
  </si>
  <si>
    <t>5</t>
  </si>
  <si>
    <t>171201221-R2</t>
  </si>
  <si>
    <t>Poplatek za uložení na skládce (skládkovné) stavebního betonového odpadu</t>
  </si>
  <si>
    <t xml:space="preserve">Poznámka k položce:
-Uložení stavebního betonového odpadu poplatek za uložení na skládce ( skládkovné )
</t>
  </si>
  <si>
    <t>6</t>
  </si>
  <si>
    <t>171201221-R3</t>
  </si>
  <si>
    <t>Poplatek za uložení na skládce (skládkovné) stavebního železobetonového odpadu</t>
  </si>
  <si>
    <t xml:space="preserve">Poznámka k položce:
-Uložení stavebního železobetonového odpadu poplatek za uložení na skládce ( skládkovné )
</t>
  </si>
  <si>
    <t>7</t>
  </si>
  <si>
    <t>171201221-R4</t>
  </si>
  <si>
    <t>Poplatek za uložení na skládce (skládkovné) směsný odpad</t>
  </si>
  <si>
    <t xml:space="preserve">Poznámka k položce:
-Poplatek za uložení stavebního směsného odpadu na skládce (skládkovné)
</t>
  </si>
  <si>
    <t>8</t>
  </si>
  <si>
    <t>171201221-R5</t>
  </si>
  <si>
    <t>Poplatek za uložení na skládce (skládkovné) z plastických hmot</t>
  </si>
  <si>
    <t xml:space="preserve">Poznámka k položce:
-Poplatek za uložení stavebního  odpadu z plastických hmot na skládce (skládkovné)
</t>
  </si>
  <si>
    <t>9</t>
  </si>
  <si>
    <t>171251201</t>
  </si>
  <si>
    <t>Uložení sypaniny na skládky nebo meziskládky</t>
  </si>
  <si>
    <t>Uložení sypaniny na skládky nebo meziskládky bez hutnění s upravením uložené sypaniny do předepsaného tvaru</t>
  </si>
  <si>
    <t>10</t>
  </si>
  <si>
    <t>181911101-R</t>
  </si>
  <si>
    <t>Konečná úprava terénu ve volném terénu urovnání, osetí, příp. vrácení drnů, zahrnuje i dočasnou úpravu před zbudováním finálních zpevněných ploch.</t>
  </si>
  <si>
    <t>Poznámka k položce:
urovnání, osetí, příp. vrácení drnů, zahrnuje i dočasnou úpravu před zbudováním finálních zpevněných ploch.</t>
  </si>
  <si>
    <t>11</t>
  </si>
  <si>
    <t>460131113-R</t>
  </si>
  <si>
    <t>Hloubení nezapažených jam pro stožáry jednoduché délky do 10 m ručně v hornině tř 3-4</t>
  </si>
  <si>
    <t>64</t>
  </si>
  <si>
    <t>12</t>
  </si>
  <si>
    <t>X02</t>
  </si>
  <si>
    <t>Příslušenství pouzdrového základu VO, základ pro sloup BM8
 viz  situace a TZ vetknutý stožár</t>
  </si>
  <si>
    <t>14</t>
  </si>
  <si>
    <t>Z01</t>
  </si>
  <si>
    <t>Obnova betonové patky sadového stožáru po zatažení kabelů VO</t>
  </si>
  <si>
    <t>101</t>
  </si>
  <si>
    <t>Z02</t>
  </si>
  <si>
    <t>Odstranění a obnova živičného povrchu včetně konstrukčních vrstev(chodník)</t>
  </si>
  <si>
    <t>Odstranění a obnova živičného povrchu včetně konstrukčních vrstev(chodník). Položka obsahuje:     -odstranění obrubníků,zřízení obrubníků, odstranění živičného povrchu, zřízení živičného povrchu  včetně kontrukčních vrstev. Položka neobsahuje opravy povrchu v trase které jsou řešeny v rámci jiných SO stejné stavby -nutná koordinace stavebních prací!
Odstranění a obnova živičného povrchu včetně konstrukčních vrstev
je včetně ceny za řezání asfaltového krytu a ceny za nakládání se stavbením odpadem.</t>
  </si>
  <si>
    <t>Z03</t>
  </si>
  <si>
    <t>Odstranění a obnova živičného povrchu včetně konstrukčních vrstev(cesta)</t>
  </si>
  <si>
    <t>Odstranění a obnova živičného povrchu včetně konstrukčních vrstev(cesta). Položka obsahuje:     -odstranění obrubníků,zřízení obrubníků, odstranění živičného povrchu, zřízení živičného povrchu  včetně kontrukčních vrstev. Položka neobsahuje opravy povrchu v trase které jsou řešeny v rámci jiných SO stejné stavby -nutná koordinace stavebních prací!
Odstranění a obnova živičného povrchu včetně konstrukčních vrstev
je včetně ceny za řezání asfaltového krytu a ceny za nakládání se stavbením odpadem.</t>
  </si>
  <si>
    <t>460871145-R</t>
  </si>
  <si>
    <t>Podklad vozovky ze štěrkodrti se zhutněním při elektromontážích tl přes 20 do 50 cm</t>
  </si>
  <si>
    <t>102</t>
  </si>
  <si>
    <t>Z04</t>
  </si>
  <si>
    <t>Rozebrání a obnova zámkové dlažby včetně konstrukčních vrstev(chodník)</t>
  </si>
  <si>
    <t>Rozebrání a obnova zámkové dlažby včetně konstrukčních vrstev(chodník). Položka obsahuje:     -odstranění obrubníků,zřízení obrubníků, odstranění zámkové dlažby, pokládka zámkové dlažby  včetně kontrukčních vrstev. Položka neobsahuje opravy povrchu v trase které jsou řešeny v rámci jiných SO stejné stavby -nutná koordinace stavebních prací!
Rozebrání a obnova zámkové dlažby včetně konstrukčních vrstev
je včetně ceny za případné doplnění nových kusů, které budou poškozeny a ceny za nakládání se stavbením odpadem.</t>
  </si>
  <si>
    <t>998</t>
  </si>
  <si>
    <t>Přesun hmot</t>
  </si>
  <si>
    <t>998011001-R</t>
  </si>
  <si>
    <t>Odvoz suti na skládku a vybouraných hmot nebo meziskládku do 1 km se složením</t>
  </si>
  <si>
    <t>998011019-R</t>
  </si>
  <si>
    <t>Příplatek k odvozu suti a vybouraných hmot na skládku ZKD 1 km přes 1 km do 20 km</t>
  </si>
  <si>
    <t>46-M</t>
  </si>
  <si>
    <t>Zemní práce při extr.mont.pracích</t>
  </si>
  <si>
    <t>16</t>
  </si>
  <si>
    <t>460161172</t>
  </si>
  <si>
    <t>Hloubení kabelových rýh ručně š 35 cm hl 80 cm v hornině tř I skupiny 3</t>
  </si>
  <si>
    <t>m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</si>
  <si>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 skupiny 3</t>
  </si>
  <si>
    <t>17</t>
  </si>
  <si>
    <t>460161173</t>
  </si>
  <si>
    <t>Hloubení kabelových rýh ručně š 35 cm hl 80 cm v hornině tř II skupiny 4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</si>
  <si>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II skupiny 4</t>
  </si>
  <si>
    <t>104</t>
  </si>
  <si>
    <t>460161482</t>
  </si>
  <si>
    <t>Hloubení kabelových rýh ručně š 60 cm hl 120 cm v hornině tř I skupiny 3</t>
  </si>
  <si>
    <t>Hloubení zapažených i nezapažených kabelových rýh ručně včetně urovnání dna s přemístěním výkopku do vzdálenosti 3 m od okraje jámy nebo s naložením na dopravní prostředek šířky 60 cm hloubky 120 cm v hornině třídy těžitelnosti I skupiny 3</t>
  </si>
  <si>
    <t>105</t>
  </si>
  <si>
    <t>460161483</t>
  </si>
  <si>
    <t>Hloubení kabelových rýh ručně š 60 cm hl 120 cm v hornině tř II skupiny 4</t>
  </si>
  <si>
    <t>Hloubení zapažených i nezapažených kabelových rýh ručně včetně urovnání dna s přemístěním výkopku do vzdálenosti 3 m od okraje jámy nebo s naložením na dopravní prostředek šířky 60 cm hloubky 120 cm v hornině třídy těžitelnosti II skupiny 4</t>
  </si>
  <si>
    <t>22</t>
  </si>
  <si>
    <t>460431152</t>
  </si>
  <si>
    <t>Zásyp kabelových rýh ručně se zhutněním š 35 cm hl 50 cm z horniny tř I skupiny 3</t>
  </si>
  <si>
    <t>Zásyp kabelových rýh ručně s přemístění sypaniny ze vzdálenosti do 10 m, s uložením výkopku ve vrstvách včetně zhutnění a úpravy povrchu šířky 35 cm hloubky 50 cm z hornině třídy těžitelnosti I skupiny 3</t>
  </si>
  <si>
    <t>23</t>
  </si>
  <si>
    <t>460431153</t>
  </si>
  <si>
    <t>Zásyp kabelových rýh ručně se zhutněním š 35 cm hl 50 cm z horniny tř II skupiny 4</t>
  </si>
  <si>
    <t>Zásyp kabelových rýh ručně s přemístění sypaniny ze vzdálenosti do 10 m, s uložením výkopku ve vrstvách včetně zhutnění a úpravy povrchu šířky 35 cm hloubky 50 cm z horniny třídy těžitelnosti II skupiny 4</t>
  </si>
  <si>
    <t>108</t>
  </si>
  <si>
    <t>460431462</t>
  </si>
  <si>
    <t>Zásyp kabelových rýh ručně se zhutněním š 60 cm hl 80 cm z horniny tř I skupiny 3</t>
  </si>
  <si>
    <t>Zásyp kabelových rýh ručně s přemístění sypaniny ze vzdálenosti do 10 m, s uložením výkopku ve vrstvách včetně zhutnění a úpravy povrchu šířky 60 cm hloubky 80 cm z horniny třídy těžitelnosti I skupiny 3</t>
  </si>
  <si>
    <t>107</t>
  </si>
  <si>
    <t>460431463</t>
  </si>
  <si>
    <t>Zásyp kabelových rýh ručně se zhutněním š 60 cm hl 80 cm z horniny tř II skupiny 4</t>
  </si>
  <si>
    <t>Zásyp kabelových rýh ručně s přemístění sypaniny ze vzdálenosti do 10 m, s uložením výkopku ve vrstvách včetně zhutnění a úpravy povrchu šířky 60 cm hloubky 80 cm z horniny třídy těžitelnosti II skupiny 4</t>
  </si>
  <si>
    <t>460490014</t>
  </si>
  <si>
    <t>Výstražná fólie pro krytí sdělovacích kabelů šířky 40 cm</t>
  </si>
  <si>
    <t>Výstražná fólie z PVC pro krytí kabelů včetně vyrovnání povrchu rýhy, rozvinutí a uložení fólie šířky do 40 cm, pro sdělovací vedení</t>
  </si>
  <si>
    <t>M</t>
  </si>
  <si>
    <t>69311311</t>
  </si>
  <si>
    <t>pás varovný plný PE š 330mm s potiskem, sdělovací vedení</t>
  </si>
  <si>
    <t>128</t>
  </si>
  <si>
    <t>28</t>
  </si>
  <si>
    <t>460641122</t>
  </si>
  <si>
    <t>Základové konstrukce při elektromontážích ze ŽB tř. C 12/15 bez zvláštních nároků na prostředí</t>
  </si>
  <si>
    <t>Základové konstrukce základ bez bednění do rostlé zeminy z monolitického železobetonu bez výztuže bez zvláštních nároků na prostředí tř. C 12/15</t>
  </si>
  <si>
    <t>Poznámka k položce:
obetonování RVOO-1, RVOO-2, prostupy 9*0,5*0,4</t>
  </si>
  <si>
    <t>29</t>
  </si>
  <si>
    <t>460641126</t>
  </si>
  <si>
    <t>Základové konstrukce při elektromontážích ze ŽB tř. C 30/37 bez zvláštních nároků na prostředí</t>
  </si>
  <si>
    <t>Základové konstrukce základ bez bednění do rostlé zeminy z monolitického železobetonu bez výztuže bez zvláštních nároků na prostředí tř. C 30/37</t>
  </si>
  <si>
    <t>Poznámka k položce:
Betonové konstrukce základů VO, beton do tř. C 30/37 XA</t>
  </si>
  <si>
    <t>30</t>
  </si>
  <si>
    <t>460641221</t>
  </si>
  <si>
    <t>Výztuž základových konstrukcí při elektromontážích svařovanými sítěmi Kari</t>
  </si>
  <si>
    <t>Základové konstrukce výztuž ze svařovaných sítí z drátů typu KARI</t>
  </si>
  <si>
    <t>109</t>
  </si>
  <si>
    <t>460661512</t>
  </si>
  <si>
    <t>Kabelové lože z písku pro kabely nn kryté plastovou fólií š lože přes 25 do 50 cm</t>
  </si>
  <si>
    <t>Kabelové lože z písku včetně podsypu, zhutnění a urovnání povrchu pro kabely nn zakryté plastovou fólií, šířky přes 25 do 50 cm</t>
  </si>
  <si>
    <t>124</t>
  </si>
  <si>
    <t>460791112</t>
  </si>
  <si>
    <t>Montáž trubek ochranných plastových uložených volně do rýhy tuhých D přes 32 do 50 mm</t>
  </si>
  <si>
    <t>Montáž trubek ochranných uložených volně do rýhy plastových tuhých, vnitřního průměru přes 32 do 50 mm</t>
  </si>
  <si>
    <t>125</t>
  </si>
  <si>
    <t>34571360</t>
  </si>
  <si>
    <t>trubka elektroinstalační HDPE tuhá dvouplášťová korugovaná D 32/40mm včetně prořezu 5%</t>
  </si>
  <si>
    <t>Poznámka k položce:
- včetně ukončení a zaslepení</t>
  </si>
  <si>
    <t>32</t>
  </si>
  <si>
    <t>460791114</t>
  </si>
  <si>
    <t>Montáž trubek ochranných plastových uložených volně do rýhy tuhých D přes 90 do 110 mm</t>
  </si>
  <si>
    <t>Montáž trubek ochranných uložených volně do rýhy plastových tuhých, vnitřního průměru přes 90 do 110 mm</t>
  </si>
  <si>
    <t>33</t>
  </si>
  <si>
    <t>34571365</t>
  </si>
  <si>
    <t>trubka elektroinstalační HDPE tuhá dvouplášťová korugovaná D 94/110mm včetně prořezu 5%</t>
  </si>
  <si>
    <t>34</t>
  </si>
  <si>
    <t>460791213</t>
  </si>
  <si>
    <t>Montáž trubek ochranných plastových uložených volně do rýhy ohebných přes 50 do 90 mm</t>
  </si>
  <si>
    <t>Montáž trubek ochranných uložených volně do rýhy plastových ohebných, vnitřního průměru přes 50 do 90 mm</t>
  </si>
  <si>
    <t>35</t>
  </si>
  <si>
    <t>34571353</t>
  </si>
  <si>
    <t>trubka elektroinstalační ohebná dvouplášťová korugovaná (chránička) D 61/75mm včetně prořezu 5%</t>
  </si>
  <si>
    <t>460841123</t>
  </si>
  <si>
    <t>Osazení kabelové komory z dílu HDPE plochy do 1,5 m2 hl do 1,3 m pro běžné zatížení</t>
  </si>
  <si>
    <t>Osazení kabelové komory z plastů pro běžné zatížení komorového dílu z polyetylénu HDPE půdorysné plochy od 1,0 m2 do 1,5 m2, světlé hloubky od 1,0 do 1,3 m</t>
  </si>
  <si>
    <t>460841141</t>
  </si>
  <si>
    <t>Osazení víka z HDPE plochy do 1,0 m2 pro kabelové komory z plastů pro běžné zatížení</t>
  </si>
  <si>
    <t>Osazení kabelové komory z plastů pro běžné zatížení víka z polyetylénu HDPE půdorysné plochy do 1,0 m2</t>
  </si>
  <si>
    <t>59213370.R</t>
  </si>
  <si>
    <t>Kabelová komora, vnitřní rozměr 1220x910x915mm, včetně víka HDPE</t>
  </si>
  <si>
    <t>Kabelová komora 1220x910x915mm, včetně víka HDPE</t>
  </si>
  <si>
    <t>36</t>
  </si>
  <si>
    <t>468051121</t>
  </si>
  <si>
    <t>Bourání základu betonového při elektromontážích</t>
  </si>
  <si>
    <t>Bourání základu betonového</t>
  </si>
  <si>
    <t>PSV</t>
  </si>
  <si>
    <t>Práce a dodávky PSV</t>
  </si>
  <si>
    <t>741</t>
  </si>
  <si>
    <t>Elektroinstalace - silnoproud</t>
  </si>
  <si>
    <t>37</t>
  </si>
  <si>
    <t>210220301</t>
  </si>
  <si>
    <t>Montáž svorek hromosvodných se 2 šrouby</t>
  </si>
  <si>
    <t>Montáž hromosvodného vedení  svorek se 2 šrouby</t>
  </si>
  <si>
    <t>38</t>
  </si>
  <si>
    <t>35441996</t>
  </si>
  <si>
    <t>svorka odbočovací a spojovací pro spojování kruhových a páskových vodičů, FeZn</t>
  </si>
  <si>
    <t>39</t>
  </si>
  <si>
    <t>35441895</t>
  </si>
  <si>
    <t>svorka připojovací k připojení kovových částí SP 01</t>
  </si>
  <si>
    <t>741128002</t>
  </si>
  <si>
    <t>Ostatní práce při montáži vodičů a kabelů - označení dalším štítkem</t>
  </si>
  <si>
    <t>Ostatní práce při montáži vodičů a kabelů úpravy vodičů a kabelů označování dalším štítkem</t>
  </si>
  <si>
    <t>121</t>
  </si>
  <si>
    <t>741231001</t>
  </si>
  <si>
    <t>Montáž svorkovnice do rozvaděčů - řadová vodič do 2,5 mm2 se zapojením vodičů</t>
  </si>
  <si>
    <t>Montáž svorkovnic do rozváděčů s popisnými štítky se zapojením vodičů na jedné straně řadových, průřezové plochy vodičů do 2,5 mm2</t>
  </si>
  <si>
    <t>122</t>
  </si>
  <si>
    <t>341741231001 - R1</t>
  </si>
  <si>
    <t>pomocná svorkovnice pro DALI-linku 3x2,5mm</t>
  </si>
  <si>
    <t>ks</t>
  </si>
  <si>
    <t>133</t>
  </si>
  <si>
    <t>741210001</t>
  </si>
  <si>
    <t>Montáž rozvodnice oceloplechová nebo plastová běžná do 20 kg</t>
  </si>
  <si>
    <t>Montáž rozvodnic oceloplechových nebo plastových bez zapojení vodičů běžných, hmotnosti do 20 kg</t>
  </si>
  <si>
    <t>134</t>
  </si>
  <si>
    <t>35711012-R</t>
  </si>
  <si>
    <t>Rozvodnice pro VO,  IP 54/40</t>
  </si>
  <si>
    <t>741330602-R</t>
  </si>
  <si>
    <t>Montáž soumrakového relé včetně čidla se zapojením vodičů</t>
  </si>
  <si>
    <t>741330602-R1</t>
  </si>
  <si>
    <t>somrakový spínač včetně čidla a příslušenství, umístěného na fasádu</t>
  </si>
  <si>
    <t>130</t>
  </si>
  <si>
    <t>741330602-R2</t>
  </si>
  <si>
    <t>Montáž koncového relé pro systém DALI se zapojením vodičů</t>
  </si>
  <si>
    <t>Poznámka k položce:
Prvek bude umístěn v rozvodnici VO</t>
  </si>
  <si>
    <t>131</t>
  </si>
  <si>
    <t>741330602-R3</t>
  </si>
  <si>
    <t>Koncové spínací  relé pro systém DALI se zapojením vodičů</t>
  </si>
  <si>
    <t>135</t>
  </si>
  <si>
    <t>741330602-R4</t>
  </si>
  <si>
    <t>Montáž spínacích prvků pro systém DALI se zapojením vodičů</t>
  </si>
  <si>
    <t>136</t>
  </si>
  <si>
    <t>741330602-R5</t>
  </si>
  <si>
    <t>Spínací prvek pro systém DALI(stykač 3f) se zapojením vodičů</t>
  </si>
  <si>
    <t>Spínací prvek pro systém DALI(stykač) se zapojením vodičů</t>
  </si>
  <si>
    <t>45</t>
  </si>
  <si>
    <t>741410071</t>
  </si>
  <si>
    <t>Montáž pospojování ochranné konstrukce ostatní vodičem do 16 mm2 uloženým volně nebo pod omítku</t>
  </si>
  <si>
    <t>Montáž uzemňovacího vedení s upevněním, propojením a připojením pomocí svorek doplňků ostatních konstrukcí vodičem průřezu do 16 mm2, uloženým volně nebo pod omítkou</t>
  </si>
  <si>
    <t>46</t>
  </si>
  <si>
    <t>35441073</t>
  </si>
  <si>
    <t>drát D 10mm FeZn</t>
  </si>
  <si>
    <t>kg</t>
  </si>
  <si>
    <t>47</t>
  </si>
  <si>
    <t>35442062</t>
  </si>
  <si>
    <t>pás zemnící 30x4mm FeZn</t>
  </si>
  <si>
    <t>132</t>
  </si>
  <si>
    <t>48</t>
  </si>
  <si>
    <t>X01a</t>
  </si>
  <si>
    <t>Utěsnění chrániček, zemních prostupů.</t>
  </si>
  <si>
    <t xml:space="preserve">Kompletní utěsnění chrániček, zemních prostupů.
Utěsnění chrániček a prostupů proti vnikání nečistot a vody, vodotěsnou těsnící hmotou, 
</t>
  </si>
  <si>
    <t>Poznámka k položce:
Zatěsnění prostupů konstrukcí stavební
Zatěsnění  prostupu chrániček</t>
  </si>
  <si>
    <t>Práce a dodávky M</t>
  </si>
  <si>
    <t>21-M</t>
  </si>
  <si>
    <t>Elektromontáže</t>
  </si>
  <si>
    <t>49</t>
  </si>
  <si>
    <t>210040011</t>
  </si>
  <si>
    <t>Montáž sloupů nn ocelových trubkových jednoduchých do 12 m</t>
  </si>
  <si>
    <t>Montáž sloupů a stožárů venkovního vedení nn bez výstroje  ocelových trubkových včetně rozvozu, vztyčení, očíslování, složení do 12 m jednoduchých</t>
  </si>
  <si>
    <t>Poznámka k položce:
součástí montáže stožárů je i převěšení stávajících dopravních značek umístěných na VO a reklamních tabulí atd.</t>
  </si>
  <si>
    <t>50</t>
  </si>
  <si>
    <t>31674109-R1</t>
  </si>
  <si>
    <t>Stožár osvětlovací 8m 168/114/89 žárový zinek</t>
  </si>
  <si>
    <t>256</t>
  </si>
  <si>
    <t>Poznámka k položce:
viz. vzorové řezy a detaily</t>
  </si>
  <si>
    <t>210040011-D</t>
  </si>
  <si>
    <t>Demontáž sloupů nn ocelových trubkových jednoduchých do 12 m</t>
  </si>
  <si>
    <t>Demontáž sloupů a stožárů venkovního vedení nn bez výstroje  ocelových trubkových včetně rozvozu, vztyčení, očíslování, složení do 12 m jednoduchých</t>
  </si>
  <si>
    <t>Poznámka k položce:
součástí demontáže stožárů je i převěšení stávajících dopravních značek umístěných na VO a reklamních tabulí atd.</t>
  </si>
  <si>
    <t>61</t>
  </si>
  <si>
    <t>210050841</t>
  </si>
  <si>
    <t>Číslování sloupu barvou</t>
  </si>
  <si>
    <t>Ostatní práce na vzdušném vedení  číslování sloupů barvou</t>
  </si>
  <si>
    <t>62</t>
  </si>
  <si>
    <t>24622000- R</t>
  </si>
  <si>
    <t>Barva ve spreji odstín černý</t>
  </si>
  <si>
    <t>hmota nátěrová syntetická vrchní (email) odstín černý</t>
  </si>
  <si>
    <t>210202013</t>
  </si>
  <si>
    <t>Montáž svítidlo LED průmyslové nebo venkovní na výložník</t>
  </si>
  <si>
    <t>Montáž svítidel LED se zapojením vodičů průmyslových nebo venkovních na výložník</t>
  </si>
  <si>
    <t>69</t>
  </si>
  <si>
    <t>34774010-R2</t>
  </si>
  <si>
    <t>svítidlo  LED  do 30W VARIANTA B - instalace zavěsná výška 8m</t>
  </si>
  <si>
    <t>svítidlo  LED  do 30W VARIANTA B - instalace zavěsná výška 8m
viz situace a TZ, včetně zdroje</t>
  </si>
  <si>
    <t>34774010-R3</t>
  </si>
  <si>
    <t>svítidlo  LED  do 110W VARIANTA C - instalace zavěsná výška 8m</t>
  </si>
  <si>
    <t>svítidlo  LED  do 110W VARIANTA C - instalace zavěsná výška 8m
viz situace a TZ, včetně zdroje</t>
  </si>
  <si>
    <t>115</t>
  </si>
  <si>
    <t>34774010-R5</t>
  </si>
  <si>
    <t>svítidlo  LED  do 25W VARIANTA E - instalace zavěsná výška 8m</t>
  </si>
  <si>
    <t>svítidlo  LED  do 25W VARIANTA E - instalace zavěsná výška 8m
viz situace a TZ, včetně zdroje</t>
  </si>
  <si>
    <t>116</t>
  </si>
  <si>
    <t>117</t>
  </si>
  <si>
    <t>34774010-R7</t>
  </si>
  <si>
    <t>svítidlo  LED  do 35W VARIANTA G - instalace zavěsná výška 6m</t>
  </si>
  <si>
    <t>svítidlo  LED  do 35W VARIANTA G - instalace zavěsná výška 6m
viz situace a TZ, včetně zdroje</t>
  </si>
  <si>
    <t>1214847-R1</t>
  </si>
  <si>
    <t>Kabelová koncovka do 1kV na čtyřžílové kabely 6-35</t>
  </si>
  <si>
    <t>Poznámka k položce:
Kabel 4x25</t>
  </si>
  <si>
    <t>74</t>
  </si>
  <si>
    <t>60</t>
  </si>
  <si>
    <t>210202013-D</t>
  </si>
  <si>
    <t>Demotáž svítidlo výbojkové průmyslové nebo venkovní na výložník</t>
  </si>
  <si>
    <t>54</t>
  </si>
  <si>
    <t>210204103</t>
  </si>
  <si>
    <t>Montáž výložníků osvětlení jednoramenných sloupových hmotnosti do 35 kg</t>
  </si>
  <si>
    <t>Montáž výložníků osvětlení  jednoramenných sloupových, hmotnosti do 35 kg</t>
  </si>
  <si>
    <t>55</t>
  </si>
  <si>
    <t>34674109-R1</t>
  </si>
  <si>
    <t>Výložník délky V1-2000/5° pro sloupy8m žárový zinek</t>
  </si>
  <si>
    <t>59</t>
  </si>
  <si>
    <t>210204103-D</t>
  </si>
  <si>
    <t>Demontáž výložníků osvětlení jednoramenných sloupových hmotnosti do 35 kg</t>
  </si>
  <si>
    <t>123</t>
  </si>
  <si>
    <t>210204105</t>
  </si>
  <si>
    <t>Montáž výložníků osvětlení dvouramenných sloupových hmotnosti do 70 kg</t>
  </si>
  <si>
    <t>Montáž výložníků osvětlení  dvouramenných sloupových, hmotnosti do 70 kg</t>
  </si>
  <si>
    <t>57</t>
  </si>
  <si>
    <t>34674109-R2</t>
  </si>
  <si>
    <t>78</t>
  </si>
  <si>
    <t>210812011</t>
  </si>
  <si>
    <t>Montáž kabelu Cu plného nebo laněného do 1 kV žíly 3x1,5 až 6 mm2 (např. CYKY) bez ukončení uloženého volně nebo v liště</t>
  </si>
  <si>
    <t>Montáž izolovaných kabelů měděných do 1 kV bez ukončení plných nebo laněných kulatých (např. CYKY, CHKE-R) uložených volně nebo v liště počtu a průřezu žil 3x1,5 až 6 mm2</t>
  </si>
  <si>
    <t>79</t>
  </si>
  <si>
    <t>34111030</t>
  </si>
  <si>
    <t>kabel instalační jádro Cu plné izolace PVC plášť PVC 450/750V (CYKY) 3x1,5mm2</t>
  </si>
  <si>
    <t>Poznámka k položce:
CYKY, průměr kabelu 8,6mm</t>
  </si>
  <si>
    <t>34111036</t>
  </si>
  <si>
    <t>kabel instalační jádro Cu plné izolace PVC plášť PVC 450/750V (CYKY) 3x2,5mm2</t>
  </si>
  <si>
    <t>Poznámka k položce:
CYKY, průměr kabelu 9,5mm</t>
  </si>
  <si>
    <t>110</t>
  </si>
  <si>
    <t>210812035</t>
  </si>
  <si>
    <t>Montáž kabelu Cu plného nebo laněného do 1 kV žíly 4x16 mm2 (např. CYKY) bez ukončení uloženého volně nebo v liště</t>
  </si>
  <si>
    <t>Montáž izolovaných kabelů měděných do 1 kV bez ukončení plných nebo laněných kulatých (např. CYKY, CHKE-R) uložených volně nebo v liště počtu a průřezu žil 4x16 mm2</t>
  </si>
  <si>
    <t>34111080</t>
  </si>
  <si>
    <t>kabel instalační jádro Cu plné izolace PVC plášť PVC 450/750V (CYKY) 4x16mm2 prožez 5%</t>
  </si>
  <si>
    <t>Poznámka k položce:
CYKY, průměr kabelu 18,6mm</t>
  </si>
  <si>
    <t>113</t>
  </si>
  <si>
    <t>114</t>
  </si>
  <si>
    <t>75</t>
  </si>
  <si>
    <t>741231005</t>
  </si>
  <si>
    <t>Montáž svorkovnice do rozvaděčů - řadová vodič do 25 mm2 se zapojením vodičů</t>
  </si>
  <si>
    <t>Montáž svorkovnic do rozváděčů s popisnými štítky se zapojením vodičů na jedné straně řadových, průřezové plochy vodičů do 25 mm2</t>
  </si>
  <si>
    <t>76</t>
  </si>
  <si>
    <t>34561666-R1</t>
  </si>
  <si>
    <t>Elektrovýzbroj pro kabely 4x25</t>
  </si>
  <si>
    <t xml:space="preserve">Poznámka k položce:
Montáž elektrovýzbroje stožárů osvětlení
elektrovýzbroj, svorkovnice pro max. 4 kabely 4x25 (3F+PEN) a pojistkový odpojovač válcový,  viz TZ, viz situace
</t>
  </si>
  <si>
    <t>86</t>
  </si>
  <si>
    <t>87</t>
  </si>
  <si>
    <t>126</t>
  </si>
  <si>
    <t>22-M</t>
  </si>
  <si>
    <t>Montáže technologických zařízení pro dopravní stavby</t>
  </si>
  <si>
    <t>34571360a</t>
  </si>
  <si>
    <t>Mikrotrubička HDPE venkovní 12/8mm, pro přímou pokládku</t>
  </si>
  <si>
    <t>34571360b</t>
  </si>
  <si>
    <t>Svazek mikrotrubiček 7 x 12/8 mm</t>
  </si>
  <si>
    <t>220182022</t>
  </si>
  <si>
    <t>Uložení HDPE trubky pro optický kabel do výkopu bez zřízení lože a bez krytí</t>
  </si>
  <si>
    <t>Uložení trubky HDPE do výkopu pro optický kabel bez zřízení lože a bez krytí</t>
  </si>
  <si>
    <t>220182025</t>
  </si>
  <si>
    <t>Kontrola průchodnosti trubky pro optický kabel do 2000 m</t>
  </si>
  <si>
    <t>km</t>
  </si>
  <si>
    <t>220110347</t>
  </si>
  <si>
    <t>Marker pro určení trasy kabelů HDPE</t>
  </si>
  <si>
    <t>220182024</t>
  </si>
  <si>
    <t>Označení optického kabelu nebo spojky HDPE trubky zaměřovacím markrem</t>
  </si>
  <si>
    <t>35436027b</t>
  </si>
  <si>
    <t>220182026</t>
  </si>
  <si>
    <t>Montáž spojky bez svařování na HDPE trubce rovné nebo redukční</t>
  </si>
  <si>
    <t>220182027</t>
  </si>
  <si>
    <t>Montáž koncovky nebo záslepky bez svařování na HDPE trubku</t>
  </si>
  <si>
    <t>35436561a</t>
  </si>
  <si>
    <t>Koncovka mikrotrubičky</t>
  </si>
  <si>
    <t>742230803</t>
  </si>
  <si>
    <t>Demontáž venkovní kamery</t>
  </si>
  <si>
    <t>220731022</t>
  </si>
  <si>
    <t>Montáž kamery v krytu</t>
  </si>
  <si>
    <t>220731051</t>
  </si>
  <si>
    <t>Provedení kamerové zkoušky s montáží</t>
  </si>
  <si>
    <t>Provedení kamerové zkoušky s montáží a kontrolou</t>
  </si>
  <si>
    <t>742330101</t>
  </si>
  <si>
    <t>Měření metalického segmentu s vyhotovením protokolu</t>
  </si>
  <si>
    <t>Montáž strukturované kabeláže měření segmentu metalického s vyhotovením protokolu</t>
  </si>
  <si>
    <t>OST</t>
  </si>
  <si>
    <t>Ostatní</t>
  </si>
  <si>
    <t>013254000</t>
  </si>
  <si>
    <t>Dokumentace skutečného provedení stavby</t>
  </si>
  <si>
    <t>1024</t>
  </si>
  <si>
    <t>Dokumentace skutečného provedení stavby
Průzkumné, geodetické a projektové práce projektové práce dokumentace stavby (výkresová a textová) skutečného provedení stavby</t>
  </si>
  <si>
    <t>Poznámka k položce:
Průzkumné, geodetické a projektové práce projektové práce dokumentace stavby (výkresová a textová) skutečného provedení stavby</t>
  </si>
  <si>
    <t>91</t>
  </si>
  <si>
    <t>741810003</t>
  </si>
  <si>
    <t>Celková prohlídka elektrického rozvodu a zařízení do 1 milionu Kč</t>
  </si>
  <si>
    <t>Poznámka k položce:
Výchozí revize</t>
  </si>
  <si>
    <t>94</t>
  </si>
  <si>
    <t>X14</t>
  </si>
  <si>
    <t>Montážní mechanismy</t>
  </si>
  <si>
    <t>hod</t>
  </si>
  <si>
    <t>512</t>
  </si>
  <si>
    <t>Montážní mechanismy,obecné požadavky na pomocnou mechanizaci.</t>
  </si>
  <si>
    <t>95</t>
  </si>
  <si>
    <t>X15</t>
  </si>
  <si>
    <t>Pasportizace stavby</t>
  </si>
  <si>
    <t>Poznámka k položce:
převedení DSPS do standardu pasportů správce osvětlení</t>
  </si>
  <si>
    <t>96</t>
  </si>
  <si>
    <t>97</t>
  </si>
  <si>
    <t>X17</t>
  </si>
  <si>
    <t>Světelně technické měření</t>
  </si>
  <si>
    <t>99</t>
  </si>
  <si>
    <t>X19</t>
  </si>
  <si>
    <t>Vytyčení trasy inženýrských sítí v zastavěném prostoru</t>
  </si>
  <si>
    <t>Etapa 2. - instalace u objektu knihovny</t>
  </si>
  <si>
    <t>1039752114</t>
  </si>
  <si>
    <t>906132480</t>
  </si>
  <si>
    <t>-684709930</t>
  </si>
  <si>
    <t>1298345589</t>
  </si>
  <si>
    <t>1841631713</t>
  </si>
  <si>
    <t>208176012</t>
  </si>
  <si>
    <t>-1043566291</t>
  </si>
  <si>
    <t>1084082620</t>
  </si>
  <si>
    <t>-1392157655</t>
  </si>
  <si>
    <t>100</t>
  </si>
  <si>
    <t>460131113-R2</t>
  </si>
  <si>
    <t>Hloubení nezapažených jam pro stožáry jednoduché délky do 7 m ručně v hornině tř 3-4</t>
  </si>
  <si>
    <t>474270556</t>
  </si>
  <si>
    <t>120</t>
  </si>
  <si>
    <t>-309596821</t>
  </si>
  <si>
    <t>1021305840</t>
  </si>
  <si>
    <t>X02.1</t>
  </si>
  <si>
    <t>Příslušenství pouzdrového základu VO, základ pro sloup BM6
 viz  situace a TZ vetknutý stožár</t>
  </si>
  <si>
    <t>-1199283954</t>
  </si>
  <si>
    <t>Příslušenství pouzdrového základu VO, základ pro sloup BM6 viz  situace a TZ vetknutý stožár</t>
  </si>
  <si>
    <t>2044257301</t>
  </si>
  <si>
    <t>-1554728417</t>
  </si>
  <si>
    <t>1529165981</t>
  </si>
  <si>
    <t>Z05</t>
  </si>
  <si>
    <t>Odstranění a obnova betonového povrchu včetně konstrukčních vrstev(cesta)</t>
  </si>
  <si>
    <t>-1634085516</t>
  </si>
  <si>
    <t>Odstranění a obnova betonového povrchu včetně konstrukčních vrstev(cesta). Položka obsahuje:     -odstranění obrubníků,zřízení obrubníků, odstranění betonového povrchu, zřízení betonového povrchu  včetně kontrukčních vrstev. Položka neobsahuje opravy povrchu v trase které jsou řešeny v rámci jiných SO stejné stavby -nutná koordinace stavebních prací!
Odstranění a obnova betonového povrchu včetně konstrukčních vrstev
je včetně ceny za řezání betonového krytu a ceny za nakládání se stavbením odpadem.</t>
  </si>
  <si>
    <t>Poznámka k položce:
jedná se o okapový chodník pod průjezdem</t>
  </si>
  <si>
    <t>-1184009103</t>
  </si>
  <si>
    <t>18</t>
  </si>
  <si>
    <t>871901829</t>
  </si>
  <si>
    <t>19</t>
  </si>
  <si>
    <t>1676146784</t>
  </si>
  <si>
    <t>20</t>
  </si>
  <si>
    <t>1056502003</t>
  </si>
  <si>
    <t>753517025</t>
  </si>
  <si>
    <t>1583902256</t>
  </si>
  <si>
    <t>-1362363940</t>
  </si>
  <si>
    <t>24</t>
  </si>
  <si>
    <t>721237183</t>
  </si>
  <si>
    <t>25</t>
  </si>
  <si>
    <t>295870225</t>
  </si>
  <si>
    <t>26</t>
  </si>
  <si>
    <t>1100013208</t>
  </si>
  <si>
    <t>106</t>
  </si>
  <si>
    <t>-349917344</t>
  </si>
  <si>
    <t>-2019880483</t>
  </si>
  <si>
    <t>460631212</t>
  </si>
  <si>
    <t>Řízené horizontální vrtání při elektromontážích v hornině tř. těžitelnosti I a II skupiny 1 až 4 vnějšího průměru přes 90 do 110 mm</t>
  </si>
  <si>
    <t>1378255692</t>
  </si>
  <si>
    <t>Zemní protlaky řízené horizontální vrtání v hornině třídy těžitelnosti I a II skupiny 1 až 4 včetně protlačení trub v hloubce do 6 m vnějšího průměru vrtu přes 90 do 110 mm</t>
  </si>
  <si>
    <t>103</t>
  </si>
  <si>
    <t>-1585699155</t>
  </si>
  <si>
    <t>460632113</t>
  </si>
  <si>
    <t>Startovací jáma pro protlak výkop včetně zásypu ručně v hornině tř. těžitelnosti I skupiny 3</t>
  </si>
  <si>
    <t>1162657567</t>
  </si>
  <si>
    <t>Zemní protlaky zemní práce nutné k provedení protlaku výkop včetně zásypu ručně startovací jáma v hornině třídy těžitelnosti I skupiny 3</t>
  </si>
  <si>
    <t>460632213</t>
  </si>
  <si>
    <t>Koncová jáma pro protlak výkop včetně zásypu ručně v hornině tř. těžitelnosti I skupiny 3</t>
  </si>
  <si>
    <t>1829347203</t>
  </si>
  <si>
    <t>Zemní protlaky zemní práce nutné k provedení protlaku výkop včetně zásypu ručně koncová jáma v hornině třídy těžitelnosti I skupiny 3</t>
  </si>
  <si>
    <t>27</t>
  </si>
  <si>
    <t>-797527017</t>
  </si>
  <si>
    <t>645430799</t>
  </si>
  <si>
    <t>-331270140</t>
  </si>
  <si>
    <t>-1976034252</t>
  </si>
  <si>
    <t>31</t>
  </si>
  <si>
    <t>1361884779</t>
  </si>
  <si>
    <t>1588512278</t>
  </si>
  <si>
    <t>-835511563</t>
  </si>
  <si>
    <t>2005944572</t>
  </si>
  <si>
    <t>-792464629</t>
  </si>
  <si>
    <t>1206400159</t>
  </si>
  <si>
    <t>-15622034</t>
  </si>
  <si>
    <t>564484338</t>
  </si>
  <si>
    <t>636514251</t>
  </si>
  <si>
    <t>-393274471</t>
  </si>
  <si>
    <t>948689408</t>
  </si>
  <si>
    <t>1400933518</t>
  </si>
  <si>
    <t>40</t>
  </si>
  <si>
    <t>1916028186</t>
  </si>
  <si>
    <t>43</t>
  </si>
  <si>
    <t>-1371179860</t>
  </si>
  <si>
    <t>44</t>
  </si>
  <si>
    <t>1843023975</t>
  </si>
  <si>
    <t>-728339385</t>
  </si>
  <si>
    <t>-1208728900</t>
  </si>
  <si>
    <t>-1176589365</t>
  </si>
  <si>
    <t>-720442106</t>
  </si>
  <si>
    <t>-450452</t>
  </si>
  <si>
    <t>1502577342</t>
  </si>
  <si>
    <t>51</t>
  </si>
  <si>
    <t>-1674121047</t>
  </si>
  <si>
    <t>52</t>
  </si>
  <si>
    <t>2024489689</t>
  </si>
  <si>
    <t>53</t>
  </si>
  <si>
    <t>210040011-R</t>
  </si>
  <si>
    <t>Montáž sloupů nn ocelových trubkových jednoduchých do 6 m</t>
  </si>
  <si>
    <t>-1607193930</t>
  </si>
  <si>
    <t>31674109-R2</t>
  </si>
  <si>
    <t>Stožár osvětlovací 6m 133/76/60 žárový zinek</t>
  </si>
  <si>
    <t>-559774555</t>
  </si>
  <si>
    <t>368913898</t>
  </si>
  <si>
    <t>56</t>
  </si>
  <si>
    <t>-1209425264</t>
  </si>
  <si>
    <t>-253696583</t>
  </si>
  <si>
    <t>1633991068</t>
  </si>
  <si>
    <t>1396547600</t>
  </si>
  <si>
    <t>63</t>
  </si>
  <si>
    <t>34774010-R4</t>
  </si>
  <si>
    <t>svítidlo  LED  do 80W VARIANTA D - instalace zavěsná výška 8m</t>
  </si>
  <si>
    <t>201384489</t>
  </si>
  <si>
    <t>svítidlo  LED  do 80W VARIANTA D - instalace zavěsná výška 8m
viz situace a TZ, včetně zdroje</t>
  </si>
  <si>
    <t>-176528053</t>
  </si>
  <si>
    <t>66</t>
  </si>
  <si>
    <t>1981661750</t>
  </si>
  <si>
    <t>71</t>
  </si>
  <si>
    <t>-2144393990</t>
  </si>
  <si>
    <t>73</t>
  </si>
  <si>
    <t>1881803645</t>
  </si>
  <si>
    <t>658730737</t>
  </si>
  <si>
    <t>-375473079</t>
  </si>
  <si>
    <t>-2144214434</t>
  </si>
  <si>
    <t>-1955640119</t>
  </si>
  <si>
    <t>80</t>
  </si>
  <si>
    <t>-997186942</t>
  </si>
  <si>
    <t>81</t>
  </si>
  <si>
    <t>1765768914</t>
  </si>
  <si>
    <t>82</t>
  </si>
  <si>
    <t>1404164421</t>
  </si>
  <si>
    <t>83</t>
  </si>
  <si>
    <t>1428908338</t>
  </si>
  <si>
    <t>820448013</t>
  </si>
  <si>
    <t>839487839</t>
  </si>
  <si>
    <t>-1443454286</t>
  </si>
  <si>
    <t>-251085148</t>
  </si>
  <si>
    <t>-981973124</t>
  </si>
  <si>
    <t>1562879079</t>
  </si>
  <si>
    <t>104762535</t>
  </si>
  <si>
    <t>-1116594008</t>
  </si>
  <si>
    <t>127</t>
  </si>
  <si>
    <t>Spojka mikrotrubičky HDPE pr. 12/8</t>
  </si>
  <si>
    <t>583267516</t>
  </si>
  <si>
    <t>1616987976</t>
  </si>
  <si>
    <t>129</t>
  </si>
  <si>
    <t>-1823222996</t>
  </si>
  <si>
    <t>-1708271303</t>
  </si>
  <si>
    <t>816168731</t>
  </si>
  <si>
    <t>-777373920</t>
  </si>
  <si>
    <t>-446825193</t>
  </si>
  <si>
    <t>456562076</t>
  </si>
  <si>
    <t>-320384864</t>
  </si>
  <si>
    <t>92</t>
  </si>
  <si>
    <t>-849602103</t>
  </si>
  <si>
    <t>-1621299128</t>
  </si>
  <si>
    <t>213595539</t>
  </si>
  <si>
    <t>98</t>
  </si>
  <si>
    <t>-1271373438</t>
  </si>
  <si>
    <t>-1713012501</t>
  </si>
  <si>
    <t>Etapa 3. - instalace u objektu VŠB-TUO</t>
  </si>
  <si>
    <t>-1685606407</t>
  </si>
  <si>
    <t>-478947331</t>
  </si>
  <si>
    <t>606724617</t>
  </si>
  <si>
    <t>734581561</t>
  </si>
  <si>
    <t>-1193630209</t>
  </si>
  <si>
    <t>-774262109</t>
  </si>
  <si>
    <t>1380245233</t>
  </si>
  <si>
    <t>2061976924</t>
  </si>
  <si>
    <t>292128715</t>
  </si>
  <si>
    <t>1202017887</t>
  </si>
  <si>
    <t>1089424450</t>
  </si>
  <si>
    <t>-596555063</t>
  </si>
  <si>
    <t>-1055265523</t>
  </si>
  <si>
    <t>-379325168</t>
  </si>
  <si>
    <t>-2070176515</t>
  </si>
  <si>
    <t>119</t>
  </si>
  <si>
    <t>-376089935</t>
  </si>
  <si>
    <t>842657847</t>
  </si>
  <si>
    <t>118</t>
  </si>
  <si>
    <t>40846763</t>
  </si>
  <si>
    <t>2071500725</t>
  </si>
  <si>
    <t>629408965</t>
  </si>
  <si>
    <t>1167381337</t>
  </si>
  <si>
    <t>-1310214525</t>
  </si>
  <si>
    <t>-969598652</t>
  </si>
  <si>
    <t>2097014141</t>
  </si>
  <si>
    <t>41</t>
  </si>
  <si>
    <t>1010826308</t>
  </si>
  <si>
    <t>-252523671</t>
  </si>
  <si>
    <t>1571260578</t>
  </si>
  <si>
    <t>1772709889</t>
  </si>
  <si>
    <t>741110501</t>
  </si>
  <si>
    <t>Montáž lišta a kanálek protahovací šířky do 60 mm</t>
  </si>
  <si>
    <t>-1565540279</t>
  </si>
  <si>
    <t>Montáž lišt a kanálků elektroinstalačních se spojkami, ohyby a rohy a s nasunutím do krabic protahovacích, šířky do 60 mm</t>
  </si>
  <si>
    <t>34571004</t>
  </si>
  <si>
    <t>lišta elektroinstalační hranatá PVC 20x20mm</t>
  </si>
  <si>
    <t>1235242781</t>
  </si>
  <si>
    <t>-1680989189</t>
  </si>
  <si>
    <t>1797909637</t>
  </si>
  <si>
    <t>-586437435</t>
  </si>
  <si>
    <t>-966265685</t>
  </si>
  <si>
    <t>1923627650</t>
  </si>
  <si>
    <t>průraz přes cihlovou stěnu do 60cm</t>
  </si>
  <si>
    <t>-1859426877</t>
  </si>
  <si>
    <t>-283229584</t>
  </si>
  <si>
    <t>-147833017</t>
  </si>
  <si>
    <t>-682694538</t>
  </si>
  <si>
    <t>1224901580</t>
  </si>
  <si>
    <t>-1879566583</t>
  </si>
  <si>
    <t>1094125894</t>
  </si>
  <si>
    <t>-1278347673</t>
  </si>
  <si>
    <t>630408510</t>
  </si>
  <si>
    <t>1644653461</t>
  </si>
  <si>
    <t>-621253237</t>
  </si>
  <si>
    <t>888210320</t>
  </si>
  <si>
    <t>34774010-R11</t>
  </si>
  <si>
    <t>svítidlo  LED  do 20W VARIANTA L včetně pohybového čidla - instalace zavěsná výška dle umístění 2,8-3,8m</t>
  </si>
  <si>
    <t>-308143684</t>
  </si>
  <si>
    <t>svítidlo  LED  do 20W VARIANTA L včetně pohybového čidla - instalace zavěsná výška dle umístění 2,8-3,8m
viz situace a TZ, včetně zdroje</t>
  </si>
  <si>
    <t>1059762347</t>
  </si>
  <si>
    <t>-992600604</t>
  </si>
  <si>
    <t>-1330527573</t>
  </si>
  <si>
    <t>221336573</t>
  </si>
  <si>
    <t>-597445915</t>
  </si>
  <si>
    <t>Výložník délky V2-2000/180°/5° pro sloupy8m žárový zinek</t>
  </si>
  <si>
    <t>-827930337</t>
  </si>
  <si>
    <t>84</t>
  </si>
  <si>
    <t>1754450938</t>
  </si>
  <si>
    <t>85</t>
  </si>
  <si>
    <t>-1656312616</t>
  </si>
  <si>
    <t>526286439</t>
  </si>
  <si>
    <t>1461938756</t>
  </si>
  <si>
    <t>88</t>
  </si>
  <si>
    <t>1886398418</t>
  </si>
  <si>
    <t>-41561793</t>
  </si>
  <si>
    <t>1878972662</t>
  </si>
  <si>
    <t>137</t>
  </si>
  <si>
    <t>138</t>
  </si>
  <si>
    <t>-296043914</t>
  </si>
  <si>
    <t>-1371990661</t>
  </si>
  <si>
    <t>-1391782214</t>
  </si>
  <si>
    <t>75929999</t>
  </si>
  <si>
    <t>-895269311</t>
  </si>
  <si>
    <t>-399372780</t>
  </si>
  <si>
    <t>13</t>
  </si>
  <si>
    <t>741330602-R4.1</t>
  </si>
  <si>
    <t>Etapa 5. - instalace u objektu FEI</t>
  </si>
  <si>
    <t>1558451910</t>
  </si>
  <si>
    <t>726564717</t>
  </si>
  <si>
    <t>237373001</t>
  </si>
  <si>
    <t>-1312766542</t>
  </si>
  <si>
    <t>-1268218668</t>
  </si>
  <si>
    <t>449926907</t>
  </si>
  <si>
    <t>153793644</t>
  </si>
  <si>
    <t>-1487048990</t>
  </si>
  <si>
    <t>-587192784</t>
  </si>
  <si>
    <t>-228250528</t>
  </si>
  <si>
    <t>-718290311</t>
  </si>
  <si>
    <t>-1602250250</t>
  </si>
  <si>
    <t>-1583571568</t>
  </si>
  <si>
    <t>Rozebrání a obnova velkoformátové dlažby včetně konstrukčních vrstev(chodník)</t>
  </si>
  <si>
    <t>-1924343566</t>
  </si>
  <si>
    <t>Odstranění a obnova velkoformátové dlažby včetně konstrukčních vrstev(cesta). Položka obsahuje:     -odstranění obrubníků,zřízení obrubníků, odstranění velkoformátové dlažby, zřízení velkoformátové dlažby  včetně kontrukčních vrstev. Položka neobsahuje opravy povrchu v trase které jsou řešeny v rámci jiných SO stejné stavby -nutná koordinace stavebních prací!
Odstranění a obnova velkoformátové dlažby včetně konstrukčních vrstev
je včetně  ceny za nakládání se stavbením odpadem.</t>
  </si>
  <si>
    <t>1324424563</t>
  </si>
  <si>
    <t>1517956234</t>
  </si>
  <si>
    <t>1617241184</t>
  </si>
  <si>
    <t>1516499020</t>
  </si>
  <si>
    <t>1042888801</t>
  </si>
  <si>
    <t>-2130729683</t>
  </si>
  <si>
    <t>-713776569</t>
  </si>
  <si>
    <t>-1413049818</t>
  </si>
  <si>
    <t>-285539679</t>
  </si>
  <si>
    <t>-2061960212</t>
  </si>
  <si>
    <t>1002480321</t>
  </si>
  <si>
    <t>-1725753975</t>
  </si>
  <si>
    <t>-1148908925</t>
  </si>
  <si>
    <t>-1693202458</t>
  </si>
  <si>
    <t>-185264057</t>
  </si>
  <si>
    <t>1649671189</t>
  </si>
  <si>
    <t>687569985</t>
  </si>
  <si>
    <t>-981960170</t>
  </si>
  <si>
    <t>77839639</t>
  </si>
  <si>
    <t>1179672099</t>
  </si>
  <si>
    <t>1842734228</t>
  </si>
  <si>
    <t>-793027096</t>
  </si>
  <si>
    <t>384537520</t>
  </si>
  <si>
    <t>143916514</t>
  </si>
  <si>
    <t>-1396472011</t>
  </si>
  <si>
    <t>1006716321</t>
  </si>
  <si>
    <t>Poznámka k položce:
Rozvodnice bude osazena spínacím prvkem DALI a stykačem</t>
  </si>
  <si>
    <t>623505346</t>
  </si>
  <si>
    <t>1258452110</t>
  </si>
  <si>
    <t>-1580293522</t>
  </si>
  <si>
    <t>1183477417</t>
  </si>
  <si>
    <t>-1719800756</t>
  </si>
  <si>
    <t>-734298950</t>
  </si>
  <si>
    <t>1931135864</t>
  </si>
  <si>
    <t>-829050628</t>
  </si>
  <si>
    <t>-104417382</t>
  </si>
  <si>
    <t>-315876053</t>
  </si>
  <si>
    <t>-1088746070</t>
  </si>
  <si>
    <t>423876021</t>
  </si>
  <si>
    <t>-600822545</t>
  </si>
  <si>
    <t>Kontrola průchodnosti trubky kalibrace do 2000 m</t>
  </si>
  <si>
    <t>-140089867</t>
  </si>
  <si>
    <t>-815909499</t>
  </si>
  <si>
    <t>201378815</t>
  </si>
  <si>
    <t>1435058414</t>
  </si>
  <si>
    <t>-1126975377</t>
  </si>
  <si>
    <t>-884941675</t>
  </si>
  <si>
    <t>-2003160752</t>
  </si>
  <si>
    <t>-1758044422</t>
  </si>
  <si>
    <t>-341676899</t>
  </si>
  <si>
    <t>-1172966750</t>
  </si>
  <si>
    <t>110985343</t>
  </si>
  <si>
    <t>-2004183685</t>
  </si>
  <si>
    <t>Kácení</t>
  </si>
  <si>
    <r>
      <t xml:space="preserve">Osazení kabelové komory z plastů pro běžné zatížení komorového dílu z polyetylénu HDPE půdorysné plochy od 1,0 m2 do 1,5 m2, světlé hloubky od 1,0 do 1,3 m </t>
    </r>
    <r>
      <rPr>
        <sz val="7"/>
        <color rgb="FFC00000"/>
        <rFont val="Arial CE"/>
        <family val="2"/>
      </rPr>
      <t>(E1-06, E1-07, E1-08)</t>
    </r>
  </si>
  <si>
    <t>?</t>
  </si>
  <si>
    <t>design THORN CiviTEQ antracitově šedý lak AKZO 900</t>
  </si>
  <si>
    <t>design THORN Aerie ARW ANT</t>
  </si>
  <si>
    <t>Montáž kamery v krytu včetně posazení na konzoli, přišroubování, zapojení ovládacího konektoru, mechanického nastavení, utěsnění šroubů, přívodů, úpravy a zaizolování na konzolu nebo stativ, sloup 34</t>
  </si>
  <si>
    <t>Demontáž kamery venkovní, sloup 34</t>
  </si>
  <si>
    <t>Demontáž a zpětná montáž dopravního značení</t>
  </si>
  <si>
    <t>kpl</t>
  </si>
  <si>
    <t>demontáž, úschova, zpětná  montáž IP11a + E7b, sloup 32</t>
  </si>
  <si>
    <r>
      <t xml:space="preserve">svítidlo  LED  do 30W VARIANTA B - instalace zavěsná výška 8m
viz situace a TZ, včetně zdroje, </t>
    </r>
    <r>
      <rPr>
        <sz val="7"/>
        <color rgb="FFC00000"/>
        <rFont val="Arial CE"/>
        <family val="2"/>
      </rPr>
      <t>svítidlo č. 50, 51, 53</t>
    </r>
  </si>
  <si>
    <r>
      <t>svítidlo  LED  do 25W VARIANTA E - instalace zavěsná výška 8m
viz situace a TZ, včetně zdroje,</t>
    </r>
    <r>
      <rPr>
        <sz val="7"/>
        <color rgb="FFC00000"/>
        <rFont val="Arial CE"/>
        <family val="2"/>
      </rPr>
      <t xml:space="preserve"> svítidlo 51 (směr cesta), 55</t>
    </r>
  </si>
  <si>
    <t>Poznámka k položce:
obetonování prostupů v komunikaci</t>
  </si>
  <si>
    <r>
      <t xml:space="preserve">Výztuž základových konstrukcí při elektromontážích svařovanými sítěmi Kari </t>
    </r>
    <r>
      <rPr>
        <sz val="9"/>
        <color rgb="FFC00000"/>
        <rFont val="Arial CE"/>
        <family val="2"/>
      </rPr>
      <t>(cesta)</t>
    </r>
  </si>
  <si>
    <t>Poznámka k položce:
rozvaděč/světelné místo dle označení v DALI</t>
  </si>
  <si>
    <r>
      <t xml:space="preserve">Poznámka k položce:
</t>
    </r>
    <r>
      <rPr>
        <i/>
        <sz val="7"/>
        <color rgb="FFC00000"/>
        <rFont val="Arial CE"/>
        <family val="2"/>
      </rPr>
      <t>rozvaděč/světelné místo dle označení v DALI</t>
    </r>
  </si>
  <si>
    <t>Poznámka k položce:
obetonování chrániček v komunikacích</t>
  </si>
  <si>
    <r>
      <t xml:space="preserve">Odstranění stromů listnatých průměru kmene přes 300 do 500 mm </t>
    </r>
    <r>
      <rPr>
        <sz val="9"/>
        <color rgb="FFC00000"/>
        <rFont val="Arial CE"/>
        <family val="2"/>
      </rPr>
      <t>- ocenit nulou dodávka objednatele</t>
    </r>
  </si>
  <si>
    <r>
      <t>Odstranění stromů listnatých průměru kmene přes 500 do 700 mm</t>
    </r>
    <r>
      <rPr>
        <sz val="9"/>
        <color rgb="FFC00000"/>
        <rFont val="Arial CE"/>
        <family val="2"/>
      </rPr>
      <t xml:space="preserve"> - ocenit nulou dodávka objednatele</t>
    </r>
  </si>
  <si>
    <r>
      <t>Odstranění pařezů D přes 300 do 500 mm</t>
    </r>
    <r>
      <rPr>
        <sz val="9"/>
        <color rgb="FFC00000"/>
        <rFont val="Arial CE"/>
        <family val="2"/>
      </rPr>
      <t xml:space="preserve"> - ocenit nulou dodávka objednatele</t>
    </r>
  </si>
  <si>
    <r>
      <t xml:space="preserve">Odstranění pařezů D přes 500 do 700 mm </t>
    </r>
    <r>
      <rPr>
        <sz val="9"/>
        <color rgb="FFC00000"/>
        <rFont val="Arial CE"/>
        <family val="2"/>
      </rPr>
      <t xml:space="preserve"> - ocenit nulou dodávka objednatele</t>
    </r>
  </si>
  <si>
    <t>kultivar Acer Rubrum October Glory</t>
  </si>
  <si>
    <t>VŠB Rekonstrukce VO etapa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</si>
</sst>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rgb="FFC00000"/>
      <name val="Arial CE"/>
      <family val="2"/>
    </font>
    <font>
      <sz val="7"/>
      <color rgb="FFC00000"/>
      <name val="Arial CE"/>
      <family val="2"/>
    </font>
    <font>
      <sz val="7"/>
      <color rgb="FFFF0000"/>
      <name val="Arial CE"/>
      <family val="2"/>
    </font>
    <font>
      <sz val="9"/>
      <color rgb="FFC00000"/>
      <name val="Arial CE"/>
      <family val="2"/>
    </font>
    <font>
      <i/>
      <sz val="9"/>
      <color rgb="FFC00000"/>
      <name val="Arial CE"/>
      <family val="2"/>
    </font>
    <font>
      <i/>
      <sz val="7"/>
      <color rgb="FFC0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 wrapText="1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38" fillId="0" borderId="3" xfId="0" applyFont="1" applyBorder="1" applyAlignment="1">
      <alignment vertical="center"/>
    </xf>
    <xf numFmtId="167" fontId="41" fillId="0" borderId="22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0" fillId="5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0" fillId="5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0" fillId="5" borderId="0" xfId="0" applyFont="1" applyFill="1" applyAlignment="1">
      <alignment horizontal="left" vertical="center" wrapText="1"/>
    </xf>
    <xf numFmtId="167" fontId="42" fillId="0" borderId="22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0" fillId="5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9" fontId="0" fillId="0" borderId="0" xfId="0" applyNumberFormat="1" applyFont="1" applyAlignment="1">
      <alignment vertical="center"/>
    </xf>
    <xf numFmtId="9" fontId="0" fillId="0" borderId="0" xfId="21" applyFont="1" applyAlignment="1">
      <alignment vertical="center"/>
    </xf>
    <xf numFmtId="168" fontId="0" fillId="0" borderId="0" xfId="0" applyNumberFormat="1" applyFont="1" applyAlignment="1">
      <alignment vertical="center"/>
    </xf>
    <xf numFmtId="167" fontId="41" fillId="0" borderId="22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34" fillId="0" borderId="0" xfId="0" applyFont="1" applyFill="1" applyAlignment="1">
      <alignment vertical="center" wrapText="1"/>
    </xf>
    <xf numFmtId="0" fontId="35" fillId="0" borderId="22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 wrapText="1"/>
    </xf>
    <xf numFmtId="0" fontId="11" fillId="6" borderId="0" xfId="0" applyFont="1" applyFill="1" applyAlignment="1">
      <alignment horizontal="center" vertical="center"/>
    </xf>
    <xf numFmtId="0" fontId="0" fillId="0" borderId="0" xfId="0"/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rocenta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1">
      <selection activeCell="AB10" sqref="AB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232" t="s">
        <v>5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244" t="s">
        <v>14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R5" s="17"/>
      <c r="BE5" s="241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245" t="s">
        <v>881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R6" s="17"/>
      <c r="BE6" s="242"/>
      <c r="BS6" s="14" t="s">
        <v>6</v>
      </c>
    </row>
    <row r="7" spans="2:71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42"/>
      <c r="BS7" s="14" t="s">
        <v>6</v>
      </c>
    </row>
    <row r="8" spans="2:71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242"/>
      <c r="BS8" s="14" t="s">
        <v>6</v>
      </c>
    </row>
    <row r="9" spans="2:71" s="1" customFormat="1" ht="14.45" customHeight="1">
      <c r="B9" s="17"/>
      <c r="AR9" s="17"/>
      <c r="BE9" s="242"/>
      <c r="BS9" s="14" t="s">
        <v>6</v>
      </c>
    </row>
    <row r="10" spans="2:71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242"/>
      <c r="BS10" s="14" t="s">
        <v>6</v>
      </c>
    </row>
    <row r="11" spans="2:71" s="1" customFormat="1" ht="18.4" customHeight="1">
      <c r="B11" s="17"/>
      <c r="E11" s="22" t="s">
        <v>20</v>
      </c>
      <c r="AK11" s="24" t="s">
        <v>25</v>
      </c>
      <c r="AN11" s="22" t="s">
        <v>1</v>
      </c>
      <c r="AR11" s="17"/>
      <c r="BE11" s="242"/>
      <c r="BS11" s="14" t="s">
        <v>6</v>
      </c>
    </row>
    <row r="12" spans="2:71" s="1" customFormat="1" ht="6.95" customHeight="1">
      <c r="B12" s="17"/>
      <c r="AR12" s="17"/>
      <c r="BE12" s="242"/>
      <c r="BS12" s="14" t="s">
        <v>6</v>
      </c>
    </row>
    <row r="13" spans="2:71" s="1" customFormat="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242"/>
      <c r="BS13" s="14" t="s">
        <v>6</v>
      </c>
    </row>
    <row r="14" spans="2:71" ht="12.75">
      <c r="B14" s="17"/>
      <c r="E14" s="246" t="s">
        <v>27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" t="s">
        <v>25</v>
      </c>
      <c r="AN14" s="26" t="s">
        <v>27</v>
      </c>
      <c r="AR14" s="17"/>
      <c r="BE14" s="242"/>
      <c r="BS14" s="14" t="s">
        <v>6</v>
      </c>
    </row>
    <row r="15" spans="2:71" s="1" customFormat="1" ht="6.95" customHeight="1">
      <c r="B15" s="17"/>
      <c r="AR15" s="17"/>
      <c r="BE15" s="242"/>
      <c r="BS15" s="14" t="s">
        <v>3</v>
      </c>
    </row>
    <row r="16" spans="2:71" s="1" customFormat="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242"/>
      <c r="BS16" s="14" t="s">
        <v>3</v>
      </c>
    </row>
    <row r="17" spans="2:71" s="1" customFormat="1" ht="18.4" customHeight="1">
      <c r="B17" s="17"/>
      <c r="E17" s="22" t="s">
        <v>20</v>
      </c>
      <c r="AK17" s="24" t="s">
        <v>25</v>
      </c>
      <c r="AN17" s="22" t="s">
        <v>1</v>
      </c>
      <c r="AR17" s="17"/>
      <c r="BE17" s="242"/>
      <c r="BS17" s="14" t="s">
        <v>29</v>
      </c>
    </row>
    <row r="18" spans="2:71" s="1" customFormat="1" ht="6.95" customHeight="1">
      <c r="B18" s="17"/>
      <c r="AR18" s="17"/>
      <c r="BE18" s="242"/>
      <c r="BS18" s="14" t="s">
        <v>6</v>
      </c>
    </row>
    <row r="19" spans="2:71" s="1" customFormat="1" ht="12" customHeight="1">
      <c r="B19" s="17"/>
      <c r="D19" s="24" t="s">
        <v>30</v>
      </c>
      <c r="AK19" s="24" t="s">
        <v>24</v>
      </c>
      <c r="AN19" s="22" t="s">
        <v>1</v>
      </c>
      <c r="AR19" s="17"/>
      <c r="BE19" s="242"/>
      <c r="BS19" s="14" t="s">
        <v>6</v>
      </c>
    </row>
    <row r="20" spans="2:71" s="1" customFormat="1" ht="18.4" customHeight="1">
      <c r="B20" s="17"/>
      <c r="E20" s="22" t="s">
        <v>20</v>
      </c>
      <c r="AK20" s="24" t="s">
        <v>25</v>
      </c>
      <c r="AN20" s="22" t="s">
        <v>1</v>
      </c>
      <c r="AR20" s="17"/>
      <c r="BE20" s="242"/>
      <c r="BS20" s="14" t="s">
        <v>29</v>
      </c>
    </row>
    <row r="21" spans="2:57" s="1" customFormat="1" ht="6.95" customHeight="1">
      <c r="B21" s="17"/>
      <c r="AR21" s="17"/>
      <c r="BE21" s="242"/>
    </row>
    <row r="22" spans="2:57" s="1" customFormat="1" ht="12" customHeight="1">
      <c r="B22" s="17"/>
      <c r="D22" s="24" t="s">
        <v>31</v>
      </c>
      <c r="AR22" s="17"/>
      <c r="BE22" s="242"/>
    </row>
    <row r="23" spans="2:57" s="1" customFormat="1" ht="16.5" customHeight="1">
      <c r="B23" s="17"/>
      <c r="E23" s="248" t="s">
        <v>1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R23" s="17"/>
      <c r="BE23" s="242"/>
    </row>
    <row r="24" spans="2:57" s="1" customFormat="1" ht="6.95" customHeight="1">
      <c r="B24" s="17"/>
      <c r="AR24" s="17"/>
      <c r="BE24" s="242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42"/>
    </row>
    <row r="26" spans="1:57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49">
        <f>ROUND(AG94,2)</f>
        <v>0</v>
      </c>
      <c r="AL26" s="250"/>
      <c r="AM26" s="250"/>
      <c r="AN26" s="250"/>
      <c r="AO26" s="250"/>
      <c r="AP26" s="29"/>
      <c r="AQ26" s="29"/>
      <c r="AR26" s="30"/>
      <c r="BE26" s="242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42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51" t="s">
        <v>33</v>
      </c>
      <c r="M28" s="251"/>
      <c r="N28" s="251"/>
      <c r="O28" s="251"/>
      <c r="P28" s="251"/>
      <c r="Q28" s="29"/>
      <c r="R28" s="29"/>
      <c r="S28" s="29"/>
      <c r="T28" s="29"/>
      <c r="U28" s="29"/>
      <c r="V28" s="29"/>
      <c r="W28" s="251" t="s">
        <v>34</v>
      </c>
      <c r="X28" s="251"/>
      <c r="Y28" s="251"/>
      <c r="Z28" s="251"/>
      <c r="AA28" s="251"/>
      <c r="AB28" s="251"/>
      <c r="AC28" s="251"/>
      <c r="AD28" s="251"/>
      <c r="AE28" s="251"/>
      <c r="AF28" s="29"/>
      <c r="AG28" s="29"/>
      <c r="AH28" s="29"/>
      <c r="AI28" s="29"/>
      <c r="AJ28" s="29"/>
      <c r="AK28" s="251" t="s">
        <v>35</v>
      </c>
      <c r="AL28" s="251"/>
      <c r="AM28" s="251"/>
      <c r="AN28" s="251"/>
      <c r="AO28" s="251"/>
      <c r="AP28" s="29"/>
      <c r="AQ28" s="29"/>
      <c r="AR28" s="30"/>
      <c r="BE28" s="242"/>
    </row>
    <row r="29" spans="2:57" s="3" customFormat="1" ht="14.45" customHeight="1">
      <c r="B29" s="34"/>
      <c r="D29" s="24" t="s">
        <v>36</v>
      </c>
      <c r="F29" s="24" t="s">
        <v>37</v>
      </c>
      <c r="L29" s="236">
        <v>0.21</v>
      </c>
      <c r="M29" s="235"/>
      <c r="N29" s="235"/>
      <c r="O29" s="235"/>
      <c r="P29" s="235"/>
      <c r="W29" s="234">
        <f>ROUND(AZ94,2)</f>
        <v>0</v>
      </c>
      <c r="X29" s="235"/>
      <c r="Y29" s="235"/>
      <c r="Z29" s="235"/>
      <c r="AA29" s="235"/>
      <c r="AB29" s="235"/>
      <c r="AC29" s="235"/>
      <c r="AD29" s="235"/>
      <c r="AE29" s="235"/>
      <c r="AK29" s="234">
        <f>ROUND(AV94,2)</f>
        <v>0</v>
      </c>
      <c r="AL29" s="235"/>
      <c r="AM29" s="235"/>
      <c r="AN29" s="235"/>
      <c r="AO29" s="235"/>
      <c r="AR29" s="34"/>
      <c r="BE29" s="243"/>
    </row>
    <row r="30" spans="2:57" s="3" customFormat="1" ht="14.45" customHeight="1">
      <c r="B30" s="34"/>
      <c r="F30" s="24" t="s">
        <v>38</v>
      </c>
      <c r="L30" s="236">
        <v>0.15</v>
      </c>
      <c r="M30" s="235"/>
      <c r="N30" s="235"/>
      <c r="O30" s="235"/>
      <c r="P30" s="235"/>
      <c r="W30" s="234">
        <f>ROUND(BA94,2)</f>
        <v>0</v>
      </c>
      <c r="X30" s="235"/>
      <c r="Y30" s="235"/>
      <c r="Z30" s="235"/>
      <c r="AA30" s="235"/>
      <c r="AB30" s="235"/>
      <c r="AC30" s="235"/>
      <c r="AD30" s="235"/>
      <c r="AE30" s="235"/>
      <c r="AK30" s="234">
        <f>ROUND(AW94,2)</f>
        <v>0</v>
      </c>
      <c r="AL30" s="235"/>
      <c r="AM30" s="235"/>
      <c r="AN30" s="235"/>
      <c r="AO30" s="235"/>
      <c r="AR30" s="34"/>
      <c r="BE30" s="243"/>
    </row>
    <row r="31" spans="2:57" s="3" customFormat="1" ht="14.45" customHeight="1" hidden="1">
      <c r="B31" s="34"/>
      <c r="F31" s="24" t="s">
        <v>39</v>
      </c>
      <c r="L31" s="236">
        <v>0.21</v>
      </c>
      <c r="M31" s="235"/>
      <c r="N31" s="235"/>
      <c r="O31" s="235"/>
      <c r="P31" s="235"/>
      <c r="W31" s="234">
        <f>ROUND(BB94,2)</f>
        <v>0</v>
      </c>
      <c r="X31" s="235"/>
      <c r="Y31" s="235"/>
      <c r="Z31" s="235"/>
      <c r="AA31" s="235"/>
      <c r="AB31" s="235"/>
      <c r="AC31" s="235"/>
      <c r="AD31" s="235"/>
      <c r="AE31" s="235"/>
      <c r="AK31" s="234">
        <v>0</v>
      </c>
      <c r="AL31" s="235"/>
      <c r="AM31" s="235"/>
      <c r="AN31" s="235"/>
      <c r="AO31" s="235"/>
      <c r="AR31" s="34"/>
      <c r="BE31" s="243"/>
    </row>
    <row r="32" spans="2:57" s="3" customFormat="1" ht="14.45" customHeight="1" hidden="1">
      <c r="B32" s="34"/>
      <c r="F32" s="24" t="s">
        <v>40</v>
      </c>
      <c r="L32" s="236">
        <v>0.15</v>
      </c>
      <c r="M32" s="235"/>
      <c r="N32" s="235"/>
      <c r="O32" s="235"/>
      <c r="P32" s="235"/>
      <c r="W32" s="234">
        <f>ROUND(BC94,2)</f>
        <v>0</v>
      </c>
      <c r="X32" s="235"/>
      <c r="Y32" s="235"/>
      <c r="Z32" s="235"/>
      <c r="AA32" s="235"/>
      <c r="AB32" s="235"/>
      <c r="AC32" s="235"/>
      <c r="AD32" s="235"/>
      <c r="AE32" s="235"/>
      <c r="AK32" s="234">
        <v>0</v>
      </c>
      <c r="AL32" s="235"/>
      <c r="AM32" s="235"/>
      <c r="AN32" s="235"/>
      <c r="AO32" s="235"/>
      <c r="AR32" s="34"/>
      <c r="BE32" s="243"/>
    </row>
    <row r="33" spans="2:57" s="3" customFormat="1" ht="14.45" customHeight="1" hidden="1">
      <c r="B33" s="34"/>
      <c r="F33" s="24" t="s">
        <v>41</v>
      </c>
      <c r="L33" s="236">
        <v>0</v>
      </c>
      <c r="M33" s="235"/>
      <c r="N33" s="235"/>
      <c r="O33" s="235"/>
      <c r="P33" s="235"/>
      <c r="W33" s="234">
        <f>ROUND(BD94,2)</f>
        <v>0</v>
      </c>
      <c r="X33" s="235"/>
      <c r="Y33" s="235"/>
      <c r="Z33" s="235"/>
      <c r="AA33" s="235"/>
      <c r="AB33" s="235"/>
      <c r="AC33" s="235"/>
      <c r="AD33" s="235"/>
      <c r="AE33" s="235"/>
      <c r="AK33" s="234">
        <v>0</v>
      </c>
      <c r="AL33" s="235"/>
      <c r="AM33" s="235"/>
      <c r="AN33" s="235"/>
      <c r="AO33" s="235"/>
      <c r="AR33" s="34"/>
      <c r="BE33" s="243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42"/>
    </row>
    <row r="35" spans="1:57" s="2" customFormat="1" ht="25.9" customHeight="1">
      <c r="A35" s="29"/>
      <c r="B35" s="30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240" t="s">
        <v>44</v>
      </c>
      <c r="Y35" s="238"/>
      <c r="Z35" s="238"/>
      <c r="AA35" s="238"/>
      <c r="AB35" s="238"/>
      <c r="AC35" s="37"/>
      <c r="AD35" s="37"/>
      <c r="AE35" s="37"/>
      <c r="AF35" s="37"/>
      <c r="AG35" s="37"/>
      <c r="AH35" s="37"/>
      <c r="AI35" s="37"/>
      <c r="AJ35" s="37"/>
      <c r="AK35" s="237">
        <f>SUM(AK26:AK33)</f>
        <v>0</v>
      </c>
      <c r="AL35" s="238"/>
      <c r="AM35" s="238"/>
      <c r="AN35" s="238"/>
      <c r="AO35" s="239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9"/>
      <c r="B60" s="30"/>
      <c r="C60" s="29"/>
      <c r="D60" s="42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47</v>
      </c>
      <c r="AI60" s="32"/>
      <c r="AJ60" s="32"/>
      <c r="AK60" s="32"/>
      <c r="AL60" s="32"/>
      <c r="AM60" s="42" t="s">
        <v>48</v>
      </c>
      <c r="AN60" s="32"/>
      <c r="AO60" s="32"/>
      <c r="AP60" s="29"/>
      <c r="AQ60" s="29"/>
      <c r="AR60" s="30"/>
      <c r="BE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9"/>
      <c r="B64" s="30"/>
      <c r="C64" s="29"/>
      <c r="D64" s="40" t="s">
        <v>49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50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9"/>
      <c r="B75" s="30"/>
      <c r="C75" s="29"/>
      <c r="D75" s="42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47</v>
      </c>
      <c r="AI75" s="32"/>
      <c r="AJ75" s="32"/>
      <c r="AK75" s="32"/>
      <c r="AL75" s="32"/>
      <c r="AM75" s="42" t="s">
        <v>48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2021_530</v>
      </c>
      <c r="AR84" s="48"/>
    </row>
    <row r="85" spans="2:44" s="5" customFormat="1" ht="36.95" customHeight="1">
      <c r="B85" s="49"/>
      <c r="C85" s="50" t="s">
        <v>16</v>
      </c>
      <c r="L85" s="255" t="str">
        <f>K6</f>
        <v>VŠB Rekonstrukce VO etapa II.</v>
      </c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57" t="str">
        <f>IF(AN8="","",AN8)</f>
        <v>31. 3. 2022</v>
      </c>
      <c r="AN87" s="257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258" t="str">
        <f>IF(E17="","",E17)</f>
        <v xml:space="preserve"> </v>
      </c>
      <c r="AN89" s="259"/>
      <c r="AO89" s="259"/>
      <c r="AP89" s="259"/>
      <c r="AQ89" s="29"/>
      <c r="AR89" s="30"/>
      <c r="AS89" s="262" t="s">
        <v>52</v>
      </c>
      <c r="AT89" s="26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58" t="str">
        <f>IF(E20="","",E20)</f>
        <v xml:space="preserve"> </v>
      </c>
      <c r="AN90" s="259"/>
      <c r="AO90" s="259"/>
      <c r="AP90" s="259"/>
      <c r="AQ90" s="29"/>
      <c r="AR90" s="30"/>
      <c r="AS90" s="264"/>
      <c r="AT90" s="26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64"/>
      <c r="AT91" s="26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66" t="s">
        <v>53</v>
      </c>
      <c r="D92" s="267"/>
      <c r="E92" s="267"/>
      <c r="F92" s="267"/>
      <c r="G92" s="267"/>
      <c r="H92" s="57"/>
      <c r="I92" s="269" t="s">
        <v>54</v>
      </c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8" t="s">
        <v>55</v>
      </c>
      <c r="AH92" s="267"/>
      <c r="AI92" s="267"/>
      <c r="AJ92" s="267"/>
      <c r="AK92" s="267"/>
      <c r="AL92" s="267"/>
      <c r="AM92" s="267"/>
      <c r="AN92" s="269" t="s">
        <v>56</v>
      </c>
      <c r="AO92" s="267"/>
      <c r="AP92" s="270"/>
      <c r="AQ92" s="58" t="s">
        <v>57</v>
      </c>
      <c r="AR92" s="30"/>
      <c r="AS92" s="59" t="s">
        <v>58</v>
      </c>
      <c r="AT92" s="60" t="s">
        <v>59</v>
      </c>
      <c r="AU92" s="60" t="s">
        <v>60</v>
      </c>
      <c r="AV92" s="60" t="s">
        <v>61</v>
      </c>
      <c r="AW92" s="60" t="s">
        <v>62</v>
      </c>
      <c r="AX92" s="60" t="s">
        <v>63</v>
      </c>
      <c r="AY92" s="60" t="s">
        <v>64</v>
      </c>
      <c r="AZ92" s="60" t="s">
        <v>65</v>
      </c>
      <c r="BA92" s="60" t="s">
        <v>66</v>
      </c>
      <c r="BB92" s="60" t="s">
        <v>67</v>
      </c>
      <c r="BC92" s="60" t="s">
        <v>68</v>
      </c>
      <c r="BD92" s="61" t="s">
        <v>69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60">
        <f>ROUND(SUM(AG95:AG98),2)</f>
        <v>0</v>
      </c>
      <c r="AH94" s="260"/>
      <c r="AI94" s="260"/>
      <c r="AJ94" s="260"/>
      <c r="AK94" s="260"/>
      <c r="AL94" s="260"/>
      <c r="AM94" s="260"/>
      <c r="AN94" s="261">
        <f aca="true" t="shared" si="0" ref="AN94:AN98">SUM(AG94,AT94)</f>
        <v>0</v>
      </c>
      <c r="AO94" s="261"/>
      <c r="AP94" s="261"/>
      <c r="AQ94" s="69" t="s">
        <v>1</v>
      </c>
      <c r="AR94" s="65"/>
      <c r="AS94" s="70">
        <f>ROUND(SUM(AS95:AS98),2)</f>
        <v>0</v>
      </c>
      <c r="AT94" s="71">
        <f aca="true" t="shared" si="1" ref="AT94:AT98">ROUND(SUM(AV94:AW94),2)</f>
        <v>0</v>
      </c>
      <c r="AU94" s="72" t="e">
        <f>ROUND(SUM(AU95:AU98),5)</f>
        <v>#REF!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ROUND(SUM(AZ95:AZ98),2)</f>
        <v>0</v>
      </c>
      <c r="BA94" s="71">
        <f>ROUND(SUM(BA95:BA98),2)</f>
        <v>0</v>
      </c>
      <c r="BB94" s="71">
        <f>ROUND(SUM(BB95:BB98),2)</f>
        <v>0</v>
      </c>
      <c r="BC94" s="71">
        <f>ROUND(SUM(BC95:BC98),2)</f>
        <v>0</v>
      </c>
      <c r="BD94" s="73">
        <f>ROUND(SUM(BD95:BD98),2)</f>
        <v>0</v>
      </c>
      <c r="BS94" s="74" t="s">
        <v>71</v>
      </c>
      <c r="BT94" s="74" t="s">
        <v>72</v>
      </c>
      <c r="BU94" s="75" t="s">
        <v>73</v>
      </c>
      <c r="BV94" s="74" t="s">
        <v>74</v>
      </c>
      <c r="BW94" s="74" t="s">
        <v>4</v>
      </c>
      <c r="BX94" s="74" t="s">
        <v>75</v>
      </c>
      <c r="CL94" s="74" t="s">
        <v>1</v>
      </c>
    </row>
    <row r="95" spans="1:91" s="7" customFormat="1" ht="24.75" customHeight="1">
      <c r="A95" s="76" t="s">
        <v>76</v>
      </c>
      <c r="B95" s="77"/>
      <c r="C95" s="78"/>
      <c r="D95" s="254" t="s">
        <v>859</v>
      </c>
      <c r="E95" s="254"/>
      <c r="F95" s="254"/>
      <c r="G95" s="254"/>
      <c r="H95" s="254"/>
      <c r="I95" s="79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2">
        <f>Kácení!J30</f>
        <v>0</v>
      </c>
      <c r="AH95" s="253"/>
      <c r="AI95" s="253"/>
      <c r="AJ95" s="253"/>
      <c r="AK95" s="253"/>
      <c r="AL95" s="253"/>
      <c r="AM95" s="253"/>
      <c r="AN95" s="252">
        <f t="shared" si="0"/>
        <v>0</v>
      </c>
      <c r="AO95" s="253"/>
      <c r="AP95" s="253"/>
      <c r="AQ95" s="80" t="s">
        <v>77</v>
      </c>
      <c r="AR95" s="77"/>
      <c r="AS95" s="81">
        <v>0</v>
      </c>
      <c r="AT95" s="82">
        <f t="shared" si="1"/>
        <v>0</v>
      </c>
      <c r="AU95" s="83" t="e">
        <f>Kácení!P118</f>
        <v>#REF!</v>
      </c>
      <c r="AV95" s="82">
        <f>Kácení!J33</f>
        <v>0</v>
      </c>
      <c r="AW95" s="82">
        <f>Kácení!J34</f>
        <v>0</v>
      </c>
      <c r="AX95" s="82">
        <f>Kácení!J35</f>
        <v>0</v>
      </c>
      <c r="AY95" s="82">
        <f>Kácení!J36</f>
        <v>0</v>
      </c>
      <c r="AZ95" s="82">
        <f>Kácení!F33</f>
        <v>0</v>
      </c>
      <c r="BA95" s="82">
        <f>Kácení!F34</f>
        <v>0</v>
      </c>
      <c r="BB95" s="82">
        <f>Kácení!F35</f>
        <v>0</v>
      </c>
      <c r="BC95" s="82">
        <f>Kácení!F36</f>
        <v>0</v>
      </c>
      <c r="BD95" s="84">
        <f>Kácení!F37</f>
        <v>0</v>
      </c>
      <c r="BT95" s="85" t="s">
        <v>78</v>
      </c>
      <c r="BV95" s="85" t="s">
        <v>74</v>
      </c>
      <c r="BW95" s="85" t="s">
        <v>79</v>
      </c>
      <c r="BX95" s="85" t="s">
        <v>4</v>
      </c>
      <c r="CL95" s="85" t="s">
        <v>1</v>
      </c>
      <c r="CM95" s="85" t="s">
        <v>80</v>
      </c>
    </row>
    <row r="96" spans="1:91" s="7" customFormat="1" ht="24.75" customHeight="1">
      <c r="A96" s="76" t="s">
        <v>76</v>
      </c>
      <c r="B96" s="77"/>
      <c r="C96" s="78"/>
      <c r="D96" s="254" t="s">
        <v>81</v>
      </c>
      <c r="E96" s="254"/>
      <c r="F96" s="254"/>
      <c r="G96" s="254"/>
      <c r="H96" s="254"/>
      <c r="I96" s="79"/>
      <c r="J96" s="254" t="s">
        <v>82</v>
      </c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2">
        <f>'Etapa 2. - instalace u ob...'!J30</f>
        <v>0</v>
      </c>
      <c r="AH96" s="253"/>
      <c r="AI96" s="253"/>
      <c r="AJ96" s="253"/>
      <c r="AK96" s="253"/>
      <c r="AL96" s="253"/>
      <c r="AM96" s="253"/>
      <c r="AN96" s="252">
        <f t="shared" si="0"/>
        <v>0</v>
      </c>
      <c r="AO96" s="253"/>
      <c r="AP96" s="253"/>
      <c r="AQ96" s="80" t="s">
        <v>77</v>
      </c>
      <c r="AR96" s="77"/>
      <c r="AS96" s="81">
        <v>0</v>
      </c>
      <c r="AT96" s="82">
        <f t="shared" si="1"/>
        <v>0</v>
      </c>
      <c r="AU96" s="83">
        <f>'Etapa 2. - instalace u ob...'!P126</f>
        <v>0</v>
      </c>
      <c r="AV96" s="82">
        <f>'Etapa 2. - instalace u ob...'!J33</f>
        <v>0</v>
      </c>
      <c r="AW96" s="82">
        <f>'Etapa 2. - instalace u ob...'!J34</f>
        <v>0</v>
      </c>
      <c r="AX96" s="82">
        <f>'Etapa 2. - instalace u ob...'!J35</f>
        <v>0</v>
      </c>
      <c r="AY96" s="82">
        <f>'Etapa 2. - instalace u ob...'!J36</f>
        <v>0</v>
      </c>
      <c r="AZ96" s="82">
        <f>'Etapa 2. - instalace u ob...'!F33</f>
        <v>0</v>
      </c>
      <c r="BA96" s="82">
        <f>'Etapa 2. - instalace u ob...'!F34</f>
        <v>0</v>
      </c>
      <c r="BB96" s="82">
        <f>'Etapa 2. - instalace u ob...'!F35</f>
        <v>0</v>
      </c>
      <c r="BC96" s="82">
        <f>'Etapa 2. - instalace u ob...'!F36</f>
        <v>0</v>
      </c>
      <c r="BD96" s="84">
        <f>'Etapa 2. - instalace u ob...'!F37</f>
        <v>0</v>
      </c>
      <c r="BT96" s="85" t="s">
        <v>78</v>
      </c>
      <c r="BV96" s="85" t="s">
        <v>74</v>
      </c>
      <c r="BW96" s="85" t="s">
        <v>83</v>
      </c>
      <c r="BX96" s="85" t="s">
        <v>4</v>
      </c>
      <c r="CL96" s="85" t="s">
        <v>1</v>
      </c>
      <c r="CM96" s="85" t="s">
        <v>80</v>
      </c>
    </row>
    <row r="97" spans="1:91" s="7" customFormat="1" ht="24.75" customHeight="1">
      <c r="A97" s="76" t="s">
        <v>76</v>
      </c>
      <c r="B97" s="77"/>
      <c r="C97" s="78"/>
      <c r="D97" s="254" t="s">
        <v>84</v>
      </c>
      <c r="E97" s="254"/>
      <c r="F97" s="254"/>
      <c r="G97" s="254"/>
      <c r="H97" s="254"/>
      <c r="I97" s="79"/>
      <c r="J97" s="254" t="s">
        <v>85</v>
      </c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2">
        <f>'Etapa 3. - instalace u ob...'!J30</f>
        <v>0</v>
      </c>
      <c r="AH97" s="253"/>
      <c r="AI97" s="253"/>
      <c r="AJ97" s="253"/>
      <c r="AK97" s="253"/>
      <c r="AL97" s="253"/>
      <c r="AM97" s="253"/>
      <c r="AN97" s="252">
        <f t="shared" si="0"/>
        <v>0</v>
      </c>
      <c r="AO97" s="253"/>
      <c r="AP97" s="253"/>
      <c r="AQ97" s="80" t="s">
        <v>77</v>
      </c>
      <c r="AR97" s="77"/>
      <c r="AS97" s="81">
        <v>0</v>
      </c>
      <c r="AT97" s="82">
        <f t="shared" si="1"/>
        <v>0</v>
      </c>
      <c r="AU97" s="83" t="e">
        <f>'Etapa 3. - instalace u ob...'!P125</f>
        <v>#REF!</v>
      </c>
      <c r="AV97" s="82">
        <f>'Etapa 3. - instalace u ob...'!J33</f>
        <v>0</v>
      </c>
      <c r="AW97" s="82">
        <f>'Etapa 3. - instalace u ob...'!J34</f>
        <v>0</v>
      </c>
      <c r="AX97" s="82">
        <f>'Etapa 3. - instalace u ob...'!J35</f>
        <v>0</v>
      </c>
      <c r="AY97" s="82">
        <f>'Etapa 3. - instalace u ob...'!J36</f>
        <v>0</v>
      </c>
      <c r="AZ97" s="82">
        <f>'Etapa 3. - instalace u ob...'!F33</f>
        <v>0</v>
      </c>
      <c r="BA97" s="82">
        <f>'Etapa 3. - instalace u ob...'!F34</f>
        <v>0</v>
      </c>
      <c r="BB97" s="82">
        <f>'Etapa 3. - instalace u ob...'!F35</f>
        <v>0</v>
      </c>
      <c r="BC97" s="82">
        <f>'Etapa 3. - instalace u ob...'!F36</f>
        <v>0</v>
      </c>
      <c r="BD97" s="84">
        <f>'Etapa 3. - instalace u ob...'!F37</f>
        <v>0</v>
      </c>
      <c r="BT97" s="85" t="s">
        <v>78</v>
      </c>
      <c r="BV97" s="85" t="s">
        <v>74</v>
      </c>
      <c r="BW97" s="85" t="s">
        <v>86</v>
      </c>
      <c r="BX97" s="85" t="s">
        <v>4</v>
      </c>
      <c r="CL97" s="85" t="s">
        <v>1</v>
      </c>
      <c r="CM97" s="85" t="s">
        <v>80</v>
      </c>
    </row>
    <row r="98" spans="1:91" s="7" customFormat="1" ht="24.75" customHeight="1">
      <c r="A98" s="76" t="s">
        <v>76</v>
      </c>
      <c r="B98" s="77"/>
      <c r="C98" s="78"/>
      <c r="D98" s="254" t="s">
        <v>87</v>
      </c>
      <c r="E98" s="254"/>
      <c r="F98" s="254"/>
      <c r="G98" s="254"/>
      <c r="H98" s="254"/>
      <c r="I98" s="79"/>
      <c r="J98" s="254" t="s">
        <v>88</v>
      </c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2">
        <f>'Etapa 5. - instalace u ob...'!J30</f>
        <v>0</v>
      </c>
      <c r="AH98" s="253"/>
      <c r="AI98" s="253"/>
      <c r="AJ98" s="253"/>
      <c r="AK98" s="253"/>
      <c r="AL98" s="253"/>
      <c r="AM98" s="253"/>
      <c r="AN98" s="252">
        <f t="shared" si="0"/>
        <v>0</v>
      </c>
      <c r="AO98" s="253"/>
      <c r="AP98" s="253"/>
      <c r="AQ98" s="80" t="s">
        <v>77</v>
      </c>
      <c r="AR98" s="77"/>
      <c r="AS98" s="86">
        <v>0</v>
      </c>
      <c r="AT98" s="87">
        <f t="shared" si="1"/>
        <v>0</v>
      </c>
      <c r="AU98" s="88">
        <f>'Etapa 5. - instalace u ob...'!P126</f>
        <v>0</v>
      </c>
      <c r="AV98" s="87">
        <f>'Etapa 5. - instalace u ob...'!J33</f>
        <v>0</v>
      </c>
      <c r="AW98" s="87">
        <f>'Etapa 5. - instalace u ob...'!J34</f>
        <v>0</v>
      </c>
      <c r="AX98" s="87">
        <f>'Etapa 5. - instalace u ob...'!J35</f>
        <v>0</v>
      </c>
      <c r="AY98" s="87">
        <f>'Etapa 5. - instalace u ob...'!J36</f>
        <v>0</v>
      </c>
      <c r="AZ98" s="87">
        <f>'Etapa 5. - instalace u ob...'!F33</f>
        <v>0</v>
      </c>
      <c r="BA98" s="87">
        <f>'Etapa 5. - instalace u ob...'!F34</f>
        <v>0</v>
      </c>
      <c r="BB98" s="87">
        <f>'Etapa 5. - instalace u ob...'!F35</f>
        <v>0</v>
      </c>
      <c r="BC98" s="87">
        <f>'Etapa 5. - instalace u ob...'!F36</f>
        <v>0</v>
      </c>
      <c r="BD98" s="89">
        <f>'Etapa 5. - instalace u ob...'!F37</f>
        <v>0</v>
      </c>
      <c r="BT98" s="85" t="s">
        <v>78</v>
      </c>
      <c r="BV98" s="85" t="s">
        <v>74</v>
      </c>
      <c r="BW98" s="85" t="s">
        <v>89</v>
      </c>
      <c r="BX98" s="85" t="s">
        <v>4</v>
      </c>
      <c r="CL98" s="85" t="s">
        <v>1</v>
      </c>
      <c r="CM98" s="85" t="s">
        <v>80</v>
      </c>
    </row>
    <row r="99" spans="1:57" s="2" customFormat="1" ht="30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54">
    <mergeCell ref="C92:G92"/>
    <mergeCell ref="AG92:AM92"/>
    <mergeCell ref="I92:AF92"/>
    <mergeCell ref="AN92:AP92"/>
    <mergeCell ref="AN95:AP95"/>
    <mergeCell ref="AG94:AM94"/>
    <mergeCell ref="AN94:AP94"/>
    <mergeCell ref="AS89:AT91"/>
    <mergeCell ref="AM90:AP90"/>
    <mergeCell ref="D97:H97"/>
    <mergeCell ref="J97:AF97"/>
    <mergeCell ref="AG97:AM97"/>
    <mergeCell ref="D95:H95"/>
    <mergeCell ref="AG95:AM95"/>
    <mergeCell ref="J95:AF95"/>
    <mergeCell ref="AN98:AP98"/>
    <mergeCell ref="AG98:AM98"/>
    <mergeCell ref="D98:H98"/>
    <mergeCell ref="J98:AF98"/>
    <mergeCell ref="AK30:AO30"/>
    <mergeCell ref="L30:P30"/>
    <mergeCell ref="W30:AE30"/>
    <mergeCell ref="L31:P31"/>
    <mergeCell ref="J96:AF96"/>
    <mergeCell ref="L85:AO85"/>
    <mergeCell ref="AM87:AN87"/>
    <mergeCell ref="AM89:AP89"/>
    <mergeCell ref="D96:H96"/>
    <mergeCell ref="AG96:AM96"/>
    <mergeCell ref="AN96:AP96"/>
    <mergeCell ref="AN97:AP97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Etapa 1. - instalace u no...'!C2" display="/"/>
    <hyperlink ref="A96" location="'Etapa 2. - instalace u ob...'!C2" display="/"/>
    <hyperlink ref="A97" location="'Etapa 3. - instalace u ob...'!C2" display="/"/>
    <hyperlink ref="A98" location="'Etapa 5. - instalace u ob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4"/>
  <sheetViews>
    <sheetView showGridLines="0" workbookViewId="0" topLeftCell="A1">
      <selection activeCell="F126" sqref="F12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35.85156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customWidth="1"/>
  </cols>
  <sheetData>
    <row r="1" ht="12"/>
    <row r="2" spans="12:46" s="1" customFormat="1" ht="36.95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4" t="s">
        <v>79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80</v>
      </c>
    </row>
    <row r="4" spans="2:46" s="1" customFormat="1" ht="24.95" customHeight="1">
      <c r="B4" s="17"/>
      <c r="D4" s="18" t="s">
        <v>90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16.5" customHeight="1">
      <c r="B7" s="17"/>
      <c r="E7" s="272" t="str">
        <f>'Rekapitulace stavby'!K6</f>
        <v>VŠB Rekonstrukce VO etapa II.</v>
      </c>
      <c r="F7" s="273"/>
      <c r="G7" s="273"/>
      <c r="H7" s="273"/>
      <c r="L7" s="17"/>
    </row>
    <row r="8" spans="1:31" s="2" customFormat="1" ht="12" customHeight="1">
      <c r="A8" s="29"/>
      <c r="B8" s="30"/>
      <c r="C8" s="29"/>
      <c r="D8" s="24" t="s">
        <v>91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55" t="s">
        <v>859</v>
      </c>
      <c r="F9" s="271"/>
      <c r="G9" s="271"/>
      <c r="H9" s="271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'Rekapitulace stavby'!AN8</f>
        <v>31. 3. 2022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4" t="s">
        <v>25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74" t="str">
        <f>'Rekapitulace stavby'!E14</f>
        <v>Vyplň údaj</v>
      </c>
      <c r="F18" s="244"/>
      <c r="G18" s="244"/>
      <c r="H18" s="244"/>
      <c r="I18" s="24" t="s">
        <v>25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25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25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48" t="s">
        <v>1</v>
      </c>
      <c r="F27" s="248"/>
      <c r="G27" s="248"/>
      <c r="H27" s="24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32</v>
      </c>
      <c r="E30" s="29"/>
      <c r="F30" s="29"/>
      <c r="G30" s="29"/>
      <c r="H30" s="29"/>
      <c r="I30" s="29"/>
      <c r="J30" s="68">
        <f>ROUND(J118,2)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36</v>
      </c>
      <c r="E33" s="24" t="s">
        <v>37</v>
      </c>
      <c r="F33" s="96">
        <f>ROUND((SUM(BE118:BE133)),2)</f>
        <v>0</v>
      </c>
      <c r="G33" s="29"/>
      <c r="H33" s="29"/>
      <c r="I33" s="97">
        <v>0.21</v>
      </c>
      <c r="J33" s="96">
        <f>ROUND(((SUM(BE118:BE133))*I33),2)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38</v>
      </c>
      <c r="F34" s="96">
        <f>ROUND((SUM(BF118:BF133)),2)</f>
        <v>0</v>
      </c>
      <c r="G34" s="29"/>
      <c r="H34" s="29"/>
      <c r="I34" s="97">
        <v>0.15</v>
      </c>
      <c r="J34" s="96">
        <f>ROUND(((SUM(BF118:BF133))*I34),2)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39</v>
      </c>
      <c r="F35" s="96">
        <f>ROUND((SUM(BG118:BG133)),2)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40</v>
      </c>
      <c r="F36" s="96">
        <f>ROUND((SUM(BH118:BH133)),2)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41</v>
      </c>
      <c r="F37" s="96">
        <f>ROUND((SUM(BI118:BI133)),2)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42</v>
      </c>
      <c r="E39" s="57"/>
      <c r="F39" s="57"/>
      <c r="G39" s="100" t="s">
        <v>43</v>
      </c>
      <c r="H39" s="101" t="s">
        <v>44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47</v>
      </c>
      <c r="E61" s="32"/>
      <c r="F61" s="104" t="s">
        <v>48</v>
      </c>
      <c r="G61" s="42" t="s">
        <v>47</v>
      </c>
      <c r="H61" s="32"/>
      <c r="I61" s="32"/>
      <c r="J61" s="105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47</v>
      </c>
      <c r="E76" s="32"/>
      <c r="F76" s="104" t="s">
        <v>48</v>
      </c>
      <c r="G76" s="42" t="s">
        <v>47</v>
      </c>
      <c r="H76" s="32"/>
      <c r="I76" s="32"/>
      <c r="J76" s="105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92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72" t="str">
        <f>E7</f>
        <v>VŠB Rekonstrukce VO etapa II.</v>
      </c>
      <c r="F85" s="273"/>
      <c r="G85" s="273"/>
      <c r="H85" s="27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55" t="str">
        <f>E9</f>
        <v>Kácení</v>
      </c>
      <c r="F87" s="271"/>
      <c r="G87" s="271"/>
      <c r="H87" s="271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2" t="str">
        <f>IF(J12="","",J12)</f>
        <v>31. 3. 2022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93</v>
      </c>
      <c r="D94" s="98"/>
      <c r="E94" s="98"/>
      <c r="F94" s="98"/>
      <c r="G94" s="98"/>
      <c r="H94" s="98"/>
      <c r="I94" s="98"/>
      <c r="J94" s="107" t="s">
        <v>94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95</v>
      </c>
      <c r="D96" s="29"/>
      <c r="E96" s="29"/>
      <c r="F96" s="29"/>
      <c r="G96" s="29"/>
      <c r="H96" s="29"/>
      <c r="I96" s="29"/>
      <c r="J96" s="68">
        <f>J118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2:12" s="9" customFormat="1" ht="24.95" customHeight="1">
      <c r="B97" s="109"/>
      <c r="D97" s="110" t="s">
        <v>97</v>
      </c>
      <c r="E97" s="111"/>
      <c r="F97" s="111"/>
      <c r="G97" s="111"/>
      <c r="H97" s="111"/>
      <c r="I97" s="111"/>
      <c r="J97" s="112">
        <f>J119</f>
        <v>0</v>
      </c>
      <c r="L97" s="109"/>
    </row>
    <row r="98" spans="2:12" s="10" customFormat="1" ht="19.9" customHeight="1">
      <c r="B98" s="113"/>
      <c r="D98" s="114" t="s">
        <v>98</v>
      </c>
      <c r="E98" s="115"/>
      <c r="F98" s="115"/>
      <c r="G98" s="115"/>
      <c r="H98" s="115"/>
      <c r="I98" s="115"/>
      <c r="J98" s="116">
        <f>J120</f>
        <v>0</v>
      </c>
      <c r="L98" s="113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>
      <c r="A104" s="29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18" t="s">
        <v>107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16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72" t="str">
        <f>E7</f>
        <v>VŠB Rekonstrukce VO etapa II.</v>
      </c>
      <c r="F108" s="273"/>
      <c r="G108" s="273"/>
      <c r="H108" s="273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91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55" t="str">
        <f>E9</f>
        <v>Kácení</v>
      </c>
      <c r="F110" s="271"/>
      <c r="G110" s="271"/>
      <c r="H110" s="271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19</v>
      </c>
      <c r="D112" s="29"/>
      <c r="E112" s="29"/>
      <c r="F112" s="22" t="str">
        <f>F12</f>
        <v xml:space="preserve"> </v>
      </c>
      <c r="G112" s="29"/>
      <c r="H112" s="29"/>
      <c r="I112" s="24" t="s">
        <v>21</v>
      </c>
      <c r="J112" s="52" t="str">
        <f>IF(J12="","",J12)</f>
        <v>31. 3. 2022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5.2" customHeight="1">
      <c r="A114" s="29"/>
      <c r="B114" s="30"/>
      <c r="C114" s="24" t="s">
        <v>23</v>
      </c>
      <c r="D114" s="29"/>
      <c r="E114" s="29"/>
      <c r="F114" s="22" t="str">
        <f>E15</f>
        <v xml:space="preserve"> </v>
      </c>
      <c r="G114" s="29"/>
      <c r="H114" s="29"/>
      <c r="I114" s="24" t="s">
        <v>28</v>
      </c>
      <c r="J114" s="27" t="str">
        <f>E21</f>
        <v xml:space="preserve"> 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.2" customHeight="1">
      <c r="A115" s="29"/>
      <c r="B115" s="30"/>
      <c r="C115" s="24" t="s">
        <v>26</v>
      </c>
      <c r="D115" s="29"/>
      <c r="E115" s="29"/>
      <c r="F115" s="22" t="str">
        <f>IF(E18="","",E18)</f>
        <v>Vyplň údaj</v>
      </c>
      <c r="G115" s="29"/>
      <c r="H115" s="29"/>
      <c r="I115" s="24" t="s">
        <v>30</v>
      </c>
      <c r="J115" s="27" t="str">
        <f>E24</f>
        <v xml:space="preserve"> 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11" customFormat="1" ht="29.25" customHeight="1">
      <c r="A117" s="117"/>
      <c r="B117" s="118"/>
      <c r="C117" s="119" t="s">
        <v>108</v>
      </c>
      <c r="D117" s="120" t="s">
        <v>57</v>
      </c>
      <c r="E117" s="120" t="s">
        <v>53</v>
      </c>
      <c r="F117" s="120" t="s">
        <v>54</v>
      </c>
      <c r="G117" s="120" t="s">
        <v>109</v>
      </c>
      <c r="H117" s="120" t="s">
        <v>110</v>
      </c>
      <c r="I117" s="120" t="s">
        <v>111</v>
      </c>
      <c r="J117" s="120" t="s">
        <v>94</v>
      </c>
      <c r="K117" s="121" t="s">
        <v>112</v>
      </c>
      <c r="L117" s="122"/>
      <c r="M117" s="59" t="s">
        <v>1</v>
      </c>
      <c r="N117" s="60" t="s">
        <v>36</v>
      </c>
      <c r="O117" s="60" t="s">
        <v>113</v>
      </c>
      <c r="P117" s="60" t="s">
        <v>114</v>
      </c>
      <c r="Q117" s="60" t="s">
        <v>115</v>
      </c>
      <c r="R117" s="60" t="s">
        <v>116</v>
      </c>
      <c r="S117" s="60" t="s">
        <v>117</v>
      </c>
      <c r="T117" s="61" t="s">
        <v>118</v>
      </c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</row>
    <row r="118" spans="1:63" s="2" customFormat="1" ht="22.9" customHeight="1">
      <c r="A118" s="29"/>
      <c r="B118" s="30"/>
      <c r="C118" s="66" t="s">
        <v>119</v>
      </c>
      <c r="D118" s="29"/>
      <c r="E118" s="29"/>
      <c r="F118" s="29"/>
      <c r="G118" s="29"/>
      <c r="H118" s="29"/>
      <c r="I118" s="29"/>
      <c r="J118" s="123">
        <f>BK118</f>
        <v>0</v>
      </c>
      <c r="K118" s="29"/>
      <c r="L118" s="30"/>
      <c r="M118" s="62"/>
      <c r="N118" s="53"/>
      <c r="O118" s="63"/>
      <c r="P118" s="124" t="e">
        <f>P119+#REF!+#REF!+#REF!</f>
        <v>#REF!</v>
      </c>
      <c r="Q118" s="63"/>
      <c r="R118" s="124" t="e">
        <f>R119+#REF!+#REF!+#REF!</f>
        <v>#REF!</v>
      </c>
      <c r="S118" s="63"/>
      <c r="T118" s="125" t="e">
        <f>T119+#REF!+#REF!+#REF!</f>
        <v>#REF!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71</v>
      </c>
      <c r="AU118" s="14" t="s">
        <v>96</v>
      </c>
      <c r="BK118" s="126">
        <f>BK119</f>
        <v>0</v>
      </c>
    </row>
    <row r="119" spans="2:63" s="12" customFormat="1" ht="25.9" customHeight="1">
      <c r="B119" s="127"/>
      <c r="D119" s="128" t="s">
        <v>71</v>
      </c>
      <c r="E119" s="129" t="s">
        <v>120</v>
      </c>
      <c r="F119" s="129" t="s">
        <v>121</v>
      </c>
      <c r="I119" s="130"/>
      <c r="J119" s="131">
        <f>BK119</f>
        <v>0</v>
      </c>
      <c r="L119" s="127"/>
      <c r="M119" s="132"/>
      <c r="N119" s="133"/>
      <c r="O119" s="133"/>
      <c r="P119" s="134" t="e">
        <f>P120+#REF!+#REF!</f>
        <v>#REF!</v>
      </c>
      <c r="Q119" s="133"/>
      <c r="R119" s="134" t="e">
        <f>R120+#REF!+#REF!</f>
        <v>#REF!</v>
      </c>
      <c r="S119" s="133"/>
      <c r="T119" s="135" t="e">
        <f>T120+#REF!+#REF!</f>
        <v>#REF!</v>
      </c>
      <c r="AR119" s="128" t="s">
        <v>78</v>
      </c>
      <c r="AT119" s="136" t="s">
        <v>71</v>
      </c>
      <c r="AU119" s="136" t="s">
        <v>72</v>
      </c>
      <c r="AY119" s="128" t="s">
        <v>122</v>
      </c>
      <c r="BK119" s="137">
        <f>BK120</f>
        <v>0</v>
      </c>
    </row>
    <row r="120" spans="2:63" s="12" customFormat="1" ht="22.9" customHeight="1">
      <c r="B120" s="127"/>
      <c r="D120" s="128" t="s">
        <v>71</v>
      </c>
      <c r="E120" s="138" t="s">
        <v>78</v>
      </c>
      <c r="F120" s="138" t="s">
        <v>123</v>
      </c>
      <c r="I120" s="130"/>
      <c r="J120" s="139">
        <f>BK120</f>
        <v>0</v>
      </c>
      <c r="L120" s="127"/>
      <c r="M120" s="132"/>
      <c r="N120" s="133"/>
      <c r="O120" s="133"/>
      <c r="P120" s="134">
        <f>SUM(P121:P133)</f>
        <v>0</v>
      </c>
      <c r="Q120" s="133"/>
      <c r="R120" s="134">
        <f>SUM(R121:R133)</f>
        <v>0</v>
      </c>
      <c r="S120" s="133"/>
      <c r="T120" s="135">
        <f>SUM(T121:T133)</f>
        <v>0</v>
      </c>
      <c r="AR120" s="128" t="s">
        <v>78</v>
      </c>
      <c r="AT120" s="136" t="s">
        <v>71</v>
      </c>
      <c r="AU120" s="136" t="s">
        <v>78</v>
      </c>
      <c r="AY120" s="128" t="s">
        <v>122</v>
      </c>
      <c r="BK120" s="137">
        <f>SUM(BK121:BK133)</f>
        <v>0</v>
      </c>
    </row>
    <row r="121" spans="1:65" s="2" customFormat="1" ht="24.2" customHeight="1">
      <c r="A121" s="29"/>
      <c r="B121" s="140"/>
      <c r="C121" s="175" t="s">
        <v>130</v>
      </c>
      <c r="D121" s="141" t="s">
        <v>124</v>
      </c>
      <c r="E121" s="142" t="s">
        <v>131</v>
      </c>
      <c r="F121" s="143" t="s">
        <v>876</v>
      </c>
      <c r="G121" s="144" t="s">
        <v>129</v>
      </c>
      <c r="H121" s="145">
        <v>1</v>
      </c>
      <c r="I121" s="146">
        <v>0</v>
      </c>
      <c r="J121" s="147">
        <f>ROUND(I121*H121,2)</f>
        <v>0</v>
      </c>
      <c r="K121" s="143" t="s">
        <v>126</v>
      </c>
      <c r="L121" s="30"/>
      <c r="M121" s="148" t="s">
        <v>1</v>
      </c>
      <c r="N121" s="149" t="s">
        <v>37</v>
      </c>
      <c r="O121" s="55"/>
      <c r="P121" s="150">
        <f>O121*H121</f>
        <v>0</v>
      </c>
      <c r="Q121" s="150">
        <v>0</v>
      </c>
      <c r="R121" s="150">
        <f>Q121*H121</f>
        <v>0</v>
      </c>
      <c r="S121" s="150">
        <v>0</v>
      </c>
      <c r="T121" s="151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52" t="s">
        <v>127</v>
      </c>
      <c r="AT121" s="152" t="s">
        <v>124</v>
      </c>
      <c r="AU121" s="152" t="s">
        <v>80</v>
      </c>
      <c r="AY121" s="14" t="s">
        <v>122</v>
      </c>
      <c r="BE121" s="153">
        <f>IF(N121="základní",J121,0)</f>
        <v>0</v>
      </c>
      <c r="BF121" s="153">
        <f>IF(N121="snížená",J121,0)</f>
        <v>0</v>
      </c>
      <c r="BG121" s="153">
        <f>IF(N121="zákl. přenesená",J121,0)</f>
        <v>0</v>
      </c>
      <c r="BH121" s="153">
        <f>IF(N121="sníž. přenesená",J121,0)</f>
        <v>0</v>
      </c>
      <c r="BI121" s="153">
        <f>IF(N121="nulová",J121,0)</f>
        <v>0</v>
      </c>
      <c r="BJ121" s="14" t="s">
        <v>78</v>
      </c>
      <c r="BK121" s="153">
        <f>ROUND(I121*H121,2)</f>
        <v>0</v>
      </c>
      <c r="BL121" s="14" t="s">
        <v>127</v>
      </c>
      <c r="BM121" s="152" t="s">
        <v>132</v>
      </c>
    </row>
    <row r="122" spans="1:47" s="2" customFormat="1" ht="19.5">
      <c r="A122" s="29"/>
      <c r="B122" s="30"/>
      <c r="C122" s="29"/>
      <c r="D122" s="154" t="s">
        <v>128</v>
      </c>
      <c r="E122" s="29"/>
      <c r="F122" s="155" t="s">
        <v>133</v>
      </c>
      <c r="G122" s="29"/>
      <c r="H122" s="29"/>
      <c r="I122" s="156"/>
      <c r="J122" s="29"/>
      <c r="K122" s="29"/>
      <c r="L122" s="30"/>
      <c r="M122" s="157"/>
      <c r="N122" s="158"/>
      <c r="O122" s="55"/>
      <c r="P122" s="55"/>
      <c r="Q122" s="55"/>
      <c r="R122" s="55"/>
      <c r="S122" s="55"/>
      <c r="T122" s="56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128</v>
      </c>
      <c r="AU122" s="14" t="s">
        <v>80</v>
      </c>
    </row>
    <row r="123" spans="1:65" s="2" customFormat="1" ht="24.2" customHeight="1">
      <c r="A123" s="29"/>
      <c r="B123" s="140"/>
      <c r="C123" s="175" t="s">
        <v>134</v>
      </c>
      <c r="D123" s="141" t="s">
        <v>124</v>
      </c>
      <c r="E123" s="142" t="s">
        <v>135</v>
      </c>
      <c r="F123" s="143" t="s">
        <v>877</v>
      </c>
      <c r="G123" s="144" t="s">
        <v>129</v>
      </c>
      <c r="H123" s="145">
        <v>1</v>
      </c>
      <c r="I123" s="146">
        <v>0</v>
      </c>
      <c r="J123" s="147">
        <f>ROUND(I123*H123,2)</f>
        <v>0</v>
      </c>
      <c r="K123" s="143" t="s">
        <v>126</v>
      </c>
      <c r="L123" s="30"/>
      <c r="M123" s="148" t="s">
        <v>1</v>
      </c>
      <c r="N123" s="149" t="s">
        <v>37</v>
      </c>
      <c r="O123" s="55"/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2" t="s">
        <v>127</v>
      </c>
      <c r="AT123" s="152" t="s">
        <v>124</v>
      </c>
      <c r="AU123" s="152" t="s">
        <v>80</v>
      </c>
      <c r="AY123" s="14" t="s">
        <v>122</v>
      </c>
      <c r="BE123" s="153">
        <f>IF(N123="základní",J123,0)</f>
        <v>0</v>
      </c>
      <c r="BF123" s="153">
        <f>IF(N123="snížená",J123,0)</f>
        <v>0</v>
      </c>
      <c r="BG123" s="153">
        <f>IF(N123="zákl. přenesená",J123,0)</f>
        <v>0</v>
      </c>
      <c r="BH123" s="153">
        <f>IF(N123="sníž. přenesená",J123,0)</f>
        <v>0</v>
      </c>
      <c r="BI123" s="153">
        <f>IF(N123="nulová",J123,0)</f>
        <v>0</v>
      </c>
      <c r="BJ123" s="14" t="s">
        <v>78</v>
      </c>
      <c r="BK123" s="153">
        <f>ROUND(I123*H123,2)</f>
        <v>0</v>
      </c>
      <c r="BL123" s="14" t="s">
        <v>127</v>
      </c>
      <c r="BM123" s="152" t="s">
        <v>136</v>
      </c>
    </row>
    <row r="124" spans="1:47" s="2" customFormat="1" ht="19.5">
      <c r="A124" s="29"/>
      <c r="B124" s="30"/>
      <c r="C124" s="29"/>
      <c r="D124" s="154" t="s">
        <v>128</v>
      </c>
      <c r="E124" s="29"/>
      <c r="F124" s="155" t="s">
        <v>137</v>
      </c>
      <c r="G124" s="29"/>
      <c r="H124" s="29"/>
      <c r="I124" s="156"/>
      <c r="J124" s="29"/>
      <c r="K124" s="29"/>
      <c r="L124" s="30"/>
      <c r="M124" s="157"/>
      <c r="N124" s="158"/>
      <c r="O124" s="55"/>
      <c r="P124" s="55"/>
      <c r="Q124" s="55"/>
      <c r="R124" s="55"/>
      <c r="S124" s="55"/>
      <c r="T124" s="56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128</v>
      </c>
      <c r="AU124" s="14" t="s">
        <v>80</v>
      </c>
    </row>
    <row r="125" spans="1:65" s="2" customFormat="1" ht="66.75" customHeight="1">
      <c r="A125" s="29"/>
      <c r="B125" s="140"/>
      <c r="C125" s="141" t="s">
        <v>139</v>
      </c>
      <c r="D125" s="141" t="s">
        <v>124</v>
      </c>
      <c r="E125" s="142" t="s">
        <v>140</v>
      </c>
      <c r="F125" s="143" t="s">
        <v>141</v>
      </c>
      <c r="G125" s="144" t="s">
        <v>129</v>
      </c>
      <c r="H125" s="145">
        <v>2</v>
      </c>
      <c r="I125" s="146"/>
      <c r="J125" s="147">
        <f>ROUND(I125*H125,2)</f>
        <v>0</v>
      </c>
      <c r="K125" s="143" t="s">
        <v>138</v>
      </c>
      <c r="L125" s="30"/>
      <c r="M125" s="148" t="s">
        <v>1</v>
      </c>
      <c r="N125" s="149" t="s">
        <v>37</v>
      </c>
      <c r="O125" s="55"/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2" t="s">
        <v>127</v>
      </c>
      <c r="AT125" s="152" t="s">
        <v>124</v>
      </c>
      <c r="AU125" s="152" t="s">
        <v>80</v>
      </c>
      <c r="AY125" s="14" t="s">
        <v>122</v>
      </c>
      <c r="BE125" s="153">
        <f>IF(N125="základní",J125,0)</f>
        <v>0</v>
      </c>
      <c r="BF125" s="153">
        <f>IF(N125="snížená",J125,0)</f>
        <v>0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14" t="s">
        <v>78</v>
      </c>
      <c r="BK125" s="153">
        <f>ROUND(I125*H125,2)</f>
        <v>0</v>
      </c>
      <c r="BL125" s="14" t="s">
        <v>127</v>
      </c>
      <c r="BM125" s="152" t="s">
        <v>142</v>
      </c>
    </row>
    <row r="126" spans="1:47" s="2" customFormat="1" ht="58.5">
      <c r="A126" s="29"/>
      <c r="B126" s="30"/>
      <c r="C126" s="29"/>
      <c r="D126" s="154" t="s">
        <v>128</v>
      </c>
      <c r="E126" s="29"/>
      <c r="F126" s="155" t="s">
        <v>143</v>
      </c>
      <c r="G126" s="29"/>
      <c r="H126" s="29"/>
      <c r="I126" s="156"/>
      <c r="J126" s="29"/>
      <c r="K126" s="29"/>
      <c r="L126" s="30"/>
      <c r="M126" s="157"/>
      <c r="N126" s="158"/>
      <c r="O126" s="55"/>
      <c r="P126" s="55"/>
      <c r="Q126" s="55"/>
      <c r="R126" s="55"/>
      <c r="S126" s="55"/>
      <c r="T126" s="56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128</v>
      </c>
      <c r="AU126" s="14" t="s">
        <v>80</v>
      </c>
    </row>
    <row r="127" spans="1:47" s="212" customFormat="1" ht="12">
      <c r="A127" s="223"/>
      <c r="B127" s="215"/>
      <c r="C127" s="223"/>
      <c r="D127" s="218"/>
      <c r="E127" s="223"/>
      <c r="F127" s="231" t="s">
        <v>880</v>
      </c>
      <c r="G127" s="223"/>
      <c r="H127" s="223"/>
      <c r="I127" s="219"/>
      <c r="J127" s="223"/>
      <c r="K127" s="223"/>
      <c r="L127" s="215"/>
      <c r="M127" s="220"/>
      <c r="N127" s="221"/>
      <c r="O127" s="216"/>
      <c r="P127" s="216"/>
      <c r="Q127" s="216"/>
      <c r="R127" s="216"/>
      <c r="S127" s="216"/>
      <c r="T127" s="217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T127" s="213"/>
      <c r="AU127" s="213"/>
    </row>
    <row r="128" spans="1:65" s="2" customFormat="1" ht="16.5" customHeight="1">
      <c r="A128" s="29"/>
      <c r="B128" s="140"/>
      <c r="C128" s="141" t="s">
        <v>144</v>
      </c>
      <c r="D128" s="141" t="s">
        <v>124</v>
      </c>
      <c r="E128" s="142" t="s">
        <v>145</v>
      </c>
      <c r="F128" s="143" t="s">
        <v>146</v>
      </c>
      <c r="G128" s="144" t="s">
        <v>129</v>
      </c>
      <c r="H128" s="177">
        <v>2</v>
      </c>
      <c r="I128" s="146"/>
      <c r="J128" s="147">
        <f>ROUND(I128*H128,2)</f>
        <v>0</v>
      </c>
      <c r="K128" s="143" t="s">
        <v>138</v>
      </c>
      <c r="L128" s="30"/>
      <c r="M128" s="148" t="s">
        <v>1</v>
      </c>
      <c r="N128" s="149" t="s">
        <v>37</v>
      </c>
      <c r="O128" s="55"/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2" t="s">
        <v>127</v>
      </c>
      <c r="AT128" s="152" t="s">
        <v>124</v>
      </c>
      <c r="AU128" s="152" t="s">
        <v>80</v>
      </c>
      <c r="AY128" s="14" t="s">
        <v>122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4" t="s">
        <v>78</v>
      </c>
      <c r="BK128" s="153">
        <f>ROUND(I128*H128,2)</f>
        <v>0</v>
      </c>
      <c r="BL128" s="14" t="s">
        <v>127</v>
      </c>
      <c r="BM128" s="152" t="s">
        <v>147</v>
      </c>
    </row>
    <row r="129" spans="1:47" s="2" customFormat="1" ht="117">
      <c r="A129" s="29"/>
      <c r="B129" s="30"/>
      <c r="C129" s="29"/>
      <c r="D129" s="154" t="s">
        <v>128</v>
      </c>
      <c r="E129" s="29"/>
      <c r="F129" s="155" t="s">
        <v>148</v>
      </c>
      <c r="G129" s="29"/>
      <c r="H129" s="29"/>
      <c r="I129" s="156"/>
      <c r="J129" s="29"/>
      <c r="K129" s="29"/>
      <c r="L129" s="30"/>
      <c r="M129" s="157"/>
      <c r="N129" s="158"/>
      <c r="O129" s="55"/>
      <c r="P129" s="55"/>
      <c r="Q129" s="55"/>
      <c r="R129" s="55"/>
      <c r="S129" s="55"/>
      <c r="T129" s="56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128</v>
      </c>
      <c r="AU129" s="14" t="s">
        <v>80</v>
      </c>
    </row>
    <row r="130" spans="1:65" s="2" customFormat="1" ht="21.75" customHeight="1">
      <c r="A130" s="29"/>
      <c r="B130" s="140"/>
      <c r="C130" s="141" t="s">
        <v>149</v>
      </c>
      <c r="D130" s="141" t="s">
        <v>124</v>
      </c>
      <c r="E130" s="142" t="s">
        <v>150</v>
      </c>
      <c r="F130" s="143" t="s">
        <v>878</v>
      </c>
      <c r="G130" s="144" t="s">
        <v>129</v>
      </c>
      <c r="H130" s="145">
        <v>1</v>
      </c>
      <c r="I130" s="146">
        <v>0</v>
      </c>
      <c r="J130" s="147">
        <f>ROUND(I130*H130,2)</f>
        <v>0</v>
      </c>
      <c r="K130" s="143" t="s">
        <v>126</v>
      </c>
      <c r="L130" s="30"/>
      <c r="M130" s="148" t="s">
        <v>1</v>
      </c>
      <c r="N130" s="149" t="s">
        <v>37</v>
      </c>
      <c r="O130" s="55"/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2" t="s">
        <v>127</v>
      </c>
      <c r="AT130" s="152" t="s">
        <v>124</v>
      </c>
      <c r="AU130" s="152" t="s">
        <v>80</v>
      </c>
      <c r="AY130" s="14" t="s">
        <v>122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14" t="s">
        <v>78</v>
      </c>
      <c r="BK130" s="153">
        <f>ROUND(I130*H130,2)</f>
        <v>0</v>
      </c>
      <c r="BL130" s="14" t="s">
        <v>127</v>
      </c>
      <c r="BM130" s="152" t="s">
        <v>151</v>
      </c>
    </row>
    <row r="131" spans="1:47" s="2" customFormat="1" ht="19.5">
      <c r="A131" s="29"/>
      <c r="B131" s="30"/>
      <c r="C131" s="29"/>
      <c r="D131" s="154" t="s">
        <v>128</v>
      </c>
      <c r="E131" s="29"/>
      <c r="F131" s="155" t="s">
        <v>152</v>
      </c>
      <c r="G131" s="29"/>
      <c r="H131" s="29"/>
      <c r="I131" s="156"/>
      <c r="J131" s="29"/>
      <c r="K131" s="29"/>
      <c r="L131" s="30"/>
      <c r="M131" s="157"/>
      <c r="N131" s="158"/>
      <c r="O131" s="55"/>
      <c r="P131" s="55"/>
      <c r="Q131" s="55"/>
      <c r="R131" s="55"/>
      <c r="S131" s="55"/>
      <c r="T131" s="56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128</v>
      </c>
      <c r="AU131" s="14" t="s">
        <v>80</v>
      </c>
    </row>
    <row r="132" spans="1:65" s="2" customFormat="1" ht="24.75" customHeight="1">
      <c r="A132" s="29"/>
      <c r="B132" s="140"/>
      <c r="C132" s="141" t="s">
        <v>153</v>
      </c>
      <c r="D132" s="141" t="s">
        <v>124</v>
      </c>
      <c r="E132" s="142" t="s">
        <v>154</v>
      </c>
      <c r="F132" s="143" t="s">
        <v>879</v>
      </c>
      <c r="G132" s="144" t="s">
        <v>129</v>
      </c>
      <c r="H132" s="145">
        <v>1</v>
      </c>
      <c r="I132" s="146">
        <v>0</v>
      </c>
      <c r="J132" s="147">
        <f>ROUND(I132*H132,2)</f>
        <v>0</v>
      </c>
      <c r="K132" s="143" t="s">
        <v>126</v>
      </c>
      <c r="L132" s="30"/>
      <c r="M132" s="148" t="s">
        <v>1</v>
      </c>
      <c r="N132" s="149" t="s">
        <v>37</v>
      </c>
      <c r="O132" s="55"/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2" t="s">
        <v>127</v>
      </c>
      <c r="AT132" s="152" t="s">
        <v>124</v>
      </c>
      <c r="AU132" s="152" t="s">
        <v>80</v>
      </c>
      <c r="AY132" s="14" t="s">
        <v>122</v>
      </c>
      <c r="BE132" s="153">
        <f>IF(N132="základní",J132,0)</f>
        <v>0</v>
      </c>
      <c r="BF132" s="153">
        <f>IF(N132="snížená",J132,0)</f>
        <v>0</v>
      </c>
      <c r="BG132" s="153">
        <f>IF(N132="zákl. přenesená",J132,0)</f>
        <v>0</v>
      </c>
      <c r="BH132" s="153">
        <f>IF(N132="sníž. přenesená",J132,0)</f>
        <v>0</v>
      </c>
      <c r="BI132" s="153">
        <f>IF(N132="nulová",J132,0)</f>
        <v>0</v>
      </c>
      <c r="BJ132" s="14" t="s">
        <v>78</v>
      </c>
      <c r="BK132" s="153">
        <f>ROUND(I132*H132,2)</f>
        <v>0</v>
      </c>
      <c r="BL132" s="14" t="s">
        <v>127</v>
      </c>
      <c r="BM132" s="152" t="s">
        <v>155</v>
      </c>
    </row>
    <row r="133" spans="1:47" s="2" customFormat="1" ht="19.5">
      <c r="A133" s="29"/>
      <c r="B133" s="30"/>
      <c r="C133" s="29"/>
      <c r="D133" s="154" t="s">
        <v>128</v>
      </c>
      <c r="E133" s="29"/>
      <c r="F133" s="155" t="s">
        <v>156</v>
      </c>
      <c r="G133" s="29"/>
      <c r="H133" s="29"/>
      <c r="I133" s="156"/>
      <c r="J133" s="29"/>
      <c r="K133" s="29"/>
      <c r="L133" s="30"/>
      <c r="M133" s="157"/>
      <c r="N133" s="158"/>
      <c r="O133" s="55"/>
      <c r="P133" s="55"/>
      <c r="Q133" s="55"/>
      <c r="R133" s="55"/>
      <c r="S133" s="55"/>
      <c r="T133" s="56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128</v>
      </c>
      <c r="AU133" s="14" t="s">
        <v>80</v>
      </c>
    </row>
    <row r="134" spans="1:31" s="2" customFormat="1" ht="6.95" customHeight="1">
      <c r="A134" s="29"/>
      <c r="B134" s="44"/>
      <c r="C134" s="45"/>
      <c r="D134" s="45"/>
      <c r="E134" s="45"/>
      <c r="F134" s="45"/>
      <c r="G134" s="45"/>
      <c r="H134" s="45"/>
      <c r="I134" s="45"/>
      <c r="J134" s="45"/>
      <c r="K134" s="45"/>
      <c r="L134" s="30"/>
      <c r="M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</sheetData>
  <autoFilter ref="C117:K13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73"/>
  <sheetViews>
    <sheetView showGridLines="0" workbookViewId="0" topLeftCell="A1">
      <selection activeCell="H344" sqref="H34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4" t="s">
        <v>83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80</v>
      </c>
    </row>
    <row r="4" spans="2:46" s="1" customFormat="1" ht="24.95" customHeight="1">
      <c r="B4" s="17"/>
      <c r="D4" s="18" t="s">
        <v>90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16.5" customHeight="1">
      <c r="B7" s="17"/>
      <c r="E7" s="272" t="str">
        <f>'Rekapitulace stavby'!K6</f>
        <v>VŠB Rekonstrukce VO etapa II.</v>
      </c>
      <c r="F7" s="273"/>
      <c r="G7" s="273"/>
      <c r="H7" s="273"/>
      <c r="L7" s="17"/>
    </row>
    <row r="8" spans="1:31" s="2" customFormat="1" ht="12" customHeight="1">
      <c r="A8" s="29"/>
      <c r="B8" s="30"/>
      <c r="C8" s="29"/>
      <c r="D8" s="24" t="s">
        <v>91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55" t="s">
        <v>541</v>
      </c>
      <c r="F9" s="271"/>
      <c r="G9" s="271"/>
      <c r="H9" s="271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'Rekapitulace stavby'!AN8</f>
        <v>31. 3. 2022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4" t="s">
        <v>25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74" t="str">
        <f>'Rekapitulace stavby'!E14</f>
        <v>Vyplň údaj</v>
      </c>
      <c r="F18" s="244"/>
      <c r="G18" s="244"/>
      <c r="H18" s="244"/>
      <c r="I18" s="24" t="s">
        <v>25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25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25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48" t="s">
        <v>1</v>
      </c>
      <c r="F27" s="248"/>
      <c r="G27" s="248"/>
      <c r="H27" s="24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32</v>
      </c>
      <c r="E30" s="29"/>
      <c r="F30" s="29"/>
      <c r="G30" s="29"/>
      <c r="H30" s="29"/>
      <c r="I30" s="29"/>
      <c r="J30" s="68">
        <f>ROUND(J126,2)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36</v>
      </c>
      <c r="E33" s="24" t="s">
        <v>37</v>
      </c>
      <c r="F33" s="96">
        <f>ROUND((SUM(BE126:BE372)),2)</f>
        <v>0</v>
      </c>
      <c r="G33" s="29"/>
      <c r="H33" s="29"/>
      <c r="I33" s="97">
        <v>0.21</v>
      </c>
      <c r="J33" s="96">
        <f>ROUND(((SUM(BE126:BE372))*I33),2)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38</v>
      </c>
      <c r="F34" s="96">
        <f>ROUND((SUM(BF126:BF372)),2)</f>
        <v>0</v>
      </c>
      <c r="G34" s="29"/>
      <c r="H34" s="29"/>
      <c r="I34" s="97">
        <v>0.15</v>
      </c>
      <c r="J34" s="96">
        <f>ROUND(((SUM(BF126:BF372))*I34),2)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39</v>
      </c>
      <c r="F35" s="96">
        <f>ROUND((SUM(BG126:BG372)),2)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40</v>
      </c>
      <c r="F36" s="96">
        <f>ROUND((SUM(BH126:BH372)),2)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41</v>
      </c>
      <c r="F37" s="96">
        <f>ROUND((SUM(BI126:BI372)),2)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42</v>
      </c>
      <c r="E39" s="57"/>
      <c r="F39" s="57"/>
      <c r="G39" s="100" t="s">
        <v>43</v>
      </c>
      <c r="H39" s="101" t="s">
        <v>44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47</v>
      </c>
      <c r="E61" s="32"/>
      <c r="F61" s="104" t="s">
        <v>48</v>
      </c>
      <c r="G61" s="42" t="s">
        <v>47</v>
      </c>
      <c r="H61" s="32"/>
      <c r="I61" s="32"/>
      <c r="J61" s="105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47</v>
      </c>
      <c r="E76" s="32"/>
      <c r="F76" s="104" t="s">
        <v>48</v>
      </c>
      <c r="G76" s="42" t="s">
        <v>47</v>
      </c>
      <c r="H76" s="32"/>
      <c r="I76" s="32"/>
      <c r="J76" s="105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92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72" t="str">
        <f>E7</f>
        <v>VŠB Rekonstrukce VO etapa II.</v>
      </c>
      <c r="F85" s="273"/>
      <c r="G85" s="273"/>
      <c r="H85" s="27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55" t="str">
        <f>E9</f>
        <v>Etapa 2. - instalace u objektu knihovny</v>
      </c>
      <c r="F87" s="271"/>
      <c r="G87" s="271"/>
      <c r="H87" s="271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2" t="str">
        <f>IF(J12="","",J12)</f>
        <v>31. 3. 2022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93</v>
      </c>
      <c r="D94" s="98"/>
      <c r="E94" s="98"/>
      <c r="F94" s="98"/>
      <c r="G94" s="98"/>
      <c r="H94" s="98"/>
      <c r="I94" s="98"/>
      <c r="J94" s="107" t="s">
        <v>94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95</v>
      </c>
      <c r="D96" s="29"/>
      <c r="E96" s="29"/>
      <c r="F96" s="29"/>
      <c r="G96" s="29"/>
      <c r="H96" s="29"/>
      <c r="I96" s="29"/>
      <c r="J96" s="68">
        <f>J126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2:12" s="9" customFormat="1" ht="24.95" customHeight="1">
      <c r="B97" s="109"/>
      <c r="D97" s="110" t="s">
        <v>97</v>
      </c>
      <c r="E97" s="111"/>
      <c r="F97" s="111"/>
      <c r="G97" s="111"/>
      <c r="H97" s="111"/>
      <c r="I97" s="111"/>
      <c r="J97" s="112">
        <f>J127</f>
        <v>0</v>
      </c>
      <c r="L97" s="109"/>
    </row>
    <row r="98" spans="2:12" s="10" customFormat="1" ht="19.9" customHeight="1">
      <c r="B98" s="113"/>
      <c r="D98" s="114" t="s">
        <v>98</v>
      </c>
      <c r="E98" s="115"/>
      <c r="F98" s="115"/>
      <c r="G98" s="115"/>
      <c r="H98" s="115"/>
      <c r="I98" s="115"/>
      <c r="J98" s="116">
        <f>J128</f>
        <v>0</v>
      </c>
      <c r="L98" s="113"/>
    </row>
    <row r="99" spans="2:12" s="10" customFormat="1" ht="19.9" customHeight="1">
      <c r="B99" s="113"/>
      <c r="D99" s="114" t="s">
        <v>99</v>
      </c>
      <c r="E99" s="115"/>
      <c r="F99" s="115"/>
      <c r="G99" s="115"/>
      <c r="H99" s="115"/>
      <c r="I99" s="115"/>
      <c r="J99" s="116">
        <f>J170</f>
        <v>0</v>
      </c>
      <c r="L99" s="113"/>
    </row>
    <row r="100" spans="2:12" s="10" customFormat="1" ht="19.9" customHeight="1">
      <c r="B100" s="113"/>
      <c r="D100" s="114" t="s">
        <v>100</v>
      </c>
      <c r="E100" s="115"/>
      <c r="F100" s="115"/>
      <c r="G100" s="115"/>
      <c r="H100" s="115"/>
      <c r="I100" s="115"/>
      <c r="J100" s="116">
        <f>J175</f>
        <v>0</v>
      </c>
      <c r="L100" s="113"/>
    </row>
    <row r="101" spans="2:12" s="9" customFormat="1" ht="24.95" customHeight="1">
      <c r="B101" s="109"/>
      <c r="D101" s="110" t="s">
        <v>101</v>
      </c>
      <c r="E101" s="111"/>
      <c r="F101" s="111"/>
      <c r="G101" s="111"/>
      <c r="H101" s="111"/>
      <c r="I101" s="111"/>
      <c r="J101" s="112">
        <f>J235</f>
        <v>0</v>
      </c>
      <c r="L101" s="109"/>
    </row>
    <row r="102" spans="2:12" s="10" customFormat="1" ht="19.9" customHeight="1">
      <c r="B102" s="113"/>
      <c r="D102" s="114" t="s">
        <v>102</v>
      </c>
      <c r="E102" s="115"/>
      <c r="F102" s="115"/>
      <c r="G102" s="115"/>
      <c r="H102" s="115"/>
      <c r="I102" s="115"/>
      <c r="J102" s="116">
        <f>J236</f>
        <v>0</v>
      </c>
      <c r="L102" s="113"/>
    </row>
    <row r="103" spans="2:12" s="9" customFormat="1" ht="24.95" customHeight="1">
      <c r="B103" s="109"/>
      <c r="D103" s="110" t="s">
        <v>103</v>
      </c>
      <c r="E103" s="111"/>
      <c r="F103" s="111"/>
      <c r="G103" s="111"/>
      <c r="H103" s="111"/>
      <c r="I103" s="111"/>
      <c r="J103" s="112">
        <f>J258</f>
        <v>0</v>
      </c>
      <c r="L103" s="109"/>
    </row>
    <row r="104" spans="2:12" s="10" customFormat="1" ht="19.9" customHeight="1">
      <c r="B104" s="113"/>
      <c r="D104" s="114" t="s">
        <v>104</v>
      </c>
      <c r="E104" s="115"/>
      <c r="F104" s="115"/>
      <c r="G104" s="115"/>
      <c r="H104" s="115"/>
      <c r="I104" s="115"/>
      <c r="J104" s="116">
        <f>J259</f>
        <v>0</v>
      </c>
      <c r="L104" s="113"/>
    </row>
    <row r="105" spans="2:12" s="10" customFormat="1" ht="19.9" customHeight="1">
      <c r="B105" s="113"/>
      <c r="D105" s="114" t="s">
        <v>105</v>
      </c>
      <c r="E105" s="115"/>
      <c r="F105" s="115"/>
      <c r="G105" s="115"/>
      <c r="H105" s="115"/>
      <c r="I105" s="115"/>
      <c r="J105" s="116">
        <f>J326</f>
        <v>0</v>
      </c>
      <c r="L105" s="113"/>
    </row>
    <row r="106" spans="2:12" s="9" customFormat="1" ht="24.95" customHeight="1">
      <c r="B106" s="109"/>
      <c r="D106" s="110" t="s">
        <v>106</v>
      </c>
      <c r="E106" s="111"/>
      <c r="F106" s="111"/>
      <c r="G106" s="111"/>
      <c r="H106" s="111"/>
      <c r="I106" s="111"/>
      <c r="J106" s="112">
        <f>J357</f>
        <v>0</v>
      </c>
      <c r="L106" s="109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4.95" customHeight="1">
      <c r="A113" s="29"/>
      <c r="B113" s="30"/>
      <c r="C113" s="18" t="s">
        <v>107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4" t="s">
        <v>16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272" t="str">
        <f>E7</f>
        <v>VŠB Rekonstrukce VO etapa II.</v>
      </c>
      <c r="F116" s="273"/>
      <c r="G116" s="273"/>
      <c r="H116" s="273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4" t="s">
        <v>91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6.5" customHeight="1">
      <c r="A118" s="29"/>
      <c r="B118" s="30"/>
      <c r="C118" s="29"/>
      <c r="D118" s="29"/>
      <c r="E118" s="255" t="str">
        <f>E9</f>
        <v>Etapa 2. - instalace u objektu knihovny</v>
      </c>
      <c r="F118" s="271"/>
      <c r="G118" s="271"/>
      <c r="H118" s="271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 xml:space="preserve"> </v>
      </c>
      <c r="G120" s="29"/>
      <c r="H120" s="29"/>
      <c r="I120" s="24" t="s">
        <v>21</v>
      </c>
      <c r="J120" s="52" t="str">
        <f>IF(J12="","",J12)</f>
        <v>31. 3. 2022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5.2" customHeight="1">
      <c r="A122" s="29"/>
      <c r="B122" s="30"/>
      <c r="C122" s="24" t="s">
        <v>23</v>
      </c>
      <c r="D122" s="29"/>
      <c r="E122" s="29"/>
      <c r="F122" s="22" t="str">
        <f>E15</f>
        <v xml:space="preserve"> </v>
      </c>
      <c r="G122" s="29"/>
      <c r="H122" s="29"/>
      <c r="I122" s="24" t="s">
        <v>28</v>
      </c>
      <c r="J122" s="27" t="str">
        <f>E21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5.2" customHeight="1">
      <c r="A123" s="29"/>
      <c r="B123" s="30"/>
      <c r="C123" s="24" t="s">
        <v>26</v>
      </c>
      <c r="D123" s="29"/>
      <c r="E123" s="29"/>
      <c r="F123" s="22" t="str">
        <f>IF(E18="","",E18)</f>
        <v>Vyplň údaj</v>
      </c>
      <c r="G123" s="29"/>
      <c r="H123" s="29"/>
      <c r="I123" s="24" t="s">
        <v>30</v>
      </c>
      <c r="J123" s="27" t="str">
        <f>E24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11" customFormat="1" ht="29.25" customHeight="1">
      <c r="A125" s="117"/>
      <c r="B125" s="118"/>
      <c r="C125" s="119" t="s">
        <v>108</v>
      </c>
      <c r="D125" s="120" t="s">
        <v>57</v>
      </c>
      <c r="E125" s="120" t="s">
        <v>53</v>
      </c>
      <c r="F125" s="120" t="s">
        <v>54</v>
      </c>
      <c r="G125" s="120" t="s">
        <v>109</v>
      </c>
      <c r="H125" s="120" t="s">
        <v>110</v>
      </c>
      <c r="I125" s="120" t="s">
        <v>111</v>
      </c>
      <c r="J125" s="120" t="s">
        <v>94</v>
      </c>
      <c r="K125" s="121" t="s">
        <v>112</v>
      </c>
      <c r="L125" s="122"/>
      <c r="M125" s="59" t="s">
        <v>1</v>
      </c>
      <c r="N125" s="60" t="s">
        <v>36</v>
      </c>
      <c r="O125" s="60" t="s">
        <v>113</v>
      </c>
      <c r="P125" s="60" t="s">
        <v>114</v>
      </c>
      <c r="Q125" s="60" t="s">
        <v>115</v>
      </c>
      <c r="R125" s="60" t="s">
        <v>116</v>
      </c>
      <c r="S125" s="60" t="s">
        <v>117</v>
      </c>
      <c r="T125" s="61" t="s">
        <v>118</v>
      </c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</row>
    <row r="126" spans="1:63" s="2" customFormat="1" ht="22.9" customHeight="1">
      <c r="A126" s="29"/>
      <c r="B126" s="30"/>
      <c r="C126" s="66" t="s">
        <v>119</v>
      </c>
      <c r="D126" s="29"/>
      <c r="E126" s="29"/>
      <c r="F126" s="29"/>
      <c r="G126" s="29"/>
      <c r="H126" s="29"/>
      <c r="I126" s="29"/>
      <c r="J126" s="123">
        <f>BK126</f>
        <v>0</v>
      </c>
      <c r="K126" s="29"/>
      <c r="L126" s="30"/>
      <c r="M126" s="62"/>
      <c r="N126" s="53"/>
      <c r="O126" s="63"/>
      <c r="P126" s="124">
        <f>P127+P235+P258+P357</f>
        <v>0</v>
      </c>
      <c r="Q126" s="63"/>
      <c r="R126" s="124">
        <f>R127+R235+R258+R357</f>
        <v>6.974483650519</v>
      </c>
      <c r="S126" s="63"/>
      <c r="T126" s="125">
        <f>T127+T235+T258+T357</f>
        <v>16.5006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71</v>
      </c>
      <c r="AU126" s="14" t="s">
        <v>96</v>
      </c>
      <c r="BK126" s="126">
        <f>BK127+BK235+BK258+BK357</f>
        <v>0</v>
      </c>
    </row>
    <row r="127" spans="2:63" s="12" customFormat="1" ht="25.9" customHeight="1">
      <c r="B127" s="127"/>
      <c r="D127" s="128" t="s">
        <v>71</v>
      </c>
      <c r="E127" s="129" t="s">
        <v>120</v>
      </c>
      <c r="F127" s="129" t="s">
        <v>121</v>
      </c>
      <c r="I127" s="130"/>
      <c r="J127" s="131">
        <f>BK127</f>
        <v>0</v>
      </c>
      <c r="L127" s="127"/>
      <c r="M127" s="132"/>
      <c r="N127" s="133"/>
      <c r="O127" s="133"/>
      <c r="P127" s="134">
        <f>P128+P170+P175</f>
        <v>0</v>
      </c>
      <c r="Q127" s="133"/>
      <c r="R127" s="134">
        <f>R128+R170+R175</f>
        <v>3.956783650519</v>
      </c>
      <c r="S127" s="133"/>
      <c r="T127" s="135">
        <f>T128+T170+T175</f>
        <v>16.5</v>
      </c>
      <c r="AR127" s="128" t="s">
        <v>78</v>
      </c>
      <c r="AT127" s="136" t="s">
        <v>71</v>
      </c>
      <c r="AU127" s="136" t="s">
        <v>72</v>
      </c>
      <c r="AY127" s="128" t="s">
        <v>122</v>
      </c>
      <c r="BK127" s="137">
        <f>BK128+BK170+BK175</f>
        <v>0</v>
      </c>
    </row>
    <row r="128" spans="2:63" s="12" customFormat="1" ht="22.9" customHeight="1">
      <c r="B128" s="127"/>
      <c r="D128" s="128" t="s">
        <v>71</v>
      </c>
      <c r="E128" s="138" t="s">
        <v>78</v>
      </c>
      <c r="F128" s="138" t="s">
        <v>123</v>
      </c>
      <c r="I128" s="130"/>
      <c r="J128" s="139">
        <f>BK128</f>
        <v>0</v>
      </c>
      <c r="L128" s="127"/>
      <c r="M128" s="132"/>
      <c r="N128" s="133"/>
      <c r="O128" s="133"/>
      <c r="P128" s="134">
        <f>SUM(P129:P169)</f>
        <v>0</v>
      </c>
      <c r="Q128" s="133"/>
      <c r="R128" s="134">
        <f>SUM(R129:R169)</f>
        <v>0</v>
      </c>
      <c r="S128" s="133"/>
      <c r="T128" s="135">
        <f>SUM(T129:T169)</f>
        <v>0</v>
      </c>
      <c r="AR128" s="128" t="s">
        <v>78</v>
      </c>
      <c r="AT128" s="136" t="s">
        <v>71</v>
      </c>
      <c r="AU128" s="136" t="s">
        <v>78</v>
      </c>
      <c r="AY128" s="128" t="s">
        <v>122</v>
      </c>
      <c r="BK128" s="137">
        <f>SUM(BK129:BK169)</f>
        <v>0</v>
      </c>
    </row>
    <row r="129" spans="1:65" s="2" customFormat="1" ht="24.2" customHeight="1">
      <c r="A129" s="29"/>
      <c r="B129" s="140"/>
      <c r="C129" s="141" t="s">
        <v>78</v>
      </c>
      <c r="D129" s="141" t="s">
        <v>124</v>
      </c>
      <c r="E129" s="142" t="s">
        <v>158</v>
      </c>
      <c r="F129" s="143" t="s">
        <v>159</v>
      </c>
      <c r="G129" s="144" t="s">
        <v>160</v>
      </c>
      <c r="H129" s="145">
        <v>104.79</v>
      </c>
      <c r="I129" s="146"/>
      <c r="J129" s="147">
        <f>ROUND(I129*H129,2)</f>
        <v>0</v>
      </c>
      <c r="K129" s="143" t="s">
        <v>126</v>
      </c>
      <c r="L129" s="30"/>
      <c r="M129" s="148" t="s">
        <v>1</v>
      </c>
      <c r="N129" s="149" t="s">
        <v>37</v>
      </c>
      <c r="O129" s="55"/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2" t="s">
        <v>127</v>
      </c>
      <c r="AT129" s="152" t="s">
        <v>124</v>
      </c>
      <c r="AU129" s="152" t="s">
        <v>80</v>
      </c>
      <c r="AY129" s="14" t="s">
        <v>122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4" t="s">
        <v>78</v>
      </c>
      <c r="BK129" s="153">
        <f>ROUND(I129*H129,2)</f>
        <v>0</v>
      </c>
      <c r="BL129" s="14" t="s">
        <v>127</v>
      </c>
      <c r="BM129" s="152" t="s">
        <v>542</v>
      </c>
    </row>
    <row r="130" spans="1:47" s="2" customFormat="1" ht="19.5">
      <c r="A130" s="29"/>
      <c r="B130" s="30"/>
      <c r="C130" s="29"/>
      <c r="D130" s="154" t="s">
        <v>128</v>
      </c>
      <c r="E130" s="29"/>
      <c r="F130" s="155" t="s">
        <v>161</v>
      </c>
      <c r="G130" s="29"/>
      <c r="H130" s="29"/>
      <c r="I130" s="156"/>
      <c r="J130" s="29"/>
      <c r="K130" s="29"/>
      <c r="L130" s="30"/>
      <c r="M130" s="157"/>
      <c r="N130" s="158"/>
      <c r="O130" s="55"/>
      <c r="P130" s="55"/>
      <c r="Q130" s="55"/>
      <c r="R130" s="55"/>
      <c r="S130" s="55"/>
      <c r="T130" s="56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128</v>
      </c>
      <c r="AU130" s="14" t="s">
        <v>80</v>
      </c>
    </row>
    <row r="131" spans="1:65" s="2" customFormat="1" ht="21.75" customHeight="1">
      <c r="A131" s="29"/>
      <c r="B131" s="140"/>
      <c r="C131" s="141" t="s">
        <v>80</v>
      </c>
      <c r="D131" s="141" t="s">
        <v>124</v>
      </c>
      <c r="E131" s="142" t="s">
        <v>162</v>
      </c>
      <c r="F131" s="143" t="s">
        <v>163</v>
      </c>
      <c r="G131" s="144" t="s">
        <v>164</v>
      </c>
      <c r="H131" s="145">
        <v>167.66</v>
      </c>
      <c r="I131" s="146"/>
      <c r="J131" s="147">
        <f>ROUND(I131*H131,2)</f>
        <v>0</v>
      </c>
      <c r="K131" s="143" t="s">
        <v>138</v>
      </c>
      <c r="L131" s="30"/>
      <c r="M131" s="148" t="s">
        <v>1</v>
      </c>
      <c r="N131" s="149" t="s">
        <v>37</v>
      </c>
      <c r="O131" s="55"/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2" t="s">
        <v>127</v>
      </c>
      <c r="AT131" s="152" t="s">
        <v>124</v>
      </c>
      <c r="AU131" s="152" t="s">
        <v>80</v>
      </c>
      <c r="AY131" s="14" t="s">
        <v>122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4" t="s">
        <v>78</v>
      </c>
      <c r="BK131" s="153">
        <f>ROUND(I131*H131,2)</f>
        <v>0</v>
      </c>
      <c r="BL131" s="14" t="s">
        <v>127</v>
      </c>
      <c r="BM131" s="152" t="s">
        <v>543</v>
      </c>
    </row>
    <row r="132" spans="1:47" s="2" customFormat="1" ht="12">
      <c r="A132" s="29"/>
      <c r="B132" s="30"/>
      <c r="C132" s="29"/>
      <c r="D132" s="154" t="s">
        <v>128</v>
      </c>
      <c r="E132" s="29"/>
      <c r="F132" s="155" t="s">
        <v>163</v>
      </c>
      <c r="G132" s="29"/>
      <c r="H132" s="29"/>
      <c r="I132" s="156"/>
      <c r="J132" s="29"/>
      <c r="K132" s="29"/>
      <c r="L132" s="30"/>
      <c r="M132" s="157"/>
      <c r="N132" s="158"/>
      <c r="O132" s="55"/>
      <c r="P132" s="55"/>
      <c r="Q132" s="55"/>
      <c r="R132" s="55"/>
      <c r="S132" s="55"/>
      <c r="T132" s="56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128</v>
      </c>
      <c r="AU132" s="14" t="s">
        <v>80</v>
      </c>
    </row>
    <row r="133" spans="1:47" s="2" customFormat="1" ht="39">
      <c r="A133" s="29"/>
      <c r="B133" s="30"/>
      <c r="C133" s="29"/>
      <c r="D133" s="154" t="s">
        <v>165</v>
      </c>
      <c r="E133" s="29"/>
      <c r="F133" s="159" t="s">
        <v>166</v>
      </c>
      <c r="G133" s="29"/>
      <c r="H133" s="29"/>
      <c r="I133" s="156"/>
      <c r="J133" s="29"/>
      <c r="K133" s="29"/>
      <c r="L133" s="30"/>
      <c r="M133" s="157"/>
      <c r="N133" s="158"/>
      <c r="O133" s="55"/>
      <c r="P133" s="55"/>
      <c r="Q133" s="55"/>
      <c r="R133" s="55"/>
      <c r="S133" s="55"/>
      <c r="T133" s="56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165</v>
      </c>
      <c r="AU133" s="14" t="s">
        <v>80</v>
      </c>
    </row>
    <row r="134" spans="1:65" s="2" customFormat="1" ht="24.2" customHeight="1">
      <c r="A134" s="29"/>
      <c r="B134" s="140"/>
      <c r="C134" s="141" t="s">
        <v>157</v>
      </c>
      <c r="D134" s="141" t="s">
        <v>124</v>
      </c>
      <c r="E134" s="142" t="s">
        <v>168</v>
      </c>
      <c r="F134" s="143" t="s">
        <v>169</v>
      </c>
      <c r="G134" s="144" t="s">
        <v>164</v>
      </c>
      <c r="H134" s="145">
        <v>1</v>
      </c>
      <c r="I134" s="146"/>
      <c r="J134" s="147">
        <f>ROUND(I134*H134,2)</f>
        <v>0</v>
      </c>
      <c r="K134" s="143" t="s">
        <v>138</v>
      </c>
      <c r="L134" s="30"/>
      <c r="M134" s="148" t="s">
        <v>1</v>
      </c>
      <c r="N134" s="149" t="s">
        <v>37</v>
      </c>
      <c r="O134" s="55"/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2" t="s">
        <v>127</v>
      </c>
      <c r="AT134" s="152" t="s">
        <v>124</v>
      </c>
      <c r="AU134" s="152" t="s">
        <v>80</v>
      </c>
      <c r="AY134" s="14" t="s">
        <v>122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4" t="s">
        <v>78</v>
      </c>
      <c r="BK134" s="153">
        <f>ROUND(I134*H134,2)</f>
        <v>0</v>
      </c>
      <c r="BL134" s="14" t="s">
        <v>127</v>
      </c>
      <c r="BM134" s="152" t="s">
        <v>544</v>
      </c>
    </row>
    <row r="135" spans="1:47" s="2" customFormat="1" ht="19.5">
      <c r="A135" s="29"/>
      <c r="B135" s="30"/>
      <c r="C135" s="29"/>
      <c r="D135" s="154" t="s">
        <v>128</v>
      </c>
      <c r="E135" s="29"/>
      <c r="F135" s="155" t="s">
        <v>169</v>
      </c>
      <c r="G135" s="29"/>
      <c r="H135" s="29"/>
      <c r="I135" s="156"/>
      <c r="J135" s="29"/>
      <c r="K135" s="29"/>
      <c r="L135" s="30"/>
      <c r="M135" s="157"/>
      <c r="N135" s="158"/>
      <c r="O135" s="55"/>
      <c r="P135" s="55"/>
      <c r="Q135" s="55"/>
      <c r="R135" s="55"/>
      <c r="S135" s="55"/>
      <c r="T135" s="56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128</v>
      </c>
      <c r="AU135" s="14" t="s">
        <v>80</v>
      </c>
    </row>
    <row r="136" spans="1:47" s="2" customFormat="1" ht="39">
      <c r="A136" s="29"/>
      <c r="B136" s="30"/>
      <c r="C136" s="29"/>
      <c r="D136" s="154" t="s">
        <v>165</v>
      </c>
      <c r="E136" s="29"/>
      <c r="F136" s="159" t="s">
        <v>170</v>
      </c>
      <c r="G136" s="29"/>
      <c r="H136" s="29"/>
      <c r="I136" s="156"/>
      <c r="J136" s="29"/>
      <c r="K136" s="29"/>
      <c r="L136" s="30"/>
      <c r="M136" s="157"/>
      <c r="N136" s="158"/>
      <c r="O136" s="55"/>
      <c r="P136" s="55"/>
      <c r="Q136" s="55"/>
      <c r="R136" s="55"/>
      <c r="S136" s="55"/>
      <c r="T136" s="56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165</v>
      </c>
      <c r="AU136" s="14" t="s">
        <v>80</v>
      </c>
    </row>
    <row r="137" spans="1:65" s="2" customFormat="1" ht="24.2" customHeight="1">
      <c r="A137" s="29"/>
      <c r="B137" s="140"/>
      <c r="C137" s="141" t="s">
        <v>127</v>
      </c>
      <c r="D137" s="141" t="s">
        <v>124</v>
      </c>
      <c r="E137" s="142" t="s">
        <v>172</v>
      </c>
      <c r="F137" s="143" t="s">
        <v>173</v>
      </c>
      <c r="G137" s="144" t="s">
        <v>164</v>
      </c>
      <c r="H137" s="145">
        <v>3</v>
      </c>
      <c r="I137" s="146"/>
      <c r="J137" s="147">
        <f>ROUND(I137*H137,2)</f>
        <v>0</v>
      </c>
      <c r="K137" s="143" t="s">
        <v>138</v>
      </c>
      <c r="L137" s="30"/>
      <c r="M137" s="148" t="s">
        <v>1</v>
      </c>
      <c r="N137" s="149" t="s">
        <v>37</v>
      </c>
      <c r="O137" s="55"/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2" t="s">
        <v>127</v>
      </c>
      <c r="AT137" s="152" t="s">
        <v>124</v>
      </c>
      <c r="AU137" s="152" t="s">
        <v>80</v>
      </c>
      <c r="AY137" s="14" t="s">
        <v>122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4" t="s">
        <v>78</v>
      </c>
      <c r="BK137" s="153">
        <f>ROUND(I137*H137,2)</f>
        <v>0</v>
      </c>
      <c r="BL137" s="14" t="s">
        <v>127</v>
      </c>
      <c r="BM137" s="152" t="s">
        <v>545</v>
      </c>
    </row>
    <row r="138" spans="1:47" s="2" customFormat="1" ht="19.5">
      <c r="A138" s="29"/>
      <c r="B138" s="30"/>
      <c r="C138" s="29"/>
      <c r="D138" s="154" t="s">
        <v>128</v>
      </c>
      <c r="E138" s="29"/>
      <c r="F138" s="155" t="s">
        <v>173</v>
      </c>
      <c r="G138" s="29"/>
      <c r="H138" s="29"/>
      <c r="I138" s="156"/>
      <c r="J138" s="29"/>
      <c r="K138" s="29"/>
      <c r="L138" s="30"/>
      <c r="M138" s="157"/>
      <c r="N138" s="158"/>
      <c r="O138" s="55"/>
      <c r="P138" s="55"/>
      <c r="Q138" s="55"/>
      <c r="R138" s="55"/>
      <c r="S138" s="55"/>
      <c r="T138" s="56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128</v>
      </c>
      <c r="AU138" s="14" t="s">
        <v>80</v>
      </c>
    </row>
    <row r="139" spans="1:47" s="2" customFormat="1" ht="39">
      <c r="A139" s="29"/>
      <c r="B139" s="30"/>
      <c r="C139" s="29"/>
      <c r="D139" s="154" t="s">
        <v>165</v>
      </c>
      <c r="E139" s="29"/>
      <c r="F139" s="159" t="s">
        <v>174</v>
      </c>
      <c r="G139" s="29"/>
      <c r="H139" s="29"/>
      <c r="I139" s="156"/>
      <c r="J139" s="29"/>
      <c r="K139" s="29"/>
      <c r="L139" s="30"/>
      <c r="M139" s="157"/>
      <c r="N139" s="158"/>
      <c r="O139" s="55"/>
      <c r="P139" s="55"/>
      <c r="Q139" s="55"/>
      <c r="R139" s="55"/>
      <c r="S139" s="55"/>
      <c r="T139" s="56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T139" s="14" t="s">
        <v>165</v>
      </c>
      <c r="AU139" s="14" t="s">
        <v>80</v>
      </c>
    </row>
    <row r="140" spans="1:65" s="2" customFormat="1" ht="24.2" customHeight="1">
      <c r="A140" s="29"/>
      <c r="B140" s="140"/>
      <c r="C140" s="141" t="s">
        <v>167</v>
      </c>
      <c r="D140" s="141" t="s">
        <v>124</v>
      </c>
      <c r="E140" s="142" t="s">
        <v>176</v>
      </c>
      <c r="F140" s="143" t="s">
        <v>177</v>
      </c>
      <c r="G140" s="144" t="s">
        <v>164</v>
      </c>
      <c r="H140" s="145">
        <v>62.25</v>
      </c>
      <c r="I140" s="146"/>
      <c r="J140" s="147">
        <f>ROUND(I140*H140,2)</f>
        <v>0</v>
      </c>
      <c r="K140" s="143" t="s">
        <v>138</v>
      </c>
      <c r="L140" s="30"/>
      <c r="M140" s="148" t="s">
        <v>1</v>
      </c>
      <c r="N140" s="149" t="s">
        <v>37</v>
      </c>
      <c r="O140" s="55"/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2" t="s">
        <v>127</v>
      </c>
      <c r="AT140" s="152" t="s">
        <v>124</v>
      </c>
      <c r="AU140" s="152" t="s">
        <v>80</v>
      </c>
      <c r="AY140" s="14" t="s">
        <v>122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4" t="s">
        <v>78</v>
      </c>
      <c r="BK140" s="153">
        <f>ROUND(I140*H140,2)</f>
        <v>0</v>
      </c>
      <c r="BL140" s="14" t="s">
        <v>127</v>
      </c>
      <c r="BM140" s="152" t="s">
        <v>546</v>
      </c>
    </row>
    <row r="141" spans="1:47" s="2" customFormat="1" ht="12">
      <c r="A141" s="29"/>
      <c r="B141" s="30"/>
      <c r="C141" s="29"/>
      <c r="D141" s="154" t="s">
        <v>128</v>
      </c>
      <c r="E141" s="29"/>
      <c r="F141" s="155" t="s">
        <v>177</v>
      </c>
      <c r="G141" s="29"/>
      <c r="H141" s="29"/>
      <c r="I141" s="156"/>
      <c r="J141" s="29"/>
      <c r="K141" s="29"/>
      <c r="L141" s="30"/>
      <c r="M141" s="157"/>
      <c r="N141" s="158"/>
      <c r="O141" s="55"/>
      <c r="P141" s="55"/>
      <c r="Q141" s="55"/>
      <c r="R141" s="55"/>
      <c r="S141" s="55"/>
      <c r="T141" s="56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4" t="s">
        <v>128</v>
      </c>
      <c r="AU141" s="14" t="s">
        <v>80</v>
      </c>
    </row>
    <row r="142" spans="1:47" s="2" customFormat="1" ht="39">
      <c r="A142" s="29"/>
      <c r="B142" s="30"/>
      <c r="C142" s="29"/>
      <c r="D142" s="154" t="s">
        <v>165</v>
      </c>
      <c r="E142" s="29"/>
      <c r="F142" s="159" t="s">
        <v>178</v>
      </c>
      <c r="G142" s="29"/>
      <c r="H142" s="29"/>
      <c r="I142" s="156"/>
      <c r="J142" s="29"/>
      <c r="K142" s="29"/>
      <c r="L142" s="30"/>
      <c r="M142" s="157"/>
      <c r="N142" s="158"/>
      <c r="O142" s="55"/>
      <c r="P142" s="55"/>
      <c r="Q142" s="55"/>
      <c r="R142" s="55"/>
      <c r="S142" s="55"/>
      <c r="T142" s="56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4" t="s">
        <v>165</v>
      </c>
      <c r="AU142" s="14" t="s">
        <v>80</v>
      </c>
    </row>
    <row r="143" spans="1:65" s="2" customFormat="1" ht="24.2" customHeight="1">
      <c r="A143" s="29"/>
      <c r="B143" s="140"/>
      <c r="C143" s="141" t="s">
        <v>171</v>
      </c>
      <c r="D143" s="141" t="s">
        <v>124</v>
      </c>
      <c r="E143" s="142" t="s">
        <v>180</v>
      </c>
      <c r="F143" s="143" t="s">
        <v>181</v>
      </c>
      <c r="G143" s="144" t="s">
        <v>164</v>
      </c>
      <c r="H143" s="145">
        <v>1</v>
      </c>
      <c r="I143" s="146"/>
      <c r="J143" s="147">
        <f>ROUND(I143*H143,2)</f>
        <v>0</v>
      </c>
      <c r="K143" s="143" t="s">
        <v>138</v>
      </c>
      <c r="L143" s="30"/>
      <c r="M143" s="148" t="s">
        <v>1</v>
      </c>
      <c r="N143" s="149" t="s">
        <v>37</v>
      </c>
      <c r="O143" s="55"/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2" t="s">
        <v>127</v>
      </c>
      <c r="AT143" s="152" t="s">
        <v>124</v>
      </c>
      <c r="AU143" s="152" t="s">
        <v>80</v>
      </c>
      <c r="AY143" s="14" t="s">
        <v>122</v>
      </c>
      <c r="BE143" s="153">
        <f>IF(N143="základní",J143,0)</f>
        <v>0</v>
      </c>
      <c r="BF143" s="153">
        <f>IF(N143="snížená",J143,0)</f>
        <v>0</v>
      </c>
      <c r="BG143" s="153">
        <f>IF(N143="zákl. přenesená",J143,0)</f>
        <v>0</v>
      </c>
      <c r="BH143" s="153">
        <f>IF(N143="sníž. přenesená",J143,0)</f>
        <v>0</v>
      </c>
      <c r="BI143" s="153">
        <f>IF(N143="nulová",J143,0)</f>
        <v>0</v>
      </c>
      <c r="BJ143" s="14" t="s">
        <v>78</v>
      </c>
      <c r="BK143" s="153">
        <f>ROUND(I143*H143,2)</f>
        <v>0</v>
      </c>
      <c r="BL143" s="14" t="s">
        <v>127</v>
      </c>
      <c r="BM143" s="152" t="s">
        <v>547</v>
      </c>
    </row>
    <row r="144" spans="1:47" s="2" customFormat="1" ht="12">
      <c r="A144" s="29"/>
      <c r="B144" s="30"/>
      <c r="C144" s="29"/>
      <c r="D144" s="154" t="s">
        <v>128</v>
      </c>
      <c r="E144" s="29"/>
      <c r="F144" s="155" t="s">
        <v>181</v>
      </c>
      <c r="G144" s="29"/>
      <c r="H144" s="29"/>
      <c r="I144" s="156"/>
      <c r="J144" s="29"/>
      <c r="K144" s="29"/>
      <c r="L144" s="30"/>
      <c r="M144" s="157"/>
      <c r="N144" s="158"/>
      <c r="O144" s="55"/>
      <c r="P144" s="55"/>
      <c r="Q144" s="55"/>
      <c r="R144" s="55"/>
      <c r="S144" s="55"/>
      <c r="T144" s="56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4" t="s">
        <v>128</v>
      </c>
      <c r="AU144" s="14" t="s">
        <v>80</v>
      </c>
    </row>
    <row r="145" spans="1:47" s="2" customFormat="1" ht="39">
      <c r="A145" s="29"/>
      <c r="B145" s="30"/>
      <c r="C145" s="29"/>
      <c r="D145" s="154" t="s">
        <v>165</v>
      </c>
      <c r="E145" s="29"/>
      <c r="F145" s="159" t="s">
        <v>182</v>
      </c>
      <c r="G145" s="29"/>
      <c r="H145" s="29"/>
      <c r="I145" s="156"/>
      <c r="J145" s="29"/>
      <c r="K145" s="29"/>
      <c r="L145" s="30"/>
      <c r="M145" s="157"/>
      <c r="N145" s="158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4" t="s">
        <v>165</v>
      </c>
      <c r="AU145" s="14" t="s">
        <v>80</v>
      </c>
    </row>
    <row r="146" spans="1:65" s="2" customFormat="1" ht="16.5" customHeight="1">
      <c r="A146" s="29"/>
      <c r="B146" s="140"/>
      <c r="C146" s="141" t="s">
        <v>175</v>
      </c>
      <c r="D146" s="141" t="s">
        <v>124</v>
      </c>
      <c r="E146" s="142" t="s">
        <v>184</v>
      </c>
      <c r="F146" s="143" t="s">
        <v>185</v>
      </c>
      <c r="G146" s="144" t="s">
        <v>160</v>
      </c>
      <c r="H146" s="145">
        <v>104.79</v>
      </c>
      <c r="I146" s="146"/>
      <c r="J146" s="147">
        <f>ROUND(I146*H146,2)</f>
        <v>0</v>
      </c>
      <c r="K146" s="143" t="s">
        <v>126</v>
      </c>
      <c r="L146" s="30"/>
      <c r="M146" s="148" t="s">
        <v>1</v>
      </c>
      <c r="N146" s="149" t="s">
        <v>37</v>
      </c>
      <c r="O146" s="55"/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2" t="s">
        <v>127</v>
      </c>
      <c r="AT146" s="152" t="s">
        <v>124</v>
      </c>
      <c r="AU146" s="152" t="s">
        <v>80</v>
      </c>
      <c r="AY146" s="14" t="s">
        <v>122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4" t="s">
        <v>78</v>
      </c>
      <c r="BK146" s="153">
        <f>ROUND(I146*H146,2)</f>
        <v>0</v>
      </c>
      <c r="BL146" s="14" t="s">
        <v>127</v>
      </c>
      <c r="BM146" s="152" t="s">
        <v>548</v>
      </c>
    </row>
    <row r="147" spans="1:47" s="2" customFormat="1" ht="19.5">
      <c r="A147" s="29"/>
      <c r="B147" s="30"/>
      <c r="C147" s="29"/>
      <c r="D147" s="154" t="s">
        <v>128</v>
      </c>
      <c r="E147" s="29"/>
      <c r="F147" s="155" t="s">
        <v>186</v>
      </c>
      <c r="G147" s="29"/>
      <c r="H147" s="29"/>
      <c r="I147" s="156"/>
      <c r="J147" s="29"/>
      <c r="K147" s="29"/>
      <c r="L147" s="30"/>
      <c r="M147" s="157"/>
      <c r="N147" s="158"/>
      <c r="O147" s="55"/>
      <c r="P147" s="55"/>
      <c r="Q147" s="55"/>
      <c r="R147" s="55"/>
      <c r="S147" s="55"/>
      <c r="T147" s="56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4" t="s">
        <v>128</v>
      </c>
      <c r="AU147" s="14" t="s">
        <v>80</v>
      </c>
    </row>
    <row r="148" spans="1:65" s="2" customFormat="1" ht="44.25" customHeight="1">
      <c r="A148" s="29"/>
      <c r="B148" s="140"/>
      <c r="C148" s="141" t="s">
        <v>179</v>
      </c>
      <c r="D148" s="141" t="s">
        <v>124</v>
      </c>
      <c r="E148" s="142" t="s">
        <v>188</v>
      </c>
      <c r="F148" s="143" t="s">
        <v>189</v>
      </c>
      <c r="G148" s="144" t="s">
        <v>125</v>
      </c>
      <c r="H148" s="145">
        <v>129</v>
      </c>
      <c r="I148" s="146"/>
      <c r="J148" s="147">
        <f>ROUND(I148*H148,2)</f>
        <v>0</v>
      </c>
      <c r="K148" s="143" t="s">
        <v>138</v>
      </c>
      <c r="L148" s="30"/>
      <c r="M148" s="148" t="s">
        <v>1</v>
      </c>
      <c r="N148" s="149" t="s">
        <v>37</v>
      </c>
      <c r="O148" s="55"/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2" t="s">
        <v>127</v>
      </c>
      <c r="AT148" s="152" t="s">
        <v>124</v>
      </c>
      <c r="AU148" s="152" t="s">
        <v>80</v>
      </c>
      <c r="AY148" s="14" t="s">
        <v>122</v>
      </c>
      <c r="BE148" s="153">
        <f>IF(N148="základní",J148,0)</f>
        <v>0</v>
      </c>
      <c r="BF148" s="153">
        <f>IF(N148="snížená",J148,0)</f>
        <v>0</v>
      </c>
      <c r="BG148" s="153">
        <f>IF(N148="zákl. přenesená",J148,0)</f>
        <v>0</v>
      </c>
      <c r="BH148" s="153">
        <f>IF(N148="sníž. přenesená",J148,0)</f>
        <v>0</v>
      </c>
      <c r="BI148" s="153">
        <f>IF(N148="nulová",J148,0)</f>
        <v>0</v>
      </c>
      <c r="BJ148" s="14" t="s">
        <v>78</v>
      </c>
      <c r="BK148" s="153">
        <f>ROUND(I148*H148,2)</f>
        <v>0</v>
      </c>
      <c r="BL148" s="14" t="s">
        <v>127</v>
      </c>
      <c r="BM148" s="152" t="s">
        <v>549</v>
      </c>
    </row>
    <row r="149" spans="1:47" s="2" customFormat="1" ht="29.25">
      <c r="A149" s="29"/>
      <c r="B149" s="30"/>
      <c r="C149" s="29"/>
      <c r="D149" s="154" t="s">
        <v>128</v>
      </c>
      <c r="E149" s="29"/>
      <c r="F149" s="155" t="s">
        <v>189</v>
      </c>
      <c r="G149" s="29"/>
      <c r="H149" s="29"/>
      <c r="I149" s="156"/>
      <c r="J149" s="29"/>
      <c r="K149" s="29"/>
      <c r="L149" s="30"/>
      <c r="M149" s="157"/>
      <c r="N149" s="158"/>
      <c r="O149" s="55"/>
      <c r="P149" s="55"/>
      <c r="Q149" s="55"/>
      <c r="R149" s="55"/>
      <c r="S149" s="55"/>
      <c r="T149" s="56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4" t="s">
        <v>128</v>
      </c>
      <c r="AU149" s="14" t="s">
        <v>80</v>
      </c>
    </row>
    <row r="150" spans="1:47" s="2" customFormat="1" ht="29.25">
      <c r="A150" s="29"/>
      <c r="B150" s="30"/>
      <c r="C150" s="29"/>
      <c r="D150" s="154" t="s">
        <v>165</v>
      </c>
      <c r="E150" s="29"/>
      <c r="F150" s="159" t="s">
        <v>190</v>
      </c>
      <c r="G150" s="29"/>
      <c r="H150" s="29"/>
      <c r="I150" s="156"/>
      <c r="J150" s="29"/>
      <c r="K150" s="29"/>
      <c r="L150" s="30"/>
      <c r="M150" s="157"/>
      <c r="N150" s="158"/>
      <c r="O150" s="55"/>
      <c r="P150" s="55"/>
      <c r="Q150" s="55"/>
      <c r="R150" s="55"/>
      <c r="S150" s="55"/>
      <c r="T150" s="56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4" t="s">
        <v>165</v>
      </c>
      <c r="AU150" s="14" t="s">
        <v>80</v>
      </c>
    </row>
    <row r="151" spans="1:65" s="2" customFormat="1" ht="33" customHeight="1">
      <c r="A151" s="29"/>
      <c r="B151" s="140"/>
      <c r="C151" s="141" t="s">
        <v>183</v>
      </c>
      <c r="D151" s="141" t="s">
        <v>124</v>
      </c>
      <c r="E151" s="142" t="s">
        <v>192</v>
      </c>
      <c r="F151" s="143" t="s">
        <v>193</v>
      </c>
      <c r="G151" s="144" t="s">
        <v>129</v>
      </c>
      <c r="H151" s="145">
        <v>9</v>
      </c>
      <c r="I151" s="146"/>
      <c r="J151" s="147">
        <f>ROUND(I151*H151,2)</f>
        <v>0</v>
      </c>
      <c r="K151" s="143" t="s">
        <v>138</v>
      </c>
      <c r="L151" s="30"/>
      <c r="M151" s="148" t="s">
        <v>1</v>
      </c>
      <c r="N151" s="149" t="s">
        <v>37</v>
      </c>
      <c r="O151" s="55"/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2" t="s">
        <v>194</v>
      </c>
      <c r="AT151" s="152" t="s">
        <v>124</v>
      </c>
      <c r="AU151" s="152" t="s">
        <v>80</v>
      </c>
      <c r="AY151" s="14" t="s">
        <v>122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4" t="s">
        <v>78</v>
      </c>
      <c r="BK151" s="153">
        <f>ROUND(I151*H151,2)</f>
        <v>0</v>
      </c>
      <c r="BL151" s="14" t="s">
        <v>194</v>
      </c>
      <c r="BM151" s="152" t="s">
        <v>550</v>
      </c>
    </row>
    <row r="152" spans="1:47" s="2" customFormat="1" ht="19.5">
      <c r="A152" s="29"/>
      <c r="B152" s="30"/>
      <c r="C152" s="29"/>
      <c r="D152" s="154" t="s">
        <v>128</v>
      </c>
      <c r="E152" s="29"/>
      <c r="F152" s="155" t="s">
        <v>193</v>
      </c>
      <c r="G152" s="29"/>
      <c r="H152" s="29"/>
      <c r="I152" s="156"/>
      <c r="J152" s="29"/>
      <c r="K152" s="29"/>
      <c r="L152" s="30"/>
      <c r="M152" s="157"/>
      <c r="N152" s="158"/>
      <c r="O152" s="55"/>
      <c r="P152" s="55"/>
      <c r="Q152" s="55"/>
      <c r="R152" s="55"/>
      <c r="S152" s="55"/>
      <c r="T152" s="56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4" t="s">
        <v>128</v>
      </c>
      <c r="AU152" s="14" t="s">
        <v>80</v>
      </c>
    </row>
    <row r="153" spans="1:65" s="2" customFormat="1" ht="33" customHeight="1">
      <c r="A153" s="29"/>
      <c r="B153" s="140"/>
      <c r="C153" s="141" t="s">
        <v>551</v>
      </c>
      <c r="D153" s="141" t="s">
        <v>124</v>
      </c>
      <c r="E153" s="142" t="s">
        <v>552</v>
      </c>
      <c r="F153" s="143" t="s">
        <v>553</v>
      </c>
      <c r="G153" s="144" t="s">
        <v>129</v>
      </c>
      <c r="H153" s="145">
        <v>1</v>
      </c>
      <c r="I153" s="146"/>
      <c r="J153" s="147">
        <f>ROUND(I153*H153,2)</f>
        <v>0</v>
      </c>
      <c r="K153" s="143" t="s">
        <v>138</v>
      </c>
      <c r="L153" s="30"/>
      <c r="M153" s="148" t="s">
        <v>1</v>
      </c>
      <c r="N153" s="149" t="s">
        <v>37</v>
      </c>
      <c r="O153" s="55"/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2" t="s">
        <v>194</v>
      </c>
      <c r="AT153" s="152" t="s">
        <v>124</v>
      </c>
      <c r="AU153" s="152" t="s">
        <v>80</v>
      </c>
      <c r="AY153" s="14" t="s">
        <v>122</v>
      </c>
      <c r="BE153" s="153">
        <f>IF(N153="základní",J153,0)</f>
        <v>0</v>
      </c>
      <c r="BF153" s="153">
        <f>IF(N153="snížená",J153,0)</f>
        <v>0</v>
      </c>
      <c r="BG153" s="153">
        <f>IF(N153="zákl. přenesená",J153,0)</f>
        <v>0</v>
      </c>
      <c r="BH153" s="153">
        <f>IF(N153="sníž. přenesená",J153,0)</f>
        <v>0</v>
      </c>
      <c r="BI153" s="153">
        <f>IF(N153="nulová",J153,0)</f>
        <v>0</v>
      </c>
      <c r="BJ153" s="14" t="s">
        <v>78</v>
      </c>
      <c r="BK153" s="153">
        <f>ROUND(I153*H153,2)</f>
        <v>0</v>
      </c>
      <c r="BL153" s="14" t="s">
        <v>194</v>
      </c>
      <c r="BM153" s="152" t="s">
        <v>554</v>
      </c>
    </row>
    <row r="154" spans="1:47" s="2" customFormat="1" ht="19.5">
      <c r="A154" s="29"/>
      <c r="B154" s="30"/>
      <c r="C154" s="29"/>
      <c r="D154" s="154" t="s">
        <v>128</v>
      </c>
      <c r="E154" s="29"/>
      <c r="F154" s="155" t="s">
        <v>553</v>
      </c>
      <c r="G154" s="29"/>
      <c r="H154" s="29"/>
      <c r="I154" s="156"/>
      <c r="J154" s="29"/>
      <c r="K154" s="29"/>
      <c r="L154" s="30"/>
      <c r="M154" s="157"/>
      <c r="N154" s="158"/>
      <c r="O154" s="55"/>
      <c r="P154" s="55"/>
      <c r="Q154" s="55"/>
      <c r="R154" s="55"/>
      <c r="S154" s="55"/>
      <c r="T154" s="56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4" t="s">
        <v>128</v>
      </c>
      <c r="AU154" s="14" t="s">
        <v>80</v>
      </c>
    </row>
    <row r="155" spans="1:65" s="2" customFormat="1" ht="24.2" customHeight="1">
      <c r="A155" s="29"/>
      <c r="B155" s="140"/>
      <c r="C155" s="141" t="s">
        <v>555</v>
      </c>
      <c r="D155" s="141" t="s">
        <v>124</v>
      </c>
      <c r="E155" s="142" t="s">
        <v>208</v>
      </c>
      <c r="F155" s="143" t="s">
        <v>209</v>
      </c>
      <c r="G155" s="144" t="s">
        <v>160</v>
      </c>
      <c r="H155" s="145">
        <v>40.5</v>
      </c>
      <c r="I155" s="146"/>
      <c r="J155" s="147">
        <f>ROUND(I155*H155,2)</f>
        <v>0</v>
      </c>
      <c r="K155" s="143" t="s">
        <v>138</v>
      </c>
      <c r="L155" s="30"/>
      <c r="M155" s="148" t="s">
        <v>1</v>
      </c>
      <c r="N155" s="149" t="s">
        <v>37</v>
      </c>
      <c r="O155" s="55"/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2" t="s">
        <v>127</v>
      </c>
      <c r="AT155" s="152" t="s">
        <v>124</v>
      </c>
      <c r="AU155" s="152" t="s">
        <v>80</v>
      </c>
      <c r="AY155" s="14" t="s">
        <v>122</v>
      </c>
      <c r="BE155" s="153">
        <f>IF(N155="základní",J155,0)</f>
        <v>0</v>
      </c>
      <c r="BF155" s="153">
        <f>IF(N155="snížená",J155,0)</f>
        <v>0</v>
      </c>
      <c r="BG155" s="153">
        <f>IF(N155="zákl. přenesená",J155,0)</f>
        <v>0</v>
      </c>
      <c r="BH155" s="153">
        <f>IF(N155="sníž. přenesená",J155,0)</f>
        <v>0</v>
      </c>
      <c r="BI155" s="153">
        <f>IF(N155="nulová",J155,0)</f>
        <v>0</v>
      </c>
      <c r="BJ155" s="14" t="s">
        <v>78</v>
      </c>
      <c r="BK155" s="153">
        <f>ROUND(I155*H155,2)</f>
        <v>0</v>
      </c>
      <c r="BL155" s="14" t="s">
        <v>127</v>
      </c>
      <c r="BM155" s="152" t="s">
        <v>556</v>
      </c>
    </row>
    <row r="156" spans="1:47" s="2" customFormat="1" ht="19.5">
      <c r="A156" s="29"/>
      <c r="B156" s="30"/>
      <c r="C156" s="29"/>
      <c r="D156" s="154" t="s">
        <v>128</v>
      </c>
      <c r="E156" s="29"/>
      <c r="F156" s="155" t="s">
        <v>209</v>
      </c>
      <c r="G156" s="29"/>
      <c r="H156" s="29"/>
      <c r="I156" s="156"/>
      <c r="J156" s="29"/>
      <c r="K156" s="29"/>
      <c r="L156" s="30"/>
      <c r="M156" s="157"/>
      <c r="N156" s="158"/>
      <c r="O156" s="55"/>
      <c r="P156" s="55"/>
      <c r="Q156" s="55"/>
      <c r="R156" s="55"/>
      <c r="S156" s="55"/>
      <c r="T156" s="56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4" t="s">
        <v>128</v>
      </c>
      <c r="AU156" s="14" t="s">
        <v>80</v>
      </c>
    </row>
    <row r="157" spans="1:65" s="2" customFormat="1" ht="37.9" customHeight="1">
      <c r="A157" s="29"/>
      <c r="B157" s="140"/>
      <c r="C157" s="141" t="s">
        <v>187</v>
      </c>
      <c r="D157" s="141" t="s">
        <v>124</v>
      </c>
      <c r="E157" s="142" t="s">
        <v>196</v>
      </c>
      <c r="F157" s="143" t="s">
        <v>197</v>
      </c>
      <c r="G157" s="144" t="s">
        <v>129</v>
      </c>
      <c r="H157" s="145">
        <v>9</v>
      </c>
      <c r="I157" s="146"/>
      <c r="J157" s="147">
        <f>ROUND(I157*H157,2)</f>
        <v>0</v>
      </c>
      <c r="K157" s="143" t="s">
        <v>138</v>
      </c>
      <c r="L157" s="30"/>
      <c r="M157" s="148" t="s">
        <v>1</v>
      </c>
      <c r="N157" s="149" t="s">
        <v>37</v>
      </c>
      <c r="O157" s="55"/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2" t="s">
        <v>127</v>
      </c>
      <c r="AT157" s="152" t="s">
        <v>124</v>
      </c>
      <c r="AU157" s="152" t="s">
        <v>80</v>
      </c>
      <c r="AY157" s="14" t="s">
        <v>122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4" t="s">
        <v>78</v>
      </c>
      <c r="BK157" s="153">
        <f>ROUND(I157*H157,2)</f>
        <v>0</v>
      </c>
      <c r="BL157" s="14" t="s">
        <v>127</v>
      </c>
      <c r="BM157" s="152" t="s">
        <v>557</v>
      </c>
    </row>
    <row r="158" spans="1:47" s="2" customFormat="1" ht="19.5">
      <c r="A158" s="29"/>
      <c r="B158" s="30"/>
      <c r="C158" s="29"/>
      <c r="D158" s="154" t="s">
        <v>128</v>
      </c>
      <c r="E158" s="29"/>
      <c r="F158" s="155" t="s">
        <v>197</v>
      </c>
      <c r="G158" s="29"/>
      <c r="H158" s="29"/>
      <c r="I158" s="156"/>
      <c r="J158" s="29"/>
      <c r="K158" s="29"/>
      <c r="L158" s="30"/>
      <c r="M158" s="157"/>
      <c r="N158" s="158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4" t="s">
        <v>128</v>
      </c>
      <c r="AU158" s="14" t="s">
        <v>80</v>
      </c>
    </row>
    <row r="159" spans="1:65" s="2" customFormat="1" ht="37.9" customHeight="1">
      <c r="A159" s="29"/>
      <c r="B159" s="140"/>
      <c r="C159" s="141" t="s">
        <v>191</v>
      </c>
      <c r="D159" s="141" t="s">
        <v>124</v>
      </c>
      <c r="E159" s="142" t="s">
        <v>558</v>
      </c>
      <c r="F159" s="143" t="s">
        <v>559</v>
      </c>
      <c r="G159" s="144" t="s">
        <v>129</v>
      </c>
      <c r="H159" s="145">
        <v>1</v>
      </c>
      <c r="I159" s="146"/>
      <c r="J159" s="147">
        <f>ROUND(I159*H159,2)</f>
        <v>0</v>
      </c>
      <c r="K159" s="143" t="s">
        <v>138</v>
      </c>
      <c r="L159" s="30"/>
      <c r="M159" s="148" t="s">
        <v>1</v>
      </c>
      <c r="N159" s="149" t="s">
        <v>37</v>
      </c>
      <c r="O159" s="55"/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2" t="s">
        <v>127</v>
      </c>
      <c r="AT159" s="152" t="s">
        <v>124</v>
      </c>
      <c r="AU159" s="152" t="s">
        <v>80</v>
      </c>
      <c r="AY159" s="14" t="s">
        <v>122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4" t="s">
        <v>78</v>
      </c>
      <c r="BK159" s="153">
        <f>ROUND(I159*H159,2)</f>
        <v>0</v>
      </c>
      <c r="BL159" s="14" t="s">
        <v>127</v>
      </c>
      <c r="BM159" s="152" t="s">
        <v>560</v>
      </c>
    </row>
    <row r="160" spans="1:47" s="2" customFormat="1" ht="19.5">
      <c r="A160" s="29"/>
      <c r="B160" s="30"/>
      <c r="C160" s="29"/>
      <c r="D160" s="154" t="s">
        <v>128</v>
      </c>
      <c r="E160" s="29"/>
      <c r="F160" s="155" t="s">
        <v>561</v>
      </c>
      <c r="G160" s="29"/>
      <c r="H160" s="29"/>
      <c r="I160" s="156"/>
      <c r="J160" s="29"/>
      <c r="K160" s="29"/>
      <c r="L160" s="30"/>
      <c r="M160" s="157"/>
      <c r="N160" s="158"/>
      <c r="O160" s="55"/>
      <c r="P160" s="55"/>
      <c r="Q160" s="55"/>
      <c r="R160" s="55"/>
      <c r="S160" s="55"/>
      <c r="T160" s="56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T160" s="14" t="s">
        <v>128</v>
      </c>
      <c r="AU160" s="14" t="s">
        <v>80</v>
      </c>
    </row>
    <row r="161" spans="1:65" s="2" customFormat="1" ht="24.2" customHeight="1">
      <c r="A161" s="29"/>
      <c r="B161" s="140"/>
      <c r="C161" s="141" t="s">
        <v>195</v>
      </c>
      <c r="D161" s="141" t="s">
        <v>124</v>
      </c>
      <c r="E161" s="142" t="s">
        <v>199</v>
      </c>
      <c r="F161" s="143" t="s">
        <v>200</v>
      </c>
      <c r="G161" s="144" t="s">
        <v>129</v>
      </c>
      <c r="H161" s="145">
        <v>3</v>
      </c>
      <c r="I161" s="146"/>
      <c r="J161" s="147">
        <f>ROUND(I161*H161,2)</f>
        <v>0</v>
      </c>
      <c r="K161" s="143" t="s">
        <v>138</v>
      </c>
      <c r="L161" s="30"/>
      <c r="M161" s="148" t="s">
        <v>1</v>
      </c>
      <c r="N161" s="149" t="s">
        <v>37</v>
      </c>
      <c r="O161" s="55"/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2" t="s">
        <v>127</v>
      </c>
      <c r="AT161" s="152" t="s">
        <v>124</v>
      </c>
      <c r="AU161" s="152" t="s">
        <v>80</v>
      </c>
      <c r="AY161" s="14" t="s">
        <v>122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14" t="s">
        <v>78</v>
      </c>
      <c r="BK161" s="153">
        <f>ROUND(I161*H161,2)</f>
        <v>0</v>
      </c>
      <c r="BL161" s="14" t="s">
        <v>127</v>
      </c>
      <c r="BM161" s="152" t="s">
        <v>562</v>
      </c>
    </row>
    <row r="162" spans="1:47" s="2" customFormat="1" ht="12">
      <c r="A162" s="29"/>
      <c r="B162" s="30"/>
      <c r="C162" s="29"/>
      <c r="D162" s="154" t="s">
        <v>128</v>
      </c>
      <c r="E162" s="29"/>
      <c r="F162" s="155" t="s">
        <v>200</v>
      </c>
      <c r="G162" s="29"/>
      <c r="H162" s="29"/>
      <c r="I162" s="156"/>
      <c r="J162" s="29"/>
      <c r="K162" s="29"/>
      <c r="L162" s="30"/>
      <c r="M162" s="157"/>
      <c r="N162" s="158"/>
      <c r="O162" s="55"/>
      <c r="P162" s="55"/>
      <c r="Q162" s="55"/>
      <c r="R162" s="55"/>
      <c r="S162" s="55"/>
      <c r="T162" s="56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4" t="s">
        <v>128</v>
      </c>
      <c r="AU162" s="14" t="s">
        <v>80</v>
      </c>
    </row>
    <row r="163" spans="1:65" s="2" customFormat="1" ht="24.2" customHeight="1">
      <c r="A163" s="29"/>
      <c r="B163" s="140"/>
      <c r="C163" s="141" t="s">
        <v>198</v>
      </c>
      <c r="D163" s="141" t="s">
        <v>124</v>
      </c>
      <c r="E163" s="142" t="s">
        <v>205</v>
      </c>
      <c r="F163" s="143" t="s">
        <v>206</v>
      </c>
      <c r="G163" s="144" t="s">
        <v>125</v>
      </c>
      <c r="H163" s="145">
        <v>14</v>
      </c>
      <c r="I163" s="146"/>
      <c r="J163" s="147">
        <f>ROUND(I163*H163,2)</f>
        <v>0</v>
      </c>
      <c r="K163" s="143" t="s">
        <v>138</v>
      </c>
      <c r="L163" s="30"/>
      <c r="M163" s="148" t="s">
        <v>1</v>
      </c>
      <c r="N163" s="149" t="s">
        <v>37</v>
      </c>
      <c r="O163" s="55"/>
      <c r="P163" s="150">
        <f>O163*H163</f>
        <v>0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2" t="s">
        <v>127</v>
      </c>
      <c r="AT163" s="152" t="s">
        <v>124</v>
      </c>
      <c r="AU163" s="152" t="s">
        <v>80</v>
      </c>
      <c r="AY163" s="14" t="s">
        <v>122</v>
      </c>
      <c r="BE163" s="153">
        <f>IF(N163="základní",J163,0)</f>
        <v>0</v>
      </c>
      <c r="BF163" s="153">
        <f>IF(N163="snížená",J163,0)</f>
        <v>0</v>
      </c>
      <c r="BG163" s="153">
        <f>IF(N163="zákl. přenesená",J163,0)</f>
        <v>0</v>
      </c>
      <c r="BH163" s="153">
        <f>IF(N163="sníž. přenesená",J163,0)</f>
        <v>0</v>
      </c>
      <c r="BI163" s="153">
        <f>IF(N163="nulová",J163,0)</f>
        <v>0</v>
      </c>
      <c r="BJ163" s="14" t="s">
        <v>78</v>
      </c>
      <c r="BK163" s="153">
        <f>ROUND(I163*H163,2)</f>
        <v>0</v>
      </c>
      <c r="BL163" s="14" t="s">
        <v>127</v>
      </c>
      <c r="BM163" s="152" t="s">
        <v>563</v>
      </c>
    </row>
    <row r="164" spans="1:47" s="2" customFormat="1" ht="107.25">
      <c r="A164" s="29"/>
      <c r="B164" s="30"/>
      <c r="C164" s="29"/>
      <c r="D164" s="154" t="s">
        <v>128</v>
      </c>
      <c r="E164" s="29"/>
      <c r="F164" s="155" t="s">
        <v>207</v>
      </c>
      <c r="G164" s="29"/>
      <c r="H164" s="29"/>
      <c r="I164" s="156"/>
      <c r="J164" s="29"/>
      <c r="K164" s="29"/>
      <c r="L164" s="30"/>
      <c r="M164" s="157"/>
      <c r="N164" s="158"/>
      <c r="O164" s="55"/>
      <c r="P164" s="55"/>
      <c r="Q164" s="55"/>
      <c r="R164" s="55"/>
      <c r="S164" s="55"/>
      <c r="T164" s="56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4" t="s">
        <v>128</v>
      </c>
      <c r="AU164" s="14" t="s">
        <v>80</v>
      </c>
    </row>
    <row r="165" spans="1:65" s="2" customFormat="1" ht="24.2" customHeight="1">
      <c r="A165" s="29"/>
      <c r="B165" s="140"/>
      <c r="C165" s="141" t="s">
        <v>8</v>
      </c>
      <c r="D165" s="141" t="s">
        <v>124</v>
      </c>
      <c r="E165" s="142" t="s">
        <v>211</v>
      </c>
      <c r="F165" s="143" t="s">
        <v>212</v>
      </c>
      <c r="G165" s="144" t="s">
        <v>125</v>
      </c>
      <c r="H165" s="145">
        <v>68</v>
      </c>
      <c r="I165" s="146"/>
      <c r="J165" s="147">
        <f>ROUND(I165*H165,2)</f>
        <v>0</v>
      </c>
      <c r="K165" s="143" t="s">
        <v>138</v>
      </c>
      <c r="L165" s="30"/>
      <c r="M165" s="148" t="s">
        <v>1</v>
      </c>
      <c r="N165" s="149" t="s">
        <v>37</v>
      </c>
      <c r="O165" s="55"/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2" t="s">
        <v>127</v>
      </c>
      <c r="AT165" s="152" t="s">
        <v>124</v>
      </c>
      <c r="AU165" s="152" t="s">
        <v>80</v>
      </c>
      <c r="AY165" s="14" t="s">
        <v>122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4" t="s">
        <v>78</v>
      </c>
      <c r="BK165" s="153">
        <f>ROUND(I165*H165,2)</f>
        <v>0</v>
      </c>
      <c r="BL165" s="14" t="s">
        <v>127</v>
      </c>
      <c r="BM165" s="152" t="s">
        <v>564</v>
      </c>
    </row>
    <row r="166" spans="1:47" s="2" customFormat="1" ht="97.5">
      <c r="A166" s="29"/>
      <c r="B166" s="30"/>
      <c r="C166" s="29"/>
      <c r="D166" s="154" t="s">
        <v>128</v>
      </c>
      <c r="E166" s="29"/>
      <c r="F166" s="155" t="s">
        <v>213</v>
      </c>
      <c r="G166" s="29"/>
      <c r="H166" s="29"/>
      <c r="I166" s="156"/>
      <c r="J166" s="29"/>
      <c r="K166" s="29"/>
      <c r="L166" s="30"/>
      <c r="M166" s="157"/>
      <c r="N166" s="158"/>
      <c r="O166" s="55"/>
      <c r="P166" s="55"/>
      <c r="Q166" s="55"/>
      <c r="R166" s="55"/>
      <c r="S166" s="55"/>
      <c r="T166" s="5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4" t="s">
        <v>128</v>
      </c>
      <c r="AU166" s="14" t="s">
        <v>80</v>
      </c>
    </row>
    <row r="167" spans="1:65" s="2" customFormat="1" ht="24.2" customHeight="1">
      <c r="A167" s="29"/>
      <c r="B167" s="140"/>
      <c r="C167" s="141" t="s">
        <v>222</v>
      </c>
      <c r="D167" s="141" t="s">
        <v>124</v>
      </c>
      <c r="E167" s="142" t="s">
        <v>565</v>
      </c>
      <c r="F167" s="143" t="s">
        <v>566</v>
      </c>
      <c r="G167" s="144" t="s">
        <v>125</v>
      </c>
      <c r="H167" s="145">
        <v>9</v>
      </c>
      <c r="I167" s="146"/>
      <c r="J167" s="147">
        <f>ROUND(I167*H167,2)</f>
        <v>0</v>
      </c>
      <c r="K167" s="143" t="s">
        <v>138</v>
      </c>
      <c r="L167" s="30"/>
      <c r="M167" s="148" t="s">
        <v>1</v>
      </c>
      <c r="N167" s="149" t="s">
        <v>37</v>
      </c>
      <c r="O167" s="55"/>
      <c r="P167" s="150">
        <f>O167*H167</f>
        <v>0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2" t="s">
        <v>127</v>
      </c>
      <c r="AT167" s="152" t="s">
        <v>124</v>
      </c>
      <c r="AU167" s="152" t="s">
        <v>80</v>
      </c>
      <c r="AY167" s="14" t="s">
        <v>122</v>
      </c>
      <c r="BE167" s="153">
        <f>IF(N167="základní",J167,0)</f>
        <v>0</v>
      </c>
      <c r="BF167" s="153">
        <f>IF(N167="snížená",J167,0)</f>
        <v>0</v>
      </c>
      <c r="BG167" s="153">
        <f>IF(N167="zákl. přenesená",J167,0)</f>
        <v>0</v>
      </c>
      <c r="BH167" s="153">
        <f>IF(N167="sníž. přenesená",J167,0)</f>
        <v>0</v>
      </c>
      <c r="BI167" s="153">
        <f>IF(N167="nulová",J167,0)</f>
        <v>0</v>
      </c>
      <c r="BJ167" s="14" t="s">
        <v>78</v>
      </c>
      <c r="BK167" s="153">
        <f>ROUND(I167*H167,2)</f>
        <v>0</v>
      </c>
      <c r="BL167" s="14" t="s">
        <v>127</v>
      </c>
      <c r="BM167" s="152" t="s">
        <v>567</v>
      </c>
    </row>
    <row r="168" spans="1:47" s="2" customFormat="1" ht="107.25">
      <c r="A168" s="29"/>
      <c r="B168" s="30"/>
      <c r="C168" s="29"/>
      <c r="D168" s="154" t="s">
        <v>128</v>
      </c>
      <c r="E168" s="29"/>
      <c r="F168" s="155" t="s">
        <v>568</v>
      </c>
      <c r="G168" s="29"/>
      <c r="H168" s="29"/>
      <c r="I168" s="156"/>
      <c r="J168" s="29"/>
      <c r="K168" s="29"/>
      <c r="L168" s="30"/>
      <c r="M168" s="157"/>
      <c r="N168" s="158"/>
      <c r="O168" s="55"/>
      <c r="P168" s="55"/>
      <c r="Q168" s="55"/>
      <c r="R168" s="55"/>
      <c r="S168" s="55"/>
      <c r="T168" s="56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T168" s="14" t="s">
        <v>128</v>
      </c>
      <c r="AU168" s="14" t="s">
        <v>80</v>
      </c>
    </row>
    <row r="169" spans="1:47" s="2" customFormat="1" ht="19.5">
      <c r="A169" s="29"/>
      <c r="B169" s="30"/>
      <c r="C169" s="29"/>
      <c r="D169" s="154" t="s">
        <v>165</v>
      </c>
      <c r="E169" s="29"/>
      <c r="F169" s="159" t="s">
        <v>569</v>
      </c>
      <c r="G169" s="29"/>
      <c r="H169" s="29"/>
      <c r="I169" s="156"/>
      <c r="J169" s="29"/>
      <c r="K169" s="29"/>
      <c r="L169" s="30"/>
      <c r="M169" s="157"/>
      <c r="N169" s="158"/>
      <c r="O169" s="55"/>
      <c r="P169" s="55"/>
      <c r="Q169" s="55"/>
      <c r="R169" s="55"/>
      <c r="S169" s="55"/>
      <c r="T169" s="56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4" t="s">
        <v>165</v>
      </c>
      <c r="AU169" s="14" t="s">
        <v>80</v>
      </c>
    </row>
    <row r="170" spans="2:63" s="12" customFormat="1" ht="22.9" customHeight="1">
      <c r="B170" s="127"/>
      <c r="D170" s="128" t="s">
        <v>71</v>
      </c>
      <c r="E170" s="138" t="s">
        <v>214</v>
      </c>
      <c r="F170" s="138" t="s">
        <v>215</v>
      </c>
      <c r="I170" s="130"/>
      <c r="J170" s="139">
        <f>BK170</f>
        <v>0</v>
      </c>
      <c r="L170" s="127"/>
      <c r="M170" s="132"/>
      <c r="N170" s="133"/>
      <c r="O170" s="133"/>
      <c r="P170" s="134">
        <f>SUM(P171:P174)</f>
        <v>0</v>
      </c>
      <c r="Q170" s="133"/>
      <c r="R170" s="134">
        <f>SUM(R171:R174)</f>
        <v>0</v>
      </c>
      <c r="S170" s="133"/>
      <c r="T170" s="135">
        <f>SUM(T171:T174)</f>
        <v>0</v>
      </c>
      <c r="AR170" s="128" t="s">
        <v>78</v>
      </c>
      <c r="AT170" s="136" t="s">
        <v>71</v>
      </c>
      <c r="AU170" s="136" t="s">
        <v>78</v>
      </c>
      <c r="AY170" s="128" t="s">
        <v>122</v>
      </c>
      <c r="BK170" s="137">
        <f>SUM(BK171:BK174)</f>
        <v>0</v>
      </c>
    </row>
    <row r="171" spans="1:65" s="2" customFormat="1" ht="24.2" customHeight="1">
      <c r="A171" s="29"/>
      <c r="B171" s="140"/>
      <c r="C171" s="141" t="s">
        <v>227</v>
      </c>
      <c r="D171" s="141" t="s">
        <v>124</v>
      </c>
      <c r="E171" s="142" t="s">
        <v>216</v>
      </c>
      <c r="F171" s="143" t="s">
        <v>217</v>
      </c>
      <c r="G171" s="144" t="s">
        <v>164</v>
      </c>
      <c r="H171" s="145">
        <v>234.91</v>
      </c>
      <c r="I171" s="146"/>
      <c r="J171" s="147">
        <f>ROUND(I171*H171,2)</f>
        <v>0</v>
      </c>
      <c r="K171" s="143" t="s">
        <v>138</v>
      </c>
      <c r="L171" s="30"/>
      <c r="M171" s="148" t="s">
        <v>1</v>
      </c>
      <c r="N171" s="149" t="s">
        <v>37</v>
      </c>
      <c r="O171" s="55"/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2" t="s">
        <v>127</v>
      </c>
      <c r="AT171" s="152" t="s">
        <v>124</v>
      </c>
      <c r="AU171" s="152" t="s">
        <v>80</v>
      </c>
      <c r="AY171" s="14" t="s">
        <v>122</v>
      </c>
      <c r="BE171" s="153">
        <f>IF(N171="základní",J171,0)</f>
        <v>0</v>
      </c>
      <c r="BF171" s="153">
        <f>IF(N171="snížená",J171,0)</f>
        <v>0</v>
      </c>
      <c r="BG171" s="153">
        <f>IF(N171="zákl. přenesená",J171,0)</f>
        <v>0</v>
      </c>
      <c r="BH171" s="153">
        <f>IF(N171="sníž. přenesená",J171,0)</f>
        <v>0</v>
      </c>
      <c r="BI171" s="153">
        <f>IF(N171="nulová",J171,0)</f>
        <v>0</v>
      </c>
      <c r="BJ171" s="14" t="s">
        <v>78</v>
      </c>
      <c r="BK171" s="153">
        <f>ROUND(I171*H171,2)</f>
        <v>0</v>
      </c>
      <c r="BL171" s="14" t="s">
        <v>127</v>
      </c>
      <c r="BM171" s="152" t="s">
        <v>570</v>
      </c>
    </row>
    <row r="172" spans="1:47" s="2" customFormat="1" ht="19.5">
      <c r="A172" s="29"/>
      <c r="B172" s="30"/>
      <c r="C172" s="29"/>
      <c r="D172" s="154" t="s">
        <v>128</v>
      </c>
      <c r="E172" s="29"/>
      <c r="F172" s="155" t="s">
        <v>217</v>
      </c>
      <c r="G172" s="29"/>
      <c r="H172" s="29"/>
      <c r="I172" s="156"/>
      <c r="J172" s="29"/>
      <c r="K172" s="29"/>
      <c r="L172" s="30"/>
      <c r="M172" s="157"/>
      <c r="N172" s="158"/>
      <c r="O172" s="55"/>
      <c r="P172" s="55"/>
      <c r="Q172" s="55"/>
      <c r="R172" s="55"/>
      <c r="S172" s="55"/>
      <c r="T172" s="56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4" t="s">
        <v>128</v>
      </c>
      <c r="AU172" s="14" t="s">
        <v>80</v>
      </c>
    </row>
    <row r="173" spans="1:65" s="2" customFormat="1" ht="24.2" customHeight="1">
      <c r="A173" s="29"/>
      <c r="B173" s="140"/>
      <c r="C173" s="141" t="s">
        <v>571</v>
      </c>
      <c r="D173" s="141" t="s">
        <v>124</v>
      </c>
      <c r="E173" s="142" t="s">
        <v>218</v>
      </c>
      <c r="F173" s="143" t="s">
        <v>219</v>
      </c>
      <c r="G173" s="144" t="s">
        <v>164</v>
      </c>
      <c r="H173" s="145">
        <v>3021.64</v>
      </c>
      <c r="I173" s="146"/>
      <c r="J173" s="147">
        <f>ROUND(I173*H173,2)</f>
        <v>0</v>
      </c>
      <c r="K173" s="143" t="s">
        <v>138</v>
      </c>
      <c r="L173" s="30"/>
      <c r="M173" s="148" t="s">
        <v>1</v>
      </c>
      <c r="N173" s="149" t="s">
        <v>37</v>
      </c>
      <c r="O173" s="55"/>
      <c r="P173" s="150">
        <f>O173*H173</f>
        <v>0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2" t="s">
        <v>127</v>
      </c>
      <c r="AT173" s="152" t="s">
        <v>124</v>
      </c>
      <c r="AU173" s="152" t="s">
        <v>80</v>
      </c>
      <c r="AY173" s="14" t="s">
        <v>122</v>
      </c>
      <c r="BE173" s="153">
        <f>IF(N173="základní",J173,0)</f>
        <v>0</v>
      </c>
      <c r="BF173" s="153">
        <f>IF(N173="snížená",J173,0)</f>
        <v>0</v>
      </c>
      <c r="BG173" s="153">
        <f>IF(N173="zákl. přenesená",J173,0)</f>
        <v>0</v>
      </c>
      <c r="BH173" s="153">
        <f>IF(N173="sníž. přenesená",J173,0)</f>
        <v>0</v>
      </c>
      <c r="BI173" s="153">
        <f>IF(N173="nulová",J173,0)</f>
        <v>0</v>
      </c>
      <c r="BJ173" s="14" t="s">
        <v>78</v>
      </c>
      <c r="BK173" s="153">
        <f>ROUND(I173*H173,2)</f>
        <v>0</v>
      </c>
      <c r="BL173" s="14" t="s">
        <v>127</v>
      </c>
      <c r="BM173" s="152" t="s">
        <v>572</v>
      </c>
    </row>
    <row r="174" spans="1:47" s="2" customFormat="1" ht="19.5">
      <c r="A174" s="29"/>
      <c r="B174" s="30"/>
      <c r="C174" s="29"/>
      <c r="D174" s="154" t="s">
        <v>128</v>
      </c>
      <c r="E174" s="29"/>
      <c r="F174" s="155" t="s">
        <v>219</v>
      </c>
      <c r="G174" s="29"/>
      <c r="H174" s="29"/>
      <c r="I174" s="156"/>
      <c r="J174" s="29"/>
      <c r="K174" s="29"/>
      <c r="L174" s="30"/>
      <c r="M174" s="157"/>
      <c r="N174" s="158"/>
      <c r="O174" s="55"/>
      <c r="P174" s="55"/>
      <c r="Q174" s="55"/>
      <c r="R174" s="55"/>
      <c r="S174" s="55"/>
      <c r="T174" s="5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4" t="s">
        <v>128</v>
      </c>
      <c r="AU174" s="14" t="s">
        <v>80</v>
      </c>
    </row>
    <row r="175" spans="2:63" s="12" customFormat="1" ht="22.9" customHeight="1">
      <c r="B175" s="127"/>
      <c r="D175" s="128" t="s">
        <v>71</v>
      </c>
      <c r="E175" s="138" t="s">
        <v>220</v>
      </c>
      <c r="F175" s="138" t="s">
        <v>221</v>
      </c>
      <c r="I175" s="130"/>
      <c r="J175" s="139">
        <f>BK175</f>
        <v>0</v>
      </c>
      <c r="L175" s="127"/>
      <c r="M175" s="132"/>
      <c r="N175" s="133"/>
      <c r="O175" s="133"/>
      <c r="P175" s="134">
        <f>SUM(P176:P234)</f>
        <v>0</v>
      </c>
      <c r="Q175" s="133"/>
      <c r="R175" s="134">
        <f>SUM(R176:R234)</f>
        <v>3.956783650519</v>
      </c>
      <c r="S175" s="133"/>
      <c r="T175" s="135">
        <f>SUM(T176:T234)</f>
        <v>16.5</v>
      </c>
      <c r="AR175" s="128" t="s">
        <v>157</v>
      </c>
      <c r="AT175" s="136" t="s">
        <v>71</v>
      </c>
      <c r="AU175" s="136" t="s">
        <v>78</v>
      </c>
      <c r="AY175" s="128" t="s">
        <v>122</v>
      </c>
      <c r="BK175" s="137">
        <f>SUM(BK176:BK234)</f>
        <v>0</v>
      </c>
    </row>
    <row r="176" spans="1:65" s="2" customFormat="1" ht="24.2" customHeight="1">
      <c r="A176" s="29"/>
      <c r="B176" s="140"/>
      <c r="C176" s="141" t="s">
        <v>573</v>
      </c>
      <c r="D176" s="141" t="s">
        <v>124</v>
      </c>
      <c r="E176" s="142" t="s">
        <v>223</v>
      </c>
      <c r="F176" s="143" t="s">
        <v>224</v>
      </c>
      <c r="G176" s="144" t="s">
        <v>225</v>
      </c>
      <c r="H176" s="145">
        <v>220.2</v>
      </c>
      <c r="I176" s="146"/>
      <c r="J176" s="147">
        <f>ROUND(I176*H176,2)</f>
        <v>0</v>
      </c>
      <c r="K176" s="143" t="s">
        <v>126</v>
      </c>
      <c r="L176" s="30"/>
      <c r="M176" s="148" t="s">
        <v>1</v>
      </c>
      <c r="N176" s="149" t="s">
        <v>37</v>
      </c>
      <c r="O176" s="55"/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2" t="s">
        <v>194</v>
      </c>
      <c r="AT176" s="152" t="s">
        <v>124</v>
      </c>
      <c r="AU176" s="152" t="s">
        <v>80</v>
      </c>
      <c r="AY176" s="14" t="s">
        <v>122</v>
      </c>
      <c r="BE176" s="153">
        <f>IF(N176="základní",J176,0)</f>
        <v>0</v>
      </c>
      <c r="BF176" s="153">
        <f>IF(N176="snížená",J176,0)</f>
        <v>0</v>
      </c>
      <c r="BG176" s="153">
        <f>IF(N176="zákl. přenesená",J176,0)</f>
        <v>0</v>
      </c>
      <c r="BH176" s="153">
        <f>IF(N176="sníž. přenesená",J176,0)</f>
        <v>0</v>
      </c>
      <c r="BI176" s="153">
        <f>IF(N176="nulová",J176,0)</f>
        <v>0</v>
      </c>
      <c r="BJ176" s="14" t="s">
        <v>78</v>
      </c>
      <c r="BK176" s="153">
        <f>ROUND(I176*H176,2)</f>
        <v>0</v>
      </c>
      <c r="BL176" s="14" t="s">
        <v>194</v>
      </c>
      <c r="BM176" s="152" t="s">
        <v>574</v>
      </c>
    </row>
    <row r="177" spans="1:47" s="2" customFormat="1" ht="39">
      <c r="A177" s="29"/>
      <c r="B177" s="30"/>
      <c r="C177" s="29"/>
      <c r="D177" s="154" t="s">
        <v>128</v>
      </c>
      <c r="E177" s="29"/>
      <c r="F177" s="155" t="s">
        <v>226</v>
      </c>
      <c r="G177" s="29"/>
      <c r="H177" s="29"/>
      <c r="I177" s="156"/>
      <c r="J177" s="29"/>
      <c r="K177" s="29"/>
      <c r="L177" s="30"/>
      <c r="M177" s="157"/>
      <c r="N177" s="158"/>
      <c r="O177" s="55"/>
      <c r="P177" s="55"/>
      <c r="Q177" s="55"/>
      <c r="R177" s="55"/>
      <c r="S177" s="55"/>
      <c r="T177" s="56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T177" s="14" t="s">
        <v>128</v>
      </c>
      <c r="AU177" s="14" t="s">
        <v>80</v>
      </c>
    </row>
    <row r="178" spans="1:65" s="2" customFormat="1" ht="24.2" customHeight="1">
      <c r="A178" s="29"/>
      <c r="B178" s="140"/>
      <c r="C178" s="141" t="s">
        <v>575</v>
      </c>
      <c r="D178" s="141" t="s">
        <v>124</v>
      </c>
      <c r="E178" s="142" t="s">
        <v>228</v>
      </c>
      <c r="F178" s="143" t="s">
        <v>229</v>
      </c>
      <c r="G178" s="144" t="s">
        <v>225</v>
      </c>
      <c r="H178" s="145">
        <v>146.8</v>
      </c>
      <c r="I178" s="146"/>
      <c r="J178" s="147">
        <f>ROUND(I178*H178,2)</f>
        <v>0</v>
      </c>
      <c r="K178" s="143" t="s">
        <v>126</v>
      </c>
      <c r="L178" s="30"/>
      <c r="M178" s="148" t="s">
        <v>1</v>
      </c>
      <c r="N178" s="149" t="s">
        <v>37</v>
      </c>
      <c r="O178" s="55"/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2" t="s">
        <v>194</v>
      </c>
      <c r="AT178" s="152" t="s">
        <v>124</v>
      </c>
      <c r="AU178" s="152" t="s">
        <v>80</v>
      </c>
      <c r="AY178" s="14" t="s">
        <v>122</v>
      </c>
      <c r="BE178" s="153">
        <f>IF(N178="základní",J178,0)</f>
        <v>0</v>
      </c>
      <c r="BF178" s="153">
        <f>IF(N178="snížená",J178,0)</f>
        <v>0</v>
      </c>
      <c r="BG178" s="153">
        <f>IF(N178="zákl. přenesená",J178,0)</f>
        <v>0</v>
      </c>
      <c r="BH178" s="153">
        <f>IF(N178="sníž. přenesená",J178,0)</f>
        <v>0</v>
      </c>
      <c r="BI178" s="153">
        <f>IF(N178="nulová",J178,0)</f>
        <v>0</v>
      </c>
      <c r="BJ178" s="14" t="s">
        <v>78</v>
      </c>
      <c r="BK178" s="153">
        <f>ROUND(I178*H178,2)</f>
        <v>0</v>
      </c>
      <c r="BL178" s="14" t="s">
        <v>194</v>
      </c>
      <c r="BM178" s="152" t="s">
        <v>576</v>
      </c>
    </row>
    <row r="179" spans="1:47" s="2" customFormat="1" ht="39">
      <c r="A179" s="29"/>
      <c r="B179" s="30"/>
      <c r="C179" s="29"/>
      <c r="D179" s="154" t="s">
        <v>128</v>
      </c>
      <c r="E179" s="29"/>
      <c r="F179" s="155" t="s">
        <v>230</v>
      </c>
      <c r="G179" s="29"/>
      <c r="H179" s="29"/>
      <c r="I179" s="156"/>
      <c r="J179" s="29"/>
      <c r="K179" s="29"/>
      <c r="L179" s="30"/>
      <c r="M179" s="157"/>
      <c r="N179" s="158"/>
      <c r="O179" s="55"/>
      <c r="P179" s="55"/>
      <c r="Q179" s="55"/>
      <c r="R179" s="55"/>
      <c r="S179" s="55"/>
      <c r="T179" s="56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T179" s="14" t="s">
        <v>128</v>
      </c>
      <c r="AU179" s="14" t="s">
        <v>80</v>
      </c>
    </row>
    <row r="180" spans="1:65" s="2" customFormat="1" ht="24.2" customHeight="1">
      <c r="A180" s="29"/>
      <c r="B180" s="140"/>
      <c r="C180" s="141" t="s">
        <v>7</v>
      </c>
      <c r="D180" s="141" t="s">
        <v>124</v>
      </c>
      <c r="E180" s="142" t="s">
        <v>232</v>
      </c>
      <c r="F180" s="143" t="s">
        <v>233</v>
      </c>
      <c r="G180" s="144" t="s">
        <v>225</v>
      </c>
      <c r="H180" s="145">
        <v>81</v>
      </c>
      <c r="I180" s="146"/>
      <c r="J180" s="147">
        <f>ROUND(I180*H180,2)</f>
        <v>0</v>
      </c>
      <c r="K180" s="143" t="s">
        <v>138</v>
      </c>
      <c r="L180" s="30"/>
      <c r="M180" s="148" t="s">
        <v>1</v>
      </c>
      <c r="N180" s="149" t="s">
        <v>37</v>
      </c>
      <c r="O180" s="55"/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2" t="s">
        <v>194</v>
      </c>
      <c r="AT180" s="152" t="s">
        <v>124</v>
      </c>
      <c r="AU180" s="152" t="s">
        <v>80</v>
      </c>
      <c r="AY180" s="14" t="s">
        <v>122</v>
      </c>
      <c r="BE180" s="153">
        <f>IF(N180="základní",J180,0)</f>
        <v>0</v>
      </c>
      <c r="BF180" s="153">
        <f>IF(N180="snížená",J180,0)</f>
        <v>0</v>
      </c>
      <c r="BG180" s="153">
        <f>IF(N180="zákl. přenesená",J180,0)</f>
        <v>0</v>
      </c>
      <c r="BH180" s="153">
        <f>IF(N180="sníž. přenesená",J180,0)</f>
        <v>0</v>
      </c>
      <c r="BI180" s="153">
        <f>IF(N180="nulová",J180,0)</f>
        <v>0</v>
      </c>
      <c r="BJ180" s="14" t="s">
        <v>78</v>
      </c>
      <c r="BK180" s="153">
        <f>ROUND(I180*H180,2)</f>
        <v>0</v>
      </c>
      <c r="BL180" s="14" t="s">
        <v>194</v>
      </c>
      <c r="BM180" s="152" t="s">
        <v>577</v>
      </c>
    </row>
    <row r="181" spans="1:47" s="2" customFormat="1" ht="39">
      <c r="A181" s="29"/>
      <c r="B181" s="30"/>
      <c r="C181" s="29"/>
      <c r="D181" s="154" t="s">
        <v>128</v>
      </c>
      <c r="E181" s="29"/>
      <c r="F181" s="155" t="s">
        <v>234</v>
      </c>
      <c r="G181" s="29"/>
      <c r="H181" s="29"/>
      <c r="I181" s="156"/>
      <c r="J181" s="29"/>
      <c r="K181" s="29"/>
      <c r="L181" s="30"/>
      <c r="M181" s="157"/>
      <c r="N181" s="158"/>
      <c r="O181" s="55"/>
      <c r="P181" s="55"/>
      <c r="Q181" s="55"/>
      <c r="R181" s="55"/>
      <c r="S181" s="55"/>
      <c r="T181" s="56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T181" s="14" t="s">
        <v>128</v>
      </c>
      <c r="AU181" s="14" t="s">
        <v>80</v>
      </c>
    </row>
    <row r="182" spans="1:65" s="2" customFormat="1" ht="24.2" customHeight="1">
      <c r="A182" s="29"/>
      <c r="B182" s="140"/>
      <c r="C182" s="141" t="s">
        <v>239</v>
      </c>
      <c r="D182" s="141" t="s">
        <v>124</v>
      </c>
      <c r="E182" s="142" t="s">
        <v>236</v>
      </c>
      <c r="F182" s="143" t="s">
        <v>237</v>
      </c>
      <c r="G182" s="144" t="s">
        <v>225</v>
      </c>
      <c r="H182" s="145">
        <v>54</v>
      </c>
      <c r="I182" s="146"/>
      <c r="J182" s="147">
        <f>ROUND(I182*H182,2)</f>
        <v>0</v>
      </c>
      <c r="K182" s="143" t="s">
        <v>138</v>
      </c>
      <c r="L182" s="30"/>
      <c r="M182" s="148" t="s">
        <v>1</v>
      </c>
      <c r="N182" s="149" t="s">
        <v>37</v>
      </c>
      <c r="O182" s="55"/>
      <c r="P182" s="150">
        <f>O182*H182</f>
        <v>0</v>
      </c>
      <c r="Q182" s="150">
        <v>0</v>
      </c>
      <c r="R182" s="150">
        <f>Q182*H182</f>
        <v>0</v>
      </c>
      <c r="S182" s="150">
        <v>0</v>
      </c>
      <c r="T182" s="151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2" t="s">
        <v>194</v>
      </c>
      <c r="AT182" s="152" t="s">
        <v>124</v>
      </c>
      <c r="AU182" s="152" t="s">
        <v>80</v>
      </c>
      <c r="AY182" s="14" t="s">
        <v>122</v>
      </c>
      <c r="BE182" s="153">
        <f>IF(N182="základní",J182,0)</f>
        <v>0</v>
      </c>
      <c r="BF182" s="153">
        <f>IF(N182="snížená",J182,0)</f>
        <v>0</v>
      </c>
      <c r="BG182" s="153">
        <f>IF(N182="zákl. přenesená",J182,0)</f>
        <v>0</v>
      </c>
      <c r="BH182" s="153">
        <f>IF(N182="sníž. přenesená",J182,0)</f>
        <v>0</v>
      </c>
      <c r="BI182" s="153">
        <f>IF(N182="nulová",J182,0)</f>
        <v>0</v>
      </c>
      <c r="BJ182" s="14" t="s">
        <v>78</v>
      </c>
      <c r="BK182" s="153">
        <f>ROUND(I182*H182,2)</f>
        <v>0</v>
      </c>
      <c r="BL182" s="14" t="s">
        <v>194</v>
      </c>
      <c r="BM182" s="152" t="s">
        <v>578</v>
      </c>
    </row>
    <row r="183" spans="1:47" s="2" customFormat="1" ht="39">
      <c r="A183" s="29"/>
      <c r="B183" s="30"/>
      <c r="C183" s="29"/>
      <c r="D183" s="154" t="s">
        <v>128</v>
      </c>
      <c r="E183" s="29"/>
      <c r="F183" s="155" t="s">
        <v>238</v>
      </c>
      <c r="G183" s="29"/>
      <c r="H183" s="29"/>
      <c r="I183" s="156"/>
      <c r="J183" s="29"/>
      <c r="K183" s="29"/>
      <c r="L183" s="30"/>
      <c r="M183" s="157"/>
      <c r="N183" s="158"/>
      <c r="O183" s="55"/>
      <c r="P183" s="55"/>
      <c r="Q183" s="55"/>
      <c r="R183" s="55"/>
      <c r="S183" s="55"/>
      <c r="T183" s="56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T183" s="14" t="s">
        <v>128</v>
      </c>
      <c r="AU183" s="14" t="s">
        <v>80</v>
      </c>
    </row>
    <row r="184" spans="1:65" s="2" customFormat="1" ht="24.2" customHeight="1">
      <c r="A184" s="29"/>
      <c r="B184" s="140"/>
      <c r="C184" s="141" t="s">
        <v>243</v>
      </c>
      <c r="D184" s="141" t="s">
        <v>124</v>
      </c>
      <c r="E184" s="142" t="s">
        <v>240</v>
      </c>
      <c r="F184" s="143" t="s">
        <v>241</v>
      </c>
      <c r="G184" s="144" t="s">
        <v>225</v>
      </c>
      <c r="H184" s="145">
        <v>220.2</v>
      </c>
      <c r="I184" s="146"/>
      <c r="J184" s="147">
        <f>ROUND(I184*H184,2)</f>
        <v>0</v>
      </c>
      <c r="K184" s="143" t="s">
        <v>126</v>
      </c>
      <c r="L184" s="30"/>
      <c r="M184" s="148" t="s">
        <v>1</v>
      </c>
      <c r="N184" s="149" t="s">
        <v>37</v>
      </c>
      <c r="O184" s="55"/>
      <c r="P184" s="150">
        <f>O184*H184</f>
        <v>0</v>
      </c>
      <c r="Q184" s="150">
        <v>0</v>
      </c>
      <c r="R184" s="150">
        <f>Q184*H184</f>
        <v>0</v>
      </c>
      <c r="S184" s="150">
        <v>0</v>
      </c>
      <c r="T184" s="151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2" t="s">
        <v>194</v>
      </c>
      <c r="AT184" s="152" t="s">
        <v>124</v>
      </c>
      <c r="AU184" s="152" t="s">
        <v>80</v>
      </c>
      <c r="AY184" s="14" t="s">
        <v>122</v>
      </c>
      <c r="BE184" s="153">
        <f>IF(N184="základní",J184,0)</f>
        <v>0</v>
      </c>
      <c r="BF184" s="153">
        <f>IF(N184="snížená",J184,0)</f>
        <v>0</v>
      </c>
      <c r="BG184" s="153">
        <f>IF(N184="zákl. přenesená",J184,0)</f>
        <v>0</v>
      </c>
      <c r="BH184" s="153">
        <f>IF(N184="sníž. přenesená",J184,0)</f>
        <v>0</v>
      </c>
      <c r="BI184" s="153">
        <f>IF(N184="nulová",J184,0)</f>
        <v>0</v>
      </c>
      <c r="BJ184" s="14" t="s">
        <v>78</v>
      </c>
      <c r="BK184" s="153">
        <f>ROUND(I184*H184,2)</f>
        <v>0</v>
      </c>
      <c r="BL184" s="14" t="s">
        <v>194</v>
      </c>
      <c r="BM184" s="152" t="s">
        <v>579</v>
      </c>
    </row>
    <row r="185" spans="1:47" s="2" customFormat="1" ht="39">
      <c r="A185" s="29"/>
      <c r="B185" s="30"/>
      <c r="C185" s="29"/>
      <c r="D185" s="154" t="s">
        <v>128</v>
      </c>
      <c r="E185" s="29"/>
      <c r="F185" s="155" t="s">
        <v>242</v>
      </c>
      <c r="G185" s="29"/>
      <c r="H185" s="29"/>
      <c r="I185" s="156"/>
      <c r="J185" s="29"/>
      <c r="K185" s="29"/>
      <c r="L185" s="30"/>
      <c r="M185" s="157"/>
      <c r="N185" s="158"/>
      <c r="O185" s="55"/>
      <c r="P185" s="55"/>
      <c r="Q185" s="55"/>
      <c r="R185" s="55"/>
      <c r="S185" s="55"/>
      <c r="T185" s="56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T185" s="14" t="s">
        <v>128</v>
      </c>
      <c r="AU185" s="14" t="s">
        <v>80</v>
      </c>
    </row>
    <row r="186" spans="1:65" s="2" customFormat="1" ht="24.2" customHeight="1">
      <c r="A186" s="29"/>
      <c r="B186" s="140"/>
      <c r="C186" s="141" t="s">
        <v>580</v>
      </c>
      <c r="D186" s="141" t="s">
        <v>124</v>
      </c>
      <c r="E186" s="142" t="s">
        <v>244</v>
      </c>
      <c r="F186" s="143" t="s">
        <v>245</v>
      </c>
      <c r="G186" s="144" t="s">
        <v>225</v>
      </c>
      <c r="H186" s="145">
        <v>146.8</v>
      </c>
      <c r="I186" s="146"/>
      <c r="J186" s="147">
        <f>ROUND(I186*H186,2)</f>
        <v>0</v>
      </c>
      <c r="K186" s="143" t="s">
        <v>126</v>
      </c>
      <c r="L186" s="30"/>
      <c r="M186" s="148" t="s">
        <v>1</v>
      </c>
      <c r="N186" s="149" t="s">
        <v>37</v>
      </c>
      <c r="O186" s="55"/>
      <c r="P186" s="150">
        <f>O186*H186</f>
        <v>0</v>
      </c>
      <c r="Q186" s="150">
        <v>0</v>
      </c>
      <c r="R186" s="150">
        <f>Q186*H186</f>
        <v>0</v>
      </c>
      <c r="S186" s="150">
        <v>0</v>
      </c>
      <c r="T186" s="151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2" t="s">
        <v>194</v>
      </c>
      <c r="AT186" s="152" t="s">
        <v>124</v>
      </c>
      <c r="AU186" s="152" t="s">
        <v>80</v>
      </c>
      <c r="AY186" s="14" t="s">
        <v>122</v>
      </c>
      <c r="BE186" s="153">
        <f>IF(N186="základní",J186,0)</f>
        <v>0</v>
      </c>
      <c r="BF186" s="153">
        <f>IF(N186="snížená",J186,0)</f>
        <v>0</v>
      </c>
      <c r="BG186" s="153">
        <f>IF(N186="zákl. přenesená",J186,0)</f>
        <v>0</v>
      </c>
      <c r="BH186" s="153">
        <f>IF(N186="sníž. přenesená",J186,0)</f>
        <v>0</v>
      </c>
      <c r="BI186" s="153">
        <f>IF(N186="nulová",J186,0)</f>
        <v>0</v>
      </c>
      <c r="BJ186" s="14" t="s">
        <v>78</v>
      </c>
      <c r="BK186" s="153">
        <f>ROUND(I186*H186,2)</f>
        <v>0</v>
      </c>
      <c r="BL186" s="14" t="s">
        <v>194</v>
      </c>
      <c r="BM186" s="152" t="s">
        <v>581</v>
      </c>
    </row>
    <row r="187" spans="1:47" s="2" customFormat="1" ht="39">
      <c r="A187" s="29"/>
      <c r="B187" s="30"/>
      <c r="C187" s="29"/>
      <c r="D187" s="154" t="s">
        <v>128</v>
      </c>
      <c r="E187" s="29"/>
      <c r="F187" s="155" t="s">
        <v>246</v>
      </c>
      <c r="G187" s="29"/>
      <c r="H187" s="29"/>
      <c r="I187" s="156"/>
      <c r="J187" s="29"/>
      <c r="K187" s="29"/>
      <c r="L187" s="30"/>
      <c r="M187" s="157"/>
      <c r="N187" s="158"/>
      <c r="O187" s="55"/>
      <c r="P187" s="55"/>
      <c r="Q187" s="55"/>
      <c r="R187" s="55"/>
      <c r="S187" s="55"/>
      <c r="T187" s="56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T187" s="14" t="s">
        <v>128</v>
      </c>
      <c r="AU187" s="14" t="s">
        <v>80</v>
      </c>
    </row>
    <row r="188" spans="1:65" s="2" customFormat="1" ht="24.2" customHeight="1">
      <c r="A188" s="29"/>
      <c r="B188" s="140"/>
      <c r="C188" s="141" t="s">
        <v>582</v>
      </c>
      <c r="D188" s="141" t="s">
        <v>124</v>
      </c>
      <c r="E188" s="142" t="s">
        <v>248</v>
      </c>
      <c r="F188" s="143" t="s">
        <v>249</v>
      </c>
      <c r="G188" s="144" t="s">
        <v>225</v>
      </c>
      <c r="H188" s="145">
        <v>81</v>
      </c>
      <c r="I188" s="146"/>
      <c r="J188" s="147">
        <f>ROUND(I188*H188,2)</f>
        <v>0</v>
      </c>
      <c r="K188" s="143" t="s">
        <v>138</v>
      </c>
      <c r="L188" s="30"/>
      <c r="M188" s="148" t="s">
        <v>1</v>
      </c>
      <c r="N188" s="149" t="s">
        <v>37</v>
      </c>
      <c r="O188" s="55"/>
      <c r="P188" s="150">
        <f>O188*H188</f>
        <v>0</v>
      </c>
      <c r="Q188" s="150">
        <v>0</v>
      </c>
      <c r="R188" s="150">
        <f>Q188*H188</f>
        <v>0</v>
      </c>
      <c r="S188" s="150">
        <v>0</v>
      </c>
      <c r="T188" s="151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2" t="s">
        <v>194</v>
      </c>
      <c r="AT188" s="152" t="s">
        <v>124</v>
      </c>
      <c r="AU188" s="152" t="s">
        <v>80</v>
      </c>
      <c r="AY188" s="14" t="s">
        <v>122</v>
      </c>
      <c r="BE188" s="153">
        <f>IF(N188="základní",J188,0)</f>
        <v>0</v>
      </c>
      <c r="BF188" s="153">
        <f>IF(N188="snížená",J188,0)</f>
        <v>0</v>
      </c>
      <c r="BG188" s="153">
        <f>IF(N188="zákl. přenesená",J188,0)</f>
        <v>0</v>
      </c>
      <c r="BH188" s="153">
        <f>IF(N188="sníž. přenesená",J188,0)</f>
        <v>0</v>
      </c>
      <c r="BI188" s="153">
        <f>IF(N188="nulová",J188,0)</f>
        <v>0</v>
      </c>
      <c r="BJ188" s="14" t="s">
        <v>78</v>
      </c>
      <c r="BK188" s="153">
        <f>ROUND(I188*H188,2)</f>
        <v>0</v>
      </c>
      <c r="BL188" s="14" t="s">
        <v>194</v>
      </c>
      <c r="BM188" s="152" t="s">
        <v>583</v>
      </c>
    </row>
    <row r="189" spans="1:47" s="2" customFormat="1" ht="39">
      <c r="A189" s="29"/>
      <c r="B189" s="30"/>
      <c r="C189" s="29"/>
      <c r="D189" s="154" t="s">
        <v>128</v>
      </c>
      <c r="E189" s="29"/>
      <c r="F189" s="155" t="s">
        <v>250</v>
      </c>
      <c r="G189" s="29"/>
      <c r="H189" s="29"/>
      <c r="I189" s="156"/>
      <c r="J189" s="29"/>
      <c r="K189" s="29"/>
      <c r="L189" s="30"/>
      <c r="M189" s="157"/>
      <c r="N189" s="158"/>
      <c r="O189" s="55"/>
      <c r="P189" s="55"/>
      <c r="Q189" s="55"/>
      <c r="R189" s="55"/>
      <c r="S189" s="55"/>
      <c r="T189" s="56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T189" s="14" t="s">
        <v>128</v>
      </c>
      <c r="AU189" s="14" t="s">
        <v>80</v>
      </c>
    </row>
    <row r="190" spans="1:65" s="2" customFormat="1" ht="24.2" customHeight="1">
      <c r="A190" s="29"/>
      <c r="B190" s="140"/>
      <c r="C190" s="141" t="s">
        <v>584</v>
      </c>
      <c r="D190" s="141" t="s">
        <v>124</v>
      </c>
      <c r="E190" s="142" t="s">
        <v>252</v>
      </c>
      <c r="F190" s="143" t="s">
        <v>253</v>
      </c>
      <c r="G190" s="144" t="s">
        <v>225</v>
      </c>
      <c r="H190" s="145">
        <v>54</v>
      </c>
      <c r="I190" s="146"/>
      <c r="J190" s="147">
        <f>ROUND(I190*H190,2)</f>
        <v>0</v>
      </c>
      <c r="K190" s="143" t="s">
        <v>138</v>
      </c>
      <c r="L190" s="30"/>
      <c r="M190" s="148" t="s">
        <v>1</v>
      </c>
      <c r="N190" s="149" t="s">
        <v>37</v>
      </c>
      <c r="O190" s="55"/>
      <c r="P190" s="150">
        <f>O190*H190</f>
        <v>0</v>
      </c>
      <c r="Q190" s="150">
        <v>0</v>
      </c>
      <c r="R190" s="150">
        <f>Q190*H190</f>
        <v>0</v>
      </c>
      <c r="S190" s="150">
        <v>0</v>
      </c>
      <c r="T190" s="151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2" t="s">
        <v>194</v>
      </c>
      <c r="AT190" s="152" t="s">
        <v>124</v>
      </c>
      <c r="AU190" s="152" t="s">
        <v>80</v>
      </c>
      <c r="AY190" s="14" t="s">
        <v>122</v>
      </c>
      <c r="BE190" s="153">
        <f>IF(N190="základní",J190,0)</f>
        <v>0</v>
      </c>
      <c r="BF190" s="153">
        <f>IF(N190="snížená",J190,0)</f>
        <v>0</v>
      </c>
      <c r="BG190" s="153">
        <f>IF(N190="zákl. přenesená",J190,0)</f>
        <v>0</v>
      </c>
      <c r="BH190" s="153">
        <f>IF(N190="sníž. přenesená",J190,0)</f>
        <v>0</v>
      </c>
      <c r="BI190" s="153">
        <f>IF(N190="nulová",J190,0)</f>
        <v>0</v>
      </c>
      <c r="BJ190" s="14" t="s">
        <v>78</v>
      </c>
      <c r="BK190" s="153">
        <f>ROUND(I190*H190,2)</f>
        <v>0</v>
      </c>
      <c r="BL190" s="14" t="s">
        <v>194</v>
      </c>
      <c r="BM190" s="152" t="s">
        <v>585</v>
      </c>
    </row>
    <row r="191" spans="1:47" s="2" customFormat="1" ht="39">
      <c r="A191" s="29"/>
      <c r="B191" s="30"/>
      <c r="C191" s="29"/>
      <c r="D191" s="154" t="s">
        <v>128</v>
      </c>
      <c r="E191" s="29"/>
      <c r="F191" s="155" t="s">
        <v>254</v>
      </c>
      <c r="G191" s="29"/>
      <c r="H191" s="29"/>
      <c r="I191" s="156"/>
      <c r="J191" s="29"/>
      <c r="K191" s="29"/>
      <c r="L191" s="30"/>
      <c r="M191" s="157"/>
      <c r="N191" s="158"/>
      <c r="O191" s="55"/>
      <c r="P191" s="55"/>
      <c r="Q191" s="55"/>
      <c r="R191" s="55"/>
      <c r="S191" s="55"/>
      <c r="T191" s="56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T191" s="14" t="s">
        <v>128</v>
      </c>
      <c r="AU191" s="14" t="s">
        <v>80</v>
      </c>
    </row>
    <row r="192" spans="1:65" s="2" customFormat="1" ht="21.75" customHeight="1">
      <c r="A192" s="29"/>
      <c r="B192" s="140"/>
      <c r="C192" s="141" t="s">
        <v>586</v>
      </c>
      <c r="D192" s="141" t="s">
        <v>124</v>
      </c>
      <c r="E192" s="142" t="s">
        <v>255</v>
      </c>
      <c r="F192" s="143" t="s">
        <v>256</v>
      </c>
      <c r="G192" s="144" t="s">
        <v>225</v>
      </c>
      <c r="H192" s="145">
        <v>400</v>
      </c>
      <c r="I192" s="146"/>
      <c r="J192" s="147">
        <f>ROUND(I192*H192,2)</f>
        <v>0</v>
      </c>
      <c r="K192" s="143" t="s">
        <v>126</v>
      </c>
      <c r="L192" s="30"/>
      <c r="M192" s="148" t="s">
        <v>1</v>
      </c>
      <c r="N192" s="149" t="s">
        <v>37</v>
      </c>
      <c r="O192" s="55"/>
      <c r="P192" s="150">
        <f>O192*H192</f>
        <v>0</v>
      </c>
      <c r="Q192" s="150">
        <v>0.0001224</v>
      </c>
      <c r="R192" s="150">
        <f>Q192*H192</f>
        <v>0.04896</v>
      </c>
      <c r="S192" s="150">
        <v>0</v>
      </c>
      <c r="T192" s="151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2" t="s">
        <v>194</v>
      </c>
      <c r="AT192" s="152" t="s">
        <v>124</v>
      </c>
      <c r="AU192" s="152" t="s">
        <v>80</v>
      </c>
      <c r="AY192" s="14" t="s">
        <v>122</v>
      </c>
      <c r="BE192" s="153">
        <f>IF(N192="základní",J192,0)</f>
        <v>0</v>
      </c>
      <c r="BF192" s="153">
        <f>IF(N192="snížená",J192,0)</f>
        <v>0</v>
      </c>
      <c r="BG192" s="153">
        <f>IF(N192="zákl. přenesená",J192,0)</f>
        <v>0</v>
      </c>
      <c r="BH192" s="153">
        <f>IF(N192="sníž. přenesená",J192,0)</f>
        <v>0</v>
      </c>
      <c r="BI192" s="153">
        <f>IF(N192="nulová",J192,0)</f>
        <v>0</v>
      </c>
      <c r="BJ192" s="14" t="s">
        <v>78</v>
      </c>
      <c r="BK192" s="153">
        <f>ROUND(I192*H192,2)</f>
        <v>0</v>
      </c>
      <c r="BL192" s="14" t="s">
        <v>194</v>
      </c>
      <c r="BM192" s="152" t="s">
        <v>587</v>
      </c>
    </row>
    <row r="193" spans="1:47" s="2" customFormat="1" ht="19.5">
      <c r="A193" s="29"/>
      <c r="B193" s="30"/>
      <c r="C193" s="29"/>
      <c r="D193" s="154" t="s">
        <v>128</v>
      </c>
      <c r="E193" s="29"/>
      <c r="F193" s="155" t="s">
        <v>257</v>
      </c>
      <c r="G193" s="29"/>
      <c r="H193" s="29"/>
      <c r="I193" s="156"/>
      <c r="J193" s="29"/>
      <c r="K193" s="29"/>
      <c r="L193" s="30"/>
      <c r="M193" s="157"/>
      <c r="N193" s="158"/>
      <c r="O193" s="55"/>
      <c r="P193" s="55"/>
      <c r="Q193" s="55"/>
      <c r="R193" s="55"/>
      <c r="S193" s="55"/>
      <c r="T193" s="56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T193" s="14" t="s">
        <v>128</v>
      </c>
      <c r="AU193" s="14" t="s">
        <v>80</v>
      </c>
    </row>
    <row r="194" spans="1:65" s="2" customFormat="1" ht="24.2" customHeight="1">
      <c r="A194" s="29"/>
      <c r="B194" s="140"/>
      <c r="C194" s="160" t="s">
        <v>251</v>
      </c>
      <c r="D194" s="160" t="s">
        <v>258</v>
      </c>
      <c r="E194" s="161" t="s">
        <v>259</v>
      </c>
      <c r="F194" s="162" t="s">
        <v>260</v>
      </c>
      <c r="G194" s="163" t="s">
        <v>225</v>
      </c>
      <c r="H194" s="164">
        <v>400</v>
      </c>
      <c r="I194" s="165"/>
      <c r="J194" s="166">
        <f>ROUND(I194*H194,2)</f>
        <v>0</v>
      </c>
      <c r="K194" s="162" t="s">
        <v>126</v>
      </c>
      <c r="L194" s="167"/>
      <c r="M194" s="168" t="s">
        <v>1</v>
      </c>
      <c r="N194" s="169" t="s">
        <v>37</v>
      </c>
      <c r="O194" s="55"/>
      <c r="P194" s="150">
        <f>O194*H194</f>
        <v>0</v>
      </c>
      <c r="Q194" s="150">
        <v>2E-05</v>
      </c>
      <c r="R194" s="150">
        <f>Q194*H194</f>
        <v>0.008</v>
      </c>
      <c r="S194" s="150">
        <v>0</v>
      </c>
      <c r="T194" s="151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2" t="s">
        <v>261</v>
      </c>
      <c r="AT194" s="152" t="s">
        <v>258</v>
      </c>
      <c r="AU194" s="152" t="s">
        <v>80</v>
      </c>
      <c r="AY194" s="14" t="s">
        <v>122</v>
      </c>
      <c r="BE194" s="153">
        <f>IF(N194="základní",J194,0)</f>
        <v>0</v>
      </c>
      <c r="BF194" s="153">
        <f>IF(N194="snížená",J194,0)</f>
        <v>0</v>
      </c>
      <c r="BG194" s="153">
        <f>IF(N194="zákl. přenesená",J194,0)</f>
        <v>0</v>
      </c>
      <c r="BH194" s="153">
        <f>IF(N194="sníž. přenesená",J194,0)</f>
        <v>0</v>
      </c>
      <c r="BI194" s="153">
        <f>IF(N194="nulová",J194,0)</f>
        <v>0</v>
      </c>
      <c r="BJ194" s="14" t="s">
        <v>78</v>
      </c>
      <c r="BK194" s="153">
        <f>ROUND(I194*H194,2)</f>
        <v>0</v>
      </c>
      <c r="BL194" s="14" t="s">
        <v>261</v>
      </c>
      <c r="BM194" s="152" t="s">
        <v>588</v>
      </c>
    </row>
    <row r="195" spans="1:47" s="2" customFormat="1" ht="12">
      <c r="A195" s="29"/>
      <c r="B195" s="30"/>
      <c r="C195" s="29"/>
      <c r="D195" s="154" t="s">
        <v>128</v>
      </c>
      <c r="E195" s="29"/>
      <c r="F195" s="155" t="s">
        <v>260</v>
      </c>
      <c r="G195" s="29"/>
      <c r="H195" s="29"/>
      <c r="I195" s="156"/>
      <c r="J195" s="29"/>
      <c r="K195" s="29"/>
      <c r="L195" s="30"/>
      <c r="M195" s="157"/>
      <c r="N195" s="158"/>
      <c r="O195" s="55"/>
      <c r="P195" s="55"/>
      <c r="Q195" s="55"/>
      <c r="R195" s="55"/>
      <c r="S195" s="55"/>
      <c r="T195" s="56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T195" s="14" t="s">
        <v>128</v>
      </c>
      <c r="AU195" s="14" t="s">
        <v>80</v>
      </c>
    </row>
    <row r="196" spans="1:65" s="2" customFormat="1" ht="37.9" customHeight="1">
      <c r="A196" s="29"/>
      <c r="B196" s="140"/>
      <c r="C196" s="141" t="s">
        <v>210</v>
      </c>
      <c r="D196" s="141" t="s">
        <v>124</v>
      </c>
      <c r="E196" s="142" t="s">
        <v>589</v>
      </c>
      <c r="F196" s="143" t="s">
        <v>590</v>
      </c>
      <c r="G196" s="144" t="s">
        <v>225</v>
      </c>
      <c r="H196" s="145">
        <v>8</v>
      </c>
      <c r="I196" s="146"/>
      <c r="J196" s="147">
        <f>ROUND(I196*H196,2)</f>
        <v>0</v>
      </c>
      <c r="K196" s="143" t="s">
        <v>126</v>
      </c>
      <c r="L196" s="30"/>
      <c r="M196" s="148" t="s">
        <v>1</v>
      </c>
      <c r="N196" s="149" t="s">
        <v>37</v>
      </c>
      <c r="O196" s="55"/>
      <c r="P196" s="150">
        <f>O196*H196</f>
        <v>0</v>
      </c>
      <c r="Q196" s="150">
        <v>0.0027305</v>
      </c>
      <c r="R196" s="150">
        <f>Q196*H196</f>
        <v>0.021844</v>
      </c>
      <c r="S196" s="150">
        <v>0</v>
      </c>
      <c r="T196" s="151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2" t="s">
        <v>194</v>
      </c>
      <c r="AT196" s="152" t="s">
        <v>124</v>
      </c>
      <c r="AU196" s="152" t="s">
        <v>80</v>
      </c>
      <c r="AY196" s="14" t="s">
        <v>122</v>
      </c>
      <c r="BE196" s="153">
        <f>IF(N196="základní",J196,0)</f>
        <v>0</v>
      </c>
      <c r="BF196" s="153">
        <f>IF(N196="snížená",J196,0)</f>
        <v>0</v>
      </c>
      <c r="BG196" s="153">
        <f>IF(N196="zákl. přenesená",J196,0)</f>
        <v>0</v>
      </c>
      <c r="BH196" s="153">
        <f>IF(N196="sníž. přenesená",J196,0)</f>
        <v>0</v>
      </c>
      <c r="BI196" s="153">
        <f>IF(N196="nulová",J196,0)</f>
        <v>0</v>
      </c>
      <c r="BJ196" s="14" t="s">
        <v>78</v>
      </c>
      <c r="BK196" s="153">
        <f>ROUND(I196*H196,2)</f>
        <v>0</v>
      </c>
      <c r="BL196" s="14" t="s">
        <v>194</v>
      </c>
      <c r="BM196" s="152" t="s">
        <v>591</v>
      </c>
    </row>
    <row r="197" spans="1:47" s="2" customFormat="1" ht="29.25">
      <c r="A197" s="29"/>
      <c r="B197" s="30"/>
      <c r="C197" s="29"/>
      <c r="D197" s="154" t="s">
        <v>128</v>
      </c>
      <c r="E197" s="29"/>
      <c r="F197" s="155" t="s">
        <v>592</v>
      </c>
      <c r="G197" s="29"/>
      <c r="H197" s="29"/>
      <c r="I197" s="156"/>
      <c r="J197" s="29"/>
      <c r="K197" s="29"/>
      <c r="L197" s="30"/>
      <c r="M197" s="157"/>
      <c r="N197" s="158"/>
      <c r="O197" s="55"/>
      <c r="P197" s="55"/>
      <c r="Q197" s="55"/>
      <c r="R197" s="55"/>
      <c r="S197" s="55"/>
      <c r="T197" s="56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T197" s="14" t="s">
        <v>128</v>
      </c>
      <c r="AU197" s="14" t="s">
        <v>80</v>
      </c>
    </row>
    <row r="198" spans="1:65" s="2" customFormat="1" ht="24.2" customHeight="1">
      <c r="A198" s="29"/>
      <c r="B198" s="140"/>
      <c r="C198" s="160" t="s">
        <v>593</v>
      </c>
      <c r="D198" s="160" t="s">
        <v>258</v>
      </c>
      <c r="E198" s="161" t="s">
        <v>293</v>
      </c>
      <c r="F198" s="162" t="s">
        <v>294</v>
      </c>
      <c r="G198" s="163" t="s">
        <v>225</v>
      </c>
      <c r="H198" s="164">
        <v>8.5</v>
      </c>
      <c r="I198" s="165"/>
      <c r="J198" s="166">
        <f>ROUND(I198*H198,2)</f>
        <v>0</v>
      </c>
      <c r="K198" s="162" t="s">
        <v>138</v>
      </c>
      <c r="L198" s="167"/>
      <c r="M198" s="168" t="s">
        <v>1</v>
      </c>
      <c r="N198" s="169" t="s">
        <v>37</v>
      </c>
      <c r="O198" s="55"/>
      <c r="P198" s="150">
        <f>O198*H198</f>
        <v>0</v>
      </c>
      <c r="Q198" s="150">
        <v>0.00069</v>
      </c>
      <c r="R198" s="150">
        <f>Q198*H198</f>
        <v>0.0058649999999999996</v>
      </c>
      <c r="S198" s="150">
        <v>0</v>
      </c>
      <c r="T198" s="151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2" t="s">
        <v>261</v>
      </c>
      <c r="AT198" s="152" t="s">
        <v>258</v>
      </c>
      <c r="AU198" s="152" t="s">
        <v>80</v>
      </c>
      <c r="AY198" s="14" t="s">
        <v>122</v>
      </c>
      <c r="BE198" s="153">
        <f>IF(N198="základní",J198,0)</f>
        <v>0</v>
      </c>
      <c r="BF198" s="153">
        <f>IF(N198="snížená",J198,0)</f>
        <v>0</v>
      </c>
      <c r="BG198" s="153">
        <f>IF(N198="zákl. přenesená",J198,0)</f>
        <v>0</v>
      </c>
      <c r="BH198" s="153">
        <f>IF(N198="sníž. přenesená",J198,0)</f>
        <v>0</v>
      </c>
      <c r="BI198" s="153">
        <f>IF(N198="nulová",J198,0)</f>
        <v>0</v>
      </c>
      <c r="BJ198" s="14" t="s">
        <v>78</v>
      </c>
      <c r="BK198" s="153">
        <f>ROUND(I198*H198,2)</f>
        <v>0</v>
      </c>
      <c r="BL198" s="14" t="s">
        <v>261</v>
      </c>
      <c r="BM198" s="152" t="s">
        <v>594</v>
      </c>
    </row>
    <row r="199" spans="1:47" s="2" customFormat="1" ht="19.5">
      <c r="A199" s="29"/>
      <c r="B199" s="30"/>
      <c r="C199" s="29"/>
      <c r="D199" s="154" t="s">
        <v>128</v>
      </c>
      <c r="E199" s="29"/>
      <c r="F199" s="155" t="s">
        <v>294</v>
      </c>
      <c r="G199" s="29"/>
      <c r="H199" s="29"/>
      <c r="I199" s="156"/>
      <c r="J199" s="29"/>
      <c r="K199" s="29"/>
      <c r="L199" s="30"/>
      <c r="M199" s="157"/>
      <c r="N199" s="158"/>
      <c r="O199" s="55"/>
      <c r="P199" s="55"/>
      <c r="Q199" s="55"/>
      <c r="R199" s="55"/>
      <c r="S199" s="55"/>
      <c r="T199" s="56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T199" s="14" t="s">
        <v>128</v>
      </c>
      <c r="AU199" s="14" t="s">
        <v>80</v>
      </c>
    </row>
    <row r="200" spans="1:65" s="2" customFormat="1" ht="24.2" customHeight="1">
      <c r="A200" s="29"/>
      <c r="B200" s="140"/>
      <c r="C200" s="141" t="s">
        <v>231</v>
      </c>
      <c r="D200" s="141" t="s">
        <v>124</v>
      </c>
      <c r="E200" s="142" t="s">
        <v>595</v>
      </c>
      <c r="F200" s="143" t="s">
        <v>596</v>
      </c>
      <c r="G200" s="144" t="s">
        <v>129</v>
      </c>
      <c r="H200" s="145">
        <v>1</v>
      </c>
      <c r="I200" s="146"/>
      <c r="J200" s="147">
        <f>ROUND(I200*H200,2)</f>
        <v>0</v>
      </c>
      <c r="K200" s="143" t="s">
        <v>126</v>
      </c>
      <c r="L200" s="30"/>
      <c r="M200" s="148" t="s">
        <v>1</v>
      </c>
      <c r="N200" s="149" t="s">
        <v>37</v>
      </c>
      <c r="O200" s="55"/>
      <c r="P200" s="150">
        <f>O200*H200</f>
        <v>0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2" t="s">
        <v>194</v>
      </c>
      <c r="AT200" s="152" t="s">
        <v>124</v>
      </c>
      <c r="AU200" s="152" t="s">
        <v>80</v>
      </c>
      <c r="AY200" s="14" t="s">
        <v>122</v>
      </c>
      <c r="BE200" s="153">
        <f>IF(N200="základní",J200,0)</f>
        <v>0</v>
      </c>
      <c r="BF200" s="153">
        <f>IF(N200="snížená",J200,0)</f>
        <v>0</v>
      </c>
      <c r="BG200" s="153">
        <f>IF(N200="zákl. přenesená",J200,0)</f>
        <v>0</v>
      </c>
      <c r="BH200" s="153">
        <f>IF(N200="sníž. přenesená",J200,0)</f>
        <v>0</v>
      </c>
      <c r="BI200" s="153">
        <f>IF(N200="nulová",J200,0)</f>
        <v>0</v>
      </c>
      <c r="BJ200" s="14" t="s">
        <v>78</v>
      </c>
      <c r="BK200" s="153">
        <f>ROUND(I200*H200,2)</f>
        <v>0</v>
      </c>
      <c r="BL200" s="14" t="s">
        <v>194</v>
      </c>
      <c r="BM200" s="152" t="s">
        <v>597</v>
      </c>
    </row>
    <row r="201" spans="1:47" s="2" customFormat="1" ht="29.25">
      <c r="A201" s="29"/>
      <c r="B201" s="30"/>
      <c r="C201" s="29"/>
      <c r="D201" s="154" t="s">
        <v>128</v>
      </c>
      <c r="E201" s="29"/>
      <c r="F201" s="155" t="s">
        <v>598</v>
      </c>
      <c r="G201" s="29"/>
      <c r="H201" s="29"/>
      <c r="I201" s="156"/>
      <c r="J201" s="29"/>
      <c r="K201" s="29"/>
      <c r="L201" s="30"/>
      <c r="M201" s="157"/>
      <c r="N201" s="158"/>
      <c r="O201" s="55"/>
      <c r="P201" s="55"/>
      <c r="Q201" s="55"/>
      <c r="R201" s="55"/>
      <c r="S201" s="55"/>
      <c r="T201" s="56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T201" s="14" t="s">
        <v>128</v>
      </c>
      <c r="AU201" s="14" t="s">
        <v>80</v>
      </c>
    </row>
    <row r="202" spans="1:65" s="2" customFormat="1" ht="24.2" customHeight="1">
      <c r="A202" s="29"/>
      <c r="B202" s="140"/>
      <c r="C202" s="141" t="s">
        <v>235</v>
      </c>
      <c r="D202" s="141" t="s">
        <v>124</v>
      </c>
      <c r="E202" s="142" t="s">
        <v>599</v>
      </c>
      <c r="F202" s="143" t="s">
        <v>600</v>
      </c>
      <c r="G202" s="144" t="s">
        <v>129</v>
      </c>
      <c r="H202" s="145">
        <v>1</v>
      </c>
      <c r="I202" s="146"/>
      <c r="J202" s="147">
        <f>ROUND(I202*H202,2)</f>
        <v>0</v>
      </c>
      <c r="K202" s="143" t="s">
        <v>126</v>
      </c>
      <c r="L202" s="30"/>
      <c r="M202" s="148" t="s">
        <v>1</v>
      </c>
      <c r="N202" s="149" t="s">
        <v>37</v>
      </c>
      <c r="O202" s="55"/>
      <c r="P202" s="150">
        <f>O202*H202</f>
        <v>0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2" t="s">
        <v>194</v>
      </c>
      <c r="AT202" s="152" t="s">
        <v>124</v>
      </c>
      <c r="AU202" s="152" t="s">
        <v>80</v>
      </c>
      <c r="AY202" s="14" t="s">
        <v>122</v>
      </c>
      <c r="BE202" s="153">
        <f>IF(N202="základní",J202,0)</f>
        <v>0</v>
      </c>
      <c r="BF202" s="153">
        <f>IF(N202="snížená",J202,0)</f>
        <v>0</v>
      </c>
      <c r="BG202" s="153">
        <f>IF(N202="zákl. přenesená",J202,0)</f>
        <v>0</v>
      </c>
      <c r="BH202" s="153">
        <f>IF(N202="sníž. přenesená",J202,0)</f>
        <v>0</v>
      </c>
      <c r="BI202" s="153">
        <f>IF(N202="nulová",J202,0)</f>
        <v>0</v>
      </c>
      <c r="BJ202" s="14" t="s">
        <v>78</v>
      </c>
      <c r="BK202" s="153">
        <f>ROUND(I202*H202,2)</f>
        <v>0</v>
      </c>
      <c r="BL202" s="14" t="s">
        <v>194</v>
      </c>
      <c r="BM202" s="152" t="s">
        <v>601</v>
      </c>
    </row>
    <row r="203" spans="1:47" s="2" customFormat="1" ht="29.25">
      <c r="A203" s="29"/>
      <c r="B203" s="30"/>
      <c r="C203" s="29"/>
      <c r="D203" s="154" t="s">
        <v>128</v>
      </c>
      <c r="E203" s="29"/>
      <c r="F203" s="155" t="s">
        <v>602</v>
      </c>
      <c r="G203" s="29"/>
      <c r="H203" s="29"/>
      <c r="I203" s="156"/>
      <c r="J203" s="29"/>
      <c r="K203" s="29"/>
      <c r="L203" s="30"/>
      <c r="M203" s="157"/>
      <c r="N203" s="158"/>
      <c r="O203" s="55"/>
      <c r="P203" s="55"/>
      <c r="Q203" s="55"/>
      <c r="R203" s="55"/>
      <c r="S203" s="55"/>
      <c r="T203" s="56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4" t="s">
        <v>128</v>
      </c>
      <c r="AU203" s="14" t="s">
        <v>80</v>
      </c>
    </row>
    <row r="204" spans="1:65" s="2" customFormat="1" ht="24.2" customHeight="1">
      <c r="A204" s="29"/>
      <c r="B204" s="140"/>
      <c r="C204" s="175" t="s">
        <v>603</v>
      </c>
      <c r="D204" s="141" t="s">
        <v>124</v>
      </c>
      <c r="E204" s="142" t="s">
        <v>263</v>
      </c>
      <c r="F204" s="143" t="s">
        <v>264</v>
      </c>
      <c r="G204" s="144" t="s">
        <v>160</v>
      </c>
      <c r="H204" s="145">
        <v>20.25</v>
      </c>
      <c r="I204" s="146"/>
      <c r="J204" s="147">
        <f>ROUND(I204*H204,2)</f>
        <v>0</v>
      </c>
      <c r="K204" s="143" t="s">
        <v>126</v>
      </c>
      <c r="L204" s="30"/>
      <c r="M204" s="148" t="s">
        <v>1</v>
      </c>
      <c r="N204" s="149" t="s">
        <v>37</v>
      </c>
      <c r="O204" s="55"/>
      <c r="P204" s="150">
        <f>O204*H204</f>
        <v>0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2" t="s">
        <v>194</v>
      </c>
      <c r="AT204" s="152" t="s">
        <v>124</v>
      </c>
      <c r="AU204" s="152" t="s">
        <v>80</v>
      </c>
      <c r="AY204" s="14" t="s">
        <v>122</v>
      </c>
      <c r="BE204" s="153">
        <f>IF(N204="základní",J204,0)</f>
        <v>0</v>
      </c>
      <c r="BF204" s="153">
        <f>IF(N204="snížená",J204,0)</f>
        <v>0</v>
      </c>
      <c r="BG204" s="153">
        <f>IF(N204="zákl. přenesená",J204,0)</f>
        <v>0</v>
      </c>
      <c r="BH204" s="153">
        <f>IF(N204="sníž. přenesená",J204,0)</f>
        <v>0</v>
      </c>
      <c r="BI204" s="153">
        <f>IF(N204="nulová",J204,0)</f>
        <v>0</v>
      </c>
      <c r="BJ204" s="14" t="s">
        <v>78</v>
      </c>
      <c r="BK204" s="153">
        <f>ROUND(I204*H204,2)</f>
        <v>0</v>
      </c>
      <c r="BL204" s="14" t="s">
        <v>194</v>
      </c>
      <c r="BM204" s="152" t="s">
        <v>604</v>
      </c>
    </row>
    <row r="205" spans="1:47" s="2" customFormat="1" ht="29.25">
      <c r="A205" s="29"/>
      <c r="B205" s="30"/>
      <c r="C205" s="29"/>
      <c r="D205" s="154" t="s">
        <v>128</v>
      </c>
      <c r="E205" s="29"/>
      <c r="F205" s="155" t="s">
        <v>265</v>
      </c>
      <c r="G205" s="29"/>
      <c r="H205" s="29"/>
      <c r="I205" s="156"/>
      <c r="J205" s="29"/>
      <c r="K205" s="29"/>
      <c r="L205" s="30"/>
      <c r="M205" s="157"/>
      <c r="N205" s="158"/>
      <c r="O205" s="55"/>
      <c r="P205" s="55"/>
      <c r="Q205" s="55"/>
      <c r="R205" s="55"/>
      <c r="S205" s="55"/>
      <c r="T205" s="5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4" t="s">
        <v>128</v>
      </c>
      <c r="AU205" s="14" t="s">
        <v>80</v>
      </c>
    </row>
    <row r="206" spans="1:47" s="2" customFormat="1" ht="19.5">
      <c r="A206" s="29"/>
      <c r="B206" s="30"/>
      <c r="C206" s="29"/>
      <c r="D206" s="154" t="s">
        <v>165</v>
      </c>
      <c r="E206" s="29"/>
      <c r="F206" s="229" t="s">
        <v>875</v>
      </c>
      <c r="G206" s="29"/>
      <c r="H206" s="29"/>
      <c r="I206" s="156"/>
      <c r="J206" s="29"/>
      <c r="K206" s="29"/>
      <c r="L206" s="176"/>
      <c r="M206" s="157"/>
      <c r="N206" s="158"/>
      <c r="O206" s="55"/>
      <c r="P206" s="55"/>
      <c r="Q206" s="55"/>
      <c r="R206" s="55"/>
      <c r="S206" s="55"/>
      <c r="T206" s="56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T206" s="14" t="s">
        <v>165</v>
      </c>
      <c r="AU206" s="14" t="s">
        <v>80</v>
      </c>
    </row>
    <row r="207" spans="1:65" s="2" customFormat="1" ht="24.2" customHeight="1">
      <c r="A207" s="29"/>
      <c r="B207" s="140"/>
      <c r="C207" s="141" t="s">
        <v>262</v>
      </c>
      <c r="D207" s="141" t="s">
        <v>124</v>
      </c>
      <c r="E207" s="142" t="s">
        <v>268</v>
      </c>
      <c r="F207" s="143" t="s">
        <v>269</v>
      </c>
      <c r="G207" s="144" t="s">
        <v>160</v>
      </c>
      <c r="H207" s="145">
        <v>4.83</v>
      </c>
      <c r="I207" s="146"/>
      <c r="J207" s="147">
        <f>ROUND(I207*H207,2)</f>
        <v>0</v>
      </c>
      <c r="K207" s="143" t="s">
        <v>126</v>
      </c>
      <c r="L207" s="30"/>
      <c r="M207" s="148" t="s">
        <v>1</v>
      </c>
      <c r="N207" s="149" t="s">
        <v>37</v>
      </c>
      <c r="O207" s="55"/>
      <c r="P207" s="150">
        <f>O207*H207</f>
        <v>0</v>
      </c>
      <c r="Q207" s="150">
        <v>0</v>
      </c>
      <c r="R207" s="150">
        <f>Q207*H207</f>
        <v>0</v>
      </c>
      <c r="S207" s="150">
        <v>0</v>
      </c>
      <c r="T207" s="151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2" t="s">
        <v>194</v>
      </c>
      <c r="AT207" s="152" t="s">
        <v>124</v>
      </c>
      <c r="AU207" s="152" t="s">
        <v>80</v>
      </c>
      <c r="AY207" s="14" t="s">
        <v>122</v>
      </c>
      <c r="BE207" s="153">
        <f>IF(N207="základní",J207,0)</f>
        <v>0</v>
      </c>
      <c r="BF207" s="153">
        <f>IF(N207="snížená",J207,0)</f>
        <v>0</v>
      </c>
      <c r="BG207" s="153">
        <f>IF(N207="zákl. přenesená",J207,0)</f>
        <v>0</v>
      </c>
      <c r="BH207" s="153">
        <f>IF(N207="sníž. přenesená",J207,0)</f>
        <v>0</v>
      </c>
      <c r="BI207" s="153">
        <f>IF(N207="nulová",J207,0)</f>
        <v>0</v>
      </c>
      <c r="BJ207" s="14" t="s">
        <v>78</v>
      </c>
      <c r="BK207" s="153">
        <f>ROUND(I207*H207,2)</f>
        <v>0</v>
      </c>
      <c r="BL207" s="14" t="s">
        <v>194</v>
      </c>
      <c r="BM207" s="152" t="s">
        <v>605</v>
      </c>
    </row>
    <row r="208" spans="1:47" s="2" customFormat="1" ht="29.25">
      <c r="A208" s="29"/>
      <c r="B208" s="30"/>
      <c r="C208" s="29"/>
      <c r="D208" s="154" t="s">
        <v>128</v>
      </c>
      <c r="E208" s="29"/>
      <c r="F208" s="155" t="s">
        <v>270</v>
      </c>
      <c r="G208" s="29"/>
      <c r="H208" s="29"/>
      <c r="I208" s="156"/>
      <c r="J208" s="29"/>
      <c r="K208" s="29"/>
      <c r="L208" s="30"/>
      <c r="M208" s="157"/>
      <c r="N208" s="158"/>
      <c r="O208" s="55"/>
      <c r="P208" s="55"/>
      <c r="Q208" s="55"/>
      <c r="R208" s="55"/>
      <c r="S208" s="55"/>
      <c r="T208" s="5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4" t="s">
        <v>128</v>
      </c>
      <c r="AU208" s="14" t="s">
        <v>80</v>
      </c>
    </row>
    <row r="209" spans="1:47" s="2" customFormat="1" ht="19.5">
      <c r="A209" s="29"/>
      <c r="B209" s="30"/>
      <c r="C209" s="29"/>
      <c r="D209" s="154" t="s">
        <v>165</v>
      </c>
      <c r="E209" s="29"/>
      <c r="F209" s="159" t="s">
        <v>271</v>
      </c>
      <c r="G209" s="29"/>
      <c r="H209" s="29"/>
      <c r="I209" s="156"/>
      <c r="J209" s="29"/>
      <c r="K209" s="29"/>
      <c r="L209" s="30"/>
      <c r="M209" s="157"/>
      <c r="N209" s="158"/>
      <c r="O209" s="55"/>
      <c r="P209" s="55"/>
      <c r="Q209" s="55"/>
      <c r="R209" s="55"/>
      <c r="S209" s="55"/>
      <c r="T209" s="56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T209" s="14" t="s">
        <v>165</v>
      </c>
      <c r="AU209" s="14" t="s">
        <v>80</v>
      </c>
    </row>
    <row r="210" spans="1:65" s="2" customFormat="1" ht="24.2" customHeight="1">
      <c r="A210" s="29"/>
      <c r="B210" s="140"/>
      <c r="C210" s="141" t="s">
        <v>267</v>
      </c>
      <c r="D210" s="141" t="s">
        <v>124</v>
      </c>
      <c r="E210" s="142" t="s">
        <v>273</v>
      </c>
      <c r="F210" s="143" t="s">
        <v>274</v>
      </c>
      <c r="G210" s="144" t="s">
        <v>164</v>
      </c>
      <c r="H210" s="145">
        <v>0.27</v>
      </c>
      <c r="I210" s="146"/>
      <c r="J210" s="147">
        <f>ROUND(I210*H210,2)</f>
        <v>0</v>
      </c>
      <c r="K210" s="143" t="s">
        <v>126</v>
      </c>
      <c r="L210" s="30"/>
      <c r="M210" s="148" t="s">
        <v>1</v>
      </c>
      <c r="N210" s="149" t="s">
        <v>37</v>
      </c>
      <c r="O210" s="55"/>
      <c r="P210" s="150">
        <f>O210*H210</f>
        <v>0</v>
      </c>
      <c r="Q210" s="150">
        <v>1.0627727797</v>
      </c>
      <c r="R210" s="150">
        <f>Q210*H210</f>
        <v>0.286948650519</v>
      </c>
      <c r="S210" s="150">
        <v>0</v>
      </c>
      <c r="T210" s="151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2" t="s">
        <v>194</v>
      </c>
      <c r="AT210" s="152" t="s">
        <v>124</v>
      </c>
      <c r="AU210" s="152" t="s">
        <v>80</v>
      </c>
      <c r="AY210" s="14" t="s">
        <v>122</v>
      </c>
      <c r="BE210" s="153">
        <f>IF(N210="základní",J210,0)</f>
        <v>0</v>
      </c>
      <c r="BF210" s="153">
        <f>IF(N210="snížená",J210,0)</f>
        <v>0</v>
      </c>
      <c r="BG210" s="153">
        <f>IF(N210="zákl. přenesená",J210,0)</f>
        <v>0</v>
      </c>
      <c r="BH210" s="153">
        <f>IF(N210="sníž. přenesená",J210,0)</f>
        <v>0</v>
      </c>
      <c r="BI210" s="153">
        <f>IF(N210="nulová",J210,0)</f>
        <v>0</v>
      </c>
      <c r="BJ210" s="14" t="s">
        <v>78</v>
      </c>
      <c r="BK210" s="153">
        <f>ROUND(I210*H210,2)</f>
        <v>0</v>
      </c>
      <c r="BL210" s="14" t="s">
        <v>194</v>
      </c>
      <c r="BM210" s="152" t="s">
        <v>606</v>
      </c>
    </row>
    <row r="211" spans="1:47" s="2" customFormat="1" ht="12">
      <c r="A211" s="29"/>
      <c r="B211" s="30"/>
      <c r="C211" s="29"/>
      <c r="D211" s="154" t="s">
        <v>128</v>
      </c>
      <c r="E211" s="29"/>
      <c r="F211" s="155" t="s">
        <v>275</v>
      </c>
      <c r="G211" s="29"/>
      <c r="H211" s="29"/>
      <c r="I211" s="156"/>
      <c r="J211" s="29"/>
      <c r="K211" s="29"/>
      <c r="L211" s="30"/>
      <c r="M211" s="157"/>
      <c r="N211" s="158"/>
      <c r="O211" s="55"/>
      <c r="P211" s="55"/>
      <c r="Q211" s="55"/>
      <c r="R211" s="55"/>
      <c r="S211" s="55"/>
      <c r="T211" s="56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T211" s="14" t="s">
        <v>128</v>
      </c>
      <c r="AU211" s="14" t="s">
        <v>80</v>
      </c>
    </row>
    <row r="212" spans="1:65" s="2" customFormat="1" ht="24.2" customHeight="1">
      <c r="A212" s="29"/>
      <c r="B212" s="140"/>
      <c r="C212" s="141" t="s">
        <v>272</v>
      </c>
      <c r="D212" s="141" t="s">
        <v>124</v>
      </c>
      <c r="E212" s="142" t="s">
        <v>277</v>
      </c>
      <c r="F212" s="143" t="s">
        <v>278</v>
      </c>
      <c r="G212" s="144" t="s">
        <v>225</v>
      </c>
      <c r="H212" s="145">
        <v>367</v>
      </c>
      <c r="I212" s="146"/>
      <c r="J212" s="147">
        <f>ROUND(I212*H212,2)</f>
        <v>0</v>
      </c>
      <c r="K212" s="143" t="s">
        <v>126</v>
      </c>
      <c r="L212" s="30"/>
      <c r="M212" s="148" t="s">
        <v>1</v>
      </c>
      <c r="N212" s="149" t="s">
        <v>37</v>
      </c>
      <c r="O212" s="55"/>
      <c r="P212" s="150">
        <f>O212*H212</f>
        <v>0</v>
      </c>
      <c r="Q212" s="150">
        <v>0</v>
      </c>
      <c r="R212" s="150">
        <f>Q212*H212</f>
        <v>0</v>
      </c>
      <c r="S212" s="150">
        <v>0</v>
      </c>
      <c r="T212" s="151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2" t="s">
        <v>194</v>
      </c>
      <c r="AT212" s="152" t="s">
        <v>124</v>
      </c>
      <c r="AU212" s="152" t="s">
        <v>80</v>
      </c>
      <c r="AY212" s="14" t="s">
        <v>122</v>
      </c>
      <c r="BE212" s="153">
        <f>IF(N212="základní",J212,0)</f>
        <v>0</v>
      </c>
      <c r="BF212" s="153">
        <f>IF(N212="snížená",J212,0)</f>
        <v>0</v>
      </c>
      <c r="BG212" s="153">
        <f>IF(N212="zákl. přenesená",J212,0)</f>
        <v>0</v>
      </c>
      <c r="BH212" s="153">
        <f>IF(N212="sníž. přenesená",J212,0)</f>
        <v>0</v>
      </c>
      <c r="BI212" s="153">
        <f>IF(N212="nulová",J212,0)</f>
        <v>0</v>
      </c>
      <c r="BJ212" s="14" t="s">
        <v>78</v>
      </c>
      <c r="BK212" s="153">
        <f>ROUND(I212*H212,2)</f>
        <v>0</v>
      </c>
      <c r="BL212" s="14" t="s">
        <v>194</v>
      </c>
      <c r="BM212" s="152" t="s">
        <v>607</v>
      </c>
    </row>
    <row r="213" spans="1:47" s="2" customFormat="1" ht="19.5">
      <c r="A213" s="29"/>
      <c r="B213" s="30"/>
      <c r="C213" s="29"/>
      <c r="D213" s="154" t="s">
        <v>128</v>
      </c>
      <c r="E213" s="29"/>
      <c r="F213" s="155" t="s">
        <v>279</v>
      </c>
      <c r="G213" s="29"/>
      <c r="H213" s="29"/>
      <c r="I213" s="156"/>
      <c r="J213" s="29"/>
      <c r="K213" s="29"/>
      <c r="L213" s="30"/>
      <c r="M213" s="157"/>
      <c r="N213" s="158"/>
      <c r="O213" s="55"/>
      <c r="P213" s="55"/>
      <c r="Q213" s="55"/>
      <c r="R213" s="55"/>
      <c r="S213" s="55"/>
      <c r="T213" s="56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T213" s="14" t="s">
        <v>128</v>
      </c>
      <c r="AU213" s="14" t="s">
        <v>80</v>
      </c>
    </row>
    <row r="214" spans="1:65" s="2" customFormat="1" ht="24.2" customHeight="1">
      <c r="A214" s="29"/>
      <c r="B214" s="140"/>
      <c r="C214" s="141" t="s">
        <v>608</v>
      </c>
      <c r="D214" s="141" t="s">
        <v>124</v>
      </c>
      <c r="E214" s="142" t="s">
        <v>281</v>
      </c>
      <c r="F214" s="143" t="s">
        <v>282</v>
      </c>
      <c r="G214" s="144" t="s">
        <v>225</v>
      </c>
      <c r="H214" s="145">
        <v>945</v>
      </c>
      <c r="I214" s="146"/>
      <c r="J214" s="147">
        <f>ROUND(I214*H214,2)</f>
        <v>0</v>
      </c>
      <c r="K214" s="143" t="s">
        <v>126</v>
      </c>
      <c r="L214" s="30"/>
      <c r="M214" s="148" t="s">
        <v>1</v>
      </c>
      <c r="N214" s="149" t="s">
        <v>37</v>
      </c>
      <c r="O214" s="55"/>
      <c r="P214" s="150">
        <f>O214*H214</f>
        <v>0</v>
      </c>
      <c r="Q214" s="150">
        <v>0</v>
      </c>
      <c r="R214" s="150">
        <f>Q214*H214</f>
        <v>0</v>
      </c>
      <c r="S214" s="150">
        <v>0</v>
      </c>
      <c r="T214" s="151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2" t="s">
        <v>194</v>
      </c>
      <c r="AT214" s="152" t="s">
        <v>124</v>
      </c>
      <c r="AU214" s="152" t="s">
        <v>80</v>
      </c>
      <c r="AY214" s="14" t="s">
        <v>122</v>
      </c>
      <c r="BE214" s="153">
        <f>IF(N214="základní",J214,0)</f>
        <v>0</v>
      </c>
      <c r="BF214" s="153">
        <f>IF(N214="snížená",J214,0)</f>
        <v>0</v>
      </c>
      <c r="BG214" s="153">
        <f>IF(N214="zákl. přenesená",J214,0)</f>
        <v>0</v>
      </c>
      <c r="BH214" s="153">
        <f>IF(N214="sníž. přenesená",J214,0)</f>
        <v>0</v>
      </c>
      <c r="BI214" s="153">
        <f>IF(N214="nulová",J214,0)</f>
        <v>0</v>
      </c>
      <c r="BJ214" s="14" t="s">
        <v>78</v>
      </c>
      <c r="BK214" s="153">
        <f>ROUND(I214*H214,2)</f>
        <v>0</v>
      </c>
      <c r="BL214" s="14" t="s">
        <v>194</v>
      </c>
      <c r="BM214" s="152" t="s">
        <v>609</v>
      </c>
    </row>
    <row r="215" spans="1:47" s="2" customFormat="1" ht="19.5">
      <c r="A215" s="29"/>
      <c r="B215" s="30"/>
      <c r="C215" s="29"/>
      <c r="D215" s="154" t="s">
        <v>128</v>
      </c>
      <c r="E215" s="29"/>
      <c r="F215" s="155" t="s">
        <v>283</v>
      </c>
      <c r="G215" s="29"/>
      <c r="H215" s="29"/>
      <c r="I215" s="156"/>
      <c r="J215" s="29"/>
      <c r="K215" s="29"/>
      <c r="L215" s="30"/>
      <c r="M215" s="157"/>
      <c r="N215" s="158"/>
      <c r="O215" s="55"/>
      <c r="P215" s="55"/>
      <c r="Q215" s="55"/>
      <c r="R215" s="55"/>
      <c r="S215" s="55"/>
      <c r="T215" s="56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T215" s="14" t="s">
        <v>128</v>
      </c>
      <c r="AU215" s="14" t="s">
        <v>80</v>
      </c>
    </row>
    <row r="216" spans="1:65" s="2" customFormat="1" ht="24.2" customHeight="1">
      <c r="A216" s="29"/>
      <c r="B216" s="140"/>
      <c r="C216" s="160" t="s">
        <v>288</v>
      </c>
      <c r="D216" s="160" t="s">
        <v>258</v>
      </c>
      <c r="E216" s="161" t="s">
        <v>285</v>
      </c>
      <c r="F216" s="162" t="s">
        <v>286</v>
      </c>
      <c r="G216" s="163" t="s">
        <v>225</v>
      </c>
      <c r="H216" s="164">
        <v>992</v>
      </c>
      <c r="I216" s="165"/>
      <c r="J216" s="166">
        <f>ROUND(I216*H216,2)</f>
        <v>0</v>
      </c>
      <c r="K216" s="162" t="s">
        <v>138</v>
      </c>
      <c r="L216" s="167"/>
      <c r="M216" s="168" t="s">
        <v>1</v>
      </c>
      <c r="N216" s="169" t="s">
        <v>37</v>
      </c>
      <c r="O216" s="55"/>
      <c r="P216" s="150">
        <f>O216*H216</f>
        <v>0</v>
      </c>
      <c r="Q216" s="150">
        <v>0.0002</v>
      </c>
      <c r="R216" s="150">
        <f>Q216*H216</f>
        <v>0.19840000000000002</v>
      </c>
      <c r="S216" s="150">
        <v>0</v>
      </c>
      <c r="T216" s="151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2" t="s">
        <v>261</v>
      </c>
      <c r="AT216" s="152" t="s">
        <v>258</v>
      </c>
      <c r="AU216" s="152" t="s">
        <v>80</v>
      </c>
      <c r="AY216" s="14" t="s">
        <v>122</v>
      </c>
      <c r="BE216" s="153">
        <f>IF(N216="základní",J216,0)</f>
        <v>0</v>
      </c>
      <c r="BF216" s="153">
        <f>IF(N216="snížená",J216,0)</f>
        <v>0</v>
      </c>
      <c r="BG216" s="153">
        <f>IF(N216="zákl. přenesená",J216,0)</f>
        <v>0</v>
      </c>
      <c r="BH216" s="153">
        <f>IF(N216="sníž. přenesená",J216,0)</f>
        <v>0</v>
      </c>
      <c r="BI216" s="153">
        <f>IF(N216="nulová",J216,0)</f>
        <v>0</v>
      </c>
      <c r="BJ216" s="14" t="s">
        <v>78</v>
      </c>
      <c r="BK216" s="153">
        <f>ROUND(I216*H216,2)</f>
        <v>0</v>
      </c>
      <c r="BL216" s="14" t="s">
        <v>261</v>
      </c>
      <c r="BM216" s="152" t="s">
        <v>610</v>
      </c>
    </row>
    <row r="217" spans="1:47" s="2" customFormat="1" ht="19.5">
      <c r="A217" s="29"/>
      <c r="B217" s="30"/>
      <c r="C217" s="29"/>
      <c r="D217" s="154" t="s">
        <v>128</v>
      </c>
      <c r="E217" s="29"/>
      <c r="F217" s="155" t="s">
        <v>286</v>
      </c>
      <c r="G217" s="29"/>
      <c r="H217" s="29"/>
      <c r="I217" s="156"/>
      <c r="J217" s="29"/>
      <c r="K217" s="29"/>
      <c r="L217" s="30"/>
      <c r="M217" s="157"/>
      <c r="N217" s="158"/>
      <c r="O217" s="55"/>
      <c r="P217" s="55"/>
      <c r="Q217" s="55"/>
      <c r="R217" s="55"/>
      <c r="S217" s="55"/>
      <c r="T217" s="56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T217" s="14" t="s">
        <v>128</v>
      </c>
      <c r="AU217" s="14" t="s">
        <v>80</v>
      </c>
    </row>
    <row r="218" spans="1:47" s="2" customFormat="1" ht="19.5">
      <c r="A218" s="29"/>
      <c r="B218" s="30"/>
      <c r="C218" s="29"/>
      <c r="D218" s="154" t="s">
        <v>165</v>
      </c>
      <c r="E218" s="29"/>
      <c r="F218" s="159" t="s">
        <v>287</v>
      </c>
      <c r="G218" s="29"/>
      <c r="H218" s="29"/>
      <c r="I218" s="156"/>
      <c r="J218" s="29"/>
      <c r="K218" s="29"/>
      <c r="L218" s="30"/>
      <c r="M218" s="157"/>
      <c r="N218" s="158"/>
      <c r="O218" s="55"/>
      <c r="P218" s="55"/>
      <c r="Q218" s="55"/>
      <c r="R218" s="55"/>
      <c r="S218" s="55"/>
      <c r="T218" s="56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T218" s="14" t="s">
        <v>165</v>
      </c>
      <c r="AU218" s="14" t="s">
        <v>80</v>
      </c>
    </row>
    <row r="219" spans="1:65" s="2" customFormat="1" ht="24.2" customHeight="1">
      <c r="A219" s="29"/>
      <c r="B219" s="140"/>
      <c r="C219" s="141" t="s">
        <v>292</v>
      </c>
      <c r="D219" s="141" t="s">
        <v>124</v>
      </c>
      <c r="E219" s="142" t="s">
        <v>289</v>
      </c>
      <c r="F219" s="143" t="s">
        <v>290</v>
      </c>
      <c r="G219" s="144" t="s">
        <v>225</v>
      </c>
      <c r="H219" s="145">
        <v>405</v>
      </c>
      <c r="I219" s="146"/>
      <c r="J219" s="147">
        <f>ROUND(I219*H219,2)</f>
        <v>0</v>
      </c>
      <c r="K219" s="143" t="s">
        <v>126</v>
      </c>
      <c r="L219" s="30"/>
      <c r="M219" s="148" t="s">
        <v>1</v>
      </c>
      <c r="N219" s="149" t="s">
        <v>37</v>
      </c>
      <c r="O219" s="55"/>
      <c r="P219" s="150">
        <f>O219*H219</f>
        <v>0</v>
      </c>
      <c r="Q219" s="150">
        <v>0</v>
      </c>
      <c r="R219" s="150">
        <f>Q219*H219</f>
        <v>0</v>
      </c>
      <c r="S219" s="150">
        <v>0</v>
      </c>
      <c r="T219" s="151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2" t="s">
        <v>194</v>
      </c>
      <c r="AT219" s="152" t="s">
        <v>124</v>
      </c>
      <c r="AU219" s="152" t="s">
        <v>80</v>
      </c>
      <c r="AY219" s="14" t="s">
        <v>122</v>
      </c>
      <c r="BE219" s="153">
        <f>IF(N219="základní",J219,0)</f>
        <v>0</v>
      </c>
      <c r="BF219" s="153">
        <f>IF(N219="snížená",J219,0)</f>
        <v>0</v>
      </c>
      <c r="BG219" s="153">
        <f>IF(N219="zákl. přenesená",J219,0)</f>
        <v>0</v>
      </c>
      <c r="BH219" s="153">
        <f>IF(N219="sníž. přenesená",J219,0)</f>
        <v>0</v>
      </c>
      <c r="BI219" s="153">
        <f>IF(N219="nulová",J219,0)</f>
        <v>0</v>
      </c>
      <c r="BJ219" s="14" t="s">
        <v>78</v>
      </c>
      <c r="BK219" s="153">
        <f>ROUND(I219*H219,2)</f>
        <v>0</v>
      </c>
      <c r="BL219" s="14" t="s">
        <v>194</v>
      </c>
      <c r="BM219" s="152" t="s">
        <v>611</v>
      </c>
    </row>
    <row r="220" spans="1:47" s="2" customFormat="1" ht="19.5">
      <c r="A220" s="29"/>
      <c r="B220" s="30"/>
      <c r="C220" s="29"/>
      <c r="D220" s="154" t="s">
        <v>128</v>
      </c>
      <c r="E220" s="29"/>
      <c r="F220" s="155" t="s">
        <v>291</v>
      </c>
      <c r="G220" s="29"/>
      <c r="H220" s="29"/>
      <c r="I220" s="156"/>
      <c r="J220" s="29"/>
      <c r="K220" s="29"/>
      <c r="L220" s="30"/>
      <c r="M220" s="157"/>
      <c r="N220" s="158"/>
      <c r="O220" s="55"/>
      <c r="P220" s="55"/>
      <c r="Q220" s="55"/>
      <c r="R220" s="55"/>
      <c r="S220" s="55"/>
      <c r="T220" s="56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T220" s="14" t="s">
        <v>128</v>
      </c>
      <c r="AU220" s="14" t="s">
        <v>80</v>
      </c>
    </row>
    <row r="221" spans="1:65" s="2" customFormat="1" ht="24.2" customHeight="1">
      <c r="A221" s="29"/>
      <c r="B221" s="140"/>
      <c r="C221" s="160" t="s">
        <v>295</v>
      </c>
      <c r="D221" s="160" t="s">
        <v>258</v>
      </c>
      <c r="E221" s="161" t="s">
        <v>293</v>
      </c>
      <c r="F221" s="162" t="s">
        <v>294</v>
      </c>
      <c r="G221" s="163" t="s">
        <v>225</v>
      </c>
      <c r="H221" s="164">
        <v>425</v>
      </c>
      <c r="I221" s="165"/>
      <c r="J221" s="166">
        <f>ROUND(I221*H221,2)</f>
        <v>0</v>
      </c>
      <c r="K221" s="162" t="s">
        <v>138</v>
      </c>
      <c r="L221" s="167"/>
      <c r="M221" s="168" t="s">
        <v>1</v>
      </c>
      <c r="N221" s="169" t="s">
        <v>37</v>
      </c>
      <c r="O221" s="55"/>
      <c r="P221" s="150">
        <f>O221*H221</f>
        <v>0</v>
      </c>
      <c r="Q221" s="150">
        <v>0.00069</v>
      </c>
      <c r="R221" s="150">
        <f>Q221*H221</f>
        <v>0.29325</v>
      </c>
      <c r="S221" s="150">
        <v>0</v>
      </c>
      <c r="T221" s="151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2" t="s">
        <v>261</v>
      </c>
      <c r="AT221" s="152" t="s">
        <v>258</v>
      </c>
      <c r="AU221" s="152" t="s">
        <v>80</v>
      </c>
      <c r="AY221" s="14" t="s">
        <v>122</v>
      </c>
      <c r="BE221" s="153">
        <f>IF(N221="základní",J221,0)</f>
        <v>0</v>
      </c>
      <c r="BF221" s="153">
        <f>IF(N221="snížená",J221,0)</f>
        <v>0</v>
      </c>
      <c r="BG221" s="153">
        <f>IF(N221="zákl. přenesená",J221,0)</f>
        <v>0</v>
      </c>
      <c r="BH221" s="153">
        <f>IF(N221="sníž. přenesená",J221,0)</f>
        <v>0</v>
      </c>
      <c r="BI221" s="153">
        <f>IF(N221="nulová",J221,0)</f>
        <v>0</v>
      </c>
      <c r="BJ221" s="14" t="s">
        <v>78</v>
      </c>
      <c r="BK221" s="153">
        <f>ROUND(I221*H221,2)</f>
        <v>0</v>
      </c>
      <c r="BL221" s="14" t="s">
        <v>261</v>
      </c>
      <c r="BM221" s="152" t="s">
        <v>612</v>
      </c>
    </row>
    <row r="222" spans="1:47" s="2" customFormat="1" ht="19.5">
      <c r="A222" s="29"/>
      <c r="B222" s="30"/>
      <c r="C222" s="29"/>
      <c r="D222" s="154" t="s">
        <v>128</v>
      </c>
      <c r="E222" s="29"/>
      <c r="F222" s="155" t="s">
        <v>294</v>
      </c>
      <c r="G222" s="29"/>
      <c r="H222" s="29"/>
      <c r="I222" s="156"/>
      <c r="J222" s="29"/>
      <c r="K222" s="29"/>
      <c r="L222" s="30"/>
      <c r="M222" s="157"/>
      <c r="N222" s="158"/>
      <c r="O222" s="55"/>
      <c r="P222" s="55"/>
      <c r="Q222" s="55"/>
      <c r="R222" s="55"/>
      <c r="S222" s="55"/>
      <c r="T222" s="56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T222" s="14" t="s">
        <v>128</v>
      </c>
      <c r="AU222" s="14" t="s">
        <v>80</v>
      </c>
    </row>
    <row r="223" spans="1:65" s="2" customFormat="1" ht="24.2" customHeight="1">
      <c r="A223" s="29"/>
      <c r="B223" s="140"/>
      <c r="C223" s="141" t="s">
        <v>299</v>
      </c>
      <c r="D223" s="141" t="s">
        <v>124</v>
      </c>
      <c r="E223" s="142" t="s">
        <v>296</v>
      </c>
      <c r="F223" s="143" t="s">
        <v>297</v>
      </c>
      <c r="G223" s="144" t="s">
        <v>225</v>
      </c>
      <c r="H223" s="145">
        <v>563</v>
      </c>
      <c r="I223" s="146"/>
      <c r="J223" s="147">
        <f>ROUND(I223*H223,2)</f>
        <v>0</v>
      </c>
      <c r="K223" s="143" t="s">
        <v>126</v>
      </c>
      <c r="L223" s="30"/>
      <c r="M223" s="148" t="s">
        <v>1</v>
      </c>
      <c r="N223" s="149" t="s">
        <v>37</v>
      </c>
      <c r="O223" s="55"/>
      <c r="P223" s="150">
        <f>O223*H223</f>
        <v>0</v>
      </c>
      <c r="Q223" s="150">
        <v>0</v>
      </c>
      <c r="R223" s="150">
        <f>Q223*H223</f>
        <v>0</v>
      </c>
      <c r="S223" s="150">
        <v>0</v>
      </c>
      <c r="T223" s="151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2" t="s">
        <v>194</v>
      </c>
      <c r="AT223" s="152" t="s">
        <v>124</v>
      </c>
      <c r="AU223" s="152" t="s">
        <v>80</v>
      </c>
      <c r="AY223" s="14" t="s">
        <v>122</v>
      </c>
      <c r="BE223" s="153">
        <f>IF(N223="základní",J223,0)</f>
        <v>0</v>
      </c>
      <c r="BF223" s="153">
        <f>IF(N223="snížená",J223,0)</f>
        <v>0</v>
      </c>
      <c r="BG223" s="153">
        <f>IF(N223="zákl. přenesená",J223,0)</f>
        <v>0</v>
      </c>
      <c r="BH223" s="153">
        <f>IF(N223="sníž. přenesená",J223,0)</f>
        <v>0</v>
      </c>
      <c r="BI223" s="153">
        <f>IF(N223="nulová",J223,0)</f>
        <v>0</v>
      </c>
      <c r="BJ223" s="14" t="s">
        <v>78</v>
      </c>
      <c r="BK223" s="153">
        <f>ROUND(I223*H223,2)</f>
        <v>0</v>
      </c>
      <c r="BL223" s="14" t="s">
        <v>194</v>
      </c>
      <c r="BM223" s="152" t="s">
        <v>613</v>
      </c>
    </row>
    <row r="224" spans="1:47" s="2" customFormat="1" ht="19.5">
      <c r="A224" s="29"/>
      <c r="B224" s="30"/>
      <c r="C224" s="29"/>
      <c r="D224" s="154" t="s">
        <v>128</v>
      </c>
      <c r="E224" s="29"/>
      <c r="F224" s="155" t="s">
        <v>298</v>
      </c>
      <c r="G224" s="29"/>
      <c r="H224" s="29"/>
      <c r="I224" s="156"/>
      <c r="J224" s="29"/>
      <c r="K224" s="29"/>
      <c r="L224" s="30"/>
      <c r="M224" s="157"/>
      <c r="N224" s="158"/>
      <c r="O224" s="55"/>
      <c r="P224" s="55"/>
      <c r="Q224" s="55"/>
      <c r="R224" s="55"/>
      <c r="S224" s="55"/>
      <c r="T224" s="56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T224" s="14" t="s">
        <v>128</v>
      </c>
      <c r="AU224" s="14" t="s">
        <v>80</v>
      </c>
    </row>
    <row r="225" spans="1:65" s="2" customFormat="1" ht="33" customHeight="1">
      <c r="A225" s="29"/>
      <c r="B225" s="140"/>
      <c r="C225" s="160" t="s">
        <v>311</v>
      </c>
      <c r="D225" s="160" t="s">
        <v>258</v>
      </c>
      <c r="E225" s="161" t="s">
        <v>300</v>
      </c>
      <c r="F225" s="162" t="s">
        <v>301</v>
      </c>
      <c r="G225" s="163" t="s">
        <v>225</v>
      </c>
      <c r="H225" s="164">
        <v>591</v>
      </c>
      <c r="I225" s="165"/>
      <c r="J225" s="166">
        <f>ROUND(I225*H225,2)</f>
        <v>0</v>
      </c>
      <c r="K225" s="162" t="s">
        <v>138</v>
      </c>
      <c r="L225" s="167"/>
      <c r="M225" s="168" t="s">
        <v>1</v>
      </c>
      <c r="N225" s="169" t="s">
        <v>37</v>
      </c>
      <c r="O225" s="55"/>
      <c r="P225" s="150">
        <f>O225*H225</f>
        <v>0</v>
      </c>
      <c r="Q225" s="150">
        <v>0.00043</v>
      </c>
      <c r="R225" s="150">
        <f>Q225*H225</f>
        <v>0.25412999999999997</v>
      </c>
      <c r="S225" s="150">
        <v>0</v>
      </c>
      <c r="T225" s="151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2" t="s">
        <v>261</v>
      </c>
      <c r="AT225" s="152" t="s">
        <v>258</v>
      </c>
      <c r="AU225" s="152" t="s">
        <v>80</v>
      </c>
      <c r="AY225" s="14" t="s">
        <v>122</v>
      </c>
      <c r="BE225" s="153">
        <f>IF(N225="základní",J225,0)</f>
        <v>0</v>
      </c>
      <c r="BF225" s="153">
        <f>IF(N225="snížená",J225,0)</f>
        <v>0</v>
      </c>
      <c r="BG225" s="153">
        <f>IF(N225="zákl. přenesená",J225,0)</f>
        <v>0</v>
      </c>
      <c r="BH225" s="153">
        <f>IF(N225="sníž. přenesená",J225,0)</f>
        <v>0</v>
      </c>
      <c r="BI225" s="153">
        <f>IF(N225="nulová",J225,0)</f>
        <v>0</v>
      </c>
      <c r="BJ225" s="14" t="s">
        <v>78</v>
      </c>
      <c r="BK225" s="153">
        <f>ROUND(I225*H225,2)</f>
        <v>0</v>
      </c>
      <c r="BL225" s="14" t="s">
        <v>261</v>
      </c>
      <c r="BM225" s="152" t="s">
        <v>614</v>
      </c>
    </row>
    <row r="226" spans="1:47" s="2" customFormat="1" ht="19.5">
      <c r="A226" s="29"/>
      <c r="B226" s="30"/>
      <c r="C226" s="29"/>
      <c r="D226" s="154" t="s">
        <v>128</v>
      </c>
      <c r="E226" s="29"/>
      <c r="F226" s="155" t="s">
        <v>301</v>
      </c>
      <c r="G226" s="29"/>
      <c r="H226" s="29"/>
      <c r="I226" s="156"/>
      <c r="J226" s="29"/>
      <c r="K226" s="29"/>
      <c r="L226" s="30"/>
      <c r="M226" s="157"/>
      <c r="N226" s="158"/>
      <c r="O226" s="55"/>
      <c r="P226" s="55"/>
      <c r="Q226" s="55"/>
      <c r="R226" s="55"/>
      <c r="S226" s="55"/>
      <c r="T226" s="56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T226" s="14" t="s">
        <v>128</v>
      </c>
      <c r="AU226" s="14" t="s">
        <v>80</v>
      </c>
    </row>
    <row r="227" spans="1:65" s="2" customFormat="1" ht="24.2" customHeight="1">
      <c r="A227" s="29"/>
      <c r="B227" s="140"/>
      <c r="C227" s="141" t="s">
        <v>247</v>
      </c>
      <c r="D227" s="141" t="s">
        <v>124</v>
      </c>
      <c r="E227" s="142" t="s">
        <v>302</v>
      </c>
      <c r="F227" s="143" t="s">
        <v>303</v>
      </c>
      <c r="G227" s="144" t="s">
        <v>129</v>
      </c>
      <c r="H227" s="145">
        <v>3</v>
      </c>
      <c r="I227" s="146"/>
      <c r="J227" s="147">
        <f>ROUND(I227*H227,2)</f>
        <v>0</v>
      </c>
      <c r="K227" s="143" t="s">
        <v>126</v>
      </c>
      <c r="L227" s="30"/>
      <c r="M227" s="148" t="s">
        <v>1</v>
      </c>
      <c r="N227" s="149" t="s">
        <v>37</v>
      </c>
      <c r="O227" s="55"/>
      <c r="P227" s="150">
        <f>O227*H227</f>
        <v>0</v>
      </c>
      <c r="Q227" s="150">
        <v>0.841462</v>
      </c>
      <c r="R227" s="150">
        <f>Q227*H227</f>
        <v>2.5243860000000002</v>
      </c>
      <c r="S227" s="150">
        <v>0</v>
      </c>
      <c r="T227" s="151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2" t="s">
        <v>222</v>
      </c>
      <c r="AT227" s="152" t="s">
        <v>124</v>
      </c>
      <c r="AU227" s="152" t="s">
        <v>80</v>
      </c>
      <c r="AY227" s="14" t="s">
        <v>122</v>
      </c>
      <c r="BE227" s="153">
        <f>IF(N227="základní",J227,0)</f>
        <v>0</v>
      </c>
      <c r="BF227" s="153">
        <f>IF(N227="snížená",J227,0)</f>
        <v>0</v>
      </c>
      <c r="BG227" s="153">
        <f>IF(N227="zákl. přenesená",J227,0)</f>
        <v>0</v>
      </c>
      <c r="BH227" s="153">
        <f>IF(N227="sníž. přenesená",J227,0)</f>
        <v>0</v>
      </c>
      <c r="BI227" s="153">
        <f>IF(N227="nulová",J227,0)</f>
        <v>0</v>
      </c>
      <c r="BJ227" s="14" t="s">
        <v>78</v>
      </c>
      <c r="BK227" s="153">
        <f>ROUND(I227*H227,2)</f>
        <v>0</v>
      </c>
      <c r="BL227" s="14" t="s">
        <v>222</v>
      </c>
      <c r="BM227" s="152" t="s">
        <v>615</v>
      </c>
    </row>
    <row r="228" spans="1:47" s="2" customFormat="1" ht="29.25">
      <c r="A228" s="29"/>
      <c r="B228" s="30"/>
      <c r="C228" s="29"/>
      <c r="D228" s="154" t="s">
        <v>128</v>
      </c>
      <c r="E228" s="29"/>
      <c r="F228" s="155" t="s">
        <v>860</v>
      </c>
      <c r="G228" s="29"/>
      <c r="H228" s="29"/>
      <c r="I228" s="156"/>
      <c r="J228" s="29"/>
      <c r="K228" s="29"/>
      <c r="L228" s="30"/>
      <c r="M228" s="157"/>
      <c r="N228" s="158"/>
      <c r="O228" s="55"/>
      <c r="P228" s="55"/>
      <c r="Q228" s="55"/>
      <c r="R228" s="55"/>
      <c r="S228" s="55"/>
      <c r="T228" s="56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T228" s="14" t="s">
        <v>128</v>
      </c>
      <c r="AU228" s="14" t="s">
        <v>80</v>
      </c>
    </row>
    <row r="229" spans="1:65" s="2" customFormat="1" ht="24.2" customHeight="1">
      <c r="A229" s="29"/>
      <c r="B229" s="140"/>
      <c r="C229" s="141" t="s">
        <v>276</v>
      </c>
      <c r="D229" s="141" t="s">
        <v>124</v>
      </c>
      <c r="E229" s="142" t="s">
        <v>305</v>
      </c>
      <c r="F229" s="143" t="s">
        <v>306</v>
      </c>
      <c r="G229" s="144" t="s">
        <v>129</v>
      </c>
      <c r="H229" s="145">
        <v>3</v>
      </c>
      <c r="I229" s="146"/>
      <c r="J229" s="147">
        <f>ROUND(I229*H229,2)</f>
        <v>0</v>
      </c>
      <c r="K229" s="143" t="s">
        <v>126</v>
      </c>
      <c r="L229" s="30"/>
      <c r="M229" s="148" t="s">
        <v>1</v>
      </c>
      <c r="N229" s="149" t="s">
        <v>37</v>
      </c>
      <c r="O229" s="55"/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2" t="s">
        <v>194</v>
      </c>
      <c r="AT229" s="152" t="s">
        <v>124</v>
      </c>
      <c r="AU229" s="152" t="s">
        <v>80</v>
      </c>
      <c r="AY229" s="14" t="s">
        <v>122</v>
      </c>
      <c r="BE229" s="153">
        <f>IF(N229="základní",J229,0)</f>
        <v>0</v>
      </c>
      <c r="BF229" s="153">
        <f>IF(N229="snížená",J229,0)</f>
        <v>0</v>
      </c>
      <c r="BG229" s="153">
        <f>IF(N229="zákl. přenesená",J229,0)</f>
        <v>0</v>
      </c>
      <c r="BH229" s="153">
        <f>IF(N229="sníž. přenesená",J229,0)</f>
        <v>0</v>
      </c>
      <c r="BI229" s="153">
        <f>IF(N229="nulová",J229,0)</f>
        <v>0</v>
      </c>
      <c r="BJ229" s="14" t="s">
        <v>78</v>
      </c>
      <c r="BK229" s="153">
        <f>ROUND(I229*H229,2)</f>
        <v>0</v>
      </c>
      <c r="BL229" s="14" t="s">
        <v>194</v>
      </c>
      <c r="BM229" s="152" t="s">
        <v>616</v>
      </c>
    </row>
    <row r="230" spans="1:47" s="2" customFormat="1" ht="19.5">
      <c r="A230" s="29"/>
      <c r="B230" s="30"/>
      <c r="C230" s="29"/>
      <c r="D230" s="154" t="s">
        <v>128</v>
      </c>
      <c r="E230" s="29"/>
      <c r="F230" s="155" t="s">
        <v>307</v>
      </c>
      <c r="G230" s="29"/>
      <c r="H230" s="29"/>
      <c r="I230" s="156"/>
      <c r="J230" s="29"/>
      <c r="K230" s="29"/>
      <c r="L230" s="30"/>
      <c r="M230" s="157"/>
      <c r="N230" s="158"/>
      <c r="O230" s="55"/>
      <c r="P230" s="55"/>
      <c r="Q230" s="55"/>
      <c r="R230" s="55"/>
      <c r="S230" s="55"/>
      <c r="T230" s="56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T230" s="14" t="s">
        <v>128</v>
      </c>
      <c r="AU230" s="14" t="s">
        <v>80</v>
      </c>
    </row>
    <row r="231" spans="1:65" s="2" customFormat="1" ht="24.2" customHeight="1">
      <c r="A231" s="29"/>
      <c r="B231" s="140"/>
      <c r="C231" s="160" t="s">
        <v>460</v>
      </c>
      <c r="D231" s="160" t="s">
        <v>258</v>
      </c>
      <c r="E231" s="161" t="s">
        <v>308</v>
      </c>
      <c r="F231" s="162" t="s">
        <v>309</v>
      </c>
      <c r="G231" s="163" t="s">
        <v>129</v>
      </c>
      <c r="H231" s="164">
        <v>3</v>
      </c>
      <c r="I231" s="165"/>
      <c r="J231" s="166">
        <f>ROUND(I231*H231,2)</f>
        <v>0</v>
      </c>
      <c r="K231" s="162" t="s">
        <v>138</v>
      </c>
      <c r="L231" s="167"/>
      <c r="M231" s="168" t="s">
        <v>1</v>
      </c>
      <c r="N231" s="169" t="s">
        <v>37</v>
      </c>
      <c r="O231" s="55"/>
      <c r="P231" s="150">
        <f>O231*H231</f>
        <v>0</v>
      </c>
      <c r="Q231" s="150">
        <v>0.105</v>
      </c>
      <c r="R231" s="150">
        <f>Q231*H231</f>
        <v>0.315</v>
      </c>
      <c r="S231" s="150">
        <v>0</v>
      </c>
      <c r="T231" s="151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2" t="s">
        <v>261</v>
      </c>
      <c r="AT231" s="152" t="s">
        <v>258</v>
      </c>
      <c r="AU231" s="152" t="s">
        <v>80</v>
      </c>
      <c r="AY231" s="14" t="s">
        <v>122</v>
      </c>
      <c r="BE231" s="153">
        <f>IF(N231="základní",J231,0)</f>
        <v>0</v>
      </c>
      <c r="BF231" s="153">
        <f>IF(N231="snížená",J231,0)</f>
        <v>0</v>
      </c>
      <c r="BG231" s="153">
        <f>IF(N231="zákl. přenesená",J231,0)</f>
        <v>0</v>
      </c>
      <c r="BH231" s="153">
        <f>IF(N231="sníž. přenesená",J231,0)</f>
        <v>0</v>
      </c>
      <c r="BI231" s="153">
        <f>IF(N231="nulová",J231,0)</f>
        <v>0</v>
      </c>
      <c r="BJ231" s="14" t="s">
        <v>78</v>
      </c>
      <c r="BK231" s="153">
        <f>ROUND(I231*H231,2)</f>
        <v>0</v>
      </c>
      <c r="BL231" s="14" t="s">
        <v>261</v>
      </c>
      <c r="BM231" s="152" t="s">
        <v>617</v>
      </c>
    </row>
    <row r="232" spans="1:47" s="2" customFormat="1" ht="12">
      <c r="A232" s="29"/>
      <c r="B232" s="30"/>
      <c r="C232" s="29"/>
      <c r="D232" s="154" t="s">
        <v>128</v>
      </c>
      <c r="E232" s="29"/>
      <c r="F232" s="155" t="s">
        <v>310</v>
      </c>
      <c r="G232" s="29"/>
      <c r="H232" s="29"/>
      <c r="I232" s="156"/>
      <c r="J232" s="29"/>
      <c r="K232" s="29"/>
      <c r="L232" s="30"/>
      <c r="M232" s="157"/>
      <c r="N232" s="158"/>
      <c r="O232" s="55"/>
      <c r="P232" s="55"/>
      <c r="Q232" s="55"/>
      <c r="R232" s="55"/>
      <c r="S232" s="55"/>
      <c r="T232" s="56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T232" s="14" t="s">
        <v>128</v>
      </c>
      <c r="AU232" s="14" t="s">
        <v>80</v>
      </c>
    </row>
    <row r="233" spans="1:65" s="2" customFormat="1" ht="16.5" customHeight="1">
      <c r="A233" s="29"/>
      <c r="B233" s="140"/>
      <c r="C233" s="141" t="s">
        <v>319</v>
      </c>
      <c r="D233" s="141" t="s">
        <v>124</v>
      </c>
      <c r="E233" s="142" t="s">
        <v>312</v>
      </c>
      <c r="F233" s="143" t="s">
        <v>313</v>
      </c>
      <c r="G233" s="144" t="s">
        <v>160</v>
      </c>
      <c r="H233" s="145">
        <v>7.5</v>
      </c>
      <c r="I233" s="146"/>
      <c r="J233" s="147">
        <f>ROUND(I233*H233,2)</f>
        <v>0</v>
      </c>
      <c r="K233" s="143" t="s">
        <v>126</v>
      </c>
      <c r="L233" s="30"/>
      <c r="M233" s="148" t="s">
        <v>1</v>
      </c>
      <c r="N233" s="149" t="s">
        <v>37</v>
      </c>
      <c r="O233" s="55"/>
      <c r="P233" s="150">
        <f>O233*H233</f>
        <v>0</v>
      </c>
      <c r="Q233" s="150">
        <v>0</v>
      </c>
      <c r="R233" s="150">
        <f>Q233*H233</f>
        <v>0</v>
      </c>
      <c r="S233" s="150">
        <v>2.2</v>
      </c>
      <c r="T233" s="151">
        <f>S233*H233</f>
        <v>16.5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2" t="s">
        <v>194</v>
      </c>
      <c r="AT233" s="152" t="s">
        <v>124</v>
      </c>
      <c r="AU233" s="152" t="s">
        <v>80</v>
      </c>
      <c r="AY233" s="14" t="s">
        <v>122</v>
      </c>
      <c r="BE233" s="153">
        <f>IF(N233="základní",J233,0)</f>
        <v>0</v>
      </c>
      <c r="BF233" s="153">
        <f>IF(N233="snížená",J233,0)</f>
        <v>0</v>
      </c>
      <c r="BG233" s="153">
        <f>IF(N233="zákl. přenesená",J233,0)</f>
        <v>0</v>
      </c>
      <c r="BH233" s="153">
        <f>IF(N233="sníž. přenesená",J233,0)</f>
        <v>0</v>
      </c>
      <c r="BI233" s="153">
        <f>IF(N233="nulová",J233,0)</f>
        <v>0</v>
      </c>
      <c r="BJ233" s="14" t="s">
        <v>78</v>
      </c>
      <c r="BK233" s="153">
        <f>ROUND(I233*H233,2)</f>
        <v>0</v>
      </c>
      <c r="BL233" s="14" t="s">
        <v>194</v>
      </c>
      <c r="BM233" s="152" t="s">
        <v>618</v>
      </c>
    </row>
    <row r="234" spans="1:47" s="2" customFormat="1" ht="12">
      <c r="A234" s="29"/>
      <c r="B234" s="30"/>
      <c r="C234" s="29"/>
      <c r="D234" s="154" t="s">
        <v>128</v>
      </c>
      <c r="E234" s="29"/>
      <c r="F234" s="155" t="s">
        <v>314</v>
      </c>
      <c r="G234" s="29"/>
      <c r="H234" s="29"/>
      <c r="I234" s="156"/>
      <c r="J234" s="29"/>
      <c r="K234" s="29"/>
      <c r="L234" s="30"/>
      <c r="M234" s="157"/>
      <c r="N234" s="158"/>
      <c r="O234" s="55"/>
      <c r="P234" s="55"/>
      <c r="Q234" s="55"/>
      <c r="R234" s="55"/>
      <c r="S234" s="55"/>
      <c r="T234" s="56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T234" s="14" t="s">
        <v>128</v>
      </c>
      <c r="AU234" s="14" t="s">
        <v>80</v>
      </c>
    </row>
    <row r="235" spans="2:63" s="12" customFormat="1" ht="25.9" customHeight="1">
      <c r="B235" s="127"/>
      <c r="D235" s="128" t="s">
        <v>71</v>
      </c>
      <c r="E235" s="129" t="s">
        <v>315</v>
      </c>
      <c r="F235" s="129" t="s">
        <v>316</v>
      </c>
      <c r="I235" s="130"/>
      <c r="J235" s="131">
        <f>BK235</f>
        <v>0</v>
      </c>
      <c r="L235" s="127"/>
      <c r="M235" s="132"/>
      <c r="N235" s="133"/>
      <c r="O235" s="133"/>
      <c r="P235" s="134">
        <f>P236</f>
        <v>0</v>
      </c>
      <c r="Q235" s="133"/>
      <c r="R235" s="134">
        <f>R236</f>
        <v>0.6997</v>
      </c>
      <c r="S235" s="133"/>
      <c r="T235" s="135">
        <f>T236</f>
        <v>0</v>
      </c>
      <c r="AR235" s="128" t="s">
        <v>80</v>
      </c>
      <c r="AT235" s="136" t="s">
        <v>71</v>
      </c>
      <c r="AU235" s="136" t="s">
        <v>72</v>
      </c>
      <c r="AY235" s="128" t="s">
        <v>122</v>
      </c>
      <c r="BK235" s="137">
        <f>BK236</f>
        <v>0</v>
      </c>
    </row>
    <row r="236" spans="2:63" s="12" customFormat="1" ht="22.9" customHeight="1">
      <c r="B236" s="127"/>
      <c r="D236" s="128" t="s">
        <v>71</v>
      </c>
      <c r="E236" s="138" t="s">
        <v>317</v>
      </c>
      <c r="F236" s="138" t="s">
        <v>318</v>
      </c>
      <c r="I236" s="130"/>
      <c r="J236" s="139">
        <f>BK236</f>
        <v>0</v>
      </c>
      <c r="L236" s="127"/>
      <c r="M236" s="132"/>
      <c r="N236" s="133"/>
      <c r="O236" s="133"/>
      <c r="P236" s="134">
        <f>SUM(P237:P257)</f>
        <v>0</v>
      </c>
      <c r="Q236" s="133"/>
      <c r="R236" s="134">
        <f>SUM(R237:R257)</f>
        <v>0.6997</v>
      </c>
      <c r="S236" s="133"/>
      <c r="T236" s="135">
        <f>SUM(T237:T257)</f>
        <v>0</v>
      </c>
      <c r="AR236" s="128" t="s">
        <v>80</v>
      </c>
      <c r="AT236" s="136" t="s">
        <v>71</v>
      </c>
      <c r="AU236" s="136" t="s">
        <v>78</v>
      </c>
      <c r="AY236" s="128" t="s">
        <v>122</v>
      </c>
      <c r="BK236" s="137">
        <f>SUM(BK237:BK257)</f>
        <v>0</v>
      </c>
    </row>
    <row r="237" spans="1:65" s="2" customFormat="1" ht="16.5" customHeight="1">
      <c r="A237" s="29"/>
      <c r="B237" s="140"/>
      <c r="C237" s="141" t="s">
        <v>323</v>
      </c>
      <c r="D237" s="141" t="s">
        <v>124</v>
      </c>
      <c r="E237" s="142" t="s">
        <v>320</v>
      </c>
      <c r="F237" s="143" t="s">
        <v>321</v>
      </c>
      <c r="G237" s="144" t="s">
        <v>129</v>
      </c>
      <c r="H237" s="145">
        <v>55</v>
      </c>
      <c r="I237" s="146"/>
      <c r="J237" s="147">
        <f>ROUND(I237*H237,2)</f>
        <v>0</v>
      </c>
      <c r="K237" s="143" t="s">
        <v>126</v>
      </c>
      <c r="L237" s="30"/>
      <c r="M237" s="148" t="s">
        <v>1</v>
      </c>
      <c r="N237" s="149" t="s">
        <v>37</v>
      </c>
      <c r="O237" s="55"/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2" t="s">
        <v>194</v>
      </c>
      <c r="AT237" s="152" t="s">
        <v>124</v>
      </c>
      <c r="AU237" s="152" t="s">
        <v>80</v>
      </c>
      <c r="AY237" s="14" t="s">
        <v>122</v>
      </c>
      <c r="BE237" s="153">
        <f>IF(N237="základní",J237,0)</f>
        <v>0</v>
      </c>
      <c r="BF237" s="153">
        <f>IF(N237="snížená",J237,0)</f>
        <v>0</v>
      </c>
      <c r="BG237" s="153">
        <f>IF(N237="zákl. přenesená",J237,0)</f>
        <v>0</v>
      </c>
      <c r="BH237" s="153">
        <f>IF(N237="sníž. přenesená",J237,0)</f>
        <v>0</v>
      </c>
      <c r="BI237" s="153">
        <f>IF(N237="nulová",J237,0)</f>
        <v>0</v>
      </c>
      <c r="BJ237" s="14" t="s">
        <v>78</v>
      </c>
      <c r="BK237" s="153">
        <f>ROUND(I237*H237,2)</f>
        <v>0</v>
      </c>
      <c r="BL237" s="14" t="s">
        <v>194</v>
      </c>
      <c r="BM237" s="152" t="s">
        <v>619</v>
      </c>
    </row>
    <row r="238" spans="1:47" s="2" customFormat="1" ht="12">
      <c r="A238" s="29"/>
      <c r="B238" s="30"/>
      <c r="C238" s="29"/>
      <c r="D238" s="154" t="s">
        <v>128</v>
      </c>
      <c r="E238" s="29"/>
      <c r="F238" s="155" t="s">
        <v>322</v>
      </c>
      <c r="G238" s="29"/>
      <c r="H238" s="29"/>
      <c r="I238" s="156"/>
      <c r="J238" s="29"/>
      <c r="K238" s="29"/>
      <c r="L238" s="30"/>
      <c r="M238" s="157"/>
      <c r="N238" s="158"/>
      <c r="O238" s="55"/>
      <c r="P238" s="55"/>
      <c r="Q238" s="55"/>
      <c r="R238" s="55"/>
      <c r="S238" s="55"/>
      <c r="T238" s="56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T238" s="14" t="s">
        <v>128</v>
      </c>
      <c r="AU238" s="14" t="s">
        <v>80</v>
      </c>
    </row>
    <row r="239" spans="1:65" s="2" customFormat="1" ht="24.2" customHeight="1">
      <c r="A239" s="29"/>
      <c r="B239" s="140"/>
      <c r="C239" s="160" t="s">
        <v>326</v>
      </c>
      <c r="D239" s="160" t="s">
        <v>258</v>
      </c>
      <c r="E239" s="161" t="s">
        <v>324</v>
      </c>
      <c r="F239" s="162" t="s">
        <v>325</v>
      </c>
      <c r="G239" s="163" t="s">
        <v>129</v>
      </c>
      <c r="H239" s="164">
        <v>45</v>
      </c>
      <c r="I239" s="165"/>
      <c r="J239" s="166">
        <f>ROUND(I239*H239,2)</f>
        <v>0</v>
      </c>
      <c r="K239" s="162" t="s">
        <v>126</v>
      </c>
      <c r="L239" s="167"/>
      <c r="M239" s="168" t="s">
        <v>1</v>
      </c>
      <c r="N239" s="169" t="s">
        <v>37</v>
      </c>
      <c r="O239" s="55"/>
      <c r="P239" s="150">
        <f>O239*H239</f>
        <v>0</v>
      </c>
      <c r="Q239" s="150">
        <v>0.0007</v>
      </c>
      <c r="R239" s="150">
        <f>Q239*H239</f>
        <v>0.0315</v>
      </c>
      <c r="S239" s="150">
        <v>0</v>
      </c>
      <c r="T239" s="151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2" t="s">
        <v>261</v>
      </c>
      <c r="AT239" s="152" t="s">
        <v>258</v>
      </c>
      <c r="AU239" s="152" t="s">
        <v>80</v>
      </c>
      <c r="AY239" s="14" t="s">
        <v>122</v>
      </c>
      <c r="BE239" s="153">
        <f>IF(N239="základní",J239,0)</f>
        <v>0</v>
      </c>
      <c r="BF239" s="153">
        <f>IF(N239="snížená",J239,0)</f>
        <v>0</v>
      </c>
      <c r="BG239" s="153">
        <f>IF(N239="zákl. přenesená",J239,0)</f>
        <v>0</v>
      </c>
      <c r="BH239" s="153">
        <f>IF(N239="sníž. přenesená",J239,0)</f>
        <v>0</v>
      </c>
      <c r="BI239" s="153">
        <f>IF(N239="nulová",J239,0)</f>
        <v>0</v>
      </c>
      <c r="BJ239" s="14" t="s">
        <v>78</v>
      </c>
      <c r="BK239" s="153">
        <f>ROUND(I239*H239,2)</f>
        <v>0</v>
      </c>
      <c r="BL239" s="14" t="s">
        <v>261</v>
      </c>
      <c r="BM239" s="152" t="s">
        <v>620</v>
      </c>
    </row>
    <row r="240" spans="1:47" s="2" customFormat="1" ht="19.5">
      <c r="A240" s="29"/>
      <c r="B240" s="30"/>
      <c r="C240" s="29"/>
      <c r="D240" s="154" t="s">
        <v>128</v>
      </c>
      <c r="E240" s="29"/>
      <c r="F240" s="155" t="s">
        <v>325</v>
      </c>
      <c r="G240" s="29"/>
      <c r="H240" s="29"/>
      <c r="I240" s="156"/>
      <c r="J240" s="29"/>
      <c r="K240" s="29"/>
      <c r="L240" s="30"/>
      <c r="M240" s="157"/>
      <c r="N240" s="158"/>
      <c r="O240" s="55"/>
      <c r="P240" s="55"/>
      <c r="Q240" s="55"/>
      <c r="R240" s="55"/>
      <c r="S240" s="55"/>
      <c r="T240" s="56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T240" s="14" t="s">
        <v>128</v>
      </c>
      <c r="AU240" s="14" t="s">
        <v>80</v>
      </c>
    </row>
    <row r="241" spans="1:65" s="2" customFormat="1" ht="21.75" customHeight="1">
      <c r="A241" s="29"/>
      <c r="B241" s="140"/>
      <c r="C241" s="160" t="s">
        <v>621</v>
      </c>
      <c r="D241" s="160" t="s">
        <v>258</v>
      </c>
      <c r="E241" s="161" t="s">
        <v>327</v>
      </c>
      <c r="F241" s="162" t="s">
        <v>328</v>
      </c>
      <c r="G241" s="163" t="s">
        <v>129</v>
      </c>
      <c r="H241" s="164">
        <v>10</v>
      </c>
      <c r="I241" s="165"/>
      <c r="J241" s="166">
        <f>ROUND(I241*H241,2)</f>
        <v>0</v>
      </c>
      <c r="K241" s="162" t="s">
        <v>138</v>
      </c>
      <c r="L241" s="167"/>
      <c r="M241" s="168" t="s">
        <v>1</v>
      </c>
      <c r="N241" s="169" t="s">
        <v>37</v>
      </c>
      <c r="O241" s="55"/>
      <c r="P241" s="150">
        <f>O241*H241</f>
        <v>0</v>
      </c>
      <c r="Q241" s="150">
        <v>0.00016</v>
      </c>
      <c r="R241" s="150">
        <f>Q241*H241</f>
        <v>0.0016</v>
      </c>
      <c r="S241" s="150">
        <v>0</v>
      </c>
      <c r="T241" s="151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2" t="s">
        <v>261</v>
      </c>
      <c r="AT241" s="152" t="s">
        <v>258</v>
      </c>
      <c r="AU241" s="152" t="s">
        <v>80</v>
      </c>
      <c r="AY241" s="14" t="s">
        <v>122</v>
      </c>
      <c r="BE241" s="153">
        <f>IF(N241="základní",J241,0)</f>
        <v>0</v>
      </c>
      <c r="BF241" s="153">
        <f>IF(N241="snížená",J241,0)</f>
        <v>0</v>
      </c>
      <c r="BG241" s="153">
        <f>IF(N241="zákl. přenesená",J241,0)</f>
        <v>0</v>
      </c>
      <c r="BH241" s="153">
        <f>IF(N241="sníž. přenesená",J241,0)</f>
        <v>0</v>
      </c>
      <c r="BI241" s="153">
        <f>IF(N241="nulová",J241,0)</f>
        <v>0</v>
      </c>
      <c r="BJ241" s="14" t="s">
        <v>78</v>
      </c>
      <c r="BK241" s="153">
        <f>ROUND(I241*H241,2)</f>
        <v>0</v>
      </c>
      <c r="BL241" s="14" t="s">
        <v>261</v>
      </c>
      <c r="BM241" s="152" t="s">
        <v>622</v>
      </c>
    </row>
    <row r="242" spans="1:47" s="2" customFormat="1" ht="12">
      <c r="A242" s="29"/>
      <c r="B242" s="30"/>
      <c r="C242" s="29"/>
      <c r="D242" s="154" t="s">
        <v>128</v>
      </c>
      <c r="E242" s="29"/>
      <c r="F242" s="155" t="s">
        <v>328</v>
      </c>
      <c r="G242" s="29"/>
      <c r="H242" s="29"/>
      <c r="I242" s="156"/>
      <c r="J242" s="29"/>
      <c r="K242" s="29"/>
      <c r="L242" s="30"/>
      <c r="M242" s="157"/>
      <c r="N242" s="158"/>
      <c r="O242" s="55"/>
      <c r="P242" s="55"/>
      <c r="Q242" s="55"/>
      <c r="R242" s="55"/>
      <c r="S242" s="55"/>
      <c r="T242" s="56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T242" s="14" t="s">
        <v>128</v>
      </c>
      <c r="AU242" s="14" t="s">
        <v>80</v>
      </c>
    </row>
    <row r="243" spans="1:65" s="2" customFormat="1" ht="24.2" customHeight="1">
      <c r="A243" s="29"/>
      <c r="B243" s="140"/>
      <c r="C243" s="141" t="s">
        <v>623</v>
      </c>
      <c r="D243" s="141" t="s">
        <v>124</v>
      </c>
      <c r="E243" s="142" t="s">
        <v>329</v>
      </c>
      <c r="F243" s="143" t="s">
        <v>330</v>
      </c>
      <c r="G243" s="144" t="s">
        <v>129</v>
      </c>
      <c r="H243" s="145">
        <v>24</v>
      </c>
      <c r="I243" s="146"/>
      <c r="J243" s="147">
        <f>ROUND(I243*H243,2)</f>
        <v>0</v>
      </c>
      <c r="K243" s="143" t="s">
        <v>126</v>
      </c>
      <c r="L243" s="30"/>
      <c r="M243" s="148" t="s">
        <v>1</v>
      </c>
      <c r="N243" s="149" t="s">
        <v>37</v>
      </c>
      <c r="O243" s="55"/>
      <c r="P243" s="150">
        <f>O243*H243</f>
        <v>0</v>
      </c>
      <c r="Q243" s="150">
        <v>0</v>
      </c>
      <c r="R243" s="150">
        <f>Q243*H243</f>
        <v>0</v>
      </c>
      <c r="S243" s="150">
        <v>0</v>
      </c>
      <c r="T243" s="151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2" t="s">
        <v>222</v>
      </c>
      <c r="AT243" s="152" t="s">
        <v>124</v>
      </c>
      <c r="AU243" s="152" t="s">
        <v>80</v>
      </c>
      <c r="AY243" s="14" t="s">
        <v>122</v>
      </c>
      <c r="BE243" s="153">
        <f>IF(N243="základní",J243,0)</f>
        <v>0</v>
      </c>
      <c r="BF243" s="153">
        <f>IF(N243="snížená",J243,0)</f>
        <v>0</v>
      </c>
      <c r="BG243" s="153">
        <f>IF(N243="zákl. přenesená",J243,0)</f>
        <v>0</v>
      </c>
      <c r="BH243" s="153">
        <f>IF(N243="sníž. přenesená",J243,0)</f>
        <v>0</v>
      </c>
      <c r="BI243" s="153">
        <f>IF(N243="nulová",J243,0)</f>
        <v>0</v>
      </c>
      <c r="BJ243" s="14" t="s">
        <v>78</v>
      </c>
      <c r="BK243" s="153">
        <f>ROUND(I243*H243,2)</f>
        <v>0</v>
      </c>
      <c r="BL243" s="14" t="s">
        <v>222</v>
      </c>
      <c r="BM243" s="152" t="s">
        <v>624</v>
      </c>
    </row>
    <row r="244" spans="1:47" s="2" customFormat="1" ht="19.5">
      <c r="A244" s="29"/>
      <c r="B244" s="30"/>
      <c r="C244" s="29"/>
      <c r="D244" s="154" t="s">
        <v>128</v>
      </c>
      <c r="E244" s="29"/>
      <c r="F244" s="155" t="s">
        <v>331</v>
      </c>
      <c r="G244" s="29"/>
      <c r="H244" s="29"/>
      <c r="I244" s="156"/>
      <c r="J244" s="29"/>
      <c r="K244" s="29"/>
      <c r="L244" s="30"/>
      <c r="M244" s="157"/>
      <c r="N244" s="158"/>
      <c r="O244" s="55"/>
      <c r="P244" s="55"/>
      <c r="Q244" s="55"/>
      <c r="R244" s="55"/>
      <c r="S244" s="55"/>
      <c r="T244" s="56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T244" s="14" t="s">
        <v>128</v>
      </c>
      <c r="AU244" s="14" t="s">
        <v>80</v>
      </c>
    </row>
    <row r="245" spans="1:65" s="2" customFormat="1" ht="24.2" customHeight="1">
      <c r="A245" s="29"/>
      <c r="B245" s="140"/>
      <c r="C245" s="141" t="s">
        <v>625</v>
      </c>
      <c r="D245" s="141" t="s">
        <v>124</v>
      </c>
      <c r="E245" s="142" t="s">
        <v>333</v>
      </c>
      <c r="F245" s="143" t="s">
        <v>334</v>
      </c>
      <c r="G245" s="144" t="s">
        <v>129</v>
      </c>
      <c r="H245" s="145">
        <v>10</v>
      </c>
      <c r="I245" s="146"/>
      <c r="J245" s="147">
        <f>ROUND(I245*H245,2)</f>
        <v>0</v>
      </c>
      <c r="K245" s="143" t="s">
        <v>126</v>
      </c>
      <c r="L245" s="30"/>
      <c r="M245" s="148" t="s">
        <v>1</v>
      </c>
      <c r="N245" s="149" t="s">
        <v>37</v>
      </c>
      <c r="O245" s="55"/>
      <c r="P245" s="150">
        <f>O245*H245</f>
        <v>0</v>
      </c>
      <c r="Q245" s="150">
        <v>0</v>
      </c>
      <c r="R245" s="150">
        <f>Q245*H245</f>
        <v>0</v>
      </c>
      <c r="S245" s="150">
        <v>0</v>
      </c>
      <c r="T245" s="151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2" t="s">
        <v>222</v>
      </c>
      <c r="AT245" s="152" t="s">
        <v>124</v>
      </c>
      <c r="AU245" s="152" t="s">
        <v>80</v>
      </c>
      <c r="AY245" s="14" t="s">
        <v>122</v>
      </c>
      <c r="BE245" s="153">
        <f>IF(N245="základní",J245,0)</f>
        <v>0</v>
      </c>
      <c r="BF245" s="153">
        <f>IF(N245="snížená",J245,0)</f>
        <v>0</v>
      </c>
      <c r="BG245" s="153">
        <f>IF(N245="zákl. přenesená",J245,0)</f>
        <v>0</v>
      </c>
      <c r="BH245" s="153">
        <f>IF(N245="sníž. přenesená",J245,0)</f>
        <v>0</v>
      </c>
      <c r="BI245" s="153">
        <f>IF(N245="nulová",J245,0)</f>
        <v>0</v>
      </c>
      <c r="BJ245" s="14" t="s">
        <v>78</v>
      </c>
      <c r="BK245" s="153">
        <f>ROUND(I245*H245,2)</f>
        <v>0</v>
      </c>
      <c r="BL245" s="14" t="s">
        <v>222</v>
      </c>
      <c r="BM245" s="152" t="s">
        <v>626</v>
      </c>
    </row>
    <row r="246" spans="1:47" s="2" customFormat="1" ht="29.25">
      <c r="A246" s="29"/>
      <c r="B246" s="30"/>
      <c r="C246" s="29"/>
      <c r="D246" s="154" t="s">
        <v>128</v>
      </c>
      <c r="E246" s="29"/>
      <c r="F246" s="155" t="s">
        <v>335</v>
      </c>
      <c r="G246" s="29"/>
      <c r="H246" s="29"/>
      <c r="I246" s="156"/>
      <c r="J246" s="29"/>
      <c r="K246" s="29"/>
      <c r="L246" s="30"/>
      <c r="M246" s="157"/>
      <c r="N246" s="158"/>
      <c r="O246" s="55"/>
      <c r="P246" s="55"/>
      <c r="Q246" s="55"/>
      <c r="R246" s="55"/>
      <c r="S246" s="55"/>
      <c r="T246" s="56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T246" s="14" t="s">
        <v>128</v>
      </c>
      <c r="AU246" s="14" t="s">
        <v>80</v>
      </c>
    </row>
    <row r="247" spans="1:65" s="2" customFormat="1" ht="24.2" customHeight="1">
      <c r="A247" s="29"/>
      <c r="B247" s="140"/>
      <c r="C247" s="160" t="s">
        <v>365</v>
      </c>
      <c r="D247" s="160" t="s">
        <v>258</v>
      </c>
      <c r="E247" s="161" t="s">
        <v>337</v>
      </c>
      <c r="F247" s="162" t="s">
        <v>338</v>
      </c>
      <c r="G247" s="163" t="s">
        <v>339</v>
      </c>
      <c r="H247" s="164">
        <v>10</v>
      </c>
      <c r="I247" s="165"/>
      <c r="J247" s="166">
        <f>ROUND(I247*H247,2)</f>
        <v>0</v>
      </c>
      <c r="K247" s="162" t="s">
        <v>138</v>
      </c>
      <c r="L247" s="167"/>
      <c r="M247" s="168" t="s">
        <v>1</v>
      </c>
      <c r="N247" s="169" t="s">
        <v>37</v>
      </c>
      <c r="O247" s="55"/>
      <c r="P247" s="150">
        <f>O247*H247</f>
        <v>0</v>
      </c>
      <c r="Q247" s="150">
        <v>0.00606</v>
      </c>
      <c r="R247" s="150">
        <f>Q247*H247</f>
        <v>0.0606</v>
      </c>
      <c r="S247" s="150">
        <v>0</v>
      </c>
      <c r="T247" s="151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2" t="s">
        <v>288</v>
      </c>
      <c r="AT247" s="152" t="s">
        <v>258</v>
      </c>
      <c r="AU247" s="152" t="s">
        <v>80</v>
      </c>
      <c r="AY247" s="14" t="s">
        <v>122</v>
      </c>
      <c r="BE247" s="153">
        <f>IF(N247="základní",J247,0)</f>
        <v>0</v>
      </c>
      <c r="BF247" s="153">
        <f>IF(N247="snížená",J247,0)</f>
        <v>0</v>
      </c>
      <c r="BG247" s="153">
        <f>IF(N247="zákl. přenesená",J247,0)</f>
        <v>0</v>
      </c>
      <c r="BH247" s="153">
        <f>IF(N247="sníž. přenesená",J247,0)</f>
        <v>0</v>
      </c>
      <c r="BI247" s="153">
        <f>IF(N247="nulová",J247,0)</f>
        <v>0</v>
      </c>
      <c r="BJ247" s="14" t="s">
        <v>78</v>
      </c>
      <c r="BK247" s="153">
        <f>ROUND(I247*H247,2)</f>
        <v>0</v>
      </c>
      <c r="BL247" s="14" t="s">
        <v>222</v>
      </c>
      <c r="BM247" s="152" t="s">
        <v>627</v>
      </c>
    </row>
    <row r="248" spans="1:47" s="2" customFormat="1" ht="12">
      <c r="A248" s="29"/>
      <c r="B248" s="30"/>
      <c r="C248" s="29"/>
      <c r="D248" s="154" t="s">
        <v>128</v>
      </c>
      <c r="E248" s="29"/>
      <c r="F248" s="155" t="s">
        <v>338</v>
      </c>
      <c r="G248" s="29"/>
      <c r="H248" s="29"/>
      <c r="I248" s="156"/>
      <c r="J248" s="29"/>
      <c r="K248" s="29"/>
      <c r="L248" s="30"/>
      <c r="M248" s="157"/>
      <c r="N248" s="158"/>
      <c r="O248" s="55"/>
      <c r="P248" s="55"/>
      <c r="Q248" s="55"/>
      <c r="R248" s="55"/>
      <c r="S248" s="55"/>
      <c r="T248" s="56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T248" s="14" t="s">
        <v>128</v>
      </c>
      <c r="AU248" s="14" t="s">
        <v>80</v>
      </c>
    </row>
    <row r="249" spans="1:65" s="2" customFormat="1" ht="33" customHeight="1">
      <c r="A249" s="29"/>
      <c r="B249" s="140"/>
      <c r="C249" s="141" t="s">
        <v>369</v>
      </c>
      <c r="D249" s="141" t="s">
        <v>124</v>
      </c>
      <c r="E249" s="142" t="s">
        <v>366</v>
      </c>
      <c r="F249" s="143" t="s">
        <v>367</v>
      </c>
      <c r="G249" s="144" t="s">
        <v>225</v>
      </c>
      <c r="H249" s="145">
        <v>550</v>
      </c>
      <c r="I249" s="146"/>
      <c r="J249" s="147">
        <f>ROUND(I249*H249,2)</f>
        <v>0</v>
      </c>
      <c r="K249" s="143" t="s">
        <v>126</v>
      </c>
      <c r="L249" s="30"/>
      <c r="M249" s="148" t="s">
        <v>1</v>
      </c>
      <c r="N249" s="149" t="s">
        <v>37</v>
      </c>
      <c r="O249" s="55"/>
      <c r="P249" s="150">
        <f>O249*H249</f>
        <v>0</v>
      </c>
      <c r="Q249" s="150">
        <v>0</v>
      </c>
      <c r="R249" s="150">
        <f>Q249*H249</f>
        <v>0</v>
      </c>
      <c r="S249" s="150">
        <v>0</v>
      </c>
      <c r="T249" s="151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2" t="s">
        <v>222</v>
      </c>
      <c r="AT249" s="152" t="s">
        <v>124</v>
      </c>
      <c r="AU249" s="152" t="s">
        <v>80</v>
      </c>
      <c r="AY249" s="14" t="s">
        <v>122</v>
      </c>
      <c r="BE249" s="153">
        <f>IF(N249="základní",J249,0)</f>
        <v>0</v>
      </c>
      <c r="BF249" s="153">
        <f>IF(N249="snížená",J249,0)</f>
        <v>0</v>
      </c>
      <c r="BG249" s="153">
        <f>IF(N249="zákl. přenesená",J249,0)</f>
        <v>0</v>
      </c>
      <c r="BH249" s="153">
        <f>IF(N249="sníž. přenesená",J249,0)</f>
        <v>0</v>
      </c>
      <c r="BI249" s="153">
        <f>IF(N249="nulová",J249,0)</f>
        <v>0</v>
      </c>
      <c r="BJ249" s="14" t="s">
        <v>78</v>
      </c>
      <c r="BK249" s="153">
        <f>ROUND(I249*H249,2)</f>
        <v>0</v>
      </c>
      <c r="BL249" s="14" t="s">
        <v>222</v>
      </c>
      <c r="BM249" s="152" t="s">
        <v>628</v>
      </c>
    </row>
    <row r="250" spans="1:47" s="2" customFormat="1" ht="29.25">
      <c r="A250" s="29"/>
      <c r="B250" s="30"/>
      <c r="C250" s="29"/>
      <c r="D250" s="154" t="s">
        <v>128</v>
      </c>
      <c r="E250" s="29"/>
      <c r="F250" s="155" t="s">
        <v>368</v>
      </c>
      <c r="G250" s="29"/>
      <c r="H250" s="29"/>
      <c r="I250" s="156"/>
      <c r="J250" s="29"/>
      <c r="K250" s="29"/>
      <c r="L250" s="30"/>
      <c r="M250" s="157"/>
      <c r="N250" s="158"/>
      <c r="O250" s="55"/>
      <c r="P250" s="55"/>
      <c r="Q250" s="55"/>
      <c r="R250" s="55"/>
      <c r="S250" s="55"/>
      <c r="T250" s="56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T250" s="14" t="s">
        <v>128</v>
      </c>
      <c r="AU250" s="14" t="s">
        <v>80</v>
      </c>
    </row>
    <row r="251" spans="1:65" s="2" customFormat="1" ht="16.5" customHeight="1">
      <c r="A251" s="29"/>
      <c r="B251" s="140"/>
      <c r="C251" s="160" t="s">
        <v>373</v>
      </c>
      <c r="D251" s="160" t="s">
        <v>258</v>
      </c>
      <c r="E251" s="161" t="s">
        <v>370</v>
      </c>
      <c r="F251" s="162" t="s">
        <v>371</v>
      </c>
      <c r="G251" s="163" t="s">
        <v>372</v>
      </c>
      <c r="H251" s="164">
        <v>53</v>
      </c>
      <c r="I251" s="165"/>
      <c r="J251" s="166">
        <f>ROUND(I251*H251,2)</f>
        <v>0</v>
      </c>
      <c r="K251" s="162" t="s">
        <v>126</v>
      </c>
      <c r="L251" s="167"/>
      <c r="M251" s="168" t="s">
        <v>1</v>
      </c>
      <c r="N251" s="169" t="s">
        <v>37</v>
      </c>
      <c r="O251" s="55"/>
      <c r="P251" s="150">
        <f>O251*H251</f>
        <v>0</v>
      </c>
      <c r="Q251" s="150">
        <v>0.001</v>
      </c>
      <c r="R251" s="150">
        <f>Q251*H251</f>
        <v>0.053</v>
      </c>
      <c r="S251" s="150">
        <v>0</v>
      </c>
      <c r="T251" s="151">
        <f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2" t="s">
        <v>288</v>
      </c>
      <c r="AT251" s="152" t="s">
        <v>258</v>
      </c>
      <c r="AU251" s="152" t="s">
        <v>80</v>
      </c>
      <c r="AY251" s="14" t="s">
        <v>122</v>
      </c>
      <c r="BE251" s="153">
        <f>IF(N251="základní",J251,0)</f>
        <v>0</v>
      </c>
      <c r="BF251" s="153">
        <f>IF(N251="snížená",J251,0)</f>
        <v>0</v>
      </c>
      <c r="BG251" s="153">
        <f>IF(N251="zákl. přenesená",J251,0)</f>
        <v>0</v>
      </c>
      <c r="BH251" s="153">
        <f>IF(N251="sníž. přenesená",J251,0)</f>
        <v>0</v>
      </c>
      <c r="BI251" s="153">
        <f>IF(N251="nulová",J251,0)</f>
        <v>0</v>
      </c>
      <c r="BJ251" s="14" t="s">
        <v>78</v>
      </c>
      <c r="BK251" s="153">
        <f>ROUND(I251*H251,2)</f>
        <v>0</v>
      </c>
      <c r="BL251" s="14" t="s">
        <v>222</v>
      </c>
      <c r="BM251" s="152" t="s">
        <v>629</v>
      </c>
    </row>
    <row r="252" spans="1:47" s="2" customFormat="1" ht="12">
      <c r="A252" s="29"/>
      <c r="B252" s="30"/>
      <c r="C252" s="29"/>
      <c r="D252" s="154" t="s">
        <v>128</v>
      </c>
      <c r="E252" s="29"/>
      <c r="F252" s="155" t="s">
        <v>371</v>
      </c>
      <c r="G252" s="29"/>
      <c r="H252" s="29"/>
      <c r="I252" s="156"/>
      <c r="J252" s="29"/>
      <c r="K252" s="29"/>
      <c r="L252" s="30"/>
      <c r="M252" s="157"/>
      <c r="N252" s="158"/>
      <c r="O252" s="55"/>
      <c r="P252" s="55"/>
      <c r="Q252" s="55"/>
      <c r="R252" s="55"/>
      <c r="S252" s="55"/>
      <c r="T252" s="56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T252" s="14" t="s">
        <v>128</v>
      </c>
      <c r="AU252" s="14" t="s">
        <v>80</v>
      </c>
    </row>
    <row r="253" spans="1:65" s="2" customFormat="1" ht="16.5" customHeight="1">
      <c r="A253" s="29"/>
      <c r="B253" s="140"/>
      <c r="C253" s="160" t="s">
        <v>377</v>
      </c>
      <c r="D253" s="160" t="s">
        <v>258</v>
      </c>
      <c r="E253" s="161" t="s">
        <v>374</v>
      </c>
      <c r="F253" s="162" t="s">
        <v>375</v>
      </c>
      <c r="G253" s="163" t="s">
        <v>372</v>
      </c>
      <c r="H253" s="164">
        <v>553</v>
      </c>
      <c r="I253" s="165"/>
      <c r="J253" s="166">
        <f>ROUND(I253*H253,2)</f>
        <v>0</v>
      </c>
      <c r="K253" s="162" t="s">
        <v>126</v>
      </c>
      <c r="L253" s="167"/>
      <c r="M253" s="168" t="s">
        <v>1</v>
      </c>
      <c r="N253" s="169" t="s">
        <v>37</v>
      </c>
      <c r="O253" s="55"/>
      <c r="P253" s="150">
        <f>O253*H253</f>
        <v>0</v>
      </c>
      <c r="Q253" s="150">
        <v>0.001</v>
      </c>
      <c r="R253" s="150">
        <f>Q253*H253</f>
        <v>0.553</v>
      </c>
      <c r="S253" s="150">
        <v>0</v>
      </c>
      <c r="T253" s="151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2" t="s">
        <v>288</v>
      </c>
      <c r="AT253" s="152" t="s">
        <v>258</v>
      </c>
      <c r="AU253" s="152" t="s">
        <v>80</v>
      </c>
      <c r="AY253" s="14" t="s">
        <v>122</v>
      </c>
      <c r="BE253" s="153">
        <f>IF(N253="základní",J253,0)</f>
        <v>0</v>
      </c>
      <c r="BF253" s="153">
        <f>IF(N253="snížená",J253,0)</f>
        <v>0</v>
      </c>
      <c r="BG253" s="153">
        <f>IF(N253="zákl. přenesená",J253,0)</f>
        <v>0</v>
      </c>
      <c r="BH253" s="153">
        <f>IF(N253="sníž. přenesená",J253,0)</f>
        <v>0</v>
      </c>
      <c r="BI253" s="153">
        <f>IF(N253="nulová",J253,0)</f>
        <v>0</v>
      </c>
      <c r="BJ253" s="14" t="s">
        <v>78</v>
      </c>
      <c r="BK253" s="153">
        <f>ROUND(I253*H253,2)</f>
        <v>0</v>
      </c>
      <c r="BL253" s="14" t="s">
        <v>222</v>
      </c>
      <c r="BM253" s="152" t="s">
        <v>630</v>
      </c>
    </row>
    <row r="254" spans="1:47" s="2" customFormat="1" ht="12">
      <c r="A254" s="29"/>
      <c r="B254" s="30"/>
      <c r="C254" s="29"/>
      <c r="D254" s="154" t="s">
        <v>128</v>
      </c>
      <c r="E254" s="29"/>
      <c r="F254" s="155" t="s">
        <v>375</v>
      </c>
      <c r="G254" s="29"/>
      <c r="H254" s="29"/>
      <c r="I254" s="156"/>
      <c r="J254" s="29"/>
      <c r="K254" s="29"/>
      <c r="L254" s="30"/>
      <c r="M254" s="157"/>
      <c r="N254" s="158"/>
      <c r="O254" s="55"/>
      <c r="P254" s="55"/>
      <c r="Q254" s="55"/>
      <c r="R254" s="55"/>
      <c r="S254" s="55"/>
      <c r="T254" s="56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T254" s="14" t="s">
        <v>128</v>
      </c>
      <c r="AU254" s="14" t="s">
        <v>80</v>
      </c>
    </row>
    <row r="255" spans="1:65" s="2" customFormat="1" ht="16.5" customHeight="1">
      <c r="A255" s="29"/>
      <c r="B255" s="140"/>
      <c r="C255" s="141" t="s">
        <v>385</v>
      </c>
      <c r="D255" s="141" t="s">
        <v>124</v>
      </c>
      <c r="E255" s="142" t="s">
        <v>378</v>
      </c>
      <c r="F255" s="143" t="s">
        <v>379</v>
      </c>
      <c r="G255" s="144" t="s">
        <v>339</v>
      </c>
      <c r="H255" s="145">
        <v>12</v>
      </c>
      <c r="I255" s="146"/>
      <c r="J255" s="147">
        <f>ROUND(I255*H255,2)</f>
        <v>0</v>
      </c>
      <c r="K255" s="143" t="s">
        <v>138</v>
      </c>
      <c r="L255" s="30"/>
      <c r="M255" s="148" t="s">
        <v>1</v>
      </c>
      <c r="N255" s="149" t="s">
        <v>37</v>
      </c>
      <c r="O255" s="55"/>
      <c r="P255" s="150">
        <f>O255*H255</f>
        <v>0</v>
      </c>
      <c r="Q255" s="150">
        <v>0</v>
      </c>
      <c r="R255" s="150">
        <f>Q255*H255</f>
        <v>0</v>
      </c>
      <c r="S255" s="150">
        <v>0</v>
      </c>
      <c r="T255" s="151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2" t="s">
        <v>222</v>
      </c>
      <c r="AT255" s="152" t="s">
        <v>124</v>
      </c>
      <c r="AU255" s="152" t="s">
        <v>80</v>
      </c>
      <c r="AY255" s="14" t="s">
        <v>122</v>
      </c>
      <c r="BE255" s="153">
        <f>IF(N255="základní",J255,0)</f>
        <v>0</v>
      </c>
      <c r="BF255" s="153">
        <f>IF(N255="snížená",J255,0)</f>
        <v>0</v>
      </c>
      <c r="BG255" s="153">
        <f>IF(N255="zákl. přenesená",J255,0)</f>
        <v>0</v>
      </c>
      <c r="BH255" s="153">
        <f>IF(N255="sníž. přenesená",J255,0)</f>
        <v>0</v>
      </c>
      <c r="BI255" s="153">
        <f>IF(N255="nulová",J255,0)</f>
        <v>0</v>
      </c>
      <c r="BJ255" s="14" t="s">
        <v>78</v>
      </c>
      <c r="BK255" s="153">
        <f>ROUND(I255*H255,2)</f>
        <v>0</v>
      </c>
      <c r="BL255" s="14" t="s">
        <v>222</v>
      </c>
      <c r="BM255" s="152" t="s">
        <v>631</v>
      </c>
    </row>
    <row r="256" spans="1:47" s="2" customFormat="1" ht="39">
      <c r="A256" s="29"/>
      <c r="B256" s="30"/>
      <c r="C256" s="29"/>
      <c r="D256" s="154" t="s">
        <v>128</v>
      </c>
      <c r="E256" s="29"/>
      <c r="F256" s="155" t="s">
        <v>380</v>
      </c>
      <c r="G256" s="29"/>
      <c r="H256" s="29"/>
      <c r="I256" s="156"/>
      <c r="J256" s="29"/>
      <c r="K256" s="29"/>
      <c r="L256" s="30"/>
      <c r="M256" s="157"/>
      <c r="N256" s="158"/>
      <c r="O256" s="55"/>
      <c r="P256" s="55"/>
      <c r="Q256" s="55"/>
      <c r="R256" s="55"/>
      <c r="S256" s="55"/>
      <c r="T256" s="56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T256" s="14" t="s">
        <v>128</v>
      </c>
      <c r="AU256" s="14" t="s">
        <v>80</v>
      </c>
    </row>
    <row r="257" spans="1:47" s="2" customFormat="1" ht="29.25">
      <c r="A257" s="29"/>
      <c r="B257" s="30"/>
      <c r="C257" s="29"/>
      <c r="D257" s="154" t="s">
        <v>165</v>
      </c>
      <c r="E257" s="29"/>
      <c r="F257" s="159" t="s">
        <v>381</v>
      </c>
      <c r="G257" s="29"/>
      <c r="H257" s="29"/>
      <c r="I257" s="156"/>
      <c r="J257" s="29"/>
      <c r="K257" s="29"/>
      <c r="L257" s="30"/>
      <c r="M257" s="157"/>
      <c r="N257" s="158"/>
      <c r="O257" s="55"/>
      <c r="P257" s="55"/>
      <c r="Q257" s="55"/>
      <c r="R257" s="55"/>
      <c r="S257" s="55"/>
      <c r="T257" s="56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T257" s="14" t="s">
        <v>165</v>
      </c>
      <c r="AU257" s="14" t="s">
        <v>80</v>
      </c>
    </row>
    <row r="258" spans="2:63" s="12" customFormat="1" ht="25.9" customHeight="1">
      <c r="B258" s="127"/>
      <c r="D258" s="128" t="s">
        <v>71</v>
      </c>
      <c r="E258" s="129" t="s">
        <v>258</v>
      </c>
      <c r="F258" s="129" t="s">
        <v>382</v>
      </c>
      <c r="I258" s="130"/>
      <c r="J258" s="131">
        <f>BK258</f>
        <v>0</v>
      </c>
      <c r="L258" s="127"/>
      <c r="M258" s="132"/>
      <c r="N258" s="133"/>
      <c r="O258" s="133"/>
      <c r="P258" s="134">
        <f>P259+P326</f>
        <v>0</v>
      </c>
      <c r="Q258" s="133"/>
      <c r="R258" s="134">
        <f>R259+R326</f>
        <v>2.318</v>
      </c>
      <c r="S258" s="133"/>
      <c r="T258" s="135">
        <f>T259+T326</f>
        <v>0.0006</v>
      </c>
      <c r="AR258" s="128" t="s">
        <v>157</v>
      </c>
      <c r="AT258" s="136" t="s">
        <v>71</v>
      </c>
      <c r="AU258" s="136" t="s">
        <v>72</v>
      </c>
      <c r="AY258" s="128" t="s">
        <v>122</v>
      </c>
      <c r="BK258" s="137">
        <f>BK259+BK326</f>
        <v>0</v>
      </c>
    </row>
    <row r="259" spans="2:63" s="12" customFormat="1" ht="22.9" customHeight="1">
      <c r="B259" s="127"/>
      <c r="D259" s="128" t="s">
        <v>71</v>
      </c>
      <c r="E259" s="138" t="s">
        <v>383</v>
      </c>
      <c r="F259" s="138" t="s">
        <v>384</v>
      </c>
      <c r="I259" s="130"/>
      <c r="J259" s="139">
        <f>BK259</f>
        <v>0</v>
      </c>
      <c r="L259" s="127"/>
      <c r="M259" s="132"/>
      <c r="N259" s="133"/>
      <c r="O259" s="133"/>
      <c r="P259" s="134">
        <f>SUM(P260:P325)</f>
        <v>0</v>
      </c>
      <c r="Q259" s="133"/>
      <c r="R259" s="134">
        <f>SUM(R260:R325)</f>
        <v>2.0034</v>
      </c>
      <c r="S259" s="133"/>
      <c r="T259" s="135">
        <f>SUM(T260:T325)</f>
        <v>0</v>
      </c>
      <c r="AR259" s="128" t="s">
        <v>157</v>
      </c>
      <c r="AT259" s="136" t="s">
        <v>71</v>
      </c>
      <c r="AU259" s="136" t="s">
        <v>78</v>
      </c>
      <c r="AY259" s="128" t="s">
        <v>122</v>
      </c>
      <c r="BK259" s="137">
        <f>SUM(BK260:BK325)</f>
        <v>0</v>
      </c>
    </row>
    <row r="260" spans="1:65" s="2" customFormat="1" ht="24.2" customHeight="1">
      <c r="A260" s="29"/>
      <c r="B260" s="140"/>
      <c r="C260" s="141" t="s">
        <v>390</v>
      </c>
      <c r="D260" s="141" t="s">
        <v>124</v>
      </c>
      <c r="E260" s="142" t="s">
        <v>386</v>
      </c>
      <c r="F260" s="143" t="s">
        <v>387</v>
      </c>
      <c r="G260" s="144" t="s">
        <v>129</v>
      </c>
      <c r="H260" s="145">
        <v>9</v>
      </c>
      <c r="I260" s="146"/>
      <c r="J260" s="147">
        <f>ROUND(I260*H260,2)</f>
        <v>0</v>
      </c>
      <c r="K260" s="143" t="s">
        <v>126</v>
      </c>
      <c r="L260" s="30"/>
      <c r="M260" s="148" t="s">
        <v>1</v>
      </c>
      <c r="N260" s="149" t="s">
        <v>37</v>
      </c>
      <c r="O260" s="55"/>
      <c r="P260" s="150">
        <f>O260*H260</f>
        <v>0</v>
      </c>
      <c r="Q260" s="150">
        <v>0</v>
      </c>
      <c r="R260" s="150">
        <f>Q260*H260</f>
        <v>0</v>
      </c>
      <c r="S260" s="150">
        <v>0</v>
      </c>
      <c r="T260" s="151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2" t="s">
        <v>194</v>
      </c>
      <c r="AT260" s="152" t="s">
        <v>124</v>
      </c>
      <c r="AU260" s="152" t="s">
        <v>80</v>
      </c>
      <c r="AY260" s="14" t="s">
        <v>122</v>
      </c>
      <c r="BE260" s="153">
        <f>IF(N260="základní",J260,0)</f>
        <v>0</v>
      </c>
      <c r="BF260" s="153">
        <f>IF(N260="snížená",J260,0)</f>
        <v>0</v>
      </c>
      <c r="BG260" s="153">
        <f>IF(N260="zákl. přenesená",J260,0)</f>
        <v>0</v>
      </c>
      <c r="BH260" s="153">
        <f>IF(N260="sníž. přenesená",J260,0)</f>
        <v>0</v>
      </c>
      <c r="BI260" s="153">
        <f>IF(N260="nulová",J260,0)</f>
        <v>0</v>
      </c>
      <c r="BJ260" s="14" t="s">
        <v>78</v>
      </c>
      <c r="BK260" s="153">
        <f>ROUND(I260*H260,2)</f>
        <v>0</v>
      </c>
      <c r="BL260" s="14" t="s">
        <v>194</v>
      </c>
      <c r="BM260" s="152" t="s">
        <v>632</v>
      </c>
    </row>
    <row r="261" spans="1:47" s="2" customFormat="1" ht="29.25">
      <c r="A261" s="29"/>
      <c r="B261" s="30"/>
      <c r="C261" s="29"/>
      <c r="D261" s="154" t="s">
        <v>128</v>
      </c>
      <c r="E261" s="29"/>
      <c r="F261" s="155" t="s">
        <v>388</v>
      </c>
      <c r="G261" s="29"/>
      <c r="H261" s="29"/>
      <c r="I261" s="156"/>
      <c r="J261" s="29"/>
      <c r="K261" s="29"/>
      <c r="L261" s="30"/>
      <c r="M261" s="157"/>
      <c r="N261" s="158"/>
      <c r="O261" s="55"/>
      <c r="P261" s="55"/>
      <c r="Q261" s="55"/>
      <c r="R261" s="55"/>
      <c r="S261" s="55"/>
      <c r="T261" s="56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T261" s="14" t="s">
        <v>128</v>
      </c>
      <c r="AU261" s="14" t="s">
        <v>80</v>
      </c>
    </row>
    <row r="262" spans="1:47" s="2" customFormat="1" ht="29.25">
      <c r="A262" s="29"/>
      <c r="B262" s="30"/>
      <c r="C262" s="29"/>
      <c r="D262" s="154" t="s">
        <v>165</v>
      </c>
      <c r="E262" s="29"/>
      <c r="F262" s="159" t="s">
        <v>389</v>
      </c>
      <c r="G262" s="29"/>
      <c r="H262" s="29"/>
      <c r="I262" s="156"/>
      <c r="J262" s="29"/>
      <c r="K262" s="29"/>
      <c r="L262" s="30"/>
      <c r="M262" s="157"/>
      <c r="N262" s="158"/>
      <c r="O262" s="55"/>
      <c r="P262" s="55"/>
      <c r="Q262" s="55"/>
      <c r="R262" s="55"/>
      <c r="S262" s="55"/>
      <c r="T262" s="56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T262" s="14" t="s">
        <v>165</v>
      </c>
      <c r="AU262" s="14" t="s">
        <v>80</v>
      </c>
    </row>
    <row r="263" spans="1:65" s="2" customFormat="1" ht="16.5" customHeight="1">
      <c r="A263" s="29"/>
      <c r="B263" s="140"/>
      <c r="C263" s="160" t="s">
        <v>633</v>
      </c>
      <c r="D263" s="160" t="s">
        <v>258</v>
      </c>
      <c r="E263" s="161" t="s">
        <v>391</v>
      </c>
      <c r="F263" s="162" t="s">
        <v>392</v>
      </c>
      <c r="G263" s="163" t="s">
        <v>129</v>
      </c>
      <c r="H263" s="164">
        <v>9</v>
      </c>
      <c r="I263" s="165"/>
      <c r="J263" s="166">
        <f>ROUND(I263*H263,2)</f>
        <v>0</v>
      </c>
      <c r="K263" s="162" t="s">
        <v>138</v>
      </c>
      <c r="L263" s="167"/>
      <c r="M263" s="168" t="s">
        <v>1</v>
      </c>
      <c r="N263" s="169" t="s">
        <v>37</v>
      </c>
      <c r="O263" s="55"/>
      <c r="P263" s="150">
        <f>O263*H263</f>
        <v>0</v>
      </c>
      <c r="Q263" s="150">
        <v>0.127</v>
      </c>
      <c r="R263" s="150">
        <f>Q263*H263</f>
        <v>1.143</v>
      </c>
      <c r="S263" s="150">
        <v>0</v>
      </c>
      <c r="T263" s="151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2" t="s">
        <v>393</v>
      </c>
      <c r="AT263" s="152" t="s">
        <v>258</v>
      </c>
      <c r="AU263" s="152" t="s">
        <v>80</v>
      </c>
      <c r="AY263" s="14" t="s">
        <v>122</v>
      </c>
      <c r="BE263" s="153">
        <f>IF(N263="základní",J263,0)</f>
        <v>0</v>
      </c>
      <c r="BF263" s="153">
        <f>IF(N263="snížená",J263,0)</f>
        <v>0</v>
      </c>
      <c r="BG263" s="153">
        <f>IF(N263="zákl. přenesená",J263,0)</f>
        <v>0</v>
      </c>
      <c r="BH263" s="153">
        <f>IF(N263="sníž. přenesená",J263,0)</f>
        <v>0</v>
      </c>
      <c r="BI263" s="153">
        <f>IF(N263="nulová",J263,0)</f>
        <v>0</v>
      </c>
      <c r="BJ263" s="14" t="s">
        <v>78</v>
      </c>
      <c r="BK263" s="153">
        <f>ROUND(I263*H263,2)</f>
        <v>0</v>
      </c>
      <c r="BL263" s="14" t="s">
        <v>194</v>
      </c>
      <c r="BM263" s="152" t="s">
        <v>634</v>
      </c>
    </row>
    <row r="264" spans="1:47" s="2" customFormat="1" ht="12">
      <c r="A264" s="29"/>
      <c r="B264" s="30"/>
      <c r="C264" s="29"/>
      <c r="D264" s="154" t="s">
        <v>128</v>
      </c>
      <c r="E264" s="29"/>
      <c r="F264" s="155" t="s">
        <v>392</v>
      </c>
      <c r="G264" s="29"/>
      <c r="H264" s="29"/>
      <c r="I264" s="156"/>
      <c r="J264" s="29"/>
      <c r="K264" s="29"/>
      <c r="L264" s="30"/>
      <c r="M264" s="157"/>
      <c r="N264" s="158"/>
      <c r="O264" s="55"/>
      <c r="P264" s="55"/>
      <c r="Q264" s="55"/>
      <c r="R264" s="55"/>
      <c r="S264" s="55"/>
      <c r="T264" s="56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T264" s="14" t="s">
        <v>128</v>
      </c>
      <c r="AU264" s="14" t="s">
        <v>80</v>
      </c>
    </row>
    <row r="265" spans="1:47" s="2" customFormat="1" ht="19.5">
      <c r="A265" s="29"/>
      <c r="B265" s="30"/>
      <c r="C265" s="29"/>
      <c r="D265" s="154" t="s">
        <v>165</v>
      </c>
      <c r="E265" s="29"/>
      <c r="F265" s="159" t="s">
        <v>394</v>
      </c>
      <c r="G265" s="29"/>
      <c r="H265" s="29"/>
      <c r="I265" s="156"/>
      <c r="J265" s="29"/>
      <c r="K265" s="29"/>
      <c r="L265" s="30"/>
      <c r="M265" s="157"/>
      <c r="N265" s="158"/>
      <c r="O265" s="55"/>
      <c r="P265" s="55"/>
      <c r="Q265" s="55"/>
      <c r="R265" s="55"/>
      <c r="S265" s="55"/>
      <c r="T265" s="56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T265" s="14" t="s">
        <v>165</v>
      </c>
      <c r="AU265" s="14" t="s">
        <v>80</v>
      </c>
    </row>
    <row r="266" spans="1:65" s="2" customFormat="1" ht="24.2" customHeight="1">
      <c r="A266" s="29"/>
      <c r="B266" s="140"/>
      <c r="C266" s="141" t="s">
        <v>635</v>
      </c>
      <c r="D266" s="141" t="s">
        <v>124</v>
      </c>
      <c r="E266" s="142" t="s">
        <v>395</v>
      </c>
      <c r="F266" s="143" t="s">
        <v>396</v>
      </c>
      <c r="G266" s="144" t="s">
        <v>129</v>
      </c>
      <c r="H266" s="145">
        <v>15</v>
      </c>
      <c r="I266" s="146"/>
      <c r="J266" s="147">
        <f>ROUND(I266*H266,2)</f>
        <v>0</v>
      </c>
      <c r="K266" s="143" t="s">
        <v>126</v>
      </c>
      <c r="L266" s="30"/>
      <c r="M266" s="148" t="s">
        <v>1</v>
      </c>
      <c r="N266" s="149" t="s">
        <v>37</v>
      </c>
      <c r="O266" s="55"/>
      <c r="P266" s="150">
        <f>O266*H266</f>
        <v>0</v>
      </c>
      <c r="Q266" s="150">
        <v>0</v>
      </c>
      <c r="R266" s="150">
        <f>Q266*H266</f>
        <v>0</v>
      </c>
      <c r="S266" s="150">
        <v>0</v>
      </c>
      <c r="T266" s="151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2" t="s">
        <v>194</v>
      </c>
      <c r="AT266" s="152" t="s">
        <v>124</v>
      </c>
      <c r="AU266" s="152" t="s">
        <v>80</v>
      </c>
      <c r="AY266" s="14" t="s">
        <v>122</v>
      </c>
      <c r="BE266" s="153">
        <f>IF(N266="základní",J266,0)</f>
        <v>0</v>
      </c>
      <c r="BF266" s="153">
        <f>IF(N266="snížená",J266,0)</f>
        <v>0</v>
      </c>
      <c r="BG266" s="153">
        <f>IF(N266="zákl. přenesená",J266,0)</f>
        <v>0</v>
      </c>
      <c r="BH266" s="153">
        <f>IF(N266="sníž. přenesená",J266,0)</f>
        <v>0</v>
      </c>
      <c r="BI266" s="153">
        <f>IF(N266="nulová",J266,0)</f>
        <v>0</v>
      </c>
      <c r="BJ266" s="14" t="s">
        <v>78</v>
      </c>
      <c r="BK266" s="153">
        <f>ROUND(I266*H266,2)</f>
        <v>0</v>
      </c>
      <c r="BL266" s="14" t="s">
        <v>194</v>
      </c>
      <c r="BM266" s="152" t="s">
        <v>636</v>
      </c>
    </row>
    <row r="267" spans="1:47" s="2" customFormat="1" ht="29.25">
      <c r="A267" s="29"/>
      <c r="B267" s="30"/>
      <c r="C267" s="29"/>
      <c r="D267" s="154" t="s">
        <v>128</v>
      </c>
      <c r="E267" s="29"/>
      <c r="F267" s="155" t="s">
        <v>397</v>
      </c>
      <c r="G267" s="29"/>
      <c r="H267" s="29"/>
      <c r="I267" s="156"/>
      <c r="J267" s="29"/>
      <c r="K267" s="29"/>
      <c r="L267" s="30"/>
      <c r="M267" s="157"/>
      <c r="N267" s="158"/>
      <c r="O267" s="55"/>
      <c r="P267" s="55"/>
      <c r="Q267" s="55"/>
      <c r="R267" s="55"/>
      <c r="S267" s="55"/>
      <c r="T267" s="56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T267" s="14" t="s">
        <v>128</v>
      </c>
      <c r="AU267" s="14" t="s">
        <v>80</v>
      </c>
    </row>
    <row r="268" spans="1:47" s="2" customFormat="1" ht="29.25">
      <c r="A268" s="29"/>
      <c r="B268" s="30"/>
      <c r="C268" s="29"/>
      <c r="D268" s="154" t="s">
        <v>165</v>
      </c>
      <c r="E268" s="29"/>
      <c r="F268" s="159" t="s">
        <v>398</v>
      </c>
      <c r="G268" s="29"/>
      <c r="H268" s="29"/>
      <c r="I268" s="156"/>
      <c r="J268" s="29"/>
      <c r="K268" s="29"/>
      <c r="L268" s="30"/>
      <c r="M268" s="157"/>
      <c r="N268" s="158"/>
      <c r="O268" s="55"/>
      <c r="P268" s="55"/>
      <c r="Q268" s="55"/>
      <c r="R268" s="55"/>
      <c r="S268" s="55"/>
      <c r="T268" s="56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T268" s="14" t="s">
        <v>165</v>
      </c>
      <c r="AU268" s="14" t="s">
        <v>80</v>
      </c>
    </row>
    <row r="269" spans="1:65" s="2" customFormat="1" ht="24.2" customHeight="1">
      <c r="A269" s="29"/>
      <c r="B269" s="140"/>
      <c r="C269" s="141" t="s">
        <v>637</v>
      </c>
      <c r="D269" s="141" t="s">
        <v>124</v>
      </c>
      <c r="E269" s="142" t="s">
        <v>638</v>
      </c>
      <c r="F269" s="143" t="s">
        <v>639</v>
      </c>
      <c r="G269" s="144" t="s">
        <v>129</v>
      </c>
      <c r="H269" s="145">
        <v>1</v>
      </c>
      <c r="I269" s="146"/>
      <c r="J269" s="147">
        <f>ROUND(I269*H269,2)</f>
        <v>0</v>
      </c>
      <c r="K269" s="143" t="s">
        <v>138</v>
      </c>
      <c r="L269" s="30"/>
      <c r="M269" s="148" t="s">
        <v>1</v>
      </c>
      <c r="N269" s="149" t="s">
        <v>37</v>
      </c>
      <c r="O269" s="55"/>
      <c r="P269" s="150">
        <f>O269*H269</f>
        <v>0</v>
      </c>
      <c r="Q269" s="150">
        <v>0</v>
      </c>
      <c r="R269" s="150">
        <f>Q269*H269</f>
        <v>0</v>
      </c>
      <c r="S269" s="150">
        <v>0</v>
      </c>
      <c r="T269" s="151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2" t="s">
        <v>194</v>
      </c>
      <c r="AT269" s="152" t="s">
        <v>124</v>
      </c>
      <c r="AU269" s="152" t="s">
        <v>80</v>
      </c>
      <c r="AY269" s="14" t="s">
        <v>122</v>
      </c>
      <c r="BE269" s="153">
        <f>IF(N269="základní",J269,0)</f>
        <v>0</v>
      </c>
      <c r="BF269" s="153">
        <f>IF(N269="snížená",J269,0)</f>
        <v>0</v>
      </c>
      <c r="BG269" s="153">
        <f>IF(N269="zákl. přenesená",J269,0)</f>
        <v>0</v>
      </c>
      <c r="BH269" s="153">
        <f>IF(N269="sníž. přenesená",J269,0)</f>
        <v>0</v>
      </c>
      <c r="BI269" s="153">
        <f>IF(N269="nulová",J269,0)</f>
        <v>0</v>
      </c>
      <c r="BJ269" s="14" t="s">
        <v>78</v>
      </c>
      <c r="BK269" s="153">
        <f>ROUND(I269*H269,2)</f>
        <v>0</v>
      </c>
      <c r="BL269" s="14" t="s">
        <v>194</v>
      </c>
      <c r="BM269" s="152" t="s">
        <v>640</v>
      </c>
    </row>
    <row r="270" spans="1:47" s="2" customFormat="1" ht="29.25">
      <c r="A270" s="29"/>
      <c r="B270" s="30"/>
      <c r="C270" s="29"/>
      <c r="D270" s="154" t="s">
        <v>128</v>
      </c>
      <c r="E270" s="29"/>
      <c r="F270" s="155" t="s">
        <v>388</v>
      </c>
      <c r="G270" s="29"/>
      <c r="H270" s="29"/>
      <c r="I270" s="156"/>
      <c r="J270" s="29"/>
      <c r="K270" s="29"/>
      <c r="L270" s="30"/>
      <c r="M270" s="157"/>
      <c r="N270" s="158"/>
      <c r="O270" s="55"/>
      <c r="P270" s="55"/>
      <c r="Q270" s="55"/>
      <c r="R270" s="55"/>
      <c r="S270" s="55"/>
      <c r="T270" s="56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T270" s="14" t="s">
        <v>128</v>
      </c>
      <c r="AU270" s="14" t="s">
        <v>80</v>
      </c>
    </row>
    <row r="271" spans="1:47" s="2" customFormat="1" ht="29.25">
      <c r="A271" s="29"/>
      <c r="B271" s="30"/>
      <c r="C271" s="29"/>
      <c r="D271" s="154" t="s">
        <v>165</v>
      </c>
      <c r="E271" s="29"/>
      <c r="F271" s="159" t="s">
        <v>389</v>
      </c>
      <c r="G271" s="29"/>
      <c r="H271" s="29"/>
      <c r="I271" s="156"/>
      <c r="J271" s="29"/>
      <c r="K271" s="29"/>
      <c r="L271" s="30"/>
      <c r="M271" s="157"/>
      <c r="N271" s="158"/>
      <c r="O271" s="55"/>
      <c r="P271" s="55"/>
      <c r="Q271" s="55"/>
      <c r="R271" s="55"/>
      <c r="S271" s="55"/>
      <c r="T271" s="56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T271" s="14" t="s">
        <v>165</v>
      </c>
      <c r="AU271" s="14" t="s">
        <v>80</v>
      </c>
    </row>
    <row r="272" spans="1:65" s="2" customFormat="1" ht="16.5" customHeight="1">
      <c r="A272" s="29"/>
      <c r="B272" s="140"/>
      <c r="C272" s="160" t="s">
        <v>433</v>
      </c>
      <c r="D272" s="160" t="s">
        <v>258</v>
      </c>
      <c r="E272" s="161" t="s">
        <v>641</v>
      </c>
      <c r="F272" s="162" t="s">
        <v>642</v>
      </c>
      <c r="G272" s="163" t="s">
        <v>129</v>
      </c>
      <c r="H272" s="164">
        <v>1</v>
      </c>
      <c r="I272" s="165"/>
      <c r="J272" s="166">
        <f>ROUND(I272*H272,2)</f>
        <v>0</v>
      </c>
      <c r="K272" s="162" t="s">
        <v>138</v>
      </c>
      <c r="L272" s="167"/>
      <c r="M272" s="168" t="s">
        <v>1</v>
      </c>
      <c r="N272" s="169" t="s">
        <v>37</v>
      </c>
      <c r="O272" s="55"/>
      <c r="P272" s="150">
        <f>O272*H272</f>
        <v>0</v>
      </c>
      <c r="Q272" s="150">
        <v>0.127</v>
      </c>
      <c r="R272" s="150">
        <f>Q272*H272</f>
        <v>0.127</v>
      </c>
      <c r="S272" s="150">
        <v>0</v>
      </c>
      <c r="T272" s="151">
        <f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2" t="s">
        <v>393</v>
      </c>
      <c r="AT272" s="152" t="s">
        <v>258</v>
      </c>
      <c r="AU272" s="152" t="s">
        <v>80</v>
      </c>
      <c r="AY272" s="14" t="s">
        <v>122</v>
      </c>
      <c r="BE272" s="153">
        <f>IF(N272="základní",J272,0)</f>
        <v>0</v>
      </c>
      <c r="BF272" s="153">
        <f>IF(N272="snížená",J272,0)</f>
        <v>0</v>
      </c>
      <c r="BG272" s="153">
        <f>IF(N272="zákl. přenesená",J272,0)</f>
        <v>0</v>
      </c>
      <c r="BH272" s="153">
        <f>IF(N272="sníž. přenesená",J272,0)</f>
        <v>0</v>
      </c>
      <c r="BI272" s="153">
        <f>IF(N272="nulová",J272,0)</f>
        <v>0</v>
      </c>
      <c r="BJ272" s="14" t="s">
        <v>78</v>
      </c>
      <c r="BK272" s="153">
        <f>ROUND(I272*H272,2)</f>
        <v>0</v>
      </c>
      <c r="BL272" s="14" t="s">
        <v>194</v>
      </c>
      <c r="BM272" s="152" t="s">
        <v>643</v>
      </c>
    </row>
    <row r="273" spans="1:47" s="2" customFormat="1" ht="12">
      <c r="A273" s="29"/>
      <c r="B273" s="30"/>
      <c r="C273" s="29"/>
      <c r="D273" s="154" t="s">
        <v>128</v>
      </c>
      <c r="E273" s="29"/>
      <c r="F273" s="155" t="s">
        <v>642</v>
      </c>
      <c r="G273" s="29"/>
      <c r="H273" s="29"/>
      <c r="I273" s="156"/>
      <c r="J273" s="29"/>
      <c r="K273" s="29"/>
      <c r="L273" s="30"/>
      <c r="M273" s="157"/>
      <c r="N273" s="158"/>
      <c r="O273" s="55"/>
      <c r="P273" s="55"/>
      <c r="Q273" s="55"/>
      <c r="R273" s="55"/>
      <c r="S273" s="55"/>
      <c r="T273" s="56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T273" s="14" t="s">
        <v>128</v>
      </c>
      <c r="AU273" s="14" t="s">
        <v>80</v>
      </c>
    </row>
    <row r="274" spans="1:47" s="2" customFormat="1" ht="19.5">
      <c r="A274" s="29"/>
      <c r="B274" s="30"/>
      <c r="C274" s="29"/>
      <c r="D274" s="154" t="s">
        <v>165</v>
      </c>
      <c r="E274" s="29"/>
      <c r="F274" s="159" t="s">
        <v>394</v>
      </c>
      <c r="G274" s="29"/>
      <c r="H274" s="29"/>
      <c r="I274" s="156"/>
      <c r="J274" s="29"/>
      <c r="K274" s="29"/>
      <c r="L274" s="30"/>
      <c r="M274" s="157"/>
      <c r="N274" s="158"/>
      <c r="O274" s="55"/>
      <c r="P274" s="55"/>
      <c r="Q274" s="55"/>
      <c r="R274" s="55"/>
      <c r="S274" s="55"/>
      <c r="T274" s="56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T274" s="14" t="s">
        <v>165</v>
      </c>
      <c r="AU274" s="14" t="s">
        <v>80</v>
      </c>
    </row>
    <row r="275" spans="1:65" s="2" customFormat="1" ht="16.5" customHeight="1">
      <c r="A275" s="29"/>
      <c r="B275" s="140"/>
      <c r="C275" s="175" t="s">
        <v>437</v>
      </c>
      <c r="D275" s="141" t="s">
        <v>124</v>
      </c>
      <c r="E275" s="142" t="s">
        <v>400</v>
      </c>
      <c r="F275" s="143" t="s">
        <v>401</v>
      </c>
      <c r="G275" s="144" t="s">
        <v>129</v>
      </c>
      <c r="H275" s="145">
        <v>10</v>
      </c>
      <c r="I275" s="146"/>
      <c r="J275" s="147">
        <f>ROUND(I275*H275,2)</f>
        <v>0</v>
      </c>
      <c r="K275" s="143" t="s">
        <v>138</v>
      </c>
      <c r="L275" s="30" t="s">
        <v>861</v>
      </c>
      <c r="M275" s="148" t="s">
        <v>1</v>
      </c>
      <c r="N275" s="149" t="s">
        <v>37</v>
      </c>
      <c r="O275" s="55"/>
      <c r="P275" s="150">
        <f>O275*H275</f>
        <v>0</v>
      </c>
      <c r="Q275" s="150">
        <v>0</v>
      </c>
      <c r="R275" s="150">
        <f>Q275*H275</f>
        <v>0</v>
      </c>
      <c r="S275" s="150">
        <v>0</v>
      </c>
      <c r="T275" s="151">
        <f>S275*H275</f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2" t="s">
        <v>194</v>
      </c>
      <c r="AT275" s="152" t="s">
        <v>124</v>
      </c>
      <c r="AU275" s="152" t="s">
        <v>80</v>
      </c>
      <c r="AY275" s="14" t="s">
        <v>122</v>
      </c>
      <c r="BE275" s="153">
        <f>IF(N275="základní",J275,0)</f>
        <v>0</v>
      </c>
      <c r="BF275" s="153">
        <f>IF(N275="snížená",J275,0)</f>
        <v>0</v>
      </c>
      <c r="BG275" s="153">
        <f>IF(N275="zákl. přenesená",J275,0)</f>
        <v>0</v>
      </c>
      <c r="BH275" s="153">
        <f>IF(N275="sníž. přenesená",J275,0)</f>
        <v>0</v>
      </c>
      <c r="BI275" s="153">
        <f>IF(N275="nulová",J275,0)</f>
        <v>0</v>
      </c>
      <c r="BJ275" s="14" t="s">
        <v>78</v>
      </c>
      <c r="BK275" s="153">
        <f>ROUND(I275*H275,2)</f>
        <v>0</v>
      </c>
      <c r="BL275" s="14" t="s">
        <v>194</v>
      </c>
      <c r="BM275" s="152" t="s">
        <v>644</v>
      </c>
    </row>
    <row r="276" spans="1:47" s="2" customFormat="1" ht="12">
      <c r="A276" s="29"/>
      <c r="B276" s="30"/>
      <c r="C276" s="29"/>
      <c r="D276" s="154" t="s">
        <v>128</v>
      </c>
      <c r="E276" s="29"/>
      <c r="F276" s="155" t="s">
        <v>402</v>
      </c>
      <c r="G276" s="29"/>
      <c r="H276" s="29"/>
      <c r="I276" s="156"/>
      <c r="J276" s="29"/>
      <c r="K276" s="29"/>
      <c r="L276" s="30"/>
      <c r="M276" s="157"/>
      <c r="N276" s="158"/>
      <c r="O276" s="55"/>
      <c r="P276" s="55"/>
      <c r="Q276" s="55"/>
      <c r="R276" s="55"/>
      <c r="S276" s="55"/>
      <c r="T276" s="56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T276" s="14" t="s">
        <v>128</v>
      </c>
      <c r="AU276" s="14" t="s">
        <v>80</v>
      </c>
    </row>
    <row r="277" spans="1:47" s="2" customFormat="1" ht="19.5">
      <c r="A277" s="29"/>
      <c r="B277" s="30"/>
      <c r="C277" s="29"/>
      <c r="D277" s="154" t="s">
        <v>165</v>
      </c>
      <c r="E277" s="29"/>
      <c r="F277" s="159" t="s">
        <v>873</v>
      </c>
      <c r="G277" s="29"/>
      <c r="H277" s="29"/>
      <c r="I277" s="156"/>
      <c r="J277" s="29"/>
      <c r="K277" s="29"/>
      <c r="L277" s="30"/>
      <c r="M277" s="157"/>
      <c r="N277" s="158"/>
      <c r="O277" s="55"/>
      <c r="P277" s="55"/>
      <c r="Q277" s="55"/>
      <c r="R277" s="55"/>
      <c r="S277" s="55"/>
      <c r="T277" s="56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T277" s="14" t="s">
        <v>165</v>
      </c>
      <c r="AU277" s="14" t="s">
        <v>80</v>
      </c>
    </row>
    <row r="278" spans="1:65" s="2" customFormat="1" ht="16.5" customHeight="1">
      <c r="A278" s="29"/>
      <c r="B278" s="140"/>
      <c r="C278" s="230" t="s">
        <v>645</v>
      </c>
      <c r="D278" s="160" t="s">
        <v>258</v>
      </c>
      <c r="E278" s="161" t="s">
        <v>404</v>
      </c>
      <c r="F278" s="162" t="s">
        <v>405</v>
      </c>
      <c r="G278" s="163" t="s">
        <v>129</v>
      </c>
      <c r="H278" s="164">
        <v>1</v>
      </c>
      <c r="I278" s="165"/>
      <c r="J278" s="166">
        <f>ROUND(I278*H278,2)</f>
        <v>0</v>
      </c>
      <c r="K278" s="162" t="s">
        <v>138</v>
      </c>
      <c r="L278" s="167" t="s">
        <v>861</v>
      </c>
      <c r="M278" s="168" t="s">
        <v>1</v>
      </c>
      <c r="N278" s="169" t="s">
        <v>37</v>
      </c>
      <c r="O278" s="55"/>
      <c r="P278" s="150">
        <f>O278*H278</f>
        <v>0</v>
      </c>
      <c r="Q278" s="150">
        <v>0.001</v>
      </c>
      <c r="R278" s="150">
        <f>Q278*H278</f>
        <v>0.001</v>
      </c>
      <c r="S278" s="150">
        <v>0</v>
      </c>
      <c r="T278" s="151">
        <f>S278*H278</f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2" t="s">
        <v>261</v>
      </c>
      <c r="AT278" s="152" t="s">
        <v>258</v>
      </c>
      <c r="AU278" s="152" t="s">
        <v>80</v>
      </c>
      <c r="AY278" s="14" t="s">
        <v>122</v>
      </c>
      <c r="BE278" s="153">
        <f>IF(N278="základní",J278,0)</f>
        <v>0</v>
      </c>
      <c r="BF278" s="153">
        <f>IF(N278="snížená",J278,0)</f>
        <v>0</v>
      </c>
      <c r="BG278" s="153">
        <f>IF(N278="zákl. přenesená",J278,0)</f>
        <v>0</v>
      </c>
      <c r="BH278" s="153">
        <f>IF(N278="sníž. přenesená",J278,0)</f>
        <v>0</v>
      </c>
      <c r="BI278" s="153">
        <f>IF(N278="nulová",J278,0)</f>
        <v>0</v>
      </c>
      <c r="BJ278" s="14" t="s">
        <v>78</v>
      </c>
      <c r="BK278" s="153">
        <f>ROUND(I278*H278,2)</f>
        <v>0</v>
      </c>
      <c r="BL278" s="14" t="s">
        <v>261</v>
      </c>
      <c r="BM278" s="152" t="s">
        <v>646</v>
      </c>
    </row>
    <row r="279" spans="1:47" s="2" customFormat="1" ht="12">
      <c r="A279" s="29"/>
      <c r="B279" s="30"/>
      <c r="C279" s="29"/>
      <c r="D279" s="154" t="s">
        <v>128</v>
      </c>
      <c r="E279" s="29"/>
      <c r="F279" s="155" t="s">
        <v>406</v>
      </c>
      <c r="G279" s="29"/>
      <c r="H279" s="29"/>
      <c r="I279" s="156"/>
      <c r="J279" s="29"/>
      <c r="K279" s="29"/>
      <c r="L279" s="30"/>
      <c r="M279" s="157"/>
      <c r="N279" s="158"/>
      <c r="O279" s="55"/>
      <c r="P279" s="55"/>
      <c r="Q279" s="55"/>
      <c r="R279" s="55"/>
      <c r="S279" s="55"/>
      <c r="T279" s="56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T279" s="14" t="s">
        <v>128</v>
      </c>
      <c r="AU279" s="14" t="s">
        <v>80</v>
      </c>
    </row>
    <row r="280" spans="1:65" s="2" customFormat="1" ht="24.2" customHeight="1">
      <c r="A280" s="29"/>
      <c r="B280" s="140"/>
      <c r="C280" s="175" t="s">
        <v>440</v>
      </c>
      <c r="D280" s="141" t="s">
        <v>124</v>
      </c>
      <c r="E280" s="142" t="s">
        <v>407</v>
      </c>
      <c r="F280" s="143" t="s">
        <v>408</v>
      </c>
      <c r="G280" s="144" t="s">
        <v>129</v>
      </c>
      <c r="H280" s="227">
        <v>11</v>
      </c>
      <c r="I280" s="146"/>
      <c r="J280" s="147">
        <f>ROUND(I280*H280,2)</f>
        <v>0</v>
      </c>
      <c r="K280" s="143" t="s">
        <v>138</v>
      </c>
      <c r="L280" s="30"/>
      <c r="M280" s="148" t="s">
        <v>1</v>
      </c>
      <c r="N280" s="149" t="s">
        <v>37</v>
      </c>
      <c r="O280" s="55"/>
      <c r="P280" s="150">
        <f>O280*H280</f>
        <v>0</v>
      </c>
      <c r="Q280" s="150">
        <v>0</v>
      </c>
      <c r="R280" s="150">
        <f>Q280*H280</f>
        <v>0</v>
      </c>
      <c r="S280" s="150">
        <v>0</v>
      </c>
      <c r="T280" s="151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2" t="s">
        <v>194</v>
      </c>
      <c r="AT280" s="152" t="s">
        <v>124</v>
      </c>
      <c r="AU280" s="152" t="s">
        <v>80</v>
      </c>
      <c r="AY280" s="14" t="s">
        <v>122</v>
      </c>
      <c r="BE280" s="153">
        <f>IF(N280="základní",J280,0)</f>
        <v>0</v>
      </c>
      <c r="BF280" s="153">
        <f>IF(N280="snížená",J280,0)</f>
        <v>0</v>
      </c>
      <c r="BG280" s="153">
        <f>IF(N280="zákl. přenesená",J280,0)</f>
        <v>0</v>
      </c>
      <c r="BH280" s="153">
        <f>IF(N280="sníž. přenesená",J280,0)</f>
        <v>0</v>
      </c>
      <c r="BI280" s="153">
        <f>IF(N280="nulová",J280,0)</f>
        <v>0</v>
      </c>
      <c r="BJ280" s="14" t="s">
        <v>78</v>
      </c>
      <c r="BK280" s="153">
        <f>ROUND(I280*H280,2)</f>
        <v>0</v>
      </c>
      <c r="BL280" s="14" t="s">
        <v>194</v>
      </c>
      <c r="BM280" s="152" t="s">
        <v>647</v>
      </c>
    </row>
    <row r="281" spans="1:47" s="2" customFormat="1" ht="19.5">
      <c r="A281" s="29"/>
      <c r="B281" s="30"/>
      <c r="C281" s="29"/>
      <c r="D281" s="154" t="s">
        <v>128</v>
      </c>
      <c r="E281" s="29"/>
      <c r="F281" s="155" t="s">
        <v>409</v>
      </c>
      <c r="G281" s="29"/>
      <c r="H281" s="29"/>
      <c r="I281" s="156"/>
      <c r="J281" s="29"/>
      <c r="K281" s="29"/>
      <c r="L281" s="30"/>
      <c r="M281" s="157"/>
      <c r="N281" s="158"/>
      <c r="O281" s="55"/>
      <c r="P281" s="55"/>
      <c r="Q281" s="55"/>
      <c r="R281" s="55"/>
      <c r="S281" s="55"/>
      <c r="T281" s="56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T281" s="14" t="s">
        <v>128</v>
      </c>
      <c r="AU281" s="14" t="s">
        <v>80</v>
      </c>
    </row>
    <row r="282" spans="1:65" s="2" customFormat="1" ht="24.2" customHeight="1">
      <c r="A282" s="29"/>
      <c r="B282" s="140"/>
      <c r="C282" s="160" t="s">
        <v>399</v>
      </c>
      <c r="D282" s="160" t="s">
        <v>258</v>
      </c>
      <c r="E282" s="161" t="s">
        <v>411</v>
      </c>
      <c r="F282" s="162" t="s">
        <v>412</v>
      </c>
      <c r="G282" s="163" t="s">
        <v>129</v>
      </c>
      <c r="H282" s="164">
        <v>1</v>
      </c>
      <c r="I282" s="165"/>
      <c r="J282" s="166">
        <f>ROUND(I282*H282,2)</f>
        <v>0</v>
      </c>
      <c r="K282" s="162" t="s">
        <v>138</v>
      </c>
      <c r="L282" s="167"/>
      <c r="M282" s="168" t="s">
        <v>1</v>
      </c>
      <c r="N282" s="169" t="s">
        <v>37</v>
      </c>
      <c r="O282" s="55"/>
      <c r="P282" s="150">
        <f>O282*H282</f>
        <v>0</v>
      </c>
      <c r="Q282" s="150">
        <v>0.0086</v>
      </c>
      <c r="R282" s="150">
        <f>Q282*H282</f>
        <v>0.0086</v>
      </c>
      <c r="S282" s="150">
        <v>0</v>
      </c>
      <c r="T282" s="151">
        <f>S282*H282</f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52" t="s">
        <v>393</v>
      </c>
      <c r="AT282" s="152" t="s">
        <v>258</v>
      </c>
      <c r="AU282" s="152" t="s">
        <v>80</v>
      </c>
      <c r="AY282" s="14" t="s">
        <v>122</v>
      </c>
      <c r="BE282" s="153">
        <f>IF(N282="základní",J282,0)</f>
        <v>0</v>
      </c>
      <c r="BF282" s="153">
        <f>IF(N282="snížená",J282,0)</f>
        <v>0</v>
      </c>
      <c r="BG282" s="153">
        <f>IF(N282="zákl. přenesená",J282,0)</f>
        <v>0</v>
      </c>
      <c r="BH282" s="153">
        <f>IF(N282="sníž. přenesená",J282,0)</f>
        <v>0</v>
      </c>
      <c r="BI282" s="153">
        <f>IF(N282="nulová",J282,0)</f>
        <v>0</v>
      </c>
      <c r="BJ282" s="14" t="s">
        <v>78</v>
      </c>
      <c r="BK282" s="153">
        <f>ROUND(I282*H282,2)</f>
        <v>0</v>
      </c>
      <c r="BL282" s="14" t="s">
        <v>194</v>
      </c>
      <c r="BM282" s="152" t="s">
        <v>648</v>
      </c>
    </row>
    <row r="283" spans="1:47" s="2" customFormat="1" ht="19.5">
      <c r="A283" s="29"/>
      <c r="B283" s="30"/>
      <c r="C283" s="29"/>
      <c r="D283" s="154" t="s">
        <v>128</v>
      </c>
      <c r="E283" s="29"/>
      <c r="F283" s="155" t="s">
        <v>413</v>
      </c>
      <c r="G283" s="29"/>
      <c r="H283" s="29"/>
      <c r="I283" s="156"/>
      <c r="J283" s="29"/>
      <c r="K283" s="29"/>
      <c r="L283" s="30"/>
      <c r="M283" s="157"/>
      <c r="N283" s="158"/>
      <c r="O283" s="55"/>
      <c r="P283" s="55"/>
      <c r="Q283" s="55"/>
      <c r="R283" s="55"/>
      <c r="S283" s="55"/>
      <c r="T283" s="56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T283" s="14" t="s">
        <v>128</v>
      </c>
      <c r="AU283" s="14" t="s">
        <v>80</v>
      </c>
    </row>
    <row r="284" spans="1:47" s="2" customFormat="1" ht="12">
      <c r="A284" s="174"/>
      <c r="B284" s="30"/>
      <c r="C284" s="174"/>
      <c r="D284" s="154"/>
      <c r="E284" s="174"/>
      <c r="F284" s="188" t="s">
        <v>862</v>
      </c>
      <c r="G284" s="174"/>
      <c r="H284" s="174"/>
      <c r="I284" s="156"/>
      <c r="J284" s="174"/>
      <c r="K284" s="174"/>
      <c r="L284" s="30"/>
      <c r="M284" s="157"/>
      <c r="N284" s="158"/>
      <c r="O284" s="55"/>
      <c r="P284" s="55"/>
      <c r="Q284" s="55"/>
      <c r="R284" s="55"/>
      <c r="S284" s="55"/>
      <c r="T284" s="56"/>
      <c r="U284" s="174"/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4"/>
      <c r="AT284" s="14"/>
      <c r="AU284" s="14"/>
    </row>
    <row r="285" spans="1:65" s="2" customFormat="1" ht="24.2" customHeight="1">
      <c r="A285" s="29"/>
      <c r="B285" s="140"/>
      <c r="C285" s="160" t="s">
        <v>403</v>
      </c>
      <c r="D285" s="160" t="s">
        <v>258</v>
      </c>
      <c r="E285" s="161" t="s">
        <v>414</v>
      </c>
      <c r="F285" s="162" t="s">
        <v>415</v>
      </c>
      <c r="G285" s="163" t="s">
        <v>129</v>
      </c>
      <c r="H285" s="164">
        <v>1</v>
      </c>
      <c r="I285" s="165"/>
      <c r="J285" s="166">
        <f>ROUND(I285*H285,2)</f>
        <v>0</v>
      </c>
      <c r="K285" s="162" t="s">
        <v>138</v>
      </c>
      <c r="L285" s="167"/>
      <c r="M285" s="168" t="s">
        <v>1</v>
      </c>
      <c r="N285" s="169" t="s">
        <v>37</v>
      </c>
      <c r="O285" s="55"/>
      <c r="P285" s="150">
        <f>O285*H285</f>
        <v>0</v>
      </c>
      <c r="Q285" s="150">
        <v>0.0086</v>
      </c>
      <c r="R285" s="150">
        <f>Q285*H285</f>
        <v>0.0086</v>
      </c>
      <c r="S285" s="150">
        <v>0</v>
      </c>
      <c r="T285" s="151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2" t="s">
        <v>393</v>
      </c>
      <c r="AT285" s="152" t="s">
        <v>258</v>
      </c>
      <c r="AU285" s="152" t="s">
        <v>80</v>
      </c>
      <c r="AY285" s="14" t="s">
        <v>122</v>
      </c>
      <c r="BE285" s="153">
        <f>IF(N285="základní",J285,0)</f>
        <v>0</v>
      </c>
      <c r="BF285" s="153">
        <f>IF(N285="snížená",J285,0)</f>
        <v>0</v>
      </c>
      <c r="BG285" s="153">
        <f>IF(N285="zákl. přenesená",J285,0)</f>
        <v>0</v>
      </c>
      <c r="BH285" s="153">
        <f>IF(N285="sníž. přenesená",J285,0)</f>
        <v>0</v>
      </c>
      <c r="BI285" s="153">
        <f>IF(N285="nulová",J285,0)</f>
        <v>0</v>
      </c>
      <c r="BJ285" s="14" t="s">
        <v>78</v>
      </c>
      <c r="BK285" s="153">
        <f>ROUND(I285*H285,2)</f>
        <v>0</v>
      </c>
      <c r="BL285" s="14" t="s">
        <v>194</v>
      </c>
      <c r="BM285" s="152" t="s">
        <v>649</v>
      </c>
    </row>
    <row r="286" spans="1:47" s="2" customFormat="1" ht="19.5">
      <c r="A286" s="29"/>
      <c r="B286" s="30"/>
      <c r="C286" s="29"/>
      <c r="D286" s="154" t="s">
        <v>128</v>
      </c>
      <c r="E286" s="29"/>
      <c r="F286" s="155" t="s">
        <v>416</v>
      </c>
      <c r="G286" s="29"/>
      <c r="H286" s="29"/>
      <c r="I286" s="156"/>
      <c r="J286" s="29"/>
      <c r="K286" s="29"/>
      <c r="L286" s="30"/>
      <c r="M286" s="157"/>
      <c r="N286" s="158"/>
      <c r="O286" s="55"/>
      <c r="P286" s="55"/>
      <c r="Q286" s="55"/>
      <c r="R286" s="55"/>
      <c r="S286" s="55"/>
      <c r="T286" s="56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T286" s="14" t="s">
        <v>128</v>
      </c>
      <c r="AU286" s="14" t="s">
        <v>80</v>
      </c>
    </row>
    <row r="287" spans="1:47" s="178" customFormat="1" ht="12">
      <c r="A287" s="180"/>
      <c r="B287" s="181"/>
      <c r="C287" s="180"/>
      <c r="D287" s="184"/>
      <c r="E287" s="180"/>
      <c r="F287" s="199" t="s">
        <v>862</v>
      </c>
      <c r="G287" s="180"/>
      <c r="H287" s="180"/>
      <c r="I287" s="185"/>
      <c r="J287" s="180"/>
      <c r="K287" s="180"/>
      <c r="L287" s="181"/>
      <c r="M287" s="186"/>
      <c r="N287" s="187"/>
      <c r="O287" s="182"/>
      <c r="P287" s="182"/>
      <c r="Q287" s="182"/>
      <c r="R287" s="182"/>
      <c r="S287" s="182"/>
      <c r="T287" s="183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T287" s="179"/>
      <c r="AU287" s="179"/>
    </row>
    <row r="288" spans="1:65" s="2" customFormat="1" ht="24.2" customHeight="1">
      <c r="A288" s="29"/>
      <c r="B288" s="140"/>
      <c r="C288" s="160" t="s">
        <v>650</v>
      </c>
      <c r="D288" s="160" t="s">
        <v>258</v>
      </c>
      <c r="E288" s="161" t="s">
        <v>651</v>
      </c>
      <c r="F288" s="162" t="s">
        <v>652</v>
      </c>
      <c r="G288" s="163" t="s">
        <v>129</v>
      </c>
      <c r="H288" s="164">
        <v>3</v>
      </c>
      <c r="I288" s="165"/>
      <c r="J288" s="166">
        <f>ROUND(I288*H288,2)</f>
        <v>0</v>
      </c>
      <c r="K288" s="162" t="s">
        <v>138</v>
      </c>
      <c r="L288" s="167"/>
      <c r="M288" s="168" t="s">
        <v>1</v>
      </c>
      <c r="N288" s="169" t="s">
        <v>37</v>
      </c>
      <c r="O288" s="55"/>
      <c r="P288" s="150">
        <f>O288*H288</f>
        <v>0</v>
      </c>
      <c r="Q288" s="150">
        <v>0.0086</v>
      </c>
      <c r="R288" s="150">
        <f>Q288*H288</f>
        <v>0.0258</v>
      </c>
      <c r="S288" s="150">
        <v>0</v>
      </c>
      <c r="T288" s="151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2" t="s">
        <v>393</v>
      </c>
      <c r="AT288" s="152" t="s">
        <v>258</v>
      </c>
      <c r="AU288" s="152" t="s">
        <v>80</v>
      </c>
      <c r="AY288" s="14" t="s">
        <v>122</v>
      </c>
      <c r="BE288" s="153">
        <f>IF(N288="základní",J288,0)</f>
        <v>0</v>
      </c>
      <c r="BF288" s="153">
        <f>IF(N288="snížená",J288,0)</f>
        <v>0</v>
      </c>
      <c r="BG288" s="153">
        <f>IF(N288="zákl. přenesená",J288,0)</f>
        <v>0</v>
      </c>
      <c r="BH288" s="153">
        <f>IF(N288="sníž. přenesená",J288,0)</f>
        <v>0</v>
      </c>
      <c r="BI288" s="153">
        <f>IF(N288="nulová",J288,0)</f>
        <v>0</v>
      </c>
      <c r="BJ288" s="14" t="s">
        <v>78</v>
      </c>
      <c r="BK288" s="153">
        <f>ROUND(I288*H288,2)</f>
        <v>0</v>
      </c>
      <c r="BL288" s="14" t="s">
        <v>194</v>
      </c>
      <c r="BM288" s="152" t="s">
        <v>653</v>
      </c>
    </row>
    <row r="289" spans="1:47" s="2" customFormat="1" ht="19.5">
      <c r="A289" s="29"/>
      <c r="B289" s="30"/>
      <c r="C289" s="29"/>
      <c r="D289" s="154" t="s">
        <v>128</v>
      </c>
      <c r="E289" s="29"/>
      <c r="F289" s="155" t="s">
        <v>654</v>
      </c>
      <c r="G289" s="29"/>
      <c r="H289" s="29"/>
      <c r="I289" s="156"/>
      <c r="J289" s="29"/>
      <c r="K289" s="29"/>
      <c r="L289" s="30"/>
      <c r="M289" s="157"/>
      <c r="N289" s="158"/>
      <c r="O289" s="55"/>
      <c r="P289" s="55"/>
      <c r="Q289" s="55"/>
      <c r="R289" s="55"/>
      <c r="S289" s="55"/>
      <c r="T289" s="56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T289" s="14" t="s">
        <v>128</v>
      </c>
      <c r="AU289" s="14" t="s">
        <v>80</v>
      </c>
    </row>
    <row r="290" spans="1:47" s="200" customFormat="1" ht="12">
      <c r="A290" s="202"/>
      <c r="B290" s="203"/>
      <c r="C290" s="202"/>
      <c r="D290" s="206"/>
      <c r="E290" s="202"/>
      <c r="F290" s="210" t="s">
        <v>862</v>
      </c>
      <c r="G290" s="202"/>
      <c r="H290" s="202"/>
      <c r="I290" s="207"/>
      <c r="J290" s="202"/>
      <c r="K290" s="202"/>
      <c r="L290" s="203"/>
      <c r="M290" s="208"/>
      <c r="N290" s="209"/>
      <c r="O290" s="204"/>
      <c r="P290" s="204"/>
      <c r="Q290" s="204"/>
      <c r="R290" s="204"/>
      <c r="S290" s="204"/>
      <c r="T290" s="205"/>
      <c r="U290" s="202"/>
      <c r="V290" s="202"/>
      <c r="W290" s="202"/>
      <c r="X290" s="202"/>
      <c r="Y290" s="202"/>
      <c r="Z290" s="202"/>
      <c r="AA290" s="202"/>
      <c r="AB290" s="202"/>
      <c r="AC290" s="202"/>
      <c r="AD290" s="202"/>
      <c r="AE290" s="202"/>
      <c r="AT290" s="201"/>
      <c r="AU290" s="201"/>
    </row>
    <row r="291" spans="1:65" s="2" customFormat="1" ht="24.2" customHeight="1">
      <c r="A291" s="29"/>
      <c r="B291" s="140"/>
      <c r="C291" s="160" t="s">
        <v>194</v>
      </c>
      <c r="D291" s="160" t="s">
        <v>258</v>
      </c>
      <c r="E291" s="161" t="s">
        <v>418</v>
      </c>
      <c r="F291" s="162" t="s">
        <v>419</v>
      </c>
      <c r="G291" s="163" t="s">
        <v>129</v>
      </c>
      <c r="H291" s="164">
        <v>5</v>
      </c>
      <c r="I291" s="165"/>
      <c r="J291" s="166">
        <f>ROUND(I291*H291,2)</f>
        <v>0</v>
      </c>
      <c r="K291" s="162" t="s">
        <v>138</v>
      </c>
      <c r="L291" s="167"/>
      <c r="M291" s="168" t="s">
        <v>1</v>
      </c>
      <c r="N291" s="169" t="s">
        <v>37</v>
      </c>
      <c r="O291" s="55"/>
      <c r="P291" s="150">
        <f>O291*H291</f>
        <v>0</v>
      </c>
      <c r="Q291" s="150">
        <v>0.0086</v>
      </c>
      <c r="R291" s="150">
        <f>Q291*H291</f>
        <v>0.043</v>
      </c>
      <c r="S291" s="150">
        <v>0</v>
      </c>
      <c r="T291" s="151">
        <f>S291*H291</f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52" t="s">
        <v>393</v>
      </c>
      <c r="AT291" s="152" t="s">
        <v>258</v>
      </c>
      <c r="AU291" s="152" t="s">
        <v>80</v>
      </c>
      <c r="AY291" s="14" t="s">
        <v>122</v>
      </c>
      <c r="BE291" s="153">
        <f>IF(N291="základní",J291,0)</f>
        <v>0</v>
      </c>
      <c r="BF291" s="153">
        <f>IF(N291="snížená",J291,0)</f>
        <v>0</v>
      </c>
      <c r="BG291" s="153">
        <f>IF(N291="zákl. přenesená",J291,0)</f>
        <v>0</v>
      </c>
      <c r="BH291" s="153">
        <f>IF(N291="sníž. přenesená",J291,0)</f>
        <v>0</v>
      </c>
      <c r="BI291" s="153">
        <f>IF(N291="nulová",J291,0)</f>
        <v>0</v>
      </c>
      <c r="BJ291" s="14" t="s">
        <v>78</v>
      </c>
      <c r="BK291" s="153">
        <f>ROUND(I291*H291,2)</f>
        <v>0</v>
      </c>
      <c r="BL291" s="14" t="s">
        <v>194</v>
      </c>
      <c r="BM291" s="152" t="s">
        <v>655</v>
      </c>
    </row>
    <row r="292" spans="1:47" s="2" customFormat="1" ht="19.5">
      <c r="A292" s="29"/>
      <c r="B292" s="30"/>
      <c r="C292" s="29"/>
      <c r="D292" s="154" t="s">
        <v>128</v>
      </c>
      <c r="E292" s="29"/>
      <c r="F292" s="155" t="s">
        <v>420</v>
      </c>
      <c r="G292" s="29"/>
      <c r="H292" s="29"/>
      <c r="I292" s="156"/>
      <c r="J292" s="29"/>
      <c r="K292" s="29"/>
      <c r="L292" s="30"/>
      <c r="M292" s="157"/>
      <c r="N292" s="158"/>
      <c r="O292" s="55"/>
      <c r="P292" s="55"/>
      <c r="Q292" s="55"/>
      <c r="R292" s="55"/>
      <c r="S292" s="55"/>
      <c r="T292" s="56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T292" s="14" t="s">
        <v>128</v>
      </c>
      <c r="AU292" s="14" t="s">
        <v>80</v>
      </c>
    </row>
    <row r="293" spans="1:47" s="189" customFormat="1" ht="12">
      <c r="A293" s="191"/>
      <c r="B293" s="192"/>
      <c r="C293" s="191"/>
      <c r="D293" s="195"/>
      <c r="E293" s="191"/>
      <c r="F293" s="210" t="s">
        <v>862</v>
      </c>
      <c r="G293" s="191"/>
      <c r="H293" s="191"/>
      <c r="I293" s="196"/>
      <c r="J293" s="191"/>
      <c r="K293" s="191"/>
      <c r="L293" s="192"/>
      <c r="M293" s="197"/>
      <c r="N293" s="198"/>
      <c r="O293" s="193"/>
      <c r="P293" s="193"/>
      <c r="Q293" s="193"/>
      <c r="R293" s="193"/>
      <c r="S293" s="193"/>
      <c r="T293" s="194"/>
      <c r="U293" s="191"/>
      <c r="V293" s="191"/>
      <c r="W293" s="191"/>
      <c r="X293" s="191"/>
      <c r="Y293" s="191"/>
      <c r="Z293" s="191"/>
      <c r="AA293" s="191"/>
      <c r="AB293" s="191"/>
      <c r="AC293" s="191"/>
      <c r="AD293" s="191"/>
      <c r="AE293" s="191"/>
      <c r="AT293" s="190"/>
      <c r="AU293" s="190"/>
    </row>
    <row r="294" spans="1:65" s="2" customFormat="1" ht="24.2" customHeight="1">
      <c r="A294" s="29"/>
      <c r="B294" s="140"/>
      <c r="C294" s="160" t="s">
        <v>656</v>
      </c>
      <c r="D294" s="160" t="s">
        <v>258</v>
      </c>
      <c r="E294" s="161" t="s">
        <v>423</v>
      </c>
      <c r="F294" s="162" t="s">
        <v>424</v>
      </c>
      <c r="G294" s="163" t="s">
        <v>129</v>
      </c>
      <c r="H294" s="164">
        <v>1</v>
      </c>
      <c r="I294" s="165"/>
      <c r="J294" s="166">
        <f>ROUND(I294*H294,2)</f>
        <v>0</v>
      </c>
      <c r="K294" s="162" t="s">
        <v>138</v>
      </c>
      <c r="L294" s="167"/>
      <c r="M294" s="168" t="s">
        <v>1</v>
      </c>
      <c r="N294" s="169" t="s">
        <v>37</v>
      </c>
      <c r="O294" s="55"/>
      <c r="P294" s="150">
        <f>O294*H294</f>
        <v>0</v>
      </c>
      <c r="Q294" s="150">
        <v>0.0086</v>
      </c>
      <c r="R294" s="150">
        <f>Q294*H294</f>
        <v>0.0086</v>
      </c>
      <c r="S294" s="150">
        <v>0</v>
      </c>
      <c r="T294" s="151">
        <f>S294*H294</f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52" t="s">
        <v>393</v>
      </c>
      <c r="AT294" s="152" t="s">
        <v>258</v>
      </c>
      <c r="AU294" s="152" t="s">
        <v>80</v>
      </c>
      <c r="AY294" s="14" t="s">
        <v>122</v>
      </c>
      <c r="BE294" s="153">
        <f>IF(N294="základní",J294,0)</f>
        <v>0</v>
      </c>
      <c r="BF294" s="153">
        <f>IF(N294="snížená",J294,0)</f>
        <v>0</v>
      </c>
      <c r="BG294" s="153">
        <f>IF(N294="zákl. přenesená",J294,0)</f>
        <v>0</v>
      </c>
      <c r="BH294" s="153">
        <f>IF(N294="sníž. přenesená",J294,0)</f>
        <v>0</v>
      </c>
      <c r="BI294" s="153">
        <f>IF(N294="nulová",J294,0)</f>
        <v>0</v>
      </c>
      <c r="BJ294" s="14" t="s">
        <v>78</v>
      </c>
      <c r="BK294" s="153">
        <f>ROUND(I294*H294,2)</f>
        <v>0</v>
      </c>
      <c r="BL294" s="14" t="s">
        <v>194</v>
      </c>
      <c r="BM294" s="152" t="s">
        <v>657</v>
      </c>
    </row>
    <row r="295" spans="1:47" s="2" customFormat="1" ht="19.5">
      <c r="A295" s="29"/>
      <c r="B295" s="30"/>
      <c r="C295" s="29"/>
      <c r="D295" s="154" t="s">
        <v>128</v>
      </c>
      <c r="E295" s="29"/>
      <c r="F295" s="155" t="s">
        <v>425</v>
      </c>
      <c r="G295" s="29"/>
      <c r="H295" s="29"/>
      <c r="I295" s="156"/>
      <c r="J295" s="29"/>
      <c r="K295" s="29"/>
      <c r="L295" s="30"/>
      <c r="M295" s="157"/>
      <c r="N295" s="158"/>
      <c r="O295" s="55"/>
      <c r="P295" s="55"/>
      <c r="Q295" s="55"/>
      <c r="R295" s="55"/>
      <c r="S295" s="55"/>
      <c r="T295" s="56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T295" s="14" t="s">
        <v>128</v>
      </c>
      <c r="AU295" s="14" t="s">
        <v>80</v>
      </c>
    </row>
    <row r="296" spans="1:47" s="200" customFormat="1" ht="12">
      <c r="A296" s="202"/>
      <c r="B296" s="203"/>
      <c r="C296" s="202"/>
      <c r="D296" s="206"/>
      <c r="E296" s="202"/>
      <c r="F296" s="210" t="s">
        <v>863</v>
      </c>
      <c r="G296" s="202"/>
      <c r="H296" s="202"/>
      <c r="I296" s="207"/>
      <c r="J296" s="202"/>
      <c r="K296" s="202"/>
      <c r="L296" s="203"/>
      <c r="M296" s="208"/>
      <c r="N296" s="209"/>
      <c r="O296" s="204"/>
      <c r="P296" s="204"/>
      <c r="Q296" s="204"/>
      <c r="R296" s="204"/>
      <c r="S296" s="204"/>
      <c r="T296" s="205"/>
      <c r="U296" s="202"/>
      <c r="V296" s="202"/>
      <c r="W296" s="202"/>
      <c r="X296" s="202"/>
      <c r="Y296" s="202"/>
      <c r="Z296" s="202"/>
      <c r="AA296" s="202"/>
      <c r="AB296" s="202"/>
      <c r="AC296" s="202"/>
      <c r="AD296" s="202"/>
      <c r="AE296" s="202"/>
      <c r="AT296" s="201"/>
      <c r="AU296" s="201"/>
    </row>
    <row r="297" spans="1:65" s="2" customFormat="1" ht="21.75" customHeight="1">
      <c r="A297" s="29"/>
      <c r="B297" s="140"/>
      <c r="C297" s="160" t="s">
        <v>658</v>
      </c>
      <c r="D297" s="160" t="s">
        <v>258</v>
      </c>
      <c r="E297" s="161" t="s">
        <v>426</v>
      </c>
      <c r="F297" s="162" t="s">
        <v>427</v>
      </c>
      <c r="G297" s="163" t="s">
        <v>129</v>
      </c>
      <c r="H297" s="164">
        <v>24</v>
      </c>
      <c r="I297" s="165"/>
      <c r="J297" s="166">
        <f>ROUND(I297*H297,2)</f>
        <v>0</v>
      </c>
      <c r="K297" s="162" t="s">
        <v>138</v>
      </c>
      <c r="L297" s="167"/>
      <c r="M297" s="168" t="s">
        <v>1</v>
      </c>
      <c r="N297" s="169" t="s">
        <v>37</v>
      </c>
      <c r="O297" s="55"/>
      <c r="P297" s="150">
        <f>O297*H297</f>
        <v>0</v>
      </c>
      <c r="Q297" s="150">
        <v>0</v>
      </c>
      <c r="R297" s="150">
        <f>Q297*H297</f>
        <v>0</v>
      </c>
      <c r="S297" s="150">
        <v>0</v>
      </c>
      <c r="T297" s="151">
        <f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52" t="s">
        <v>288</v>
      </c>
      <c r="AT297" s="152" t="s">
        <v>258</v>
      </c>
      <c r="AU297" s="152" t="s">
        <v>80</v>
      </c>
      <c r="AY297" s="14" t="s">
        <v>122</v>
      </c>
      <c r="BE297" s="153">
        <f>IF(N297="základní",J297,0)</f>
        <v>0</v>
      </c>
      <c r="BF297" s="153">
        <f>IF(N297="snížená",J297,0)</f>
        <v>0</v>
      </c>
      <c r="BG297" s="153">
        <f>IF(N297="zákl. přenesená",J297,0)</f>
        <v>0</v>
      </c>
      <c r="BH297" s="153">
        <f>IF(N297="sníž. přenesená",J297,0)</f>
        <v>0</v>
      </c>
      <c r="BI297" s="153">
        <f>IF(N297="nulová",J297,0)</f>
        <v>0</v>
      </c>
      <c r="BJ297" s="14" t="s">
        <v>78</v>
      </c>
      <c r="BK297" s="153">
        <f>ROUND(I297*H297,2)</f>
        <v>0</v>
      </c>
      <c r="BL297" s="14" t="s">
        <v>222</v>
      </c>
      <c r="BM297" s="152" t="s">
        <v>659</v>
      </c>
    </row>
    <row r="298" spans="1:47" s="2" customFormat="1" ht="12">
      <c r="A298" s="29"/>
      <c r="B298" s="30"/>
      <c r="C298" s="29"/>
      <c r="D298" s="154" t="s">
        <v>128</v>
      </c>
      <c r="E298" s="29"/>
      <c r="F298" s="155" t="s">
        <v>427</v>
      </c>
      <c r="G298" s="29"/>
      <c r="H298" s="29"/>
      <c r="I298" s="156"/>
      <c r="J298" s="29"/>
      <c r="K298" s="29"/>
      <c r="L298" s="30"/>
      <c r="M298" s="157"/>
      <c r="N298" s="158"/>
      <c r="O298" s="55"/>
      <c r="P298" s="55"/>
      <c r="Q298" s="55"/>
      <c r="R298" s="55"/>
      <c r="S298" s="55"/>
      <c r="T298" s="56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T298" s="14" t="s">
        <v>128</v>
      </c>
      <c r="AU298" s="14" t="s">
        <v>80</v>
      </c>
    </row>
    <row r="299" spans="1:47" s="2" customFormat="1" ht="19.5">
      <c r="A299" s="29"/>
      <c r="B299" s="30"/>
      <c r="C299" s="29"/>
      <c r="D299" s="154" t="s">
        <v>165</v>
      </c>
      <c r="E299" s="29"/>
      <c r="F299" s="159" t="s">
        <v>428</v>
      </c>
      <c r="G299" s="29"/>
      <c r="H299" s="29"/>
      <c r="I299" s="156"/>
      <c r="J299" s="29"/>
      <c r="K299" s="29"/>
      <c r="L299" s="30"/>
      <c r="M299" s="157"/>
      <c r="N299" s="158"/>
      <c r="O299" s="55"/>
      <c r="P299" s="55"/>
      <c r="Q299" s="55"/>
      <c r="R299" s="55"/>
      <c r="S299" s="55"/>
      <c r="T299" s="56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T299" s="14" t="s">
        <v>165</v>
      </c>
      <c r="AU299" s="14" t="s">
        <v>80</v>
      </c>
    </row>
    <row r="300" spans="1:65" s="2" customFormat="1" ht="24.2" customHeight="1">
      <c r="A300" s="29"/>
      <c r="B300" s="140"/>
      <c r="C300" s="175" t="s">
        <v>660</v>
      </c>
      <c r="D300" s="141" t="s">
        <v>124</v>
      </c>
      <c r="E300" s="142" t="s">
        <v>431</v>
      </c>
      <c r="F300" s="143" t="s">
        <v>432</v>
      </c>
      <c r="G300" s="144" t="s">
        <v>129</v>
      </c>
      <c r="H300" s="177">
        <v>13</v>
      </c>
      <c r="I300" s="146"/>
      <c r="J300" s="147">
        <f>ROUND(I300*H300,2)</f>
        <v>0</v>
      </c>
      <c r="K300" s="143" t="s">
        <v>138</v>
      </c>
      <c r="L300" s="30"/>
      <c r="M300" s="148" t="s">
        <v>1</v>
      </c>
      <c r="N300" s="149" t="s">
        <v>37</v>
      </c>
      <c r="O300" s="55"/>
      <c r="P300" s="150">
        <f>O300*H300</f>
        <v>0</v>
      </c>
      <c r="Q300" s="150">
        <v>0</v>
      </c>
      <c r="R300" s="150">
        <f>Q300*H300</f>
        <v>0</v>
      </c>
      <c r="S300" s="150">
        <v>0</v>
      </c>
      <c r="T300" s="151">
        <f>S300*H300</f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2" t="s">
        <v>194</v>
      </c>
      <c r="AT300" s="152" t="s">
        <v>124</v>
      </c>
      <c r="AU300" s="152" t="s">
        <v>80</v>
      </c>
      <c r="AY300" s="14" t="s">
        <v>122</v>
      </c>
      <c r="BE300" s="153">
        <f>IF(N300="základní",J300,0)</f>
        <v>0</v>
      </c>
      <c r="BF300" s="153">
        <f>IF(N300="snížená",J300,0)</f>
        <v>0</v>
      </c>
      <c r="BG300" s="153">
        <f>IF(N300="zákl. přenesená",J300,0)</f>
        <v>0</v>
      </c>
      <c r="BH300" s="153">
        <f>IF(N300="sníž. přenesená",J300,0)</f>
        <v>0</v>
      </c>
      <c r="BI300" s="153">
        <f>IF(N300="nulová",J300,0)</f>
        <v>0</v>
      </c>
      <c r="BJ300" s="14" t="s">
        <v>78</v>
      </c>
      <c r="BK300" s="153">
        <f>ROUND(I300*H300,2)</f>
        <v>0</v>
      </c>
      <c r="BL300" s="14" t="s">
        <v>194</v>
      </c>
      <c r="BM300" s="152" t="s">
        <v>661</v>
      </c>
    </row>
    <row r="301" spans="1:47" s="2" customFormat="1" ht="12">
      <c r="A301" s="29"/>
      <c r="B301" s="30"/>
      <c r="C301" s="29"/>
      <c r="D301" s="154" t="s">
        <v>128</v>
      </c>
      <c r="E301" s="29"/>
      <c r="F301" s="155" t="s">
        <v>432</v>
      </c>
      <c r="G301" s="29"/>
      <c r="H301" s="29"/>
      <c r="I301" s="156"/>
      <c r="J301" s="29"/>
      <c r="K301" s="29"/>
      <c r="L301" s="30"/>
      <c r="M301" s="157"/>
      <c r="N301" s="158"/>
      <c r="O301" s="55"/>
      <c r="P301" s="55"/>
      <c r="Q301" s="55"/>
      <c r="R301" s="55"/>
      <c r="S301" s="55"/>
      <c r="T301" s="56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T301" s="14" t="s">
        <v>128</v>
      </c>
      <c r="AU301" s="14" t="s">
        <v>80</v>
      </c>
    </row>
    <row r="302" spans="1:65" s="2" customFormat="1" ht="24.2" customHeight="1">
      <c r="A302" s="29"/>
      <c r="B302" s="140"/>
      <c r="C302" s="141" t="s">
        <v>429</v>
      </c>
      <c r="D302" s="141" t="s">
        <v>124</v>
      </c>
      <c r="E302" s="142" t="s">
        <v>434</v>
      </c>
      <c r="F302" s="143" t="s">
        <v>435</v>
      </c>
      <c r="G302" s="144" t="s">
        <v>129</v>
      </c>
      <c r="H302" s="145">
        <v>9</v>
      </c>
      <c r="I302" s="146"/>
      <c r="J302" s="147">
        <f>ROUND(I302*H302,2)</f>
        <v>0</v>
      </c>
      <c r="K302" s="143" t="s">
        <v>126</v>
      </c>
      <c r="L302" s="30"/>
      <c r="M302" s="148" t="s">
        <v>1</v>
      </c>
      <c r="N302" s="149" t="s">
        <v>37</v>
      </c>
      <c r="O302" s="55"/>
      <c r="P302" s="150">
        <f>O302*H302</f>
        <v>0</v>
      </c>
      <c r="Q302" s="150">
        <v>0</v>
      </c>
      <c r="R302" s="150">
        <f>Q302*H302</f>
        <v>0</v>
      </c>
      <c r="S302" s="150">
        <v>0</v>
      </c>
      <c r="T302" s="151">
        <f>S302*H302</f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52" t="s">
        <v>194</v>
      </c>
      <c r="AT302" s="152" t="s">
        <v>124</v>
      </c>
      <c r="AU302" s="152" t="s">
        <v>80</v>
      </c>
      <c r="AY302" s="14" t="s">
        <v>122</v>
      </c>
      <c r="BE302" s="153">
        <f>IF(N302="základní",J302,0)</f>
        <v>0</v>
      </c>
      <c r="BF302" s="153">
        <f>IF(N302="snížená",J302,0)</f>
        <v>0</v>
      </c>
      <c r="BG302" s="153">
        <f>IF(N302="zákl. přenesená",J302,0)</f>
        <v>0</v>
      </c>
      <c r="BH302" s="153">
        <f>IF(N302="sníž. přenesená",J302,0)</f>
        <v>0</v>
      </c>
      <c r="BI302" s="153">
        <f>IF(N302="nulová",J302,0)</f>
        <v>0</v>
      </c>
      <c r="BJ302" s="14" t="s">
        <v>78</v>
      </c>
      <c r="BK302" s="153">
        <f>ROUND(I302*H302,2)</f>
        <v>0</v>
      </c>
      <c r="BL302" s="14" t="s">
        <v>194</v>
      </c>
      <c r="BM302" s="152" t="s">
        <v>662</v>
      </c>
    </row>
    <row r="303" spans="1:47" s="2" customFormat="1" ht="19.5">
      <c r="A303" s="29"/>
      <c r="B303" s="30"/>
      <c r="C303" s="29"/>
      <c r="D303" s="154" t="s">
        <v>128</v>
      </c>
      <c r="E303" s="29"/>
      <c r="F303" s="155" t="s">
        <v>436</v>
      </c>
      <c r="G303" s="29"/>
      <c r="H303" s="29"/>
      <c r="I303" s="156"/>
      <c r="J303" s="29"/>
      <c r="K303" s="29"/>
      <c r="L303" s="30"/>
      <c r="M303" s="157"/>
      <c r="N303" s="158"/>
      <c r="O303" s="55"/>
      <c r="P303" s="55"/>
      <c r="Q303" s="55"/>
      <c r="R303" s="55"/>
      <c r="S303" s="55"/>
      <c r="T303" s="56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T303" s="14" t="s">
        <v>128</v>
      </c>
      <c r="AU303" s="14" t="s">
        <v>80</v>
      </c>
    </row>
    <row r="304" spans="1:65" s="2" customFormat="1" ht="21.75" customHeight="1">
      <c r="A304" s="29"/>
      <c r="B304" s="140"/>
      <c r="C304" s="160" t="s">
        <v>469</v>
      </c>
      <c r="D304" s="160" t="s">
        <v>258</v>
      </c>
      <c r="E304" s="161" t="s">
        <v>438</v>
      </c>
      <c r="F304" s="162" t="s">
        <v>439</v>
      </c>
      <c r="G304" s="163" t="s">
        <v>129</v>
      </c>
      <c r="H304" s="164">
        <v>9</v>
      </c>
      <c r="I304" s="165"/>
      <c r="J304" s="166">
        <f>ROUND(I304*H304,2)</f>
        <v>0</v>
      </c>
      <c r="K304" s="162" t="s">
        <v>138</v>
      </c>
      <c r="L304" s="167"/>
      <c r="M304" s="168" t="s">
        <v>1</v>
      </c>
      <c r="N304" s="169" t="s">
        <v>37</v>
      </c>
      <c r="O304" s="55"/>
      <c r="P304" s="150">
        <f>O304*H304</f>
        <v>0</v>
      </c>
      <c r="Q304" s="150">
        <v>0.00019</v>
      </c>
      <c r="R304" s="150">
        <f>Q304*H304</f>
        <v>0.0017100000000000001</v>
      </c>
      <c r="S304" s="150">
        <v>0</v>
      </c>
      <c r="T304" s="151">
        <f>S304*H304</f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52" t="s">
        <v>393</v>
      </c>
      <c r="AT304" s="152" t="s">
        <v>258</v>
      </c>
      <c r="AU304" s="152" t="s">
        <v>80</v>
      </c>
      <c r="AY304" s="14" t="s">
        <v>122</v>
      </c>
      <c r="BE304" s="153">
        <f>IF(N304="základní",J304,0)</f>
        <v>0</v>
      </c>
      <c r="BF304" s="153">
        <f>IF(N304="snížená",J304,0)</f>
        <v>0</v>
      </c>
      <c r="BG304" s="153">
        <f>IF(N304="zákl. přenesená",J304,0)</f>
        <v>0</v>
      </c>
      <c r="BH304" s="153">
        <f>IF(N304="sníž. přenesená",J304,0)</f>
        <v>0</v>
      </c>
      <c r="BI304" s="153">
        <f>IF(N304="nulová",J304,0)</f>
        <v>0</v>
      </c>
      <c r="BJ304" s="14" t="s">
        <v>78</v>
      </c>
      <c r="BK304" s="153">
        <f>ROUND(I304*H304,2)</f>
        <v>0</v>
      </c>
      <c r="BL304" s="14" t="s">
        <v>194</v>
      </c>
      <c r="BM304" s="152" t="s">
        <v>663</v>
      </c>
    </row>
    <row r="305" spans="1:47" s="2" customFormat="1" ht="12">
      <c r="A305" s="29"/>
      <c r="B305" s="30"/>
      <c r="C305" s="29"/>
      <c r="D305" s="154" t="s">
        <v>128</v>
      </c>
      <c r="E305" s="29"/>
      <c r="F305" s="155" t="s">
        <v>439</v>
      </c>
      <c r="G305" s="29"/>
      <c r="H305" s="29"/>
      <c r="I305" s="156"/>
      <c r="J305" s="29"/>
      <c r="K305" s="29"/>
      <c r="L305" s="30"/>
      <c r="M305" s="157"/>
      <c r="N305" s="158"/>
      <c r="O305" s="55"/>
      <c r="P305" s="55"/>
      <c r="Q305" s="55"/>
      <c r="R305" s="55"/>
      <c r="S305" s="55"/>
      <c r="T305" s="56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T305" s="14" t="s">
        <v>128</v>
      </c>
      <c r="AU305" s="14" t="s">
        <v>80</v>
      </c>
    </row>
    <row r="306" spans="1:65" s="2" customFormat="1" ht="24.2" customHeight="1">
      <c r="A306" s="29"/>
      <c r="B306" s="140"/>
      <c r="C306" s="141" t="s">
        <v>473</v>
      </c>
      <c r="D306" s="141" t="s">
        <v>124</v>
      </c>
      <c r="E306" s="142" t="s">
        <v>441</v>
      </c>
      <c r="F306" s="143" t="s">
        <v>442</v>
      </c>
      <c r="G306" s="144" t="s">
        <v>129</v>
      </c>
      <c r="H306" s="145">
        <v>13</v>
      </c>
      <c r="I306" s="146"/>
      <c r="J306" s="147">
        <f>ROUND(I306*H306,2)</f>
        <v>0</v>
      </c>
      <c r="K306" s="143" t="s">
        <v>126</v>
      </c>
      <c r="L306" s="30"/>
      <c r="M306" s="148" t="s">
        <v>1</v>
      </c>
      <c r="N306" s="149" t="s">
        <v>37</v>
      </c>
      <c r="O306" s="55"/>
      <c r="P306" s="150">
        <f>O306*H306</f>
        <v>0</v>
      </c>
      <c r="Q306" s="150">
        <v>0</v>
      </c>
      <c r="R306" s="150">
        <f>Q306*H306</f>
        <v>0</v>
      </c>
      <c r="S306" s="150">
        <v>0</v>
      </c>
      <c r="T306" s="151">
        <f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52" t="s">
        <v>194</v>
      </c>
      <c r="AT306" s="152" t="s">
        <v>124</v>
      </c>
      <c r="AU306" s="152" t="s">
        <v>80</v>
      </c>
      <c r="AY306" s="14" t="s">
        <v>122</v>
      </c>
      <c r="BE306" s="153">
        <f>IF(N306="základní",J306,0)</f>
        <v>0</v>
      </c>
      <c r="BF306" s="153">
        <f>IF(N306="snížená",J306,0)</f>
        <v>0</v>
      </c>
      <c r="BG306" s="153">
        <f>IF(N306="zákl. přenesená",J306,0)</f>
        <v>0</v>
      </c>
      <c r="BH306" s="153">
        <f>IF(N306="sníž. přenesená",J306,0)</f>
        <v>0</v>
      </c>
      <c r="BI306" s="153">
        <f>IF(N306="nulová",J306,0)</f>
        <v>0</v>
      </c>
      <c r="BJ306" s="14" t="s">
        <v>78</v>
      </c>
      <c r="BK306" s="153">
        <f>ROUND(I306*H306,2)</f>
        <v>0</v>
      </c>
      <c r="BL306" s="14" t="s">
        <v>194</v>
      </c>
      <c r="BM306" s="152" t="s">
        <v>664</v>
      </c>
    </row>
    <row r="307" spans="1:47" s="2" customFormat="1" ht="19.5">
      <c r="A307" s="29"/>
      <c r="B307" s="30"/>
      <c r="C307" s="29"/>
      <c r="D307" s="154" t="s">
        <v>128</v>
      </c>
      <c r="E307" s="29"/>
      <c r="F307" s="155" t="s">
        <v>442</v>
      </c>
      <c r="G307" s="29"/>
      <c r="H307" s="29"/>
      <c r="I307" s="156"/>
      <c r="J307" s="29"/>
      <c r="K307" s="29"/>
      <c r="L307" s="30"/>
      <c r="M307" s="157"/>
      <c r="N307" s="158"/>
      <c r="O307" s="55"/>
      <c r="P307" s="55"/>
      <c r="Q307" s="55"/>
      <c r="R307" s="55"/>
      <c r="S307" s="55"/>
      <c r="T307" s="56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T307" s="14" t="s">
        <v>128</v>
      </c>
      <c r="AU307" s="14" t="s">
        <v>80</v>
      </c>
    </row>
    <row r="308" spans="1:65" s="2" customFormat="1" ht="37.9" customHeight="1">
      <c r="A308" s="29"/>
      <c r="B308" s="140"/>
      <c r="C308" s="141" t="s">
        <v>453</v>
      </c>
      <c r="D308" s="141" t="s">
        <v>124</v>
      </c>
      <c r="E308" s="142" t="s">
        <v>450</v>
      </c>
      <c r="F308" s="143" t="s">
        <v>451</v>
      </c>
      <c r="G308" s="144" t="s">
        <v>225</v>
      </c>
      <c r="H308" s="145">
        <v>616</v>
      </c>
      <c r="I308" s="146"/>
      <c r="J308" s="147">
        <f>ROUND(I308*H308,2)</f>
        <v>0</v>
      </c>
      <c r="K308" s="143" t="s">
        <v>126</v>
      </c>
      <c r="L308" s="30"/>
      <c r="M308" s="148" t="s">
        <v>1</v>
      </c>
      <c r="N308" s="149" t="s">
        <v>37</v>
      </c>
      <c r="O308" s="55"/>
      <c r="P308" s="150">
        <f>O308*H308</f>
        <v>0</v>
      </c>
      <c r="Q308" s="150">
        <v>0</v>
      </c>
      <c r="R308" s="150">
        <f>Q308*H308</f>
        <v>0</v>
      </c>
      <c r="S308" s="150">
        <v>0</v>
      </c>
      <c r="T308" s="151">
        <f>S308*H308</f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52" t="s">
        <v>194</v>
      </c>
      <c r="AT308" s="152" t="s">
        <v>124</v>
      </c>
      <c r="AU308" s="152" t="s">
        <v>80</v>
      </c>
      <c r="AY308" s="14" t="s">
        <v>122</v>
      </c>
      <c r="BE308" s="153">
        <f>IF(N308="základní",J308,0)</f>
        <v>0</v>
      </c>
      <c r="BF308" s="153">
        <f>IF(N308="snížená",J308,0)</f>
        <v>0</v>
      </c>
      <c r="BG308" s="153">
        <f>IF(N308="zákl. přenesená",J308,0)</f>
        <v>0</v>
      </c>
      <c r="BH308" s="153">
        <f>IF(N308="sníž. přenesená",J308,0)</f>
        <v>0</v>
      </c>
      <c r="BI308" s="153">
        <f>IF(N308="nulová",J308,0)</f>
        <v>0</v>
      </c>
      <c r="BJ308" s="14" t="s">
        <v>78</v>
      </c>
      <c r="BK308" s="153">
        <f>ROUND(I308*H308,2)</f>
        <v>0</v>
      </c>
      <c r="BL308" s="14" t="s">
        <v>194</v>
      </c>
      <c r="BM308" s="152" t="s">
        <v>665</v>
      </c>
    </row>
    <row r="309" spans="1:47" s="2" customFormat="1" ht="29.25">
      <c r="A309" s="29"/>
      <c r="B309" s="30"/>
      <c r="C309" s="29"/>
      <c r="D309" s="154" t="s">
        <v>128</v>
      </c>
      <c r="E309" s="29"/>
      <c r="F309" s="155" t="s">
        <v>452</v>
      </c>
      <c r="G309" s="29"/>
      <c r="H309" s="29"/>
      <c r="I309" s="156"/>
      <c r="J309" s="29"/>
      <c r="K309" s="29"/>
      <c r="L309" s="30"/>
      <c r="M309" s="157"/>
      <c r="N309" s="158"/>
      <c r="O309" s="55"/>
      <c r="P309" s="55"/>
      <c r="Q309" s="55"/>
      <c r="R309" s="55"/>
      <c r="S309" s="55"/>
      <c r="T309" s="56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T309" s="14" t="s">
        <v>128</v>
      </c>
      <c r="AU309" s="14" t="s">
        <v>80</v>
      </c>
    </row>
    <row r="310" spans="1:65" s="2" customFormat="1" ht="24.2" customHeight="1">
      <c r="A310" s="29"/>
      <c r="B310" s="140"/>
      <c r="C310" s="160" t="s">
        <v>666</v>
      </c>
      <c r="D310" s="160" t="s">
        <v>258</v>
      </c>
      <c r="E310" s="161" t="s">
        <v>454</v>
      </c>
      <c r="F310" s="162" t="s">
        <v>455</v>
      </c>
      <c r="G310" s="163" t="s">
        <v>225</v>
      </c>
      <c r="H310" s="164">
        <v>116</v>
      </c>
      <c r="I310" s="165"/>
      <c r="J310" s="166">
        <f>ROUND(I310*H310,2)</f>
        <v>0</v>
      </c>
      <c r="K310" s="162" t="s">
        <v>126</v>
      </c>
      <c r="L310" s="167"/>
      <c r="M310" s="168" t="s">
        <v>1</v>
      </c>
      <c r="N310" s="169" t="s">
        <v>37</v>
      </c>
      <c r="O310" s="55"/>
      <c r="P310" s="150">
        <f>O310*H310</f>
        <v>0</v>
      </c>
      <c r="Q310" s="150">
        <v>0.00012</v>
      </c>
      <c r="R310" s="150">
        <f>Q310*H310</f>
        <v>0.01392</v>
      </c>
      <c r="S310" s="150">
        <v>0</v>
      </c>
      <c r="T310" s="151">
        <f>S310*H310</f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52" t="s">
        <v>261</v>
      </c>
      <c r="AT310" s="152" t="s">
        <v>258</v>
      </c>
      <c r="AU310" s="152" t="s">
        <v>80</v>
      </c>
      <c r="AY310" s="14" t="s">
        <v>122</v>
      </c>
      <c r="BE310" s="153">
        <f>IF(N310="základní",J310,0)</f>
        <v>0</v>
      </c>
      <c r="BF310" s="153">
        <f>IF(N310="snížená",J310,0)</f>
        <v>0</v>
      </c>
      <c r="BG310" s="153">
        <f>IF(N310="zákl. přenesená",J310,0)</f>
        <v>0</v>
      </c>
      <c r="BH310" s="153">
        <f>IF(N310="sníž. přenesená",J310,0)</f>
        <v>0</v>
      </c>
      <c r="BI310" s="153">
        <f>IF(N310="nulová",J310,0)</f>
        <v>0</v>
      </c>
      <c r="BJ310" s="14" t="s">
        <v>78</v>
      </c>
      <c r="BK310" s="153">
        <f>ROUND(I310*H310,2)</f>
        <v>0</v>
      </c>
      <c r="BL310" s="14" t="s">
        <v>261</v>
      </c>
      <c r="BM310" s="152" t="s">
        <v>667</v>
      </c>
    </row>
    <row r="311" spans="1:47" s="2" customFormat="1" ht="19.5">
      <c r="A311" s="29"/>
      <c r="B311" s="30"/>
      <c r="C311" s="29"/>
      <c r="D311" s="154" t="s">
        <v>128</v>
      </c>
      <c r="E311" s="29"/>
      <c r="F311" s="155" t="s">
        <v>455</v>
      </c>
      <c r="G311" s="29"/>
      <c r="H311" s="29"/>
      <c r="I311" s="156"/>
      <c r="J311" s="29"/>
      <c r="K311" s="29"/>
      <c r="L311" s="30"/>
      <c r="M311" s="157"/>
      <c r="N311" s="158"/>
      <c r="O311" s="55"/>
      <c r="P311" s="55"/>
      <c r="Q311" s="55"/>
      <c r="R311" s="55"/>
      <c r="S311" s="55"/>
      <c r="T311" s="56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T311" s="14" t="s">
        <v>128</v>
      </c>
      <c r="AU311" s="14" t="s">
        <v>80</v>
      </c>
    </row>
    <row r="312" spans="1:47" s="2" customFormat="1" ht="19.5">
      <c r="A312" s="29"/>
      <c r="B312" s="30"/>
      <c r="C312" s="29"/>
      <c r="D312" s="154" t="s">
        <v>165</v>
      </c>
      <c r="E312" s="29"/>
      <c r="F312" s="159" t="s">
        <v>456</v>
      </c>
      <c r="G312" s="29"/>
      <c r="H312" s="29"/>
      <c r="I312" s="156"/>
      <c r="J312" s="29"/>
      <c r="K312" s="29"/>
      <c r="L312" s="30"/>
      <c r="M312" s="157"/>
      <c r="N312" s="158"/>
      <c r="O312" s="55"/>
      <c r="P312" s="55"/>
      <c r="Q312" s="55"/>
      <c r="R312" s="55"/>
      <c r="S312" s="55"/>
      <c r="T312" s="56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T312" s="14" t="s">
        <v>165</v>
      </c>
      <c r="AU312" s="14" t="s">
        <v>80</v>
      </c>
    </row>
    <row r="313" spans="1:65" s="2" customFormat="1" ht="24.2" customHeight="1">
      <c r="A313" s="29"/>
      <c r="B313" s="140"/>
      <c r="C313" s="160" t="s">
        <v>668</v>
      </c>
      <c r="D313" s="160" t="s">
        <v>258</v>
      </c>
      <c r="E313" s="161" t="s">
        <v>457</v>
      </c>
      <c r="F313" s="162" t="s">
        <v>458</v>
      </c>
      <c r="G313" s="163" t="s">
        <v>225</v>
      </c>
      <c r="H313" s="164">
        <v>531</v>
      </c>
      <c r="I313" s="165"/>
      <c r="J313" s="166">
        <f>ROUND(I313*H313,2)</f>
        <v>0</v>
      </c>
      <c r="K313" s="162" t="s">
        <v>126</v>
      </c>
      <c r="L313" s="167"/>
      <c r="M313" s="168" t="s">
        <v>1</v>
      </c>
      <c r="N313" s="169" t="s">
        <v>37</v>
      </c>
      <c r="O313" s="55"/>
      <c r="P313" s="150">
        <f>O313*H313</f>
        <v>0</v>
      </c>
      <c r="Q313" s="150">
        <v>0.00017</v>
      </c>
      <c r="R313" s="150">
        <f>Q313*H313</f>
        <v>0.09027</v>
      </c>
      <c r="S313" s="150">
        <v>0</v>
      </c>
      <c r="T313" s="151">
        <f>S313*H313</f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52" t="s">
        <v>261</v>
      </c>
      <c r="AT313" s="152" t="s">
        <v>258</v>
      </c>
      <c r="AU313" s="152" t="s">
        <v>80</v>
      </c>
      <c r="AY313" s="14" t="s">
        <v>122</v>
      </c>
      <c r="BE313" s="153">
        <f>IF(N313="základní",J313,0)</f>
        <v>0</v>
      </c>
      <c r="BF313" s="153">
        <f>IF(N313="snížená",J313,0)</f>
        <v>0</v>
      </c>
      <c r="BG313" s="153">
        <f>IF(N313="zákl. přenesená",J313,0)</f>
        <v>0</v>
      </c>
      <c r="BH313" s="153">
        <f>IF(N313="sníž. přenesená",J313,0)</f>
        <v>0</v>
      </c>
      <c r="BI313" s="153">
        <f>IF(N313="nulová",J313,0)</f>
        <v>0</v>
      </c>
      <c r="BJ313" s="14" t="s">
        <v>78</v>
      </c>
      <c r="BK313" s="153">
        <f>ROUND(I313*H313,2)</f>
        <v>0</v>
      </c>
      <c r="BL313" s="14" t="s">
        <v>261</v>
      </c>
      <c r="BM313" s="152" t="s">
        <v>669</v>
      </c>
    </row>
    <row r="314" spans="1:47" s="2" customFormat="1" ht="19.5">
      <c r="A314" s="29"/>
      <c r="B314" s="30"/>
      <c r="C314" s="29"/>
      <c r="D314" s="154" t="s">
        <v>128</v>
      </c>
      <c r="E314" s="29"/>
      <c r="F314" s="155" t="s">
        <v>458</v>
      </c>
      <c r="G314" s="29"/>
      <c r="H314" s="29"/>
      <c r="I314" s="156"/>
      <c r="J314" s="29"/>
      <c r="K314" s="29"/>
      <c r="L314" s="30"/>
      <c r="M314" s="157"/>
      <c r="N314" s="158"/>
      <c r="O314" s="55"/>
      <c r="P314" s="55"/>
      <c r="Q314" s="55"/>
      <c r="R314" s="55"/>
      <c r="S314" s="55"/>
      <c r="T314" s="56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T314" s="14" t="s">
        <v>128</v>
      </c>
      <c r="AU314" s="14" t="s">
        <v>80</v>
      </c>
    </row>
    <row r="315" spans="1:47" s="2" customFormat="1" ht="19.5">
      <c r="A315" s="29"/>
      <c r="B315" s="30"/>
      <c r="C315" s="29"/>
      <c r="D315" s="154" t="s">
        <v>165</v>
      </c>
      <c r="E315" s="29"/>
      <c r="F315" s="159" t="s">
        <v>459</v>
      </c>
      <c r="G315" s="29"/>
      <c r="H315" s="29"/>
      <c r="I315" s="156"/>
      <c r="J315" s="29"/>
      <c r="K315" s="29"/>
      <c r="L315" s="30"/>
      <c r="M315" s="157"/>
      <c r="N315" s="158"/>
      <c r="O315" s="55"/>
      <c r="P315" s="55"/>
      <c r="Q315" s="55"/>
      <c r="R315" s="55"/>
      <c r="S315" s="55"/>
      <c r="T315" s="56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T315" s="14" t="s">
        <v>165</v>
      </c>
      <c r="AU315" s="14" t="s">
        <v>80</v>
      </c>
    </row>
    <row r="316" spans="1:65" s="2" customFormat="1" ht="37.9" customHeight="1">
      <c r="A316" s="29"/>
      <c r="B316" s="140"/>
      <c r="C316" s="141" t="s">
        <v>670</v>
      </c>
      <c r="D316" s="141" t="s">
        <v>124</v>
      </c>
      <c r="E316" s="142" t="s">
        <v>461</v>
      </c>
      <c r="F316" s="143" t="s">
        <v>462</v>
      </c>
      <c r="G316" s="144" t="s">
        <v>225</v>
      </c>
      <c r="H316" s="145">
        <v>558</v>
      </c>
      <c r="I316" s="146"/>
      <c r="J316" s="147">
        <f>ROUND(I316*H316,2)</f>
        <v>0</v>
      </c>
      <c r="K316" s="143" t="s">
        <v>126</v>
      </c>
      <c r="L316" s="30"/>
      <c r="M316" s="148" t="s">
        <v>1</v>
      </c>
      <c r="N316" s="149" t="s">
        <v>37</v>
      </c>
      <c r="O316" s="55"/>
      <c r="P316" s="150">
        <f>O316*H316</f>
        <v>0</v>
      </c>
      <c r="Q316" s="150">
        <v>0</v>
      </c>
      <c r="R316" s="150">
        <f>Q316*H316</f>
        <v>0</v>
      </c>
      <c r="S316" s="150">
        <v>0</v>
      </c>
      <c r="T316" s="151">
        <f>S316*H316</f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52" t="s">
        <v>194</v>
      </c>
      <c r="AT316" s="152" t="s">
        <v>124</v>
      </c>
      <c r="AU316" s="152" t="s">
        <v>80</v>
      </c>
      <c r="AY316" s="14" t="s">
        <v>122</v>
      </c>
      <c r="BE316" s="153">
        <f>IF(N316="základní",J316,0)</f>
        <v>0</v>
      </c>
      <c r="BF316" s="153">
        <f>IF(N316="snížená",J316,0)</f>
        <v>0</v>
      </c>
      <c r="BG316" s="153">
        <f>IF(N316="zákl. přenesená",J316,0)</f>
        <v>0</v>
      </c>
      <c r="BH316" s="153">
        <f>IF(N316="sníž. přenesená",J316,0)</f>
        <v>0</v>
      </c>
      <c r="BI316" s="153">
        <f>IF(N316="nulová",J316,0)</f>
        <v>0</v>
      </c>
      <c r="BJ316" s="14" t="s">
        <v>78</v>
      </c>
      <c r="BK316" s="153">
        <f>ROUND(I316*H316,2)</f>
        <v>0</v>
      </c>
      <c r="BL316" s="14" t="s">
        <v>194</v>
      </c>
      <c r="BM316" s="152" t="s">
        <v>671</v>
      </c>
    </row>
    <row r="317" spans="1:47" s="2" customFormat="1" ht="29.25">
      <c r="A317" s="29"/>
      <c r="B317" s="30"/>
      <c r="C317" s="29"/>
      <c r="D317" s="154" t="s">
        <v>128</v>
      </c>
      <c r="E317" s="29"/>
      <c r="F317" s="155" t="s">
        <v>463</v>
      </c>
      <c r="G317" s="29"/>
      <c r="H317" s="29"/>
      <c r="I317" s="156"/>
      <c r="J317" s="29"/>
      <c r="K317" s="29"/>
      <c r="L317" s="30"/>
      <c r="M317" s="157"/>
      <c r="N317" s="158"/>
      <c r="O317" s="55"/>
      <c r="P317" s="55"/>
      <c r="Q317" s="55"/>
      <c r="R317" s="55"/>
      <c r="S317" s="55"/>
      <c r="T317" s="56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T317" s="14" t="s">
        <v>128</v>
      </c>
      <c r="AU317" s="14" t="s">
        <v>80</v>
      </c>
    </row>
    <row r="318" spans="1:65" s="2" customFormat="1" ht="33" customHeight="1">
      <c r="A318" s="29"/>
      <c r="B318" s="140"/>
      <c r="C318" s="160" t="s">
        <v>672</v>
      </c>
      <c r="D318" s="160" t="s">
        <v>258</v>
      </c>
      <c r="E318" s="161" t="s">
        <v>464</v>
      </c>
      <c r="F318" s="162" t="s">
        <v>465</v>
      </c>
      <c r="G318" s="163" t="s">
        <v>225</v>
      </c>
      <c r="H318" s="164">
        <v>586</v>
      </c>
      <c r="I318" s="165"/>
      <c r="J318" s="166">
        <f>ROUND(I318*H318,2)</f>
        <v>0</v>
      </c>
      <c r="K318" s="162" t="s">
        <v>138</v>
      </c>
      <c r="L318" s="167"/>
      <c r="M318" s="168" t="s">
        <v>1</v>
      </c>
      <c r="N318" s="169" t="s">
        <v>37</v>
      </c>
      <c r="O318" s="55"/>
      <c r="P318" s="150">
        <f>O318*H318</f>
        <v>0</v>
      </c>
      <c r="Q318" s="150">
        <v>0.0009</v>
      </c>
      <c r="R318" s="150">
        <f>Q318*H318</f>
        <v>0.5274</v>
      </c>
      <c r="S318" s="150">
        <v>0</v>
      </c>
      <c r="T318" s="151">
        <f>S318*H318</f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2" t="s">
        <v>261</v>
      </c>
      <c r="AT318" s="152" t="s">
        <v>258</v>
      </c>
      <c r="AU318" s="152" t="s">
        <v>80</v>
      </c>
      <c r="AY318" s="14" t="s">
        <v>122</v>
      </c>
      <c r="BE318" s="153">
        <f>IF(N318="základní",J318,0)</f>
        <v>0</v>
      </c>
      <c r="BF318" s="153">
        <f>IF(N318="snížená",J318,0)</f>
        <v>0</v>
      </c>
      <c r="BG318" s="153">
        <f>IF(N318="zákl. přenesená",J318,0)</f>
        <v>0</v>
      </c>
      <c r="BH318" s="153">
        <f>IF(N318="sníž. přenesená",J318,0)</f>
        <v>0</v>
      </c>
      <c r="BI318" s="153">
        <f>IF(N318="nulová",J318,0)</f>
        <v>0</v>
      </c>
      <c r="BJ318" s="14" t="s">
        <v>78</v>
      </c>
      <c r="BK318" s="153">
        <f>ROUND(I318*H318,2)</f>
        <v>0</v>
      </c>
      <c r="BL318" s="14" t="s">
        <v>261</v>
      </c>
      <c r="BM318" s="152" t="s">
        <v>673</v>
      </c>
    </row>
    <row r="319" spans="1:47" s="2" customFormat="1" ht="19.5">
      <c r="A319" s="29"/>
      <c r="B319" s="30"/>
      <c r="C319" s="29"/>
      <c r="D319" s="154" t="s">
        <v>128</v>
      </c>
      <c r="E319" s="29"/>
      <c r="F319" s="155" t="s">
        <v>465</v>
      </c>
      <c r="G319" s="29"/>
      <c r="H319" s="29"/>
      <c r="I319" s="156"/>
      <c r="J319" s="29"/>
      <c r="K319" s="29"/>
      <c r="L319" s="30"/>
      <c r="M319" s="157"/>
      <c r="N319" s="158"/>
      <c r="O319" s="55"/>
      <c r="P319" s="55"/>
      <c r="Q319" s="55"/>
      <c r="R319" s="55"/>
      <c r="S319" s="55"/>
      <c r="T319" s="56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T319" s="14" t="s">
        <v>128</v>
      </c>
      <c r="AU319" s="14" t="s">
        <v>80</v>
      </c>
    </row>
    <row r="320" spans="1:47" s="2" customFormat="1" ht="19.5">
      <c r="A320" s="29"/>
      <c r="B320" s="30"/>
      <c r="C320" s="29"/>
      <c r="D320" s="154" t="s">
        <v>165</v>
      </c>
      <c r="E320" s="29"/>
      <c r="F320" s="159" t="s">
        <v>466</v>
      </c>
      <c r="G320" s="29"/>
      <c r="H320" s="29"/>
      <c r="I320" s="156"/>
      <c r="J320" s="29"/>
      <c r="K320" s="29"/>
      <c r="L320" s="30"/>
      <c r="M320" s="157"/>
      <c r="N320" s="158"/>
      <c r="O320" s="55"/>
      <c r="P320" s="55"/>
      <c r="Q320" s="55"/>
      <c r="R320" s="55"/>
      <c r="S320" s="55"/>
      <c r="T320" s="56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T320" s="14" t="s">
        <v>165</v>
      </c>
      <c r="AU320" s="14" t="s">
        <v>80</v>
      </c>
    </row>
    <row r="321" spans="1:65" s="2" customFormat="1" ht="24.2" customHeight="1">
      <c r="A321" s="29"/>
      <c r="B321" s="140"/>
      <c r="C321" s="141" t="s">
        <v>477</v>
      </c>
      <c r="D321" s="141" t="s">
        <v>124</v>
      </c>
      <c r="E321" s="142" t="s">
        <v>470</v>
      </c>
      <c r="F321" s="143" t="s">
        <v>471</v>
      </c>
      <c r="G321" s="144" t="s">
        <v>129</v>
      </c>
      <c r="H321" s="145">
        <v>10</v>
      </c>
      <c r="I321" s="146"/>
      <c r="J321" s="147">
        <f>ROUND(I321*H321,2)</f>
        <v>0</v>
      </c>
      <c r="K321" s="143" t="s">
        <v>126</v>
      </c>
      <c r="L321" s="30"/>
      <c r="M321" s="148" t="s">
        <v>1</v>
      </c>
      <c r="N321" s="149" t="s">
        <v>37</v>
      </c>
      <c r="O321" s="55"/>
      <c r="P321" s="150">
        <f>O321*H321</f>
        <v>0</v>
      </c>
      <c r="Q321" s="150">
        <v>0</v>
      </c>
      <c r="R321" s="150">
        <f>Q321*H321</f>
        <v>0</v>
      </c>
      <c r="S321" s="150">
        <v>0</v>
      </c>
      <c r="T321" s="151">
        <f>S321*H321</f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52" t="s">
        <v>222</v>
      </c>
      <c r="AT321" s="152" t="s">
        <v>124</v>
      </c>
      <c r="AU321" s="152" t="s">
        <v>80</v>
      </c>
      <c r="AY321" s="14" t="s">
        <v>122</v>
      </c>
      <c r="BE321" s="153">
        <f>IF(N321="základní",J321,0)</f>
        <v>0</v>
      </c>
      <c r="BF321" s="153">
        <f>IF(N321="snížená",J321,0)</f>
        <v>0</v>
      </c>
      <c r="BG321" s="153">
        <f>IF(N321="zákl. přenesená",J321,0)</f>
        <v>0</v>
      </c>
      <c r="BH321" s="153">
        <f>IF(N321="sníž. přenesená",J321,0)</f>
        <v>0</v>
      </c>
      <c r="BI321" s="153">
        <f>IF(N321="nulová",J321,0)</f>
        <v>0</v>
      </c>
      <c r="BJ321" s="14" t="s">
        <v>78</v>
      </c>
      <c r="BK321" s="153">
        <f>ROUND(I321*H321,2)</f>
        <v>0</v>
      </c>
      <c r="BL321" s="14" t="s">
        <v>222</v>
      </c>
      <c r="BM321" s="152" t="s">
        <v>674</v>
      </c>
    </row>
    <row r="322" spans="1:47" s="2" customFormat="1" ht="29.25">
      <c r="A322" s="29"/>
      <c r="B322" s="30"/>
      <c r="C322" s="29"/>
      <c r="D322" s="154" t="s">
        <v>128</v>
      </c>
      <c r="E322" s="29"/>
      <c r="F322" s="155" t="s">
        <v>472</v>
      </c>
      <c r="G322" s="29"/>
      <c r="H322" s="29"/>
      <c r="I322" s="156"/>
      <c r="J322" s="29"/>
      <c r="K322" s="29"/>
      <c r="L322" s="30"/>
      <c r="M322" s="157"/>
      <c r="N322" s="158"/>
      <c r="O322" s="55"/>
      <c r="P322" s="55"/>
      <c r="Q322" s="55"/>
      <c r="R322" s="55"/>
      <c r="S322" s="55"/>
      <c r="T322" s="56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T322" s="14" t="s">
        <v>128</v>
      </c>
      <c r="AU322" s="14" t="s">
        <v>80</v>
      </c>
    </row>
    <row r="323" spans="1:65" s="2" customFormat="1" ht="16.5" customHeight="1">
      <c r="A323" s="29"/>
      <c r="B323" s="140"/>
      <c r="C323" s="160" t="s">
        <v>478</v>
      </c>
      <c r="D323" s="160" t="s">
        <v>258</v>
      </c>
      <c r="E323" s="161" t="s">
        <v>474</v>
      </c>
      <c r="F323" s="162" t="s">
        <v>475</v>
      </c>
      <c r="G323" s="163" t="s">
        <v>129</v>
      </c>
      <c r="H323" s="164">
        <v>10</v>
      </c>
      <c r="I323" s="165"/>
      <c r="J323" s="166">
        <f>ROUND(I323*H323,2)</f>
        <v>0</v>
      </c>
      <c r="K323" s="162" t="s">
        <v>138</v>
      </c>
      <c r="L323" s="167"/>
      <c r="M323" s="168" t="s">
        <v>1</v>
      </c>
      <c r="N323" s="169" t="s">
        <v>37</v>
      </c>
      <c r="O323" s="55"/>
      <c r="P323" s="150">
        <f>O323*H323</f>
        <v>0</v>
      </c>
      <c r="Q323" s="150">
        <v>0.00045</v>
      </c>
      <c r="R323" s="150">
        <f>Q323*H323</f>
        <v>0.0045</v>
      </c>
      <c r="S323" s="150">
        <v>0</v>
      </c>
      <c r="T323" s="151">
        <f>S323*H323</f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52" t="s">
        <v>393</v>
      </c>
      <c r="AT323" s="152" t="s">
        <v>258</v>
      </c>
      <c r="AU323" s="152" t="s">
        <v>80</v>
      </c>
      <c r="AY323" s="14" t="s">
        <v>122</v>
      </c>
      <c r="BE323" s="153">
        <f>IF(N323="základní",J323,0)</f>
        <v>0</v>
      </c>
      <c r="BF323" s="153">
        <f>IF(N323="snížená",J323,0)</f>
        <v>0</v>
      </c>
      <c r="BG323" s="153">
        <f>IF(N323="zákl. přenesená",J323,0)</f>
        <v>0</v>
      </c>
      <c r="BH323" s="153">
        <f>IF(N323="sníž. přenesená",J323,0)</f>
        <v>0</v>
      </c>
      <c r="BI323" s="153">
        <f>IF(N323="nulová",J323,0)</f>
        <v>0</v>
      </c>
      <c r="BJ323" s="14" t="s">
        <v>78</v>
      </c>
      <c r="BK323" s="153">
        <f>ROUND(I323*H323,2)</f>
        <v>0</v>
      </c>
      <c r="BL323" s="14" t="s">
        <v>194</v>
      </c>
      <c r="BM323" s="152" t="s">
        <v>675</v>
      </c>
    </row>
    <row r="324" spans="1:47" s="2" customFormat="1" ht="12">
      <c r="A324" s="29"/>
      <c r="B324" s="30"/>
      <c r="C324" s="29"/>
      <c r="D324" s="154" t="s">
        <v>128</v>
      </c>
      <c r="E324" s="29"/>
      <c r="F324" s="155" t="s">
        <v>475</v>
      </c>
      <c r="G324" s="29"/>
      <c r="H324" s="29"/>
      <c r="I324" s="156"/>
      <c r="J324" s="29"/>
      <c r="K324" s="29"/>
      <c r="L324" s="30"/>
      <c r="M324" s="157"/>
      <c r="N324" s="158"/>
      <c r="O324" s="55"/>
      <c r="P324" s="55"/>
      <c r="Q324" s="55"/>
      <c r="R324" s="55"/>
      <c r="S324" s="55"/>
      <c r="T324" s="56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T324" s="14" t="s">
        <v>128</v>
      </c>
      <c r="AU324" s="14" t="s">
        <v>80</v>
      </c>
    </row>
    <row r="325" spans="1:47" s="2" customFormat="1" ht="58.5">
      <c r="A325" s="29"/>
      <c r="B325" s="30"/>
      <c r="C325" s="29"/>
      <c r="D325" s="154" t="s">
        <v>165</v>
      </c>
      <c r="E325" s="29"/>
      <c r="F325" s="159" t="s">
        <v>476</v>
      </c>
      <c r="G325" s="29"/>
      <c r="H325" s="29"/>
      <c r="I325" s="156"/>
      <c r="J325" s="29"/>
      <c r="K325" s="29"/>
      <c r="L325" s="30"/>
      <c r="M325" s="157"/>
      <c r="N325" s="158"/>
      <c r="O325" s="55"/>
      <c r="P325" s="55"/>
      <c r="Q325" s="55"/>
      <c r="R325" s="55"/>
      <c r="S325" s="55"/>
      <c r="T325" s="56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T325" s="14" t="s">
        <v>165</v>
      </c>
      <c r="AU325" s="14" t="s">
        <v>80</v>
      </c>
    </row>
    <row r="326" spans="2:63" s="12" customFormat="1" ht="22.9" customHeight="1">
      <c r="B326" s="127"/>
      <c r="D326" s="128" t="s">
        <v>71</v>
      </c>
      <c r="E326" s="138" t="s">
        <v>480</v>
      </c>
      <c r="F326" s="138" t="s">
        <v>481</v>
      </c>
      <c r="I326" s="130"/>
      <c r="J326" s="139">
        <f>BK326</f>
        <v>0</v>
      </c>
      <c r="L326" s="127"/>
      <c r="M326" s="132"/>
      <c r="N326" s="133"/>
      <c r="O326" s="133"/>
      <c r="P326" s="134">
        <f>SUM(P327:P354)</f>
        <v>0</v>
      </c>
      <c r="Q326" s="133"/>
      <c r="R326" s="134">
        <f>SUM(R327:R354)</f>
        <v>0.3146</v>
      </c>
      <c r="S326" s="133"/>
      <c r="T326" s="135">
        <f>SUM(T327:T354)</f>
        <v>0.0006</v>
      </c>
      <c r="AR326" s="128" t="s">
        <v>157</v>
      </c>
      <c r="AT326" s="136" t="s">
        <v>71</v>
      </c>
      <c r="AU326" s="136" t="s">
        <v>78</v>
      </c>
      <c r="AY326" s="128" t="s">
        <v>122</v>
      </c>
      <c r="BK326" s="137">
        <f>SUM(BK327:BK354)</f>
        <v>0</v>
      </c>
    </row>
    <row r="327" spans="1:65" s="2" customFormat="1" ht="24.2" customHeight="1">
      <c r="A327" s="29"/>
      <c r="B327" s="140"/>
      <c r="C327" s="160" t="s">
        <v>332</v>
      </c>
      <c r="D327" s="160" t="s">
        <v>258</v>
      </c>
      <c r="E327" s="161" t="s">
        <v>482</v>
      </c>
      <c r="F327" s="162" t="s">
        <v>483</v>
      </c>
      <c r="G327" s="163" t="s">
        <v>225</v>
      </c>
      <c r="H327" s="164">
        <v>585</v>
      </c>
      <c r="I327" s="165"/>
      <c r="J327" s="166">
        <f>ROUND(I327*H327,2)</f>
        <v>0</v>
      </c>
      <c r="K327" s="162" t="s">
        <v>138</v>
      </c>
      <c r="L327" s="167"/>
      <c r="M327" s="168" t="s">
        <v>1</v>
      </c>
      <c r="N327" s="169" t="s">
        <v>37</v>
      </c>
      <c r="O327" s="55"/>
      <c r="P327" s="150">
        <f>O327*H327</f>
        <v>0</v>
      </c>
      <c r="Q327" s="150">
        <v>0.0002</v>
      </c>
      <c r="R327" s="150">
        <f>Q327*H327</f>
        <v>0.117</v>
      </c>
      <c r="S327" s="150">
        <v>0</v>
      </c>
      <c r="T327" s="151">
        <f>S327*H327</f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52" t="s">
        <v>261</v>
      </c>
      <c r="AT327" s="152" t="s">
        <v>258</v>
      </c>
      <c r="AU327" s="152" t="s">
        <v>80</v>
      </c>
      <c r="AY327" s="14" t="s">
        <v>122</v>
      </c>
      <c r="BE327" s="153">
        <f>IF(N327="základní",J327,0)</f>
        <v>0</v>
      </c>
      <c r="BF327" s="153">
        <f>IF(N327="snížená",J327,0)</f>
        <v>0</v>
      </c>
      <c r="BG327" s="153">
        <f>IF(N327="zákl. přenesená",J327,0)</f>
        <v>0</v>
      </c>
      <c r="BH327" s="153">
        <f>IF(N327="sníž. přenesená",J327,0)</f>
        <v>0</v>
      </c>
      <c r="BI327" s="153">
        <f>IF(N327="nulová",J327,0)</f>
        <v>0</v>
      </c>
      <c r="BJ327" s="14" t="s">
        <v>78</v>
      </c>
      <c r="BK327" s="153">
        <f>ROUND(I327*H327,2)</f>
        <v>0</v>
      </c>
      <c r="BL327" s="14" t="s">
        <v>261</v>
      </c>
      <c r="BM327" s="152" t="s">
        <v>676</v>
      </c>
    </row>
    <row r="328" spans="1:47" s="2" customFormat="1" ht="12">
      <c r="A328" s="29"/>
      <c r="B328" s="30"/>
      <c r="C328" s="29"/>
      <c r="D328" s="154" t="s">
        <v>128</v>
      </c>
      <c r="E328" s="29"/>
      <c r="F328" s="155" t="s">
        <v>483</v>
      </c>
      <c r="G328" s="29"/>
      <c r="H328" s="29"/>
      <c r="I328" s="156"/>
      <c r="J328" s="29"/>
      <c r="K328" s="29"/>
      <c r="L328" s="30"/>
      <c r="M328" s="157"/>
      <c r="N328" s="158"/>
      <c r="O328" s="55"/>
      <c r="P328" s="55"/>
      <c r="Q328" s="55"/>
      <c r="R328" s="55"/>
      <c r="S328" s="55"/>
      <c r="T328" s="56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T328" s="14" t="s">
        <v>128</v>
      </c>
      <c r="AU328" s="14" t="s">
        <v>80</v>
      </c>
    </row>
    <row r="329" spans="1:65" s="2" customFormat="1" ht="16.5" customHeight="1">
      <c r="A329" s="29"/>
      <c r="B329" s="140"/>
      <c r="C329" s="160" t="s">
        <v>336</v>
      </c>
      <c r="D329" s="160" t="s">
        <v>258</v>
      </c>
      <c r="E329" s="161" t="s">
        <v>484</v>
      </c>
      <c r="F329" s="162" t="s">
        <v>485</v>
      </c>
      <c r="G329" s="163" t="s">
        <v>225</v>
      </c>
      <c r="H329" s="164">
        <v>250</v>
      </c>
      <c r="I329" s="165"/>
      <c r="J329" s="166">
        <f>ROUND(I329*H329,2)</f>
        <v>0</v>
      </c>
      <c r="K329" s="162" t="s">
        <v>138</v>
      </c>
      <c r="L329" s="167"/>
      <c r="M329" s="168" t="s">
        <v>1</v>
      </c>
      <c r="N329" s="169" t="s">
        <v>37</v>
      </c>
      <c r="O329" s="55"/>
      <c r="P329" s="150">
        <f>O329*H329</f>
        <v>0</v>
      </c>
      <c r="Q329" s="150">
        <v>0.0002</v>
      </c>
      <c r="R329" s="150">
        <f>Q329*H329</f>
        <v>0.05</v>
      </c>
      <c r="S329" s="150">
        <v>0</v>
      </c>
      <c r="T329" s="151">
        <f>S329*H329</f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52" t="s">
        <v>261</v>
      </c>
      <c r="AT329" s="152" t="s">
        <v>258</v>
      </c>
      <c r="AU329" s="152" t="s">
        <v>80</v>
      </c>
      <c r="AY329" s="14" t="s">
        <v>122</v>
      </c>
      <c r="BE329" s="153">
        <f>IF(N329="základní",J329,0)</f>
        <v>0</v>
      </c>
      <c r="BF329" s="153">
        <f>IF(N329="snížená",J329,0)</f>
        <v>0</v>
      </c>
      <c r="BG329" s="153">
        <f>IF(N329="zákl. přenesená",J329,0)</f>
        <v>0</v>
      </c>
      <c r="BH329" s="153">
        <f>IF(N329="sníž. přenesená",J329,0)</f>
        <v>0</v>
      </c>
      <c r="BI329" s="153">
        <f>IF(N329="nulová",J329,0)</f>
        <v>0</v>
      </c>
      <c r="BJ329" s="14" t="s">
        <v>78</v>
      </c>
      <c r="BK329" s="153">
        <f>ROUND(I329*H329,2)</f>
        <v>0</v>
      </c>
      <c r="BL329" s="14" t="s">
        <v>261</v>
      </c>
      <c r="BM329" s="152" t="s">
        <v>677</v>
      </c>
    </row>
    <row r="330" spans="1:47" s="2" customFormat="1" ht="12">
      <c r="A330" s="29"/>
      <c r="B330" s="30"/>
      <c r="C330" s="29"/>
      <c r="D330" s="154" t="s">
        <v>128</v>
      </c>
      <c r="E330" s="29"/>
      <c r="F330" s="155" t="s">
        <v>485</v>
      </c>
      <c r="G330" s="29"/>
      <c r="H330" s="29"/>
      <c r="I330" s="156"/>
      <c r="J330" s="29"/>
      <c r="K330" s="29"/>
      <c r="L330" s="30"/>
      <c r="M330" s="157"/>
      <c r="N330" s="158"/>
      <c r="O330" s="55"/>
      <c r="P330" s="55"/>
      <c r="Q330" s="55"/>
      <c r="R330" s="55"/>
      <c r="S330" s="55"/>
      <c r="T330" s="56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T330" s="14" t="s">
        <v>128</v>
      </c>
      <c r="AU330" s="14" t="s">
        <v>80</v>
      </c>
    </row>
    <row r="331" spans="1:65" s="2" customFormat="1" ht="24.2" customHeight="1">
      <c r="A331" s="29"/>
      <c r="B331" s="140"/>
      <c r="C331" s="141" t="s">
        <v>443</v>
      </c>
      <c r="D331" s="141" t="s">
        <v>124</v>
      </c>
      <c r="E331" s="142" t="s">
        <v>486</v>
      </c>
      <c r="F331" s="143" t="s">
        <v>487</v>
      </c>
      <c r="G331" s="144" t="s">
        <v>225</v>
      </c>
      <c r="H331" s="145">
        <v>835</v>
      </c>
      <c r="I331" s="146"/>
      <c r="J331" s="147">
        <f>ROUND(I331*H331,2)</f>
        <v>0</v>
      </c>
      <c r="K331" s="143" t="s">
        <v>126</v>
      </c>
      <c r="L331" s="30"/>
      <c r="M331" s="148" t="s">
        <v>1</v>
      </c>
      <c r="N331" s="149" t="s">
        <v>37</v>
      </c>
      <c r="O331" s="55"/>
      <c r="P331" s="150">
        <f>O331*H331</f>
        <v>0</v>
      </c>
      <c r="Q331" s="150">
        <v>0</v>
      </c>
      <c r="R331" s="150">
        <f>Q331*H331</f>
        <v>0</v>
      </c>
      <c r="S331" s="150">
        <v>0</v>
      </c>
      <c r="T331" s="151">
        <f>S331*H331</f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52" t="s">
        <v>194</v>
      </c>
      <c r="AT331" s="152" t="s">
        <v>124</v>
      </c>
      <c r="AU331" s="152" t="s">
        <v>80</v>
      </c>
      <c r="AY331" s="14" t="s">
        <v>122</v>
      </c>
      <c r="BE331" s="153">
        <f>IF(N331="základní",J331,0)</f>
        <v>0</v>
      </c>
      <c r="BF331" s="153">
        <f>IF(N331="snížená",J331,0)</f>
        <v>0</v>
      </c>
      <c r="BG331" s="153">
        <f>IF(N331="zákl. přenesená",J331,0)</f>
        <v>0</v>
      </c>
      <c r="BH331" s="153">
        <f>IF(N331="sníž. přenesená",J331,0)</f>
        <v>0</v>
      </c>
      <c r="BI331" s="153">
        <f>IF(N331="nulová",J331,0)</f>
        <v>0</v>
      </c>
      <c r="BJ331" s="14" t="s">
        <v>78</v>
      </c>
      <c r="BK331" s="153">
        <f>ROUND(I331*H331,2)</f>
        <v>0</v>
      </c>
      <c r="BL331" s="14" t="s">
        <v>194</v>
      </c>
      <c r="BM331" s="152" t="s">
        <v>678</v>
      </c>
    </row>
    <row r="332" spans="1:47" s="2" customFormat="1" ht="19.5">
      <c r="A332" s="29"/>
      <c r="B332" s="30"/>
      <c r="C332" s="29"/>
      <c r="D332" s="154" t="s">
        <v>128</v>
      </c>
      <c r="E332" s="29"/>
      <c r="F332" s="155" t="s">
        <v>488</v>
      </c>
      <c r="G332" s="29"/>
      <c r="H332" s="29"/>
      <c r="I332" s="156"/>
      <c r="J332" s="29"/>
      <c r="K332" s="29"/>
      <c r="L332" s="30"/>
      <c r="M332" s="157"/>
      <c r="N332" s="158"/>
      <c r="O332" s="55"/>
      <c r="P332" s="55"/>
      <c r="Q332" s="55"/>
      <c r="R332" s="55"/>
      <c r="S332" s="55"/>
      <c r="T332" s="56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T332" s="14" t="s">
        <v>128</v>
      </c>
      <c r="AU332" s="14" t="s">
        <v>80</v>
      </c>
    </row>
    <row r="333" spans="1:65" s="2" customFormat="1" ht="24.2" customHeight="1">
      <c r="A333" s="29"/>
      <c r="B333" s="140"/>
      <c r="C333" s="141" t="s">
        <v>280</v>
      </c>
      <c r="D333" s="141" t="s">
        <v>124</v>
      </c>
      <c r="E333" s="142" t="s">
        <v>489</v>
      </c>
      <c r="F333" s="143" t="s">
        <v>490</v>
      </c>
      <c r="G333" s="144" t="s">
        <v>491</v>
      </c>
      <c r="H333" s="145">
        <v>2.585</v>
      </c>
      <c r="I333" s="146"/>
      <c r="J333" s="147">
        <f>ROUND(I333*H333,2)</f>
        <v>0</v>
      </c>
      <c r="K333" s="143" t="s">
        <v>126</v>
      </c>
      <c r="L333" s="30"/>
      <c r="M333" s="148" t="s">
        <v>1</v>
      </c>
      <c r="N333" s="149" t="s">
        <v>37</v>
      </c>
      <c r="O333" s="55"/>
      <c r="P333" s="150">
        <f>O333*H333</f>
        <v>0</v>
      </c>
      <c r="Q333" s="150">
        <v>0</v>
      </c>
      <c r="R333" s="150">
        <f>Q333*H333</f>
        <v>0</v>
      </c>
      <c r="S333" s="150">
        <v>0</v>
      </c>
      <c r="T333" s="151">
        <f>S333*H333</f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52" t="s">
        <v>194</v>
      </c>
      <c r="AT333" s="152" t="s">
        <v>124</v>
      </c>
      <c r="AU333" s="152" t="s">
        <v>80</v>
      </c>
      <c r="AY333" s="14" t="s">
        <v>122</v>
      </c>
      <c r="BE333" s="153">
        <f>IF(N333="základní",J333,0)</f>
        <v>0</v>
      </c>
      <c r="BF333" s="153">
        <f>IF(N333="snížená",J333,0)</f>
        <v>0</v>
      </c>
      <c r="BG333" s="153">
        <f>IF(N333="zákl. přenesená",J333,0)</f>
        <v>0</v>
      </c>
      <c r="BH333" s="153">
        <f>IF(N333="sníž. přenesená",J333,0)</f>
        <v>0</v>
      </c>
      <c r="BI333" s="153">
        <f>IF(N333="nulová",J333,0)</f>
        <v>0</v>
      </c>
      <c r="BJ333" s="14" t="s">
        <v>78</v>
      </c>
      <c r="BK333" s="153">
        <f>ROUND(I333*H333,2)</f>
        <v>0</v>
      </c>
      <c r="BL333" s="14" t="s">
        <v>194</v>
      </c>
      <c r="BM333" s="152" t="s">
        <v>679</v>
      </c>
    </row>
    <row r="334" spans="1:47" s="2" customFormat="1" ht="12">
      <c r="A334" s="29"/>
      <c r="B334" s="30"/>
      <c r="C334" s="29"/>
      <c r="D334" s="154" t="s">
        <v>128</v>
      </c>
      <c r="E334" s="29"/>
      <c r="F334" s="155" t="s">
        <v>490</v>
      </c>
      <c r="G334" s="29"/>
      <c r="H334" s="29"/>
      <c r="I334" s="156"/>
      <c r="J334" s="29"/>
      <c r="K334" s="29"/>
      <c r="L334" s="30"/>
      <c r="M334" s="157"/>
      <c r="N334" s="158"/>
      <c r="O334" s="55"/>
      <c r="P334" s="55"/>
      <c r="Q334" s="55"/>
      <c r="R334" s="55"/>
      <c r="S334" s="55"/>
      <c r="T334" s="56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T334" s="14" t="s">
        <v>128</v>
      </c>
      <c r="AU334" s="14" t="s">
        <v>80</v>
      </c>
    </row>
    <row r="335" spans="1:65" s="2" customFormat="1" ht="16.5" customHeight="1">
      <c r="A335" s="29"/>
      <c r="B335" s="140"/>
      <c r="C335" s="160" t="s">
        <v>284</v>
      </c>
      <c r="D335" s="160" t="s">
        <v>258</v>
      </c>
      <c r="E335" s="161" t="s">
        <v>492</v>
      </c>
      <c r="F335" s="162" t="s">
        <v>493</v>
      </c>
      <c r="G335" s="163" t="s">
        <v>129</v>
      </c>
      <c r="H335" s="164">
        <v>10</v>
      </c>
      <c r="I335" s="165"/>
      <c r="J335" s="166">
        <f>ROUND(I335*H335,2)</f>
        <v>0</v>
      </c>
      <c r="K335" s="162" t="s">
        <v>138</v>
      </c>
      <c r="L335" s="167"/>
      <c r="M335" s="168" t="s">
        <v>1</v>
      </c>
      <c r="N335" s="169" t="s">
        <v>37</v>
      </c>
      <c r="O335" s="55"/>
      <c r="P335" s="150">
        <f>O335*H335</f>
        <v>0</v>
      </c>
      <c r="Q335" s="150">
        <v>0</v>
      </c>
      <c r="R335" s="150">
        <f>Q335*H335</f>
        <v>0</v>
      </c>
      <c r="S335" s="150">
        <v>0</v>
      </c>
      <c r="T335" s="151">
        <f>S335*H335</f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52" t="s">
        <v>393</v>
      </c>
      <c r="AT335" s="152" t="s">
        <v>258</v>
      </c>
      <c r="AU335" s="152" t="s">
        <v>80</v>
      </c>
      <c r="AY335" s="14" t="s">
        <v>122</v>
      </c>
      <c r="BE335" s="153">
        <f>IF(N335="základní",J335,0)</f>
        <v>0</v>
      </c>
      <c r="BF335" s="153">
        <f>IF(N335="snížená",J335,0)</f>
        <v>0</v>
      </c>
      <c r="BG335" s="153">
        <f>IF(N335="zákl. přenesená",J335,0)</f>
        <v>0</v>
      </c>
      <c r="BH335" s="153">
        <f>IF(N335="sníž. přenesená",J335,0)</f>
        <v>0</v>
      </c>
      <c r="BI335" s="153">
        <f>IF(N335="nulová",J335,0)</f>
        <v>0</v>
      </c>
      <c r="BJ335" s="14" t="s">
        <v>78</v>
      </c>
      <c r="BK335" s="153">
        <f>ROUND(I335*H335,2)</f>
        <v>0</v>
      </c>
      <c r="BL335" s="14" t="s">
        <v>194</v>
      </c>
      <c r="BM335" s="152" t="s">
        <v>680</v>
      </c>
    </row>
    <row r="336" spans="1:47" s="2" customFormat="1" ht="12">
      <c r="A336" s="29"/>
      <c r="B336" s="30"/>
      <c r="C336" s="29"/>
      <c r="D336" s="154" t="s">
        <v>128</v>
      </c>
      <c r="E336" s="29"/>
      <c r="F336" s="155" t="s">
        <v>493</v>
      </c>
      <c r="G336" s="29"/>
      <c r="H336" s="29"/>
      <c r="I336" s="156"/>
      <c r="J336" s="29"/>
      <c r="K336" s="29"/>
      <c r="L336" s="30"/>
      <c r="M336" s="157"/>
      <c r="N336" s="158"/>
      <c r="O336" s="55"/>
      <c r="P336" s="55"/>
      <c r="Q336" s="55"/>
      <c r="R336" s="55"/>
      <c r="S336" s="55"/>
      <c r="T336" s="56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T336" s="14" t="s">
        <v>128</v>
      </c>
      <c r="AU336" s="14" t="s">
        <v>80</v>
      </c>
    </row>
    <row r="337" spans="1:65" s="2" customFormat="1" ht="24.2" customHeight="1">
      <c r="A337" s="29"/>
      <c r="B337" s="140"/>
      <c r="C337" s="141" t="s">
        <v>479</v>
      </c>
      <c r="D337" s="141" t="s">
        <v>124</v>
      </c>
      <c r="E337" s="142" t="s">
        <v>494</v>
      </c>
      <c r="F337" s="143" t="s">
        <v>495</v>
      </c>
      <c r="G337" s="144" t="s">
        <v>129</v>
      </c>
      <c r="H337" s="145">
        <v>10</v>
      </c>
      <c r="I337" s="146"/>
      <c r="J337" s="147">
        <f>ROUND(I337*H337,2)</f>
        <v>0</v>
      </c>
      <c r="K337" s="143" t="s">
        <v>126</v>
      </c>
      <c r="L337" s="30"/>
      <c r="M337" s="148" t="s">
        <v>1</v>
      </c>
      <c r="N337" s="149" t="s">
        <v>37</v>
      </c>
      <c r="O337" s="55"/>
      <c r="P337" s="150">
        <f>O337*H337</f>
        <v>0</v>
      </c>
      <c r="Q337" s="150">
        <v>0</v>
      </c>
      <c r="R337" s="150">
        <f>Q337*H337</f>
        <v>0</v>
      </c>
      <c r="S337" s="150">
        <v>0</v>
      </c>
      <c r="T337" s="151">
        <f>S337*H337</f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52" t="s">
        <v>194</v>
      </c>
      <c r="AT337" s="152" t="s">
        <v>124</v>
      </c>
      <c r="AU337" s="152" t="s">
        <v>80</v>
      </c>
      <c r="AY337" s="14" t="s">
        <v>122</v>
      </c>
      <c r="BE337" s="153">
        <f>IF(N337="základní",J337,0)</f>
        <v>0</v>
      </c>
      <c r="BF337" s="153">
        <f>IF(N337="snížená",J337,0)</f>
        <v>0</v>
      </c>
      <c r="BG337" s="153">
        <f>IF(N337="zákl. přenesená",J337,0)</f>
        <v>0</v>
      </c>
      <c r="BH337" s="153">
        <f>IF(N337="sníž. přenesená",J337,0)</f>
        <v>0</v>
      </c>
      <c r="BI337" s="153">
        <f>IF(N337="nulová",J337,0)</f>
        <v>0</v>
      </c>
      <c r="BJ337" s="14" t="s">
        <v>78</v>
      </c>
      <c r="BK337" s="153">
        <f>ROUND(I337*H337,2)</f>
        <v>0</v>
      </c>
      <c r="BL337" s="14" t="s">
        <v>194</v>
      </c>
      <c r="BM337" s="152" t="s">
        <v>681</v>
      </c>
    </row>
    <row r="338" spans="1:47" s="2" customFormat="1" ht="19.5">
      <c r="A338" s="29"/>
      <c r="B338" s="30"/>
      <c r="C338" s="29"/>
      <c r="D338" s="154" t="s">
        <v>128</v>
      </c>
      <c r="E338" s="29"/>
      <c r="F338" s="155" t="s">
        <v>495</v>
      </c>
      <c r="G338" s="29"/>
      <c r="H338" s="29"/>
      <c r="I338" s="156"/>
      <c r="J338" s="29"/>
      <c r="K338" s="29"/>
      <c r="L338" s="30"/>
      <c r="M338" s="157"/>
      <c r="N338" s="158"/>
      <c r="O338" s="55"/>
      <c r="P338" s="55"/>
      <c r="Q338" s="55"/>
      <c r="R338" s="55"/>
      <c r="S338" s="55"/>
      <c r="T338" s="56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T338" s="14" t="s">
        <v>128</v>
      </c>
      <c r="AU338" s="14" t="s">
        <v>80</v>
      </c>
    </row>
    <row r="339" spans="1:65" s="2" customFormat="1" ht="16.5" customHeight="1">
      <c r="A339" s="29"/>
      <c r="B339" s="140"/>
      <c r="C339" s="160" t="s">
        <v>682</v>
      </c>
      <c r="D339" s="160" t="s">
        <v>258</v>
      </c>
      <c r="E339" s="161" t="s">
        <v>496</v>
      </c>
      <c r="F339" s="162" t="s">
        <v>683</v>
      </c>
      <c r="G339" s="163" t="s">
        <v>129</v>
      </c>
      <c r="H339" s="164">
        <v>12</v>
      </c>
      <c r="I339" s="165"/>
      <c r="J339" s="166">
        <f>ROUND(I339*H339,2)</f>
        <v>0</v>
      </c>
      <c r="K339" s="162" t="s">
        <v>138</v>
      </c>
      <c r="L339" s="167"/>
      <c r="M339" s="168" t="s">
        <v>1</v>
      </c>
      <c r="N339" s="169" t="s">
        <v>37</v>
      </c>
      <c r="O339" s="55"/>
      <c r="P339" s="150">
        <f>O339*H339</f>
        <v>0</v>
      </c>
      <c r="Q339" s="150">
        <v>0.0081</v>
      </c>
      <c r="R339" s="150">
        <f>Q339*H339</f>
        <v>0.0972</v>
      </c>
      <c r="S339" s="150">
        <v>0</v>
      </c>
      <c r="T339" s="151">
        <f>S339*H339</f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52" t="s">
        <v>261</v>
      </c>
      <c r="AT339" s="152" t="s">
        <v>258</v>
      </c>
      <c r="AU339" s="152" t="s">
        <v>80</v>
      </c>
      <c r="AY339" s="14" t="s">
        <v>122</v>
      </c>
      <c r="BE339" s="153">
        <f>IF(N339="základní",J339,0)</f>
        <v>0</v>
      </c>
      <c r="BF339" s="153">
        <f>IF(N339="snížená",J339,0)</f>
        <v>0</v>
      </c>
      <c r="BG339" s="153">
        <f>IF(N339="zákl. přenesená",J339,0)</f>
        <v>0</v>
      </c>
      <c r="BH339" s="153">
        <f>IF(N339="sníž. přenesená",J339,0)</f>
        <v>0</v>
      </c>
      <c r="BI339" s="153">
        <f>IF(N339="nulová",J339,0)</f>
        <v>0</v>
      </c>
      <c r="BJ339" s="14" t="s">
        <v>78</v>
      </c>
      <c r="BK339" s="153">
        <f>ROUND(I339*H339,2)</f>
        <v>0</v>
      </c>
      <c r="BL339" s="14" t="s">
        <v>261</v>
      </c>
      <c r="BM339" s="152" t="s">
        <v>684</v>
      </c>
    </row>
    <row r="340" spans="1:47" s="2" customFormat="1" ht="12">
      <c r="A340" s="29"/>
      <c r="B340" s="30"/>
      <c r="C340" s="29"/>
      <c r="D340" s="154" t="s">
        <v>128</v>
      </c>
      <c r="E340" s="29"/>
      <c r="F340" s="155" t="s">
        <v>683</v>
      </c>
      <c r="G340" s="29"/>
      <c r="H340" s="29"/>
      <c r="I340" s="156"/>
      <c r="J340" s="29"/>
      <c r="K340" s="29"/>
      <c r="L340" s="30"/>
      <c r="M340" s="157"/>
      <c r="N340" s="158"/>
      <c r="O340" s="55"/>
      <c r="P340" s="55"/>
      <c r="Q340" s="55"/>
      <c r="R340" s="55"/>
      <c r="S340" s="55"/>
      <c r="T340" s="56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T340" s="14" t="s">
        <v>128</v>
      </c>
      <c r="AU340" s="14" t="s">
        <v>80</v>
      </c>
    </row>
    <row r="341" spans="1:65" s="2" customFormat="1" ht="24.2" customHeight="1">
      <c r="A341" s="29"/>
      <c r="B341" s="140"/>
      <c r="C341" s="141" t="s">
        <v>261</v>
      </c>
      <c r="D341" s="141" t="s">
        <v>124</v>
      </c>
      <c r="E341" s="142" t="s">
        <v>497</v>
      </c>
      <c r="F341" s="143" t="s">
        <v>498</v>
      </c>
      <c r="G341" s="144" t="s">
        <v>129</v>
      </c>
      <c r="H341" s="145">
        <v>12</v>
      </c>
      <c r="I341" s="146"/>
      <c r="J341" s="147">
        <f>ROUND(I341*H341,2)</f>
        <v>0</v>
      </c>
      <c r="K341" s="143" t="s">
        <v>126</v>
      </c>
      <c r="L341" s="30"/>
      <c r="M341" s="148" t="s">
        <v>1</v>
      </c>
      <c r="N341" s="149" t="s">
        <v>37</v>
      </c>
      <c r="O341" s="55"/>
      <c r="P341" s="150">
        <f>O341*H341</f>
        <v>0</v>
      </c>
      <c r="Q341" s="150">
        <v>0</v>
      </c>
      <c r="R341" s="150">
        <f>Q341*H341</f>
        <v>0</v>
      </c>
      <c r="S341" s="150">
        <v>0</v>
      </c>
      <c r="T341" s="151">
        <f>S341*H341</f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52" t="s">
        <v>194</v>
      </c>
      <c r="AT341" s="152" t="s">
        <v>124</v>
      </c>
      <c r="AU341" s="152" t="s">
        <v>80</v>
      </c>
      <c r="AY341" s="14" t="s">
        <v>122</v>
      </c>
      <c r="BE341" s="153">
        <f>IF(N341="základní",J341,0)</f>
        <v>0</v>
      </c>
      <c r="BF341" s="153">
        <f>IF(N341="snížená",J341,0)</f>
        <v>0</v>
      </c>
      <c r="BG341" s="153">
        <f>IF(N341="zákl. přenesená",J341,0)</f>
        <v>0</v>
      </c>
      <c r="BH341" s="153">
        <f>IF(N341="sníž. přenesená",J341,0)</f>
        <v>0</v>
      </c>
      <c r="BI341" s="153">
        <f>IF(N341="nulová",J341,0)</f>
        <v>0</v>
      </c>
      <c r="BJ341" s="14" t="s">
        <v>78</v>
      </c>
      <c r="BK341" s="153">
        <f>ROUND(I341*H341,2)</f>
        <v>0</v>
      </c>
      <c r="BL341" s="14" t="s">
        <v>194</v>
      </c>
      <c r="BM341" s="152" t="s">
        <v>685</v>
      </c>
    </row>
    <row r="342" spans="1:47" s="2" customFormat="1" ht="12">
      <c r="A342" s="29"/>
      <c r="B342" s="30"/>
      <c r="C342" s="29"/>
      <c r="D342" s="154" t="s">
        <v>128</v>
      </c>
      <c r="E342" s="29"/>
      <c r="F342" s="155" t="s">
        <v>498</v>
      </c>
      <c r="G342" s="29"/>
      <c r="H342" s="29"/>
      <c r="I342" s="156"/>
      <c r="J342" s="29"/>
      <c r="K342" s="29"/>
      <c r="L342" s="30"/>
      <c r="M342" s="157"/>
      <c r="N342" s="158"/>
      <c r="O342" s="55"/>
      <c r="P342" s="55"/>
      <c r="Q342" s="55"/>
      <c r="R342" s="55"/>
      <c r="S342" s="55"/>
      <c r="T342" s="56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T342" s="14" t="s">
        <v>128</v>
      </c>
      <c r="AU342" s="14" t="s">
        <v>80</v>
      </c>
    </row>
    <row r="343" spans="1:65" s="2" customFormat="1" ht="24.2" customHeight="1">
      <c r="A343" s="29"/>
      <c r="B343" s="140"/>
      <c r="C343" s="141" t="s">
        <v>686</v>
      </c>
      <c r="D343" s="141" t="s">
        <v>124</v>
      </c>
      <c r="E343" s="142" t="s">
        <v>499</v>
      </c>
      <c r="F343" s="143" t="s">
        <v>500</v>
      </c>
      <c r="G343" s="144" t="s">
        <v>129</v>
      </c>
      <c r="H343" s="145">
        <v>24</v>
      </c>
      <c r="I343" s="146"/>
      <c r="J343" s="147">
        <f>ROUND(I343*H343,2)</f>
        <v>0</v>
      </c>
      <c r="K343" s="143" t="s">
        <v>126</v>
      </c>
      <c r="L343" s="30"/>
      <c r="M343" s="148" t="s">
        <v>1</v>
      </c>
      <c r="N343" s="149" t="s">
        <v>37</v>
      </c>
      <c r="O343" s="55"/>
      <c r="P343" s="150">
        <f>O343*H343</f>
        <v>0</v>
      </c>
      <c r="Q343" s="150">
        <v>0</v>
      </c>
      <c r="R343" s="150">
        <f>Q343*H343</f>
        <v>0</v>
      </c>
      <c r="S343" s="150">
        <v>0</v>
      </c>
      <c r="T343" s="151">
        <f>S343*H343</f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52" t="s">
        <v>194</v>
      </c>
      <c r="AT343" s="152" t="s">
        <v>124</v>
      </c>
      <c r="AU343" s="152" t="s">
        <v>80</v>
      </c>
      <c r="AY343" s="14" t="s">
        <v>122</v>
      </c>
      <c r="BE343" s="153">
        <f>IF(N343="základní",J343,0)</f>
        <v>0</v>
      </c>
      <c r="BF343" s="153">
        <f>IF(N343="snížená",J343,0)</f>
        <v>0</v>
      </c>
      <c r="BG343" s="153">
        <f>IF(N343="zákl. přenesená",J343,0)</f>
        <v>0</v>
      </c>
      <c r="BH343" s="153">
        <f>IF(N343="sníž. přenesená",J343,0)</f>
        <v>0</v>
      </c>
      <c r="BI343" s="153">
        <f>IF(N343="nulová",J343,0)</f>
        <v>0</v>
      </c>
      <c r="BJ343" s="14" t="s">
        <v>78</v>
      </c>
      <c r="BK343" s="153">
        <f>ROUND(I343*H343,2)</f>
        <v>0</v>
      </c>
      <c r="BL343" s="14" t="s">
        <v>194</v>
      </c>
      <c r="BM343" s="152" t="s">
        <v>687</v>
      </c>
    </row>
    <row r="344" spans="1:47" s="2" customFormat="1" ht="12">
      <c r="A344" s="29"/>
      <c r="B344" s="30"/>
      <c r="C344" s="29"/>
      <c r="D344" s="154" t="s">
        <v>128</v>
      </c>
      <c r="E344" s="29"/>
      <c r="F344" s="155" t="s">
        <v>500</v>
      </c>
      <c r="G344" s="29"/>
      <c r="H344" s="29"/>
      <c r="I344" s="156"/>
      <c r="J344" s="29"/>
      <c r="K344" s="29"/>
      <c r="L344" s="30"/>
      <c r="M344" s="157"/>
      <c r="N344" s="158"/>
      <c r="O344" s="55"/>
      <c r="P344" s="55"/>
      <c r="Q344" s="55"/>
      <c r="R344" s="55"/>
      <c r="S344" s="55"/>
      <c r="T344" s="56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T344" s="14" t="s">
        <v>128</v>
      </c>
      <c r="AU344" s="14" t="s">
        <v>80</v>
      </c>
    </row>
    <row r="345" spans="1:65" s="2" customFormat="1" ht="16.5" customHeight="1">
      <c r="A345" s="29"/>
      <c r="B345" s="140"/>
      <c r="C345" s="160" t="s">
        <v>351</v>
      </c>
      <c r="D345" s="160" t="s">
        <v>258</v>
      </c>
      <c r="E345" s="161" t="s">
        <v>501</v>
      </c>
      <c r="F345" s="162" t="s">
        <v>502</v>
      </c>
      <c r="G345" s="163" t="s">
        <v>129</v>
      </c>
      <c r="H345" s="164">
        <v>24</v>
      </c>
      <c r="I345" s="165"/>
      <c r="J345" s="166">
        <f>ROUND(I345*H345,2)</f>
        <v>0</v>
      </c>
      <c r="K345" s="162" t="s">
        <v>138</v>
      </c>
      <c r="L345" s="167"/>
      <c r="M345" s="168" t="s">
        <v>1</v>
      </c>
      <c r="N345" s="169" t="s">
        <v>37</v>
      </c>
      <c r="O345" s="55"/>
      <c r="P345" s="150">
        <f>O345*H345</f>
        <v>0</v>
      </c>
      <c r="Q345" s="150">
        <v>0.0021</v>
      </c>
      <c r="R345" s="150">
        <f>Q345*H345</f>
        <v>0.0504</v>
      </c>
      <c r="S345" s="150">
        <v>0</v>
      </c>
      <c r="T345" s="151">
        <f>S345*H345</f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52" t="s">
        <v>261</v>
      </c>
      <c r="AT345" s="152" t="s">
        <v>258</v>
      </c>
      <c r="AU345" s="152" t="s">
        <v>80</v>
      </c>
      <c r="AY345" s="14" t="s">
        <v>122</v>
      </c>
      <c r="BE345" s="153">
        <f>IF(N345="základní",J345,0)</f>
        <v>0</v>
      </c>
      <c r="BF345" s="153">
        <f>IF(N345="snížená",J345,0)</f>
        <v>0</v>
      </c>
      <c r="BG345" s="153">
        <f>IF(N345="zákl. přenesená",J345,0)</f>
        <v>0</v>
      </c>
      <c r="BH345" s="153">
        <f>IF(N345="sníž. přenesená",J345,0)</f>
        <v>0</v>
      </c>
      <c r="BI345" s="153">
        <f>IF(N345="nulová",J345,0)</f>
        <v>0</v>
      </c>
      <c r="BJ345" s="14" t="s">
        <v>78</v>
      </c>
      <c r="BK345" s="153">
        <f>ROUND(I345*H345,2)</f>
        <v>0</v>
      </c>
      <c r="BL345" s="14" t="s">
        <v>261</v>
      </c>
      <c r="BM345" s="152" t="s">
        <v>688</v>
      </c>
    </row>
    <row r="346" spans="1:47" s="2" customFormat="1" ht="12">
      <c r="A346" s="29"/>
      <c r="B346" s="30"/>
      <c r="C346" s="29"/>
      <c r="D346" s="154" t="s">
        <v>128</v>
      </c>
      <c r="E346" s="29"/>
      <c r="F346" s="155" t="s">
        <v>502</v>
      </c>
      <c r="G346" s="29"/>
      <c r="H346" s="29"/>
      <c r="I346" s="156"/>
      <c r="J346" s="29"/>
      <c r="K346" s="29"/>
      <c r="L346" s="30"/>
      <c r="M346" s="157"/>
      <c r="N346" s="158"/>
      <c r="O346" s="55"/>
      <c r="P346" s="55"/>
      <c r="Q346" s="55"/>
      <c r="R346" s="55"/>
      <c r="S346" s="55"/>
      <c r="T346" s="56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T346" s="14" t="s">
        <v>128</v>
      </c>
      <c r="AU346" s="14" t="s">
        <v>80</v>
      </c>
    </row>
    <row r="347" spans="1:65" s="2" customFormat="1" ht="16.5" customHeight="1">
      <c r="A347" s="29"/>
      <c r="B347" s="140"/>
      <c r="C347" s="141" t="s">
        <v>376</v>
      </c>
      <c r="D347" s="141" t="s">
        <v>124</v>
      </c>
      <c r="E347" s="142" t="s">
        <v>505</v>
      </c>
      <c r="F347" s="143" t="s">
        <v>506</v>
      </c>
      <c r="G347" s="144" t="s">
        <v>129</v>
      </c>
      <c r="H347" s="145">
        <v>1</v>
      </c>
      <c r="I347" s="146"/>
      <c r="J347" s="147">
        <f>ROUND(I347*H347,2)</f>
        <v>0</v>
      </c>
      <c r="K347" s="143" t="s">
        <v>126</v>
      </c>
      <c r="L347" s="30"/>
      <c r="M347" s="148" t="s">
        <v>1</v>
      </c>
      <c r="N347" s="149" t="s">
        <v>37</v>
      </c>
      <c r="O347" s="55"/>
      <c r="P347" s="150">
        <f>O347*H347</f>
        <v>0</v>
      </c>
      <c r="Q347" s="150">
        <v>0</v>
      </c>
      <c r="R347" s="150">
        <f>Q347*H347</f>
        <v>0</v>
      </c>
      <c r="S347" s="150">
        <v>0</v>
      </c>
      <c r="T347" s="151">
        <f>S347*H347</f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52" t="s">
        <v>194</v>
      </c>
      <c r="AT347" s="152" t="s">
        <v>124</v>
      </c>
      <c r="AU347" s="152" t="s">
        <v>80</v>
      </c>
      <c r="AY347" s="14" t="s">
        <v>122</v>
      </c>
      <c r="BE347" s="153">
        <f>IF(N347="základní",J347,0)</f>
        <v>0</v>
      </c>
      <c r="BF347" s="153">
        <f>IF(N347="snížená",J347,0)</f>
        <v>0</v>
      </c>
      <c r="BG347" s="153">
        <f>IF(N347="zákl. přenesená",J347,0)</f>
        <v>0</v>
      </c>
      <c r="BH347" s="153">
        <f>IF(N347="sníž. přenesená",J347,0)</f>
        <v>0</v>
      </c>
      <c r="BI347" s="153">
        <f>IF(N347="nulová",J347,0)</f>
        <v>0</v>
      </c>
      <c r="BJ347" s="14" t="s">
        <v>78</v>
      </c>
      <c r="BK347" s="153">
        <f>ROUND(I347*H347,2)</f>
        <v>0</v>
      </c>
      <c r="BL347" s="14" t="s">
        <v>194</v>
      </c>
      <c r="BM347" s="152" t="s">
        <v>689</v>
      </c>
    </row>
    <row r="348" spans="1:47" s="2" customFormat="1" ht="39">
      <c r="A348" s="29"/>
      <c r="B348" s="30"/>
      <c r="C348" s="29"/>
      <c r="D348" s="154" t="s">
        <v>128</v>
      </c>
      <c r="E348" s="29"/>
      <c r="F348" s="155" t="s">
        <v>864</v>
      </c>
      <c r="G348" s="29"/>
      <c r="H348" s="29"/>
      <c r="I348" s="156"/>
      <c r="J348" s="29"/>
      <c r="K348" s="29"/>
      <c r="L348" s="30"/>
      <c r="M348" s="157"/>
      <c r="N348" s="158"/>
      <c r="O348" s="55"/>
      <c r="P348" s="55"/>
      <c r="Q348" s="55"/>
      <c r="R348" s="55"/>
      <c r="S348" s="55"/>
      <c r="T348" s="56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T348" s="14" t="s">
        <v>128</v>
      </c>
      <c r="AU348" s="14" t="s">
        <v>80</v>
      </c>
    </row>
    <row r="349" spans="1:65" s="2" customFormat="1" ht="16.5" customHeight="1">
      <c r="A349" s="29"/>
      <c r="B349" s="140"/>
      <c r="C349" s="141" t="s">
        <v>340</v>
      </c>
      <c r="D349" s="141" t="s">
        <v>124</v>
      </c>
      <c r="E349" s="142" t="s">
        <v>507</v>
      </c>
      <c r="F349" s="143" t="s">
        <v>508</v>
      </c>
      <c r="G349" s="144" t="s">
        <v>129</v>
      </c>
      <c r="H349" s="145">
        <v>1</v>
      </c>
      <c r="I349" s="146"/>
      <c r="J349" s="147">
        <f>ROUND(I349*H349,2)</f>
        <v>0</v>
      </c>
      <c r="K349" s="143" t="s">
        <v>126</v>
      </c>
      <c r="L349" s="30"/>
      <c r="M349" s="148" t="s">
        <v>1</v>
      </c>
      <c r="N349" s="149" t="s">
        <v>37</v>
      </c>
      <c r="O349" s="55"/>
      <c r="P349" s="150">
        <f>O349*H349</f>
        <v>0</v>
      </c>
      <c r="Q349" s="150">
        <v>0</v>
      </c>
      <c r="R349" s="150">
        <f>Q349*H349</f>
        <v>0</v>
      </c>
      <c r="S349" s="150">
        <v>0</v>
      </c>
      <c r="T349" s="151">
        <f>S349*H349</f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52" t="s">
        <v>194</v>
      </c>
      <c r="AT349" s="152" t="s">
        <v>124</v>
      </c>
      <c r="AU349" s="152" t="s">
        <v>80</v>
      </c>
      <c r="AY349" s="14" t="s">
        <v>122</v>
      </c>
      <c r="BE349" s="153">
        <f>IF(N349="základní",J349,0)</f>
        <v>0</v>
      </c>
      <c r="BF349" s="153">
        <f>IF(N349="snížená",J349,0)</f>
        <v>0</v>
      </c>
      <c r="BG349" s="153">
        <f>IF(N349="zákl. přenesená",J349,0)</f>
        <v>0</v>
      </c>
      <c r="BH349" s="153">
        <f>IF(N349="sníž. přenesená",J349,0)</f>
        <v>0</v>
      </c>
      <c r="BI349" s="153">
        <f>IF(N349="nulová",J349,0)</f>
        <v>0</v>
      </c>
      <c r="BJ349" s="14" t="s">
        <v>78</v>
      </c>
      <c r="BK349" s="153">
        <f>ROUND(I349*H349,2)</f>
        <v>0</v>
      </c>
      <c r="BL349" s="14" t="s">
        <v>194</v>
      </c>
      <c r="BM349" s="152" t="s">
        <v>690</v>
      </c>
    </row>
    <row r="350" spans="1:47" s="2" customFormat="1" ht="12">
      <c r="A350" s="29"/>
      <c r="B350" s="30"/>
      <c r="C350" s="29"/>
      <c r="D350" s="154" t="s">
        <v>128</v>
      </c>
      <c r="E350" s="29"/>
      <c r="F350" s="155" t="s">
        <v>509</v>
      </c>
      <c r="G350" s="29"/>
      <c r="H350" s="29"/>
      <c r="I350" s="156"/>
      <c r="J350" s="29"/>
      <c r="K350" s="29"/>
      <c r="L350" s="30"/>
      <c r="M350" s="157"/>
      <c r="N350" s="158"/>
      <c r="O350" s="55"/>
      <c r="P350" s="55"/>
      <c r="Q350" s="55"/>
      <c r="R350" s="55"/>
      <c r="S350" s="55"/>
      <c r="T350" s="56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T350" s="14" t="s">
        <v>128</v>
      </c>
      <c r="AU350" s="14" t="s">
        <v>80</v>
      </c>
    </row>
    <row r="351" spans="1:65" s="2" customFormat="1" ht="16.5" customHeight="1">
      <c r="A351" s="29"/>
      <c r="B351" s="140"/>
      <c r="C351" s="141" t="s">
        <v>355</v>
      </c>
      <c r="D351" s="141" t="s">
        <v>124</v>
      </c>
      <c r="E351" s="142" t="s">
        <v>503</v>
      </c>
      <c r="F351" s="143" t="s">
        <v>504</v>
      </c>
      <c r="G351" s="144" t="s">
        <v>129</v>
      </c>
      <c r="H351" s="145">
        <v>1</v>
      </c>
      <c r="I351" s="146"/>
      <c r="J351" s="147">
        <f>ROUND(I351*H351,2)</f>
        <v>0</v>
      </c>
      <c r="K351" s="143" t="s">
        <v>126</v>
      </c>
      <c r="L351" s="30"/>
      <c r="M351" s="148" t="s">
        <v>1</v>
      </c>
      <c r="N351" s="149" t="s">
        <v>37</v>
      </c>
      <c r="O351" s="55"/>
      <c r="P351" s="150">
        <f>O351*H351</f>
        <v>0</v>
      </c>
      <c r="Q351" s="150">
        <v>0</v>
      </c>
      <c r="R351" s="150">
        <f>Q351*H351</f>
        <v>0</v>
      </c>
      <c r="S351" s="150">
        <v>0.0006</v>
      </c>
      <c r="T351" s="151">
        <f>S351*H351</f>
        <v>0.0006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52" t="s">
        <v>222</v>
      </c>
      <c r="AT351" s="152" t="s">
        <v>124</v>
      </c>
      <c r="AU351" s="152" t="s">
        <v>80</v>
      </c>
      <c r="AY351" s="14" t="s">
        <v>122</v>
      </c>
      <c r="BE351" s="153">
        <f>IF(N351="základní",J351,0)</f>
        <v>0</v>
      </c>
      <c r="BF351" s="153">
        <f>IF(N351="snížená",J351,0)</f>
        <v>0</v>
      </c>
      <c r="BG351" s="153">
        <f>IF(N351="zákl. přenesená",J351,0)</f>
        <v>0</v>
      </c>
      <c r="BH351" s="153">
        <f>IF(N351="sníž. přenesená",J351,0)</f>
        <v>0</v>
      </c>
      <c r="BI351" s="153">
        <f>IF(N351="nulová",J351,0)</f>
        <v>0</v>
      </c>
      <c r="BJ351" s="14" t="s">
        <v>78</v>
      </c>
      <c r="BK351" s="153">
        <f>ROUND(I351*H351,2)</f>
        <v>0</v>
      </c>
      <c r="BL351" s="14" t="s">
        <v>222</v>
      </c>
      <c r="BM351" s="152" t="s">
        <v>691</v>
      </c>
    </row>
    <row r="352" spans="1:47" s="2" customFormat="1" ht="12">
      <c r="A352" s="29"/>
      <c r="B352" s="30"/>
      <c r="C352" s="29"/>
      <c r="D352" s="154" t="s">
        <v>128</v>
      </c>
      <c r="E352" s="29"/>
      <c r="F352" s="155" t="s">
        <v>865</v>
      </c>
      <c r="G352" s="29"/>
      <c r="H352" s="29"/>
      <c r="I352" s="156"/>
      <c r="J352" s="29"/>
      <c r="K352" s="29"/>
      <c r="L352" s="30"/>
      <c r="M352" s="157"/>
      <c r="N352" s="158"/>
      <c r="O352" s="55"/>
      <c r="P352" s="55"/>
      <c r="Q352" s="55"/>
      <c r="R352" s="55"/>
      <c r="S352" s="55"/>
      <c r="T352" s="56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T352" s="14" t="s">
        <v>128</v>
      </c>
      <c r="AU352" s="14" t="s">
        <v>80</v>
      </c>
    </row>
    <row r="353" spans="1:65" s="2" customFormat="1" ht="21.75" customHeight="1">
      <c r="A353" s="29"/>
      <c r="B353" s="140"/>
      <c r="C353" s="141" t="s">
        <v>344</v>
      </c>
      <c r="D353" s="141" t="s">
        <v>124</v>
      </c>
      <c r="E353" s="142" t="s">
        <v>510</v>
      </c>
      <c r="F353" s="143" t="s">
        <v>511</v>
      </c>
      <c r="G353" s="144" t="s">
        <v>129</v>
      </c>
      <c r="H353" s="145">
        <v>1</v>
      </c>
      <c r="I353" s="146"/>
      <c r="J353" s="147">
        <f>ROUND(I353*H353,2)</f>
        <v>0</v>
      </c>
      <c r="K353" s="143" t="s">
        <v>126</v>
      </c>
      <c r="L353" s="30"/>
      <c r="M353" s="148" t="s">
        <v>1</v>
      </c>
      <c r="N353" s="149" t="s">
        <v>37</v>
      </c>
      <c r="O353" s="55"/>
      <c r="P353" s="150">
        <f>O353*H353</f>
        <v>0</v>
      </c>
      <c r="Q353" s="150">
        <v>0</v>
      </c>
      <c r="R353" s="150">
        <f>Q353*H353</f>
        <v>0</v>
      </c>
      <c r="S353" s="150">
        <v>0</v>
      </c>
      <c r="T353" s="151">
        <f>S353*H353</f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52" t="s">
        <v>222</v>
      </c>
      <c r="AT353" s="152" t="s">
        <v>124</v>
      </c>
      <c r="AU353" s="152" t="s">
        <v>80</v>
      </c>
      <c r="AY353" s="14" t="s">
        <v>122</v>
      </c>
      <c r="BE353" s="153">
        <f>IF(N353="základní",J353,0)</f>
        <v>0</v>
      </c>
      <c r="BF353" s="153">
        <f>IF(N353="snížená",J353,0)</f>
        <v>0</v>
      </c>
      <c r="BG353" s="153">
        <f>IF(N353="zákl. přenesená",J353,0)</f>
        <v>0</v>
      </c>
      <c r="BH353" s="153">
        <f>IF(N353="sníž. přenesená",J353,0)</f>
        <v>0</v>
      </c>
      <c r="BI353" s="153">
        <f>IF(N353="nulová",J353,0)</f>
        <v>0</v>
      </c>
      <c r="BJ353" s="14" t="s">
        <v>78</v>
      </c>
      <c r="BK353" s="153">
        <f>ROUND(I353*H353,2)</f>
        <v>0</v>
      </c>
      <c r="BL353" s="14" t="s">
        <v>222</v>
      </c>
      <c r="BM353" s="152" t="s">
        <v>692</v>
      </c>
    </row>
    <row r="354" spans="1:47" s="2" customFormat="1" ht="19.5">
      <c r="A354" s="29"/>
      <c r="B354" s="30"/>
      <c r="C354" s="29"/>
      <c r="D354" s="154" t="s">
        <v>128</v>
      </c>
      <c r="E354" s="29"/>
      <c r="F354" s="155" t="s">
        <v>512</v>
      </c>
      <c r="G354" s="29"/>
      <c r="H354" s="29"/>
      <c r="I354" s="156"/>
      <c r="J354" s="29"/>
      <c r="K354" s="29"/>
      <c r="L354" s="30"/>
      <c r="M354" s="157"/>
      <c r="N354" s="158"/>
      <c r="O354" s="55"/>
      <c r="P354" s="55"/>
      <c r="Q354" s="55"/>
      <c r="R354" s="55"/>
      <c r="S354" s="55"/>
      <c r="T354" s="56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T354" s="14" t="s">
        <v>128</v>
      </c>
      <c r="AU354" s="14" t="s">
        <v>80</v>
      </c>
    </row>
    <row r="355" spans="1:65" s="212" customFormat="1" ht="21.75" customHeight="1">
      <c r="A355" s="214"/>
      <c r="B355" s="140"/>
      <c r="C355" s="141">
        <v>135</v>
      </c>
      <c r="D355" s="141" t="s">
        <v>124</v>
      </c>
      <c r="E355" s="142"/>
      <c r="F355" s="143" t="s">
        <v>866</v>
      </c>
      <c r="G355" s="144" t="s">
        <v>867</v>
      </c>
      <c r="H355" s="145">
        <v>1</v>
      </c>
      <c r="I355" s="146"/>
      <c r="J355" s="147">
        <f>ROUND(I355*H355,2)</f>
        <v>0</v>
      </c>
      <c r="K355" s="143"/>
      <c r="L355" s="215"/>
      <c r="M355" s="148" t="s">
        <v>1</v>
      </c>
      <c r="N355" s="149" t="s">
        <v>37</v>
      </c>
      <c r="O355" s="216"/>
      <c r="P355" s="150">
        <f>O355*H355</f>
        <v>0</v>
      </c>
      <c r="Q355" s="150">
        <v>0</v>
      </c>
      <c r="R355" s="150">
        <f>Q355*H355</f>
        <v>0</v>
      </c>
      <c r="S355" s="150">
        <v>0</v>
      </c>
      <c r="T355" s="151">
        <f>S355*H355</f>
        <v>0</v>
      </c>
      <c r="U355" s="214"/>
      <c r="V355" s="214"/>
      <c r="W355" s="214"/>
      <c r="X355" s="214"/>
      <c r="Y355" s="214"/>
      <c r="Z355" s="214"/>
      <c r="AA355" s="214"/>
      <c r="AB355" s="214"/>
      <c r="AC355" s="214"/>
      <c r="AD355" s="214"/>
      <c r="AE355" s="214"/>
      <c r="AR355" s="152" t="s">
        <v>222</v>
      </c>
      <c r="AT355" s="152" t="s">
        <v>124</v>
      </c>
      <c r="AU355" s="152" t="s">
        <v>80</v>
      </c>
      <c r="AY355" s="213" t="s">
        <v>122</v>
      </c>
      <c r="BE355" s="153">
        <f>IF(N355="základní",J355,0)</f>
        <v>0</v>
      </c>
      <c r="BF355" s="153">
        <f>IF(N355="snížená",J355,0)</f>
        <v>0</v>
      </c>
      <c r="BG355" s="153">
        <f>IF(N355="zákl. přenesená",J355,0)</f>
        <v>0</v>
      </c>
      <c r="BH355" s="153">
        <f>IF(N355="sníž. přenesená",J355,0)</f>
        <v>0</v>
      </c>
      <c r="BI355" s="153">
        <f>IF(N355="nulová",J355,0)</f>
        <v>0</v>
      </c>
      <c r="BJ355" s="213" t="s">
        <v>78</v>
      </c>
      <c r="BK355" s="153">
        <f>ROUND(I355*H355,2)</f>
        <v>0</v>
      </c>
      <c r="BL355" s="213" t="s">
        <v>222</v>
      </c>
      <c r="BM355" s="152" t="s">
        <v>692</v>
      </c>
    </row>
    <row r="356" spans="1:47" s="212" customFormat="1" ht="12">
      <c r="A356" s="214"/>
      <c r="B356" s="215"/>
      <c r="C356" s="214"/>
      <c r="D356" s="218" t="s">
        <v>128</v>
      </c>
      <c r="E356" s="214"/>
      <c r="F356" s="155" t="s">
        <v>868</v>
      </c>
      <c r="G356" s="214"/>
      <c r="H356" s="214"/>
      <c r="I356" s="219"/>
      <c r="J356" s="214"/>
      <c r="K356" s="214"/>
      <c r="L356" s="215"/>
      <c r="M356" s="220"/>
      <c r="N356" s="221"/>
      <c r="O356" s="216"/>
      <c r="P356" s="216"/>
      <c r="Q356" s="216"/>
      <c r="R356" s="216"/>
      <c r="S356" s="216"/>
      <c r="T356" s="217"/>
      <c r="U356" s="214"/>
      <c r="V356" s="214"/>
      <c r="W356" s="214"/>
      <c r="X356" s="214"/>
      <c r="Y356" s="214"/>
      <c r="Z356" s="214"/>
      <c r="AA356" s="214"/>
      <c r="AB356" s="214"/>
      <c r="AC356" s="214"/>
      <c r="AD356" s="214"/>
      <c r="AE356" s="214"/>
      <c r="AT356" s="213" t="s">
        <v>128</v>
      </c>
      <c r="AU356" s="213" t="s">
        <v>80</v>
      </c>
    </row>
    <row r="357" spans="2:63" s="12" customFormat="1" ht="25.9" customHeight="1">
      <c r="B357" s="127"/>
      <c r="D357" s="128" t="s">
        <v>71</v>
      </c>
      <c r="E357" s="129" t="s">
        <v>513</v>
      </c>
      <c r="F357" s="129" t="s">
        <v>514</v>
      </c>
      <c r="I357" s="130"/>
      <c r="J357" s="131">
        <f>BK357</f>
        <v>0</v>
      </c>
      <c r="L357" s="127"/>
      <c r="M357" s="132"/>
      <c r="N357" s="133"/>
      <c r="O357" s="133"/>
      <c r="P357" s="134">
        <f>SUM(P358:P372)</f>
        <v>0</v>
      </c>
      <c r="Q357" s="133"/>
      <c r="R357" s="134">
        <f>SUM(R358:R372)</f>
        <v>0</v>
      </c>
      <c r="S357" s="133"/>
      <c r="T357" s="135">
        <f>SUM(T358:T372)</f>
        <v>0</v>
      </c>
      <c r="AR357" s="128" t="s">
        <v>127</v>
      </c>
      <c r="AT357" s="136" t="s">
        <v>71</v>
      </c>
      <c r="AU357" s="136" t="s">
        <v>72</v>
      </c>
      <c r="AY357" s="128" t="s">
        <v>122</v>
      </c>
      <c r="BK357" s="137">
        <f>SUM(BK358:BK372)</f>
        <v>0</v>
      </c>
    </row>
    <row r="358" spans="1:65" s="2" customFormat="1" ht="16.5" customHeight="1">
      <c r="A358" s="29"/>
      <c r="B358" s="140"/>
      <c r="C358" s="141" t="s">
        <v>520</v>
      </c>
      <c r="D358" s="141" t="s">
        <v>124</v>
      </c>
      <c r="E358" s="142" t="s">
        <v>515</v>
      </c>
      <c r="F358" s="143" t="s">
        <v>516</v>
      </c>
      <c r="G358" s="144" t="s">
        <v>129</v>
      </c>
      <c r="H358" s="145">
        <v>1</v>
      </c>
      <c r="I358" s="146"/>
      <c r="J358" s="147">
        <f>ROUND(I358*H358,2)</f>
        <v>0</v>
      </c>
      <c r="K358" s="143" t="s">
        <v>138</v>
      </c>
      <c r="L358" s="30"/>
      <c r="M358" s="148" t="s">
        <v>1</v>
      </c>
      <c r="N358" s="149" t="s">
        <v>37</v>
      </c>
      <c r="O358" s="55"/>
      <c r="P358" s="150">
        <f>O358*H358</f>
        <v>0</v>
      </c>
      <c r="Q358" s="150">
        <v>0</v>
      </c>
      <c r="R358" s="150">
        <f>Q358*H358</f>
        <v>0</v>
      </c>
      <c r="S358" s="150">
        <v>0</v>
      </c>
      <c r="T358" s="151">
        <f>S358*H358</f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52" t="s">
        <v>517</v>
      </c>
      <c r="AT358" s="152" t="s">
        <v>124</v>
      </c>
      <c r="AU358" s="152" t="s">
        <v>78</v>
      </c>
      <c r="AY358" s="14" t="s">
        <v>122</v>
      </c>
      <c r="BE358" s="153">
        <f>IF(N358="základní",J358,0)</f>
        <v>0</v>
      </c>
      <c r="BF358" s="153">
        <f>IF(N358="snížená",J358,0)</f>
        <v>0</v>
      </c>
      <c r="BG358" s="153">
        <f>IF(N358="zákl. přenesená",J358,0)</f>
        <v>0</v>
      </c>
      <c r="BH358" s="153">
        <f>IF(N358="sníž. přenesená",J358,0)</f>
        <v>0</v>
      </c>
      <c r="BI358" s="153">
        <f>IF(N358="nulová",J358,0)</f>
        <v>0</v>
      </c>
      <c r="BJ358" s="14" t="s">
        <v>78</v>
      </c>
      <c r="BK358" s="153">
        <f>ROUND(I358*H358,2)</f>
        <v>0</v>
      </c>
      <c r="BL358" s="14" t="s">
        <v>517</v>
      </c>
      <c r="BM358" s="152" t="s">
        <v>693</v>
      </c>
    </row>
    <row r="359" spans="1:47" s="2" customFormat="1" ht="39">
      <c r="A359" s="29"/>
      <c r="B359" s="30"/>
      <c r="C359" s="29"/>
      <c r="D359" s="154" t="s">
        <v>128</v>
      </c>
      <c r="E359" s="29"/>
      <c r="F359" s="155" t="s">
        <v>518</v>
      </c>
      <c r="G359" s="29"/>
      <c r="H359" s="29"/>
      <c r="I359" s="156"/>
      <c r="J359" s="29"/>
      <c r="K359" s="29"/>
      <c r="L359" s="30"/>
      <c r="M359" s="157"/>
      <c r="N359" s="158"/>
      <c r="O359" s="55"/>
      <c r="P359" s="55"/>
      <c r="Q359" s="55"/>
      <c r="R359" s="55"/>
      <c r="S359" s="55"/>
      <c r="T359" s="56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T359" s="14" t="s">
        <v>128</v>
      </c>
      <c r="AU359" s="14" t="s">
        <v>78</v>
      </c>
    </row>
    <row r="360" spans="1:47" s="2" customFormat="1" ht="39">
      <c r="A360" s="29"/>
      <c r="B360" s="30"/>
      <c r="C360" s="29"/>
      <c r="D360" s="154" t="s">
        <v>165</v>
      </c>
      <c r="E360" s="29"/>
      <c r="F360" s="159" t="s">
        <v>519</v>
      </c>
      <c r="G360" s="29"/>
      <c r="H360" s="29"/>
      <c r="I360" s="156"/>
      <c r="J360" s="29"/>
      <c r="K360" s="29"/>
      <c r="L360" s="30"/>
      <c r="M360" s="157"/>
      <c r="N360" s="158"/>
      <c r="O360" s="55"/>
      <c r="P360" s="55"/>
      <c r="Q360" s="55"/>
      <c r="R360" s="55"/>
      <c r="S360" s="55"/>
      <c r="T360" s="56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T360" s="14" t="s">
        <v>165</v>
      </c>
      <c r="AU360" s="14" t="s">
        <v>78</v>
      </c>
    </row>
    <row r="361" spans="1:65" s="2" customFormat="1" ht="24.2" customHeight="1">
      <c r="A361" s="29"/>
      <c r="B361" s="140"/>
      <c r="C361" s="141" t="s">
        <v>694</v>
      </c>
      <c r="D361" s="141" t="s">
        <v>124</v>
      </c>
      <c r="E361" s="142" t="s">
        <v>521</v>
      </c>
      <c r="F361" s="143" t="s">
        <v>522</v>
      </c>
      <c r="G361" s="144" t="s">
        <v>129</v>
      </c>
      <c r="H361" s="145">
        <v>2</v>
      </c>
      <c r="I361" s="146"/>
      <c r="J361" s="147">
        <f>ROUND(I361*H361,2)</f>
        <v>0</v>
      </c>
      <c r="K361" s="143" t="s">
        <v>138</v>
      </c>
      <c r="L361" s="30"/>
      <c r="M361" s="148" t="s">
        <v>1</v>
      </c>
      <c r="N361" s="149" t="s">
        <v>37</v>
      </c>
      <c r="O361" s="55"/>
      <c r="P361" s="150">
        <f>O361*H361</f>
        <v>0</v>
      </c>
      <c r="Q361" s="150">
        <v>0</v>
      </c>
      <c r="R361" s="150">
        <f>Q361*H361</f>
        <v>0</v>
      </c>
      <c r="S361" s="150">
        <v>0</v>
      </c>
      <c r="T361" s="151">
        <f>S361*H361</f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52" t="s">
        <v>222</v>
      </c>
      <c r="AT361" s="152" t="s">
        <v>124</v>
      </c>
      <c r="AU361" s="152" t="s">
        <v>78</v>
      </c>
      <c r="AY361" s="14" t="s">
        <v>122</v>
      </c>
      <c r="BE361" s="153">
        <f>IF(N361="základní",J361,0)</f>
        <v>0</v>
      </c>
      <c r="BF361" s="153">
        <f>IF(N361="snížená",J361,0)</f>
        <v>0</v>
      </c>
      <c r="BG361" s="153">
        <f>IF(N361="zákl. přenesená",J361,0)</f>
        <v>0</v>
      </c>
      <c r="BH361" s="153">
        <f>IF(N361="sníž. přenesená",J361,0)</f>
        <v>0</v>
      </c>
      <c r="BI361" s="153">
        <f>IF(N361="nulová",J361,0)</f>
        <v>0</v>
      </c>
      <c r="BJ361" s="14" t="s">
        <v>78</v>
      </c>
      <c r="BK361" s="153">
        <f>ROUND(I361*H361,2)</f>
        <v>0</v>
      </c>
      <c r="BL361" s="14" t="s">
        <v>222</v>
      </c>
      <c r="BM361" s="152" t="s">
        <v>695</v>
      </c>
    </row>
    <row r="362" spans="1:47" s="2" customFormat="1" ht="12">
      <c r="A362" s="29"/>
      <c r="B362" s="30"/>
      <c r="C362" s="29"/>
      <c r="D362" s="154" t="s">
        <v>128</v>
      </c>
      <c r="E362" s="29"/>
      <c r="F362" s="155" t="s">
        <v>522</v>
      </c>
      <c r="G362" s="29"/>
      <c r="H362" s="29"/>
      <c r="I362" s="156"/>
      <c r="J362" s="29"/>
      <c r="K362" s="29"/>
      <c r="L362" s="30"/>
      <c r="M362" s="157"/>
      <c r="N362" s="158"/>
      <c r="O362" s="55"/>
      <c r="P362" s="55"/>
      <c r="Q362" s="55"/>
      <c r="R362" s="55"/>
      <c r="S362" s="55"/>
      <c r="T362" s="56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T362" s="14" t="s">
        <v>128</v>
      </c>
      <c r="AU362" s="14" t="s">
        <v>78</v>
      </c>
    </row>
    <row r="363" spans="1:47" s="2" customFormat="1" ht="19.5">
      <c r="A363" s="29"/>
      <c r="B363" s="30"/>
      <c r="C363" s="29"/>
      <c r="D363" s="154" t="s">
        <v>165</v>
      </c>
      <c r="E363" s="29"/>
      <c r="F363" s="159" t="s">
        <v>523</v>
      </c>
      <c r="G363" s="29"/>
      <c r="H363" s="29"/>
      <c r="I363" s="156"/>
      <c r="J363" s="29"/>
      <c r="K363" s="29"/>
      <c r="L363" s="30"/>
      <c r="M363" s="157"/>
      <c r="N363" s="158"/>
      <c r="O363" s="55"/>
      <c r="P363" s="55"/>
      <c r="Q363" s="55"/>
      <c r="R363" s="55"/>
      <c r="S363" s="55"/>
      <c r="T363" s="56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T363" s="14" t="s">
        <v>165</v>
      </c>
      <c r="AU363" s="14" t="s">
        <v>78</v>
      </c>
    </row>
    <row r="364" spans="1:65" s="2" customFormat="1" ht="16.5" customHeight="1">
      <c r="A364" s="29"/>
      <c r="B364" s="140"/>
      <c r="C364" s="141" t="s">
        <v>530</v>
      </c>
      <c r="D364" s="141" t="s">
        <v>124</v>
      </c>
      <c r="E364" s="142" t="s">
        <v>525</v>
      </c>
      <c r="F364" s="143" t="s">
        <v>526</v>
      </c>
      <c r="G364" s="144" t="s">
        <v>527</v>
      </c>
      <c r="H364" s="145">
        <v>64</v>
      </c>
      <c r="I364" s="146"/>
      <c r="J364" s="147">
        <f>ROUND(I364*H364,2)</f>
        <v>0</v>
      </c>
      <c r="K364" s="143" t="s">
        <v>138</v>
      </c>
      <c r="L364" s="30"/>
      <c r="M364" s="148" t="s">
        <v>1</v>
      </c>
      <c r="N364" s="149" t="s">
        <v>37</v>
      </c>
      <c r="O364" s="55"/>
      <c r="P364" s="150">
        <f>O364*H364</f>
        <v>0</v>
      </c>
      <c r="Q364" s="150">
        <v>0</v>
      </c>
      <c r="R364" s="150">
        <f>Q364*H364</f>
        <v>0</v>
      </c>
      <c r="S364" s="150">
        <v>0</v>
      </c>
      <c r="T364" s="151">
        <f>S364*H364</f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52" t="s">
        <v>528</v>
      </c>
      <c r="AT364" s="152" t="s">
        <v>124</v>
      </c>
      <c r="AU364" s="152" t="s">
        <v>78</v>
      </c>
      <c r="AY364" s="14" t="s">
        <v>122</v>
      </c>
      <c r="BE364" s="153">
        <f>IF(N364="základní",J364,0)</f>
        <v>0</v>
      </c>
      <c r="BF364" s="153">
        <f>IF(N364="snížená",J364,0)</f>
        <v>0</v>
      </c>
      <c r="BG364" s="153">
        <f>IF(N364="zákl. přenesená",J364,0)</f>
        <v>0</v>
      </c>
      <c r="BH364" s="153">
        <f>IF(N364="sníž. přenesená",J364,0)</f>
        <v>0</v>
      </c>
      <c r="BI364" s="153">
        <f>IF(N364="nulová",J364,0)</f>
        <v>0</v>
      </c>
      <c r="BJ364" s="14" t="s">
        <v>78</v>
      </c>
      <c r="BK364" s="153">
        <f>ROUND(I364*H364,2)</f>
        <v>0</v>
      </c>
      <c r="BL364" s="14" t="s">
        <v>528</v>
      </c>
      <c r="BM364" s="152" t="s">
        <v>696</v>
      </c>
    </row>
    <row r="365" spans="1:47" s="2" customFormat="1" ht="19.5">
      <c r="A365" s="29"/>
      <c r="B365" s="30"/>
      <c r="C365" s="29"/>
      <c r="D365" s="154" t="s">
        <v>128</v>
      </c>
      <c r="E365" s="29"/>
      <c r="F365" s="155" t="s">
        <v>529</v>
      </c>
      <c r="G365" s="29"/>
      <c r="H365" s="29"/>
      <c r="I365" s="156"/>
      <c r="J365" s="29"/>
      <c r="K365" s="29"/>
      <c r="L365" s="30"/>
      <c r="M365" s="157"/>
      <c r="N365" s="158"/>
      <c r="O365" s="55"/>
      <c r="P365" s="55"/>
      <c r="Q365" s="55"/>
      <c r="R365" s="55"/>
      <c r="S365" s="55"/>
      <c r="T365" s="56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T365" s="14" t="s">
        <v>128</v>
      </c>
      <c r="AU365" s="14" t="s">
        <v>78</v>
      </c>
    </row>
    <row r="366" spans="1:65" s="2" customFormat="1" ht="16.5" customHeight="1">
      <c r="A366" s="29"/>
      <c r="B366" s="140"/>
      <c r="C366" s="141" t="s">
        <v>534</v>
      </c>
      <c r="D366" s="141" t="s">
        <v>124</v>
      </c>
      <c r="E366" s="142" t="s">
        <v>531</v>
      </c>
      <c r="F366" s="143" t="s">
        <v>532</v>
      </c>
      <c r="G366" s="144" t="s">
        <v>129</v>
      </c>
      <c r="H366" s="145">
        <v>1</v>
      </c>
      <c r="I366" s="146"/>
      <c r="J366" s="147">
        <f>ROUND(I366*H366,2)</f>
        <v>0</v>
      </c>
      <c r="K366" s="143" t="s">
        <v>138</v>
      </c>
      <c r="L366" s="30"/>
      <c r="M366" s="148" t="s">
        <v>1</v>
      </c>
      <c r="N366" s="149" t="s">
        <v>37</v>
      </c>
      <c r="O366" s="55"/>
      <c r="P366" s="150">
        <f>O366*H366</f>
        <v>0</v>
      </c>
      <c r="Q366" s="150">
        <v>0</v>
      </c>
      <c r="R366" s="150">
        <f>Q366*H366</f>
        <v>0</v>
      </c>
      <c r="S366" s="150">
        <v>0</v>
      </c>
      <c r="T366" s="151">
        <f>S366*H366</f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52" t="s">
        <v>517</v>
      </c>
      <c r="AT366" s="152" t="s">
        <v>124</v>
      </c>
      <c r="AU366" s="152" t="s">
        <v>78</v>
      </c>
      <c r="AY366" s="14" t="s">
        <v>122</v>
      </c>
      <c r="BE366" s="153">
        <f>IF(N366="základní",J366,0)</f>
        <v>0</v>
      </c>
      <c r="BF366" s="153">
        <f>IF(N366="snížená",J366,0)</f>
        <v>0</v>
      </c>
      <c r="BG366" s="153">
        <f>IF(N366="zákl. přenesená",J366,0)</f>
        <v>0</v>
      </c>
      <c r="BH366" s="153">
        <f>IF(N366="sníž. přenesená",J366,0)</f>
        <v>0</v>
      </c>
      <c r="BI366" s="153">
        <f>IF(N366="nulová",J366,0)</f>
        <v>0</v>
      </c>
      <c r="BJ366" s="14" t="s">
        <v>78</v>
      </c>
      <c r="BK366" s="153">
        <f>ROUND(I366*H366,2)</f>
        <v>0</v>
      </c>
      <c r="BL366" s="14" t="s">
        <v>517</v>
      </c>
      <c r="BM366" s="152" t="s">
        <v>697</v>
      </c>
    </row>
    <row r="367" spans="1:47" s="2" customFormat="1" ht="12">
      <c r="A367" s="29"/>
      <c r="B367" s="30"/>
      <c r="C367" s="29"/>
      <c r="D367" s="154" t="s">
        <v>128</v>
      </c>
      <c r="E367" s="29"/>
      <c r="F367" s="155" t="s">
        <v>532</v>
      </c>
      <c r="G367" s="29"/>
      <c r="H367" s="29"/>
      <c r="I367" s="156"/>
      <c r="J367" s="29"/>
      <c r="K367" s="29"/>
      <c r="L367" s="30"/>
      <c r="M367" s="157"/>
      <c r="N367" s="158"/>
      <c r="O367" s="55"/>
      <c r="P367" s="55"/>
      <c r="Q367" s="55"/>
      <c r="R367" s="55"/>
      <c r="S367" s="55"/>
      <c r="T367" s="56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T367" s="14" t="s">
        <v>128</v>
      </c>
      <c r="AU367" s="14" t="s">
        <v>78</v>
      </c>
    </row>
    <row r="368" spans="1:47" s="2" customFormat="1" ht="19.5">
      <c r="A368" s="29"/>
      <c r="B368" s="30"/>
      <c r="C368" s="29"/>
      <c r="D368" s="154" t="s">
        <v>165</v>
      </c>
      <c r="E368" s="29"/>
      <c r="F368" s="159" t="s">
        <v>533</v>
      </c>
      <c r="G368" s="29"/>
      <c r="H368" s="29"/>
      <c r="I368" s="156"/>
      <c r="J368" s="29"/>
      <c r="K368" s="29"/>
      <c r="L368" s="30"/>
      <c r="M368" s="157"/>
      <c r="N368" s="158"/>
      <c r="O368" s="55"/>
      <c r="P368" s="55"/>
      <c r="Q368" s="55"/>
      <c r="R368" s="55"/>
      <c r="S368" s="55"/>
      <c r="T368" s="56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T368" s="14" t="s">
        <v>165</v>
      </c>
      <c r="AU368" s="14" t="s">
        <v>78</v>
      </c>
    </row>
    <row r="369" spans="1:65" s="2" customFormat="1" ht="16.5" customHeight="1">
      <c r="A369" s="29"/>
      <c r="B369" s="140"/>
      <c r="C369" s="141" t="s">
        <v>698</v>
      </c>
      <c r="D369" s="141" t="s">
        <v>124</v>
      </c>
      <c r="E369" s="142" t="s">
        <v>536</v>
      </c>
      <c r="F369" s="143" t="s">
        <v>537</v>
      </c>
      <c r="G369" s="144" t="s">
        <v>129</v>
      </c>
      <c r="H369" s="145">
        <v>1</v>
      </c>
      <c r="I369" s="146"/>
      <c r="J369" s="147">
        <f>ROUND(I369*H369,2)</f>
        <v>0</v>
      </c>
      <c r="K369" s="143" t="s">
        <v>138</v>
      </c>
      <c r="L369" s="30"/>
      <c r="M369" s="148" t="s">
        <v>1</v>
      </c>
      <c r="N369" s="149" t="s">
        <v>37</v>
      </c>
      <c r="O369" s="55"/>
      <c r="P369" s="150">
        <f>O369*H369</f>
        <v>0</v>
      </c>
      <c r="Q369" s="150">
        <v>0</v>
      </c>
      <c r="R369" s="150">
        <f>Q369*H369</f>
        <v>0</v>
      </c>
      <c r="S369" s="150">
        <v>0</v>
      </c>
      <c r="T369" s="151">
        <f>S369*H369</f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52" t="s">
        <v>517</v>
      </c>
      <c r="AT369" s="152" t="s">
        <v>124</v>
      </c>
      <c r="AU369" s="152" t="s">
        <v>78</v>
      </c>
      <c r="AY369" s="14" t="s">
        <v>122</v>
      </c>
      <c r="BE369" s="153">
        <f>IF(N369="základní",J369,0)</f>
        <v>0</v>
      </c>
      <c r="BF369" s="153">
        <f>IF(N369="snížená",J369,0)</f>
        <v>0</v>
      </c>
      <c r="BG369" s="153">
        <f>IF(N369="zákl. přenesená",J369,0)</f>
        <v>0</v>
      </c>
      <c r="BH369" s="153">
        <f>IF(N369="sníž. přenesená",J369,0)</f>
        <v>0</v>
      </c>
      <c r="BI369" s="153">
        <f>IF(N369="nulová",J369,0)</f>
        <v>0</v>
      </c>
      <c r="BJ369" s="14" t="s">
        <v>78</v>
      </c>
      <c r="BK369" s="153">
        <f>ROUND(I369*H369,2)</f>
        <v>0</v>
      </c>
      <c r="BL369" s="14" t="s">
        <v>517</v>
      </c>
      <c r="BM369" s="152" t="s">
        <v>699</v>
      </c>
    </row>
    <row r="370" spans="1:47" s="2" customFormat="1" ht="12">
      <c r="A370" s="29"/>
      <c r="B370" s="30"/>
      <c r="C370" s="29"/>
      <c r="D370" s="154" t="s">
        <v>128</v>
      </c>
      <c r="E370" s="29"/>
      <c r="F370" s="155" t="s">
        <v>537</v>
      </c>
      <c r="G370" s="29"/>
      <c r="H370" s="29"/>
      <c r="I370" s="156"/>
      <c r="J370" s="29"/>
      <c r="K370" s="29"/>
      <c r="L370" s="30"/>
      <c r="M370" s="157"/>
      <c r="N370" s="158"/>
      <c r="O370" s="55"/>
      <c r="P370" s="55"/>
      <c r="Q370" s="55"/>
      <c r="R370" s="55"/>
      <c r="S370" s="55"/>
      <c r="T370" s="56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T370" s="14" t="s">
        <v>128</v>
      </c>
      <c r="AU370" s="14" t="s">
        <v>78</v>
      </c>
    </row>
    <row r="371" spans="1:65" s="2" customFormat="1" ht="21.75" customHeight="1">
      <c r="A371" s="29"/>
      <c r="B371" s="140"/>
      <c r="C371" s="141" t="s">
        <v>538</v>
      </c>
      <c r="D371" s="141" t="s">
        <v>124</v>
      </c>
      <c r="E371" s="142" t="s">
        <v>539</v>
      </c>
      <c r="F371" s="143" t="s">
        <v>540</v>
      </c>
      <c r="G371" s="144" t="s">
        <v>129</v>
      </c>
      <c r="H371" s="177">
        <v>11</v>
      </c>
      <c r="I371" s="146"/>
      <c r="J371" s="147">
        <f>ROUND(I371*H371,2)</f>
        <v>0</v>
      </c>
      <c r="K371" s="143" t="s">
        <v>138</v>
      </c>
      <c r="L371" s="30"/>
      <c r="M371" s="148" t="s">
        <v>1</v>
      </c>
      <c r="N371" s="149" t="s">
        <v>37</v>
      </c>
      <c r="O371" s="55"/>
      <c r="P371" s="150">
        <f>O371*H371</f>
        <v>0</v>
      </c>
      <c r="Q371" s="150">
        <v>0</v>
      </c>
      <c r="R371" s="150">
        <f>Q371*H371</f>
        <v>0</v>
      </c>
      <c r="S371" s="150">
        <v>0</v>
      </c>
      <c r="T371" s="151">
        <f>S371*H371</f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52" t="s">
        <v>517</v>
      </c>
      <c r="AT371" s="152" t="s">
        <v>124</v>
      </c>
      <c r="AU371" s="152" t="s">
        <v>78</v>
      </c>
      <c r="AY371" s="14" t="s">
        <v>122</v>
      </c>
      <c r="BE371" s="153">
        <f>IF(N371="základní",J371,0)</f>
        <v>0</v>
      </c>
      <c r="BF371" s="153">
        <f>IF(N371="snížená",J371,0)</f>
        <v>0</v>
      </c>
      <c r="BG371" s="153">
        <f>IF(N371="zákl. přenesená",J371,0)</f>
        <v>0</v>
      </c>
      <c r="BH371" s="153">
        <f>IF(N371="sníž. přenesená",J371,0)</f>
        <v>0</v>
      </c>
      <c r="BI371" s="153">
        <f>IF(N371="nulová",J371,0)</f>
        <v>0</v>
      </c>
      <c r="BJ371" s="14" t="s">
        <v>78</v>
      </c>
      <c r="BK371" s="153">
        <f>ROUND(I371*H371,2)</f>
        <v>0</v>
      </c>
      <c r="BL371" s="14" t="s">
        <v>517</v>
      </c>
      <c r="BM371" s="152" t="s">
        <v>700</v>
      </c>
    </row>
    <row r="372" spans="1:47" s="2" customFormat="1" ht="12">
      <c r="A372" s="29"/>
      <c r="B372" s="30"/>
      <c r="C372" s="29"/>
      <c r="D372" s="154" t="s">
        <v>128</v>
      </c>
      <c r="E372" s="29"/>
      <c r="F372" s="155"/>
      <c r="G372" s="29"/>
      <c r="H372" s="29"/>
      <c r="I372" s="156"/>
      <c r="J372" s="29"/>
      <c r="K372" s="29"/>
      <c r="L372" s="30"/>
      <c r="M372" s="170"/>
      <c r="N372" s="171"/>
      <c r="O372" s="172"/>
      <c r="P372" s="172"/>
      <c r="Q372" s="172"/>
      <c r="R372" s="172"/>
      <c r="S372" s="172"/>
      <c r="T372" s="173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T372" s="14" t="s">
        <v>128</v>
      </c>
      <c r="AU372" s="14" t="s">
        <v>78</v>
      </c>
    </row>
    <row r="373" spans="1:31" s="2" customFormat="1" ht="6.95" customHeight="1">
      <c r="A373" s="29"/>
      <c r="B373" s="44"/>
      <c r="C373" s="45"/>
      <c r="D373" s="45"/>
      <c r="E373" s="45"/>
      <c r="F373" s="45"/>
      <c r="G373" s="45"/>
      <c r="H373" s="45"/>
      <c r="I373" s="45"/>
      <c r="J373" s="45"/>
      <c r="K373" s="45"/>
      <c r="L373" s="30"/>
      <c r="M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</row>
  </sheetData>
  <autoFilter ref="C125:K37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92"/>
  <sheetViews>
    <sheetView showGridLines="0" workbookViewId="0" topLeftCell="A1">
      <selection activeCell="I247" sqref="I24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32" max="42" width="9.28125" style="0" customWidth="1"/>
    <col min="44" max="65" width="9.28125" style="1" customWidth="1"/>
  </cols>
  <sheetData>
    <row r="1" ht="12"/>
    <row r="2" spans="12:46" s="1" customFormat="1" ht="36.95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4" t="s">
        <v>86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80</v>
      </c>
    </row>
    <row r="4" spans="2:46" s="1" customFormat="1" ht="24.95" customHeight="1">
      <c r="B4" s="17"/>
      <c r="D4" s="18" t="s">
        <v>90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16.5" customHeight="1">
      <c r="B7" s="17"/>
      <c r="E7" s="272" t="str">
        <f>'Rekapitulace stavby'!K6</f>
        <v>VŠB Rekonstrukce VO etapa II.</v>
      </c>
      <c r="F7" s="273"/>
      <c r="G7" s="273"/>
      <c r="H7" s="273"/>
      <c r="L7" s="17"/>
    </row>
    <row r="8" spans="1:31" s="2" customFormat="1" ht="12" customHeight="1">
      <c r="A8" s="29"/>
      <c r="B8" s="30"/>
      <c r="C8" s="29"/>
      <c r="D8" s="24" t="s">
        <v>91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55" t="s">
        <v>701</v>
      </c>
      <c r="F9" s="271"/>
      <c r="G9" s="271"/>
      <c r="H9" s="271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'Rekapitulace stavby'!AN8</f>
        <v>31. 3. 2022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4" t="s">
        <v>25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74" t="str">
        <f>'Rekapitulace stavby'!E14</f>
        <v>Vyplň údaj</v>
      </c>
      <c r="F18" s="244"/>
      <c r="G18" s="244"/>
      <c r="H18" s="244"/>
      <c r="I18" s="24" t="s">
        <v>25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25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25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48" t="s">
        <v>1</v>
      </c>
      <c r="F27" s="248"/>
      <c r="G27" s="248"/>
      <c r="H27" s="24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32</v>
      </c>
      <c r="E30" s="29"/>
      <c r="F30" s="29"/>
      <c r="G30" s="29"/>
      <c r="H30" s="29"/>
      <c r="I30" s="29"/>
      <c r="J30" s="68">
        <f>ROUND(J125,2)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36</v>
      </c>
      <c r="E33" s="24" t="s">
        <v>37</v>
      </c>
      <c r="F33" s="96">
        <f>ROUND((SUM(BE125:BE291)),2)</f>
        <v>0</v>
      </c>
      <c r="G33" s="29"/>
      <c r="H33" s="29"/>
      <c r="I33" s="97">
        <v>0.21</v>
      </c>
      <c r="J33" s="96">
        <f>ROUND(((SUM(BE125:BE291))*I33),2)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38</v>
      </c>
      <c r="F34" s="96">
        <f>ROUND((SUM(BF125:BF291)),2)</f>
        <v>0</v>
      </c>
      <c r="G34" s="29"/>
      <c r="H34" s="29"/>
      <c r="I34" s="97">
        <v>0.15</v>
      </c>
      <c r="J34" s="96">
        <f>ROUND(((SUM(BF125:BF291))*I34),2)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39</v>
      </c>
      <c r="F35" s="96">
        <f>ROUND((SUM(BG125:BG291)),2)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40</v>
      </c>
      <c r="F36" s="96">
        <f>ROUND((SUM(BH125:BH291)),2)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41</v>
      </c>
      <c r="F37" s="96">
        <f>ROUND((SUM(BI125:BI291)),2)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42</v>
      </c>
      <c r="E39" s="57"/>
      <c r="F39" s="57"/>
      <c r="G39" s="100" t="s">
        <v>43</v>
      </c>
      <c r="H39" s="101" t="s">
        <v>44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47</v>
      </c>
      <c r="E61" s="32"/>
      <c r="F61" s="104" t="s">
        <v>48</v>
      </c>
      <c r="G61" s="42" t="s">
        <v>47</v>
      </c>
      <c r="H61" s="32"/>
      <c r="I61" s="32"/>
      <c r="J61" s="105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47</v>
      </c>
      <c r="E76" s="32"/>
      <c r="F76" s="104" t="s">
        <v>48</v>
      </c>
      <c r="G76" s="42" t="s">
        <v>47</v>
      </c>
      <c r="H76" s="32"/>
      <c r="I76" s="32"/>
      <c r="J76" s="105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92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72" t="str">
        <f>E7</f>
        <v>VŠB Rekonstrukce VO etapa II.</v>
      </c>
      <c r="F85" s="273"/>
      <c r="G85" s="273"/>
      <c r="H85" s="27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55" t="str">
        <f>E9</f>
        <v>Etapa 3. - instalace u objektu VŠB-TUO</v>
      </c>
      <c r="F87" s="271"/>
      <c r="G87" s="271"/>
      <c r="H87" s="271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2" t="str">
        <f>IF(J12="","",J12)</f>
        <v>31. 3. 2022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93</v>
      </c>
      <c r="D94" s="98"/>
      <c r="E94" s="98"/>
      <c r="F94" s="98"/>
      <c r="G94" s="98"/>
      <c r="H94" s="98"/>
      <c r="I94" s="98"/>
      <c r="J94" s="107" t="s">
        <v>94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95</v>
      </c>
      <c r="D96" s="29"/>
      <c r="E96" s="29"/>
      <c r="F96" s="29"/>
      <c r="G96" s="29"/>
      <c r="H96" s="29"/>
      <c r="I96" s="29"/>
      <c r="J96" s="68">
        <f>J125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2:12" s="9" customFormat="1" ht="24.95" customHeight="1">
      <c r="B97" s="109"/>
      <c r="D97" s="110" t="s">
        <v>97</v>
      </c>
      <c r="E97" s="111"/>
      <c r="F97" s="111"/>
      <c r="G97" s="111"/>
      <c r="H97" s="111"/>
      <c r="I97" s="111"/>
      <c r="J97" s="112">
        <f>J126</f>
        <v>0</v>
      </c>
      <c r="L97" s="109"/>
    </row>
    <row r="98" spans="2:12" s="10" customFormat="1" ht="19.9" customHeight="1">
      <c r="B98" s="113"/>
      <c r="D98" s="114" t="s">
        <v>98</v>
      </c>
      <c r="E98" s="115"/>
      <c r="F98" s="115"/>
      <c r="G98" s="115"/>
      <c r="H98" s="115"/>
      <c r="I98" s="115"/>
      <c r="J98" s="116">
        <f>J127</f>
        <v>0</v>
      </c>
      <c r="L98" s="113"/>
    </row>
    <row r="99" spans="2:12" s="10" customFormat="1" ht="19.9" customHeight="1">
      <c r="B99" s="113"/>
      <c r="D99" s="114" t="s">
        <v>99</v>
      </c>
      <c r="E99" s="115"/>
      <c r="F99" s="115"/>
      <c r="G99" s="115"/>
      <c r="H99" s="115"/>
      <c r="I99" s="115"/>
      <c r="J99" s="116">
        <f>J155</f>
        <v>0</v>
      </c>
      <c r="L99" s="113"/>
    </row>
    <row r="100" spans="2:12" s="10" customFormat="1" ht="19.9" customHeight="1">
      <c r="B100" s="113"/>
      <c r="D100" s="114" t="s">
        <v>100</v>
      </c>
      <c r="E100" s="115"/>
      <c r="F100" s="115"/>
      <c r="G100" s="115"/>
      <c r="H100" s="115"/>
      <c r="I100" s="115"/>
      <c r="J100" s="116">
        <f>J160</f>
        <v>0</v>
      </c>
      <c r="L100" s="113"/>
    </row>
    <row r="101" spans="2:12" s="9" customFormat="1" ht="24.95" customHeight="1">
      <c r="B101" s="109"/>
      <c r="D101" s="110" t="s">
        <v>101</v>
      </c>
      <c r="E101" s="111"/>
      <c r="F101" s="111"/>
      <c r="G101" s="111"/>
      <c r="H101" s="111"/>
      <c r="I101" s="111"/>
      <c r="J101" s="112">
        <f>J188</f>
        <v>0</v>
      </c>
      <c r="L101" s="109"/>
    </row>
    <row r="102" spans="2:12" s="10" customFormat="1" ht="19.9" customHeight="1">
      <c r="B102" s="113"/>
      <c r="D102" s="114" t="s">
        <v>102</v>
      </c>
      <c r="E102" s="115"/>
      <c r="F102" s="115"/>
      <c r="G102" s="115"/>
      <c r="H102" s="115"/>
      <c r="I102" s="115"/>
      <c r="J102" s="116">
        <f>J189</f>
        <v>0</v>
      </c>
      <c r="L102" s="113"/>
    </row>
    <row r="103" spans="2:12" s="9" customFormat="1" ht="24.95" customHeight="1">
      <c r="B103" s="109"/>
      <c r="D103" s="110" t="s">
        <v>103</v>
      </c>
      <c r="E103" s="111"/>
      <c r="F103" s="111"/>
      <c r="G103" s="111"/>
      <c r="H103" s="111"/>
      <c r="I103" s="111"/>
      <c r="J103" s="112">
        <f>J221</f>
        <v>0</v>
      </c>
      <c r="L103" s="109"/>
    </row>
    <row r="104" spans="2:12" s="10" customFormat="1" ht="19.9" customHeight="1">
      <c r="B104" s="113"/>
      <c r="D104" s="114" t="s">
        <v>104</v>
      </c>
      <c r="E104" s="115"/>
      <c r="F104" s="115"/>
      <c r="G104" s="115"/>
      <c r="H104" s="115"/>
      <c r="I104" s="115"/>
      <c r="J104" s="116">
        <f>J222</f>
        <v>0</v>
      </c>
      <c r="L104" s="113"/>
    </row>
    <row r="105" spans="2:12" s="9" customFormat="1" ht="24.95" customHeight="1">
      <c r="B105" s="109"/>
      <c r="D105" s="110" t="s">
        <v>106</v>
      </c>
      <c r="E105" s="111"/>
      <c r="F105" s="111"/>
      <c r="G105" s="111"/>
      <c r="H105" s="111"/>
      <c r="I105" s="111"/>
      <c r="J105" s="112">
        <f>J276</f>
        <v>0</v>
      </c>
      <c r="L105" s="109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107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4" t="s">
        <v>16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6.5" customHeight="1">
      <c r="A115" s="29"/>
      <c r="B115" s="30"/>
      <c r="C115" s="29"/>
      <c r="D115" s="29"/>
      <c r="E115" s="272" t="str">
        <f>E7</f>
        <v>VŠB Rekonstrukce VO etapa II.</v>
      </c>
      <c r="F115" s="273"/>
      <c r="G115" s="273"/>
      <c r="H115" s="273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91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29"/>
      <c r="D117" s="29"/>
      <c r="E117" s="255" t="str">
        <f>E9</f>
        <v>Etapa 3. - instalace u objektu VŠB-TUO</v>
      </c>
      <c r="F117" s="271"/>
      <c r="G117" s="271"/>
      <c r="H117" s="271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19</v>
      </c>
      <c r="D119" s="29"/>
      <c r="E119" s="29"/>
      <c r="F119" s="22" t="str">
        <f>F12</f>
        <v xml:space="preserve"> </v>
      </c>
      <c r="G119" s="29"/>
      <c r="H119" s="29"/>
      <c r="I119" s="24" t="s">
        <v>21</v>
      </c>
      <c r="J119" s="52" t="str">
        <f>IF(J12="","",J12)</f>
        <v>31. 3. 2022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5.2" customHeight="1">
      <c r="A121" s="29"/>
      <c r="B121" s="30"/>
      <c r="C121" s="24" t="s">
        <v>23</v>
      </c>
      <c r="D121" s="29"/>
      <c r="E121" s="29"/>
      <c r="F121" s="22" t="str">
        <f>E15</f>
        <v xml:space="preserve"> </v>
      </c>
      <c r="G121" s="29"/>
      <c r="H121" s="29"/>
      <c r="I121" s="24" t="s">
        <v>28</v>
      </c>
      <c r="J121" s="27" t="str">
        <f>E21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5.2" customHeight="1">
      <c r="A122" s="29"/>
      <c r="B122" s="30"/>
      <c r="C122" s="24" t="s">
        <v>26</v>
      </c>
      <c r="D122" s="29"/>
      <c r="E122" s="29"/>
      <c r="F122" s="22" t="str">
        <f>IF(E18="","",E18)</f>
        <v>Vyplň údaj</v>
      </c>
      <c r="G122" s="29"/>
      <c r="H122" s="29"/>
      <c r="I122" s="24" t="s">
        <v>30</v>
      </c>
      <c r="J122" s="27" t="str">
        <f>E24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11" customFormat="1" ht="29.25" customHeight="1">
      <c r="A124" s="117"/>
      <c r="B124" s="118"/>
      <c r="C124" s="119" t="s">
        <v>108</v>
      </c>
      <c r="D124" s="120" t="s">
        <v>57</v>
      </c>
      <c r="E124" s="120" t="s">
        <v>53</v>
      </c>
      <c r="F124" s="120" t="s">
        <v>54</v>
      </c>
      <c r="G124" s="120" t="s">
        <v>109</v>
      </c>
      <c r="H124" s="120" t="s">
        <v>110</v>
      </c>
      <c r="I124" s="120" t="s">
        <v>111</v>
      </c>
      <c r="J124" s="120" t="s">
        <v>94</v>
      </c>
      <c r="K124" s="121" t="s">
        <v>112</v>
      </c>
      <c r="L124" s="122"/>
      <c r="M124" s="59" t="s">
        <v>1</v>
      </c>
      <c r="N124" s="60" t="s">
        <v>36</v>
      </c>
      <c r="O124" s="60" t="s">
        <v>113</v>
      </c>
      <c r="P124" s="60" t="s">
        <v>114</v>
      </c>
      <c r="Q124" s="60" t="s">
        <v>115</v>
      </c>
      <c r="R124" s="60" t="s">
        <v>116</v>
      </c>
      <c r="S124" s="60" t="s">
        <v>117</v>
      </c>
      <c r="T124" s="61" t="s">
        <v>118</v>
      </c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</row>
    <row r="125" spans="1:63" s="2" customFormat="1" ht="22.9" customHeight="1">
      <c r="A125" s="29"/>
      <c r="B125" s="30"/>
      <c r="C125" s="66" t="s">
        <v>119</v>
      </c>
      <c r="D125" s="29"/>
      <c r="E125" s="29"/>
      <c r="F125" s="29"/>
      <c r="G125" s="29"/>
      <c r="H125" s="29"/>
      <c r="I125" s="29"/>
      <c r="J125" s="123">
        <f>J126+J188+J221+J276</f>
        <v>0</v>
      </c>
      <c r="K125" s="29"/>
      <c r="L125" s="30"/>
      <c r="M125" s="62"/>
      <c r="N125" s="53"/>
      <c r="O125" s="63"/>
      <c r="P125" s="124" t="e">
        <f>P126+P188+P221+P276</f>
        <v>#REF!</v>
      </c>
      <c r="Q125" s="63"/>
      <c r="R125" s="124" t="e">
        <f>R126+R188+R221+R276</f>
        <v>#REF!</v>
      </c>
      <c r="S125" s="63"/>
      <c r="T125" s="125" t="e">
        <f>T126+T188+T221+T276</f>
        <v>#REF!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71</v>
      </c>
      <c r="AU125" s="14" t="s">
        <v>96</v>
      </c>
      <c r="BK125" s="126">
        <f>BK126+BK188+BK221+BK276</f>
        <v>0</v>
      </c>
    </row>
    <row r="126" spans="2:63" s="12" customFormat="1" ht="25.9" customHeight="1">
      <c r="B126" s="127"/>
      <c r="D126" s="128" t="s">
        <v>71</v>
      </c>
      <c r="E126" s="129" t="s">
        <v>120</v>
      </c>
      <c r="F126" s="129" t="s">
        <v>121</v>
      </c>
      <c r="I126" s="130"/>
      <c r="J126" s="131">
        <f>J127+J155+J160</f>
        <v>0</v>
      </c>
      <c r="L126" s="127"/>
      <c r="M126" s="132"/>
      <c r="N126" s="133"/>
      <c r="O126" s="133"/>
      <c r="P126" s="134">
        <f>P127+P155+P160</f>
        <v>0</v>
      </c>
      <c r="Q126" s="133"/>
      <c r="R126" s="134">
        <f>R127+R155+R160</f>
        <v>0.123061266782</v>
      </c>
      <c r="S126" s="133"/>
      <c r="T126" s="135">
        <f>T127+T155+T160</f>
        <v>0</v>
      </c>
      <c r="AR126" s="128" t="s">
        <v>78</v>
      </c>
      <c r="AT126" s="136" t="s">
        <v>71</v>
      </c>
      <c r="AU126" s="136" t="s">
        <v>72</v>
      </c>
      <c r="AY126" s="128" t="s">
        <v>122</v>
      </c>
      <c r="BK126" s="137">
        <f>BK127+BK155+BK160</f>
        <v>0</v>
      </c>
    </row>
    <row r="127" spans="2:63" s="12" customFormat="1" ht="22.9" customHeight="1">
      <c r="B127" s="127"/>
      <c r="D127" s="128" t="s">
        <v>71</v>
      </c>
      <c r="E127" s="138" t="s">
        <v>78</v>
      </c>
      <c r="F127" s="138" t="s">
        <v>123</v>
      </c>
      <c r="I127" s="130"/>
      <c r="J127" s="139">
        <f>SUM(J128:J153)</f>
        <v>0</v>
      </c>
      <c r="L127" s="127"/>
      <c r="M127" s="132"/>
      <c r="N127" s="133"/>
      <c r="O127" s="133"/>
      <c r="P127" s="134">
        <f>SUM(P128:P154)</f>
        <v>0</v>
      </c>
      <c r="Q127" s="133"/>
      <c r="R127" s="134">
        <f>SUM(R128:R154)</f>
        <v>0</v>
      </c>
      <c r="S127" s="133"/>
      <c r="T127" s="135">
        <f>SUM(T128:T154)</f>
        <v>0</v>
      </c>
      <c r="AR127" s="128" t="s">
        <v>78</v>
      </c>
      <c r="AT127" s="136" t="s">
        <v>71</v>
      </c>
      <c r="AU127" s="136" t="s">
        <v>78</v>
      </c>
      <c r="AY127" s="128" t="s">
        <v>122</v>
      </c>
      <c r="BK127" s="137">
        <f>SUM(BK128:BK154)</f>
        <v>0</v>
      </c>
    </row>
    <row r="128" spans="1:65" s="2" customFormat="1" ht="24.2" customHeight="1">
      <c r="A128" s="29"/>
      <c r="B128" s="140"/>
      <c r="C128" s="141" t="s">
        <v>78</v>
      </c>
      <c r="D128" s="141" t="s">
        <v>124</v>
      </c>
      <c r="E128" s="142" t="s">
        <v>158</v>
      </c>
      <c r="F128" s="143" t="s">
        <v>159</v>
      </c>
      <c r="G128" s="144" t="s">
        <v>160</v>
      </c>
      <c r="H128" s="177">
        <f>H129</f>
        <v>0</v>
      </c>
      <c r="I128" s="146"/>
      <c r="J128" s="147">
        <f>ROUND(I128*H128,2)</f>
        <v>0</v>
      </c>
      <c r="K128" s="143" t="s">
        <v>126</v>
      </c>
      <c r="L128" s="30"/>
      <c r="M128" s="148"/>
      <c r="N128" s="149"/>
      <c r="O128" s="55"/>
      <c r="P128" s="150"/>
      <c r="Q128" s="150"/>
      <c r="R128" s="150"/>
      <c r="S128" s="150"/>
      <c r="T128" s="151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2" t="s">
        <v>127</v>
      </c>
      <c r="AT128" s="152" t="s">
        <v>124</v>
      </c>
      <c r="AU128" s="152" t="s">
        <v>80</v>
      </c>
      <c r="AY128" s="14" t="s">
        <v>122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4" t="s">
        <v>78</v>
      </c>
      <c r="BK128" s="153">
        <f>ROUND(I128*H128,2)</f>
        <v>0</v>
      </c>
      <c r="BL128" s="14" t="s">
        <v>127</v>
      </c>
      <c r="BM128" s="152" t="s">
        <v>702</v>
      </c>
    </row>
    <row r="129" spans="1:47" s="2" customFormat="1" ht="19.5">
      <c r="A129" s="29"/>
      <c r="B129" s="30"/>
      <c r="C129" s="29"/>
      <c r="D129" s="154" t="s">
        <v>128</v>
      </c>
      <c r="E129" s="29"/>
      <c r="F129" s="155" t="s">
        <v>161</v>
      </c>
      <c r="G129" s="29"/>
      <c r="H129" s="133">
        <f>0.35*0.8*(V128+W128)</f>
        <v>0</v>
      </c>
      <c r="I129" s="156"/>
      <c r="J129" s="29"/>
      <c r="K129" s="29"/>
      <c r="L129" s="30"/>
      <c r="M129" s="157"/>
      <c r="N129" s="158"/>
      <c r="O129" s="55"/>
      <c r="P129" s="55"/>
      <c r="Q129" s="55"/>
      <c r="R129" s="55"/>
      <c r="S129" s="55"/>
      <c r="T129" s="56"/>
      <c r="U129" s="29"/>
      <c r="V129" s="225"/>
      <c r="W129" s="225"/>
      <c r="X129" s="225"/>
      <c r="Y129" s="224"/>
      <c r="Z129" s="29"/>
      <c r="AA129" s="29"/>
      <c r="AB129" s="29"/>
      <c r="AC129" s="29"/>
      <c r="AD129" s="29"/>
      <c r="AE129" s="29"/>
      <c r="AT129" s="14" t="s">
        <v>128</v>
      </c>
      <c r="AU129" s="14" t="s">
        <v>80</v>
      </c>
    </row>
    <row r="130" spans="1:65" s="2" customFormat="1" ht="21.75" customHeight="1">
      <c r="A130" s="29"/>
      <c r="B130" s="140"/>
      <c r="C130" s="141" t="s">
        <v>80</v>
      </c>
      <c r="D130" s="141" t="s">
        <v>124</v>
      </c>
      <c r="E130" s="142" t="s">
        <v>162</v>
      </c>
      <c r="F130" s="143" t="s">
        <v>163</v>
      </c>
      <c r="G130" s="144" t="s">
        <v>164</v>
      </c>
      <c r="H130" s="177">
        <f>H131</f>
        <v>0</v>
      </c>
      <c r="I130" s="146"/>
      <c r="J130" s="147">
        <f>ROUND(I130*H130,2)</f>
        <v>0</v>
      </c>
      <c r="K130" s="143" t="s">
        <v>138</v>
      </c>
      <c r="L130" s="30"/>
      <c r="M130" s="148"/>
      <c r="N130" s="149"/>
      <c r="O130" s="55"/>
      <c r="P130" s="150"/>
      <c r="Q130" s="150"/>
      <c r="R130" s="150"/>
      <c r="S130" s="150"/>
      <c r="T130" s="151"/>
      <c r="U130" s="29"/>
      <c r="V130" s="29"/>
      <c r="W130" s="224"/>
      <c r="X130" s="29"/>
      <c r="Y130" s="29"/>
      <c r="Z130" s="29"/>
      <c r="AA130" s="29"/>
      <c r="AB130" s="29"/>
      <c r="AC130" s="29"/>
      <c r="AD130" s="29"/>
      <c r="AE130" s="29"/>
      <c r="AR130" s="152" t="s">
        <v>127</v>
      </c>
      <c r="AT130" s="152" t="s">
        <v>124</v>
      </c>
      <c r="AU130" s="152" t="s">
        <v>80</v>
      </c>
      <c r="AY130" s="14" t="s">
        <v>122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14" t="s">
        <v>78</v>
      </c>
      <c r="BK130" s="153">
        <f>ROUND(I130*H130,2)</f>
        <v>0</v>
      </c>
      <c r="BL130" s="14" t="s">
        <v>127</v>
      </c>
      <c r="BM130" s="152" t="s">
        <v>703</v>
      </c>
    </row>
    <row r="131" spans="1:47" s="2" customFormat="1" ht="12">
      <c r="A131" s="29"/>
      <c r="B131" s="30"/>
      <c r="C131" s="29"/>
      <c r="D131" s="154" t="s">
        <v>128</v>
      </c>
      <c r="E131" s="29"/>
      <c r="F131" s="155" t="s">
        <v>163</v>
      </c>
      <c r="G131" s="29"/>
      <c r="H131" s="226">
        <f>0.35*0.3*(V128+W128)*1.7</f>
        <v>0</v>
      </c>
      <c r="I131" s="156"/>
      <c r="J131" s="29"/>
      <c r="K131" s="29"/>
      <c r="L131" s="30"/>
      <c r="M131" s="157"/>
      <c r="N131" s="158"/>
      <c r="O131" s="55"/>
      <c r="P131" s="55"/>
      <c r="Q131" s="55"/>
      <c r="R131" s="55"/>
      <c r="S131" s="55"/>
      <c r="T131" s="56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128</v>
      </c>
      <c r="AU131" s="14" t="s">
        <v>80</v>
      </c>
    </row>
    <row r="132" spans="1:47" s="2" customFormat="1" ht="39">
      <c r="A132" s="29"/>
      <c r="B132" s="30"/>
      <c r="C132" s="29"/>
      <c r="D132" s="154" t="s">
        <v>165</v>
      </c>
      <c r="E132" s="29"/>
      <c r="F132" s="159" t="s">
        <v>166</v>
      </c>
      <c r="G132" s="29"/>
      <c r="H132" s="29"/>
      <c r="I132" s="156"/>
      <c r="J132" s="29"/>
      <c r="K132" s="29"/>
      <c r="L132" s="30"/>
      <c r="M132" s="157"/>
      <c r="N132" s="158"/>
      <c r="O132" s="55"/>
      <c r="P132" s="55"/>
      <c r="Q132" s="55"/>
      <c r="R132" s="55"/>
      <c r="S132" s="55"/>
      <c r="T132" s="56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165</v>
      </c>
      <c r="AU132" s="14" t="s">
        <v>80</v>
      </c>
    </row>
    <row r="133" spans="1:65" s="2" customFormat="1" ht="24.2" customHeight="1">
      <c r="A133" s="29"/>
      <c r="B133" s="140"/>
      <c r="C133" s="141" t="s">
        <v>157</v>
      </c>
      <c r="D133" s="141" t="s">
        <v>124</v>
      </c>
      <c r="E133" s="142" t="s">
        <v>168</v>
      </c>
      <c r="F133" s="143" t="s">
        <v>169</v>
      </c>
      <c r="G133" s="144" t="s">
        <v>164</v>
      </c>
      <c r="H133" s="227">
        <v>2.5</v>
      </c>
      <c r="I133" s="146"/>
      <c r="J133" s="147">
        <f>ROUND(I133*H133,2)</f>
        <v>0</v>
      </c>
      <c r="K133" s="143" t="s">
        <v>138</v>
      </c>
      <c r="L133" s="30"/>
      <c r="M133" s="148" t="s">
        <v>1</v>
      </c>
      <c r="N133" s="149" t="s">
        <v>37</v>
      </c>
      <c r="O133" s="55"/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2" t="s">
        <v>127</v>
      </c>
      <c r="AT133" s="152" t="s">
        <v>124</v>
      </c>
      <c r="AU133" s="152" t="s">
        <v>80</v>
      </c>
      <c r="AY133" s="14" t="s">
        <v>122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4" t="s">
        <v>78</v>
      </c>
      <c r="BK133" s="153">
        <f>ROUND(I133*H133,2)</f>
        <v>0</v>
      </c>
      <c r="BL133" s="14" t="s">
        <v>127</v>
      </c>
      <c r="BM133" s="152" t="s">
        <v>704</v>
      </c>
    </row>
    <row r="134" spans="1:47" s="2" customFormat="1" ht="19.5">
      <c r="A134" s="29"/>
      <c r="B134" s="30"/>
      <c r="C134" s="29"/>
      <c r="D134" s="154" t="s">
        <v>128</v>
      </c>
      <c r="E134" s="29"/>
      <c r="F134" s="155" t="s">
        <v>169</v>
      </c>
      <c r="G134" s="29"/>
      <c r="H134" s="29"/>
      <c r="I134" s="156"/>
      <c r="J134" s="29"/>
      <c r="K134" s="29"/>
      <c r="L134" s="30"/>
      <c r="M134" s="157"/>
      <c r="N134" s="158"/>
      <c r="O134" s="55"/>
      <c r="P134" s="55"/>
      <c r="Q134" s="55"/>
      <c r="R134" s="55"/>
      <c r="S134" s="55"/>
      <c r="T134" s="56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4" t="s">
        <v>128</v>
      </c>
      <c r="AU134" s="14" t="s">
        <v>80</v>
      </c>
    </row>
    <row r="135" spans="1:47" s="2" customFormat="1" ht="39">
      <c r="A135" s="29"/>
      <c r="B135" s="30"/>
      <c r="C135" s="29"/>
      <c r="D135" s="154" t="s">
        <v>165</v>
      </c>
      <c r="E135" s="29"/>
      <c r="F135" s="159" t="s">
        <v>170</v>
      </c>
      <c r="G135" s="29"/>
      <c r="H135" s="29"/>
      <c r="I135" s="156"/>
      <c r="J135" s="29"/>
      <c r="K135" s="29"/>
      <c r="L135" s="30"/>
      <c r="M135" s="157"/>
      <c r="N135" s="158"/>
      <c r="O135" s="55"/>
      <c r="P135" s="55"/>
      <c r="Q135" s="55"/>
      <c r="R135" s="55"/>
      <c r="S135" s="55"/>
      <c r="T135" s="56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165</v>
      </c>
      <c r="AU135" s="14" t="s">
        <v>80</v>
      </c>
    </row>
    <row r="136" spans="1:65" s="2" customFormat="1" ht="24.2" customHeight="1">
      <c r="A136" s="29"/>
      <c r="B136" s="140"/>
      <c r="C136" s="141" t="s">
        <v>127</v>
      </c>
      <c r="D136" s="141" t="s">
        <v>124</v>
      </c>
      <c r="E136" s="142" t="s">
        <v>172</v>
      </c>
      <c r="F136" s="143" t="s">
        <v>173</v>
      </c>
      <c r="G136" s="144" t="s">
        <v>164</v>
      </c>
      <c r="H136" s="145">
        <v>1</v>
      </c>
      <c r="I136" s="146"/>
      <c r="J136" s="147">
        <f>ROUND(I136*H136,2)</f>
        <v>0</v>
      </c>
      <c r="K136" s="143" t="s">
        <v>138</v>
      </c>
      <c r="L136" s="30"/>
      <c r="M136" s="148" t="s">
        <v>1</v>
      </c>
      <c r="N136" s="149" t="s">
        <v>37</v>
      </c>
      <c r="O136" s="55"/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2" t="s">
        <v>127</v>
      </c>
      <c r="AT136" s="152" t="s">
        <v>124</v>
      </c>
      <c r="AU136" s="152" t="s">
        <v>80</v>
      </c>
      <c r="AY136" s="14" t="s">
        <v>122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4" t="s">
        <v>78</v>
      </c>
      <c r="BK136" s="153">
        <f>ROUND(I136*H136,2)</f>
        <v>0</v>
      </c>
      <c r="BL136" s="14" t="s">
        <v>127</v>
      </c>
      <c r="BM136" s="152" t="s">
        <v>705</v>
      </c>
    </row>
    <row r="137" spans="1:47" s="2" customFormat="1" ht="19.5">
      <c r="A137" s="29"/>
      <c r="B137" s="30"/>
      <c r="C137" s="29"/>
      <c r="D137" s="154" t="s">
        <v>128</v>
      </c>
      <c r="E137" s="29"/>
      <c r="F137" s="155" t="s">
        <v>173</v>
      </c>
      <c r="G137" s="29"/>
      <c r="H137" s="226"/>
      <c r="I137" s="156"/>
      <c r="J137" s="29"/>
      <c r="K137" s="29"/>
      <c r="L137" s="30"/>
      <c r="M137" s="157"/>
      <c r="N137" s="158"/>
      <c r="O137" s="55"/>
      <c r="P137" s="55"/>
      <c r="Q137" s="55"/>
      <c r="R137" s="55"/>
      <c r="S137" s="55"/>
      <c r="T137" s="56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4" t="s">
        <v>128</v>
      </c>
      <c r="AU137" s="14" t="s">
        <v>80</v>
      </c>
    </row>
    <row r="138" spans="1:47" s="2" customFormat="1" ht="39">
      <c r="A138" s="29"/>
      <c r="B138" s="30"/>
      <c r="C138" s="29"/>
      <c r="D138" s="154" t="s">
        <v>165</v>
      </c>
      <c r="E138" s="29"/>
      <c r="F138" s="159" t="s">
        <v>174</v>
      </c>
      <c r="G138" s="29"/>
      <c r="H138" s="29"/>
      <c r="I138" s="156"/>
      <c r="J138" s="29"/>
      <c r="K138" s="29"/>
      <c r="L138" s="30"/>
      <c r="M138" s="157"/>
      <c r="N138" s="158"/>
      <c r="O138" s="55"/>
      <c r="P138" s="55"/>
      <c r="Q138" s="55"/>
      <c r="R138" s="55"/>
      <c r="S138" s="55"/>
      <c r="T138" s="56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165</v>
      </c>
      <c r="AU138" s="14" t="s">
        <v>80</v>
      </c>
    </row>
    <row r="139" spans="1:65" s="2" customFormat="1" ht="24.2" customHeight="1">
      <c r="A139" s="29"/>
      <c r="B139" s="140"/>
      <c r="C139" s="175" t="s">
        <v>167</v>
      </c>
      <c r="D139" s="141" t="s">
        <v>124</v>
      </c>
      <c r="E139" s="142" t="s">
        <v>176</v>
      </c>
      <c r="F139" s="143" t="s">
        <v>177</v>
      </c>
      <c r="G139" s="144" t="s">
        <v>164</v>
      </c>
      <c r="H139" s="145">
        <v>1</v>
      </c>
      <c r="I139" s="146"/>
      <c r="J139" s="147">
        <f>ROUND(I139*H139,2)</f>
        <v>0</v>
      </c>
      <c r="K139" s="143" t="s">
        <v>138</v>
      </c>
      <c r="L139" s="30"/>
      <c r="M139" s="148" t="s">
        <v>1</v>
      </c>
      <c r="N139" s="149" t="s">
        <v>37</v>
      </c>
      <c r="O139" s="55"/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2" t="s">
        <v>127</v>
      </c>
      <c r="AT139" s="152" t="s">
        <v>124</v>
      </c>
      <c r="AU139" s="152" t="s">
        <v>80</v>
      </c>
      <c r="AY139" s="14" t="s">
        <v>122</v>
      </c>
      <c r="BE139" s="153">
        <f>IF(N139="základní",J139,0)</f>
        <v>0</v>
      </c>
      <c r="BF139" s="153">
        <f>IF(N139="snížená",J139,0)</f>
        <v>0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14" t="s">
        <v>78</v>
      </c>
      <c r="BK139" s="153">
        <f>ROUND(I139*H139,2)</f>
        <v>0</v>
      </c>
      <c r="BL139" s="14" t="s">
        <v>127</v>
      </c>
      <c r="BM139" s="152" t="s">
        <v>706</v>
      </c>
    </row>
    <row r="140" spans="1:47" s="2" customFormat="1" ht="12">
      <c r="A140" s="29"/>
      <c r="B140" s="30"/>
      <c r="C140" s="29"/>
      <c r="D140" s="154" t="s">
        <v>128</v>
      </c>
      <c r="E140" s="29"/>
      <c r="F140" s="155" t="s">
        <v>177</v>
      </c>
      <c r="G140" s="29"/>
      <c r="H140" s="29"/>
      <c r="I140" s="156"/>
      <c r="J140" s="29"/>
      <c r="K140" s="29"/>
      <c r="L140" s="30"/>
      <c r="M140" s="157"/>
      <c r="N140" s="158"/>
      <c r="O140" s="55"/>
      <c r="P140" s="55"/>
      <c r="Q140" s="55"/>
      <c r="R140" s="55"/>
      <c r="S140" s="55"/>
      <c r="T140" s="56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4" t="s">
        <v>128</v>
      </c>
      <c r="AU140" s="14" t="s">
        <v>80</v>
      </c>
    </row>
    <row r="141" spans="1:47" s="2" customFormat="1" ht="39">
      <c r="A141" s="29"/>
      <c r="B141" s="30"/>
      <c r="C141" s="29"/>
      <c r="D141" s="154" t="s">
        <v>165</v>
      </c>
      <c r="E141" s="29"/>
      <c r="F141" s="159" t="s">
        <v>178</v>
      </c>
      <c r="G141" s="29"/>
      <c r="H141" s="29"/>
      <c r="I141" s="156"/>
      <c r="J141" s="29"/>
      <c r="K141" s="29"/>
      <c r="L141" s="30"/>
      <c r="M141" s="157"/>
      <c r="N141" s="158"/>
      <c r="O141" s="55"/>
      <c r="P141" s="55"/>
      <c r="Q141" s="55"/>
      <c r="R141" s="55"/>
      <c r="S141" s="55"/>
      <c r="T141" s="56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4" t="s">
        <v>165</v>
      </c>
      <c r="AU141" s="14" t="s">
        <v>80</v>
      </c>
    </row>
    <row r="142" spans="1:65" s="2" customFormat="1" ht="16.5" customHeight="1">
      <c r="A142" s="29"/>
      <c r="B142" s="140"/>
      <c r="C142" s="175" t="s">
        <v>175</v>
      </c>
      <c r="D142" s="141" t="s">
        <v>124</v>
      </c>
      <c r="E142" s="142" t="s">
        <v>184</v>
      </c>
      <c r="F142" s="143" t="s">
        <v>185</v>
      </c>
      <c r="G142" s="144" t="s">
        <v>160</v>
      </c>
      <c r="H142" s="177">
        <f>H128</f>
        <v>0</v>
      </c>
      <c r="I142" s="146"/>
      <c r="J142" s="147">
        <f>ROUND(I142*H142,2)</f>
        <v>0</v>
      </c>
      <c r="K142" s="143" t="s">
        <v>126</v>
      </c>
      <c r="L142" s="30"/>
      <c r="M142" s="148" t="s">
        <v>1</v>
      </c>
      <c r="N142" s="149" t="s">
        <v>37</v>
      </c>
      <c r="O142" s="55"/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2" t="s">
        <v>127</v>
      </c>
      <c r="AT142" s="152" t="s">
        <v>124</v>
      </c>
      <c r="AU142" s="152" t="s">
        <v>80</v>
      </c>
      <c r="AY142" s="14" t="s">
        <v>122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4" t="s">
        <v>78</v>
      </c>
      <c r="BK142" s="153">
        <f>ROUND(I142*H142,2)</f>
        <v>0</v>
      </c>
      <c r="BL142" s="14" t="s">
        <v>127</v>
      </c>
      <c r="BM142" s="152" t="s">
        <v>707</v>
      </c>
    </row>
    <row r="143" spans="1:47" s="2" customFormat="1" ht="19.5">
      <c r="A143" s="29"/>
      <c r="B143" s="30"/>
      <c r="C143" s="29"/>
      <c r="D143" s="154" t="s">
        <v>128</v>
      </c>
      <c r="E143" s="29"/>
      <c r="F143" s="155" t="s">
        <v>186</v>
      </c>
      <c r="G143" s="29"/>
      <c r="H143" s="29"/>
      <c r="I143" s="156"/>
      <c r="J143" s="29"/>
      <c r="K143" s="29"/>
      <c r="L143" s="30"/>
      <c r="M143" s="157"/>
      <c r="N143" s="158"/>
      <c r="O143" s="55"/>
      <c r="P143" s="55"/>
      <c r="Q143" s="55"/>
      <c r="R143" s="55"/>
      <c r="S143" s="55"/>
      <c r="T143" s="56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4" t="s">
        <v>128</v>
      </c>
      <c r="AU143" s="14" t="s">
        <v>80</v>
      </c>
    </row>
    <row r="144" spans="1:65" s="2" customFormat="1" ht="44.25" customHeight="1">
      <c r="A144" s="29"/>
      <c r="B144" s="140"/>
      <c r="C144" s="141" t="s">
        <v>179</v>
      </c>
      <c r="D144" s="141" t="s">
        <v>124</v>
      </c>
      <c r="E144" s="142" t="s">
        <v>188</v>
      </c>
      <c r="F144" s="143" t="s">
        <v>189</v>
      </c>
      <c r="G144" s="144" t="s">
        <v>125</v>
      </c>
      <c r="H144" s="145">
        <v>98</v>
      </c>
      <c r="I144" s="146"/>
      <c r="J144" s="147">
        <f>ROUND(I144*H144,2)</f>
        <v>0</v>
      </c>
      <c r="K144" s="143" t="s">
        <v>138</v>
      </c>
      <c r="L144" s="30"/>
      <c r="M144" s="148" t="s">
        <v>1</v>
      </c>
      <c r="N144" s="149" t="s">
        <v>37</v>
      </c>
      <c r="O144" s="55"/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2" t="s">
        <v>127</v>
      </c>
      <c r="AT144" s="152" t="s">
        <v>124</v>
      </c>
      <c r="AU144" s="152" t="s">
        <v>80</v>
      </c>
      <c r="AY144" s="14" t="s">
        <v>122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4" t="s">
        <v>78</v>
      </c>
      <c r="BK144" s="153">
        <f>ROUND(I144*H144,2)</f>
        <v>0</v>
      </c>
      <c r="BL144" s="14" t="s">
        <v>127</v>
      </c>
      <c r="BM144" s="152" t="s">
        <v>708</v>
      </c>
    </row>
    <row r="145" spans="1:47" s="2" customFormat="1" ht="29.25">
      <c r="A145" s="29"/>
      <c r="B145" s="30"/>
      <c r="C145" s="29"/>
      <c r="D145" s="154" t="s">
        <v>128</v>
      </c>
      <c r="E145" s="29"/>
      <c r="F145" s="155" t="s">
        <v>189</v>
      </c>
      <c r="G145" s="29"/>
      <c r="H145" s="29"/>
      <c r="I145" s="156"/>
      <c r="J145" s="29"/>
      <c r="K145" s="29"/>
      <c r="L145" s="30"/>
      <c r="M145" s="157"/>
      <c r="N145" s="158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4" t="s">
        <v>128</v>
      </c>
      <c r="AU145" s="14" t="s">
        <v>80</v>
      </c>
    </row>
    <row r="146" spans="1:47" s="2" customFormat="1" ht="29.25">
      <c r="A146" s="29"/>
      <c r="B146" s="30"/>
      <c r="C146" s="29"/>
      <c r="D146" s="154" t="s">
        <v>165</v>
      </c>
      <c r="E146" s="29"/>
      <c r="F146" s="159" t="s">
        <v>190</v>
      </c>
      <c r="G146" s="29"/>
      <c r="H146" s="29"/>
      <c r="I146" s="156"/>
      <c r="J146" s="29"/>
      <c r="K146" s="29"/>
      <c r="L146" s="30"/>
      <c r="M146" s="157"/>
      <c r="N146" s="158"/>
      <c r="O146" s="55"/>
      <c r="P146" s="55"/>
      <c r="Q146" s="55"/>
      <c r="R146" s="55"/>
      <c r="S146" s="55"/>
      <c r="T146" s="56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T146" s="14" t="s">
        <v>165</v>
      </c>
      <c r="AU146" s="14" t="s">
        <v>80</v>
      </c>
    </row>
    <row r="147" spans="1:65" s="2" customFormat="1" ht="33" customHeight="1">
      <c r="A147" s="29"/>
      <c r="B147" s="140"/>
      <c r="C147" s="141" t="s">
        <v>183</v>
      </c>
      <c r="D147" s="141" t="s">
        <v>124</v>
      </c>
      <c r="E147" s="142" t="s">
        <v>192</v>
      </c>
      <c r="F147" s="143" t="s">
        <v>193</v>
      </c>
      <c r="G147" s="144" t="s">
        <v>129</v>
      </c>
      <c r="H147" s="145">
        <v>4</v>
      </c>
      <c r="I147" s="146"/>
      <c r="J147" s="147">
        <f>ROUND(I147*H147,2)</f>
        <v>0</v>
      </c>
      <c r="K147" s="143" t="s">
        <v>138</v>
      </c>
      <c r="L147" s="30"/>
      <c r="M147" s="148" t="s">
        <v>1</v>
      </c>
      <c r="N147" s="149" t="s">
        <v>37</v>
      </c>
      <c r="O147" s="55"/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2" t="s">
        <v>194</v>
      </c>
      <c r="AT147" s="152" t="s">
        <v>124</v>
      </c>
      <c r="AU147" s="152" t="s">
        <v>80</v>
      </c>
      <c r="AY147" s="14" t="s">
        <v>122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4" t="s">
        <v>78</v>
      </c>
      <c r="BK147" s="153">
        <f>ROUND(I147*H147,2)</f>
        <v>0</v>
      </c>
      <c r="BL147" s="14" t="s">
        <v>194</v>
      </c>
      <c r="BM147" s="152" t="s">
        <v>709</v>
      </c>
    </row>
    <row r="148" spans="1:47" s="2" customFormat="1" ht="19.5">
      <c r="A148" s="29"/>
      <c r="B148" s="30"/>
      <c r="C148" s="29"/>
      <c r="D148" s="154" t="s">
        <v>128</v>
      </c>
      <c r="E148" s="29"/>
      <c r="F148" s="155" t="s">
        <v>193</v>
      </c>
      <c r="G148" s="29"/>
      <c r="H148" s="29"/>
      <c r="I148" s="156"/>
      <c r="J148" s="29"/>
      <c r="K148" s="29"/>
      <c r="L148" s="30"/>
      <c r="M148" s="157"/>
      <c r="N148" s="158"/>
      <c r="O148" s="55"/>
      <c r="P148" s="55"/>
      <c r="Q148" s="55"/>
      <c r="R148" s="55"/>
      <c r="S148" s="55"/>
      <c r="T148" s="56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4" t="s">
        <v>128</v>
      </c>
      <c r="AU148" s="14" t="s">
        <v>80</v>
      </c>
    </row>
    <row r="149" spans="1:65" s="2" customFormat="1" ht="24.2" customHeight="1">
      <c r="A149" s="29"/>
      <c r="B149" s="140"/>
      <c r="C149" s="141" t="s">
        <v>351</v>
      </c>
      <c r="D149" s="141" t="s">
        <v>124</v>
      </c>
      <c r="E149" s="142" t="s">
        <v>208</v>
      </c>
      <c r="F149" s="143" t="s">
        <v>209</v>
      </c>
      <c r="G149" s="144" t="s">
        <v>160</v>
      </c>
      <c r="H149" s="177">
        <v>6</v>
      </c>
      <c r="I149" s="146"/>
      <c r="J149" s="147">
        <f>ROUND(I149*H149,2)</f>
        <v>0</v>
      </c>
      <c r="K149" s="143" t="s">
        <v>138</v>
      </c>
      <c r="L149" s="30"/>
      <c r="M149" s="148" t="s">
        <v>1</v>
      </c>
      <c r="N149" s="149" t="s">
        <v>37</v>
      </c>
      <c r="O149" s="55"/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2" t="s">
        <v>127</v>
      </c>
      <c r="AT149" s="152" t="s">
        <v>124</v>
      </c>
      <c r="AU149" s="152" t="s">
        <v>80</v>
      </c>
      <c r="AY149" s="14" t="s">
        <v>122</v>
      </c>
      <c r="BE149" s="153">
        <f>IF(N149="základní",J149,0)</f>
        <v>0</v>
      </c>
      <c r="BF149" s="153">
        <f>IF(N149="snížená",J149,0)</f>
        <v>0</v>
      </c>
      <c r="BG149" s="153">
        <f>IF(N149="zákl. přenesená",J149,0)</f>
        <v>0</v>
      </c>
      <c r="BH149" s="153">
        <f>IF(N149="sníž. přenesená",J149,0)</f>
        <v>0</v>
      </c>
      <c r="BI149" s="153">
        <f>IF(N149="nulová",J149,0)</f>
        <v>0</v>
      </c>
      <c r="BJ149" s="14" t="s">
        <v>78</v>
      </c>
      <c r="BK149" s="153">
        <f>ROUND(I149*H149,2)</f>
        <v>0</v>
      </c>
      <c r="BL149" s="14" t="s">
        <v>127</v>
      </c>
      <c r="BM149" s="152" t="s">
        <v>710</v>
      </c>
    </row>
    <row r="150" spans="1:47" s="2" customFormat="1" ht="19.5">
      <c r="A150" s="29"/>
      <c r="B150" s="30"/>
      <c r="C150" s="29"/>
      <c r="D150" s="154" t="s">
        <v>128</v>
      </c>
      <c r="E150" s="29"/>
      <c r="F150" s="155" t="s">
        <v>209</v>
      </c>
      <c r="G150" s="29"/>
      <c r="H150" s="29"/>
      <c r="I150" s="156"/>
      <c r="J150" s="29"/>
      <c r="K150" s="29"/>
      <c r="L150" s="30"/>
      <c r="M150" s="157"/>
      <c r="N150" s="158"/>
      <c r="O150" s="55"/>
      <c r="P150" s="55"/>
      <c r="Q150" s="55"/>
      <c r="R150" s="55"/>
      <c r="S150" s="55"/>
      <c r="T150" s="56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4" t="s">
        <v>128</v>
      </c>
      <c r="AU150" s="14" t="s">
        <v>80</v>
      </c>
    </row>
    <row r="151" spans="1:65" s="2" customFormat="1" ht="37.9" customHeight="1">
      <c r="A151" s="29"/>
      <c r="B151" s="140"/>
      <c r="C151" s="141" t="s">
        <v>191</v>
      </c>
      <c r="D151" s="141" t="s">
        <v>124</v>
      </c>
      <c r="E151" s="142" t="s">
        <v>196</v>
      </c>
      <c r="F151" s="143" t="s">
        <v>197</v>
      </c>
      <c r="G151" s="144" t="s">
        <v>129</v>
      </c>
      <c r="H151" s="145">
        <v>4</v>
      </c>
      <c r="I151" s="146"/>
      <c r="J151" s="147">
        <f>ROUND(I151*H151,2)</f>
        <v>0</v>
      </c>
      <c r="K151" s="143" t="s">
        <v>138</v>
      </c>
      <c r="L151" s="30"/>
      <c r="M151" s="148" t="s">
        <v>1</v>
      </c>
      <c r="N151" s="149" t="s">
        <v>37</v>
      </c>
      <c r="O151" s="55"/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2" t="s">
        <v>127</v>
      </c>
      <c r="AT151" s="152" t="s">
        <v>124</v>
      </c>
      <c r="AU151" s="152" t="s">
        <v>80</v>
      </c>
      <c r="AY151" s="14" t="s">
        <v>122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4" t="s">
        <v>78</v>
      </c>
      <c r="BK151" s="153">
        <f>ROUND(I151*H151,2)</f>
        <v>0</v>
      </c>
      <c r="BL151" s="14" t="s">
        <v>127</v>
      </c>
      <c r="BM151" s="152" t="s">
        <v>711</v>
      </c>
    </row>
    <row r="152" spans="1:47" s="2" customFormat="1" ht="19.5">
      <c r="A152" s="29"/>
      <c r="B152" s="30"/>
      <c r="C152" s="29"/>
      <c r="D152" s="154" t="s">
        <v>128</v>
      </c>
      <c r="E152" s="29"/>
      <c r="F152" s="155" t="s">
        <v>197</v>
      </c>
      <c r="G152" s="29"/>
      <c r="H152" s="29"/>
      <c r="I152" s="156"/>
      <c r="J152" s="29"/>
      <c r="K152" s="29"/>
      <c r="L152" s="30"/>
      <c r="M152" s="157"/>
      <c r="N152" s="158"/>
      <c r="O152" s="55"/>
      <c r="P152" s="55"/>
      <c r="Q152" s="55"/>
      <c r="R152" s="55"/>
      <c r="S152" s="55"/>
      <c r="T152" s="56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4" t="s">
        <v>128</v>
      </c>
      <c r="AU152" s="14" t="s">
        <v>80</v>
      </c>
    </row>
    <row r="153" spans="1:65" s="2" customFormat="1" ht="24.2" customHeight="1">
      <c r="A153" s="29"/>
      <c r="B153" s="140"/>
      <c r="C153" s="141" t="s">
        <v>227</v>
      </c>
      <c r="D153" s="141" t="s">
        <v>124</v>
      </c>
      <c r="E153" s="142" t="s">
        <v>565</v>
      </c>
      <c r="F153" s="143" t="s">
        <v>566</v>
      </c>
      <c r="G153" s="144" t="s">
        <v>125</v>
      </c>
      <c r="H153" s="177">
        <v>10</v>
      </c>
      <c r="I153" s="146"/>
      <c r="J153" s="147">
        <f>ROUND(I153*H153,2)</f>
        <v>0</v>
      </c>
      <c r="K153" s="143" t="s">
        <v>138</v>
      </c>
      <c r="L153" s="30"/>
      <c r="M153" s="148" t="s">
        <v>1</v>
      </c>
      <c r="N153" s="149" t="s">
        <v>37</v>
      </c>
      <c r="O153" s="55"/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2" t="s">
        <v>127</v>
      </c>
      <c r="AT153" s="152" t="s">
        <v>124</v>
      </c>
      <c r="AU153" s="152" t="s">
        <v>80</v>
      </c>
      <c r="AY153" s="14" t="s">
        <v>122</v>
      </c>
      <c r="BE153" s="153">
        <f>IF(N153="základní",J153,0)</f>
        <v>0</v>
      </c>
      <c r="BF153" s="153">
        <f>IF(N153="snížená",J153,0)</f>
        <v>0</v>
      </c>
      <c r="BG153" s="153">
        <f>IF(N153="zákl. přenesená",J153,0)</f>
        <v>0</v>
      </c>
      <c r="BH153" s="153">
        <f>IF(N153="sníž. přenesená",J153,0)</f>
        <v>0</v>
      </c>
      <c r="BI153" s="153">
        <f>IF(N153="nulová",J153,0)</f>
        <v>0</v>
      </c>
      <c r="BJ153" s="14" t="s">
        <v>78</v>
      </c>
      <c r="BK153" s="153">
        <f>ROUND(I153*H153,2)</f>
        <v>0</v>
      </c>
      <c r="BL153" s="14" t="s">
        <v>127</v>
      </c>
      <c r="BM153" s="152" t="s">
        <v>712</v>
      </c>
    </row>
    <row r="154" spans="1:47" s="2" customFormat="1" ht="107.25">
      <c r="A154" s="29"/>
      <c r="B154" s="30"/>
      <c r="C154" s="29"/>
      <c r="D154" s="154" t="s">
        <v>128</v>
      </c>
      <c r="E154" s="29"/>
      <c r="F154" s="155" t="s">
        <v>568</v>
      </c>
      <c r="G154" s="29"/>
      <c r="H154" s="29"/>
      <c r="I154" s="156"/>
      <c r="J154" s="29"/>
      <c r="K154" s="29"/>
      <c r="L154" s="30"/>
      <c r="M154" s="157"/>
      <c r="N154" s="158"/>
      <c r="O154" s="55"/>
      <c r="P154" s="55"/>
      <c r="Q154" s="55"/>
      <c r="R154" s="55"/>
      <c r="S154" s="55"/>
      <c r="T154" s="56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4" t="s">
        <v>128</v>
      </c>
      <c r="AU154" s="14" t="s">
        <v>80</v>
      </c>
    </row>
    <row r="155" spans="2:63" s="12" customFormat="1" ht="22.9" customHeight="1">
      <c r="B155" s="127"/>
      <c r="D155" s="128" t="s">
        <v>71</v>
      </c>
      <c r="E155" s="138" t="s">
        <v>214</v>
      </c>
      <c r="F155" s="138" t="s">
        <v>215</v>
      </c>
      <c r="I155" s="130"/>
      <c r="J155" s="139">
        <f>SUM(J156:J158)</f>
        <v>0</v>
      </c>
      <c r="L155" s="127"/>
      <c r="M155" s="132"/>
      <c r="N155" s="133"/>
      <c r="O155" s="133"/>
      <c r="P155" s="134">
        <f>SUM(P156:P159)</f>
        <v>0</v>
      </c>
      <c r="Q155" s="133"/>
      <c r="R155" s="134">
        <f>SUM(R156:R159)</f>
        <v>0</v>
      </c>
      <c r="S155" s="133"/>
      <c r="T155" s="135">
        <f>SUM(T156:T159)</f>
        <v>0</v>
      </c>
      <c r="AR155" s="128" t="s">
        <v>78</v>
      </c>
      <c r="AT155" s="136" t="s">
        <v>71</v>
      </c>
      <c r="AU155" s="136" t="s">
        <v>78</v>
      </c>
      <c r="AY155" s="128" t="s">
        <v>122</v>
      </c>
      <c r="BK155" s="137">
        <f>SUM(BK156:BK159)</f>
        <v>0</v>
      </c>
    </row>
    <row r="156" spans="1:65" s="2" customFormat="1" ht="24.2" customHeight="1">
      <c r="A156" s="29"/>
      <c r="B156" s="140"/>
      <c r="C156" s="141" t="s">
        <v>571</v>
      </c>
      <c r="D156" s="141" t="s">
        <v>124</v>
      </c>
      <c r="E156" s="142" t="s">
        <v>216</v>
      </c>
      <c r="F156" s="143" t="s">
        <v>217</v>
      </c>
      <c r="G156" s="144" t="s">
        <v>164</v>
      </c>
      <c r="H156" s="177">
        <f>H130+H133+H136+H139</f>
        <v>4.5</v>
      </c>
      <c r="I156" s="146"/>
      <c r="J156" s="147">
        <f>ROUND(I156*H156,2)</f>
        <v>0</v>
      </c>
      <c r="K156" s="143" t="s">
        <v>138</v>
      </c>
      <c r="L156" s="30"/>
      <c r="M156" s="148" t="s">
        <v>1</v>
      </c>
      <c r="N156" s="149" t="s">
        <v>37</v>
      </c>
      <c r="O156" s="55"/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2" t="s">
        <v>127</v>
      </c>
      <c r="AT156" s="152" t="s">
        <v>124</v>
      </c>
      <c r="AU156" s="152" t="s">
        <v>80</v>
      </c>
      <c r="AY156" s="14" t="s">
        <v>122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4" t="s">
        <v>78</v>
      </c>
      <c r="BK156" s="153">
        <f>ROUND(I156*H156,2)</f>
        <v>0</v>
      </c>
      <c r="BL156" s="14" t="s">
        <v>127</v>
      </c>
      <c r="BM156" s="152" t="s">
        <v>713</v>
      </c>
    </row>
    <row r="157" spans="1:47" s="2" customFormat="1" ht="19.5">
      <c r="A157" s="29"/>
      <c r="B157" s="30"/>
      <c r="C157" s="29"/>
      <c r="D157" s="154" t="s">
        <v>128</v>
      </c>
      <c r="E157" s="29"/>
      <c r="F157" s="155" t="s">
        <v>217</v>
      </c>
      <c r="G157" s="29"/>
      <c r="H157" s="29"/>
      <c r="I157" s="156"/>
      <c r="J157" s="29"/>
      <c r="K157" s="29"/>
      <c r="L157" s="30"/>
      <c r="M157" s="157"/>
      <c r="N157" s="158"/>
      <c r="O157" s="55"/>
      <c r="P157" s="55"/>
      <c r="Q157" s="55"/>
      <c r="R157" s="55"/>
      <c r="S157" s="55"/>
      <c r="T157" s="56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T157" s="14" t="s">
        <v>128</v>
      </c>
      <c r="AU157" s="14" t="s">
        <v>80</v>
      </c>
    </row>
    <row r="158" spans="1:65" s="2" customFormat="1" ht="24.2" customHeight="1">
      <c r="A158" s="29"/>
      <c r="B158" s="140"/>
      <c r="C158" s="141" t="s">
        <v>573</v>
      </c>
      <c r="D158" s="141" t="s">
        <v>124</v>
      </c>
      <c r="E158" s="142" t="s">
        <v>218</v>
      </c>
      <c r="F158" s="143" t="s">
        <v>219</v>
      </c>
      <c r="G158" s="144" t="s">
        <v>164</v>
      </c>
      <c r="H158" s="177">
        <f>H156*20</f>
        <v>90</v>
      </c>
      <c r="I158" s="146"/>
      <c r="J158" s="147">
        <f>ROUND(I158*H158,2)</f>
        <v>0</v>
      </c>
      <c r="K158" s="143" t="s">
        <v>138</v>
      </c>
      <c r="L158" s="30"/>
      <c r="M158" s="148" t="s">
        <v>1</v>
      </c>
      <c r="N158" s="149" t="s">
        <v>37</v>
      </c>
      <c r="O158" s="55"/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2" t="s">
        <v>127</v>
      </c>
      <c r="AT158" s="152" t="s">
        <v>124</v>
      </c>
      <c r="AU158" s="152" t="s">
        <v>80</v>
      </c>
      <c r="AY158" s="14" t="s">
        <v>122</v>
      </c>
      <c r="BE158" s="153">
        <f>IF(N158="základní",J158,0)</f>
        <v>0</v>
      </c>
      <c r="BF158" s="153">
        <f>IF(N158="snížená",J158,0)</f>
        <v>0</v>
      </c>
      <c r="BG158" s="153">
        <f>IF(N158="zákl. přenesená",J158,0)</f>
        <v>0</v>
      </c>
      <c r="BH158" s="153">
        <f>IF(N158="sníž. přenesená",J158,0)</f>
        <v>0</v>
      </c>
      <c r="BI158" s="153">
        <f>IF(N158="nulová",J158,0)</f>
        <v>0</v>
      </c>
      <c r="BJ158" s="14" t="s">
        <v>78</v>
      </c>
      <c r="BK158" s="153">
        <f>ROUND(I158*H158,2)</f>
        <v>0</v>
      </c>
      <c r="BL158" s="14" t="s">
        <v>127</v>
      </c>
      <c r="BM158" s="152" t="s">
        <v>714</v>
      </c>
    </row>
    <row r="159" spans="1:47" s="2" customFormat="1" ht="19.5">
      <c r="A159" s="29"/>
      <c r="B159" s="30"/>
      <c r="C159" s="29"/>
      <c r="D159" s="154" t="s">
        <v>128</v>
      </c>
      <c r="E159" s="29"/>
      <c r="F159" s="155" t="s">
        <v>219</v>
      </c>
      <c r="G159" s="29"/>
      <c r="H159" s="29"/>
      <c r="I159" s="156"/>
      <c r="J159" s="29"/>
      <c r="K159" s="29"/>
      <c r="L159" s="30"/>
      <c r="M159" s="157"/>
      <c r="N159" s="158"/>
      <c r="O159" s="55"/>
      <c r="P159" s="55"/>
      <c r="Q159" s="55"/>
      <c r="R159" s="55"/>
      <c r="S159" s="55"/>
      <c r="T159" s="56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T159" s="14" t="s">
        <v>128</v>
      </c>
      <c r="AU159" s="14" t="s">
        <v>80</v>
      </c>
    </row>
    <row r="160" spans="2:63" s="12" customFormat="1" ht="22.9" customHeight="1">
      <c r="B160" s="127"/>
      <c r="D160" s="128" t="s">
        <v>71</v>
      </c>
      <c r="E160" s="138" t="s">
        <v>220</v>
      </c>
      <c r="F160" s="138" t="s">
        <v>221</v>
      </c>
      <c r="I160" s="130"/>
      <c r="J160" s="139">
        <f>SUM(J161:J186)</f>
        <v>0</v>
      </c>
      <c r="L160" s="127"/>
      <c r="M160" s="132"/>
      <c r="N160" s="133"/>
      <c r="O160" s="133"/>
      <c r="P160" s="134">
        <f>SUM(P161:P187)</f>
        <v>0</v>
      </c>
      <c r="Q160" s="133"/>
      <c r="R160" s="134">
        <f>SUM(R161:R187)</f>
        <v>0.123061266782</v>
      </c>
      <c r="S160" s="133"/>
      <c r="T160" s="135">
        <f>SUM(T161:T187)</f>
        <v>0</v>
      </c>
      <c r="AR160" s="128" t="s">
        <v>157</v>
      </c>
      <c r="AT160" s="136" t="s">
        <v>71</v>
      </c>
      <c r="AU160" s="136" t="s">
        <v>78</v>
      </c>
      <c r="AY160" s="128" t="s">
        <v>122</v>
      </c>
      <c r="BK160" s="137">
        <f>SUM(BK161:BK187)</f>
        <v>0</v>
      </c>
    </row>
    <row r="161" spans="1:65" s="2" customFormat="1" ht="24.2" customHeight="1">
      <c r="A161" s="29"/>
      <c r="B161" s="140"/>
      <c r="C161" s="141" t="s">
        <v>575</v>
      </c>
      <c r="D161" s="141" t="s">
        <v>124</v>
      </c>
      <c r="E161" s="142" t="s">
        <v>223</v>
      </c>
      <c r="F161" s="143" t="s">
        <v>224</v>
      </c>
      <c r="G161" s="144" t="s">
        <v>225</v>
      </c>
      <c r="H161" s="177">
        <v>90.7</v>
      </c>
      <c r="I161" s="146"/>
      <c r="J161" s="147">
        <f>ROUND(I161*H161,2)</f>
        <v>0</v>
      </c>
      <c r="K161" s="143" t="s">
        <v>126</v>
      </c>
      <c r="L161" s="30"/>
      <c r="M161" s="148" t="s">
        <v>1</v>
      </c>
      <c r="N161" s="149" t="s">
        <v>37</v>
      </c>
      <c r="O161" s="55"/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2" t="s">
        <v>194</v>
      </c>
      <c r="AT161" s="152" t="s">
        <v>124</v>
      </c>
      <c r="AU161" s="152" t="s">
        <v>80</v>
      </c>
      <c r="AY161" s="14" t="s">
        <v>122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14" t="s">
        <v>78</v>
      </c>
      <c r="BK161" s="153">
        <f>ROUND(I161*H161,2)</f>
        <v>0</v>
      </c>
      <c r="BL161" s="14" t="s">
        <v>194</v>
      </c>
      <c r="BM161" s="152" t="s">
        <v>715</v>
      </c>
    </row>
    <row r="162" spans="1:47" s="2" customFormat="1" ht="39">
      <c r="A162" s="29"/>
      <c r="B162" s="30"/>
      <c r="C162" s="29"/>
      <c r="D162" s="154" t="s">
        <v>128</v>
      </c>
      <c r="E162" s="29"/>
      <c r="F162" s="155" t="s">
        <v>226</v>
      </c>
      <c r="G162" s="29"/>
      <c r="H162" s="29"/>
      <c r="I162" s="156"/>
      <c r="J162" s="29"/>
      <c r="K162" s="29"/>
      <c r="L162" s="30"/>
      <c r="M162" s="157"/>
      <c r="N162" s="158"/>
      <c r="O162" s="55"/>
      <c r="P162" s="55"/>
      <c r="Q162" s="55"/>
      <c r="R162" s="55"/>
      <c r="S162" s="55"/>
      <c r="T162" s="56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4" t="s">
        <v>128</v>
      </c>
      <c r="AU162" s="14" t="s">
        <v>80</v>
      </c>
    </row>
    <row r="163" spans="1:65" s="2" customFormat="1" ht="24.2" customHeight="1">
      <c r="A163" s="29"/>
      <c r="B163" s="140"/>
      <c r="C163" s="141" t="s">
        <v>580</v>
      </c>
      <c r="D163" s="141" t="s">
        <v>124</v>
      </c>
      <c r="E163" s="142" t="s">
        <v>240</v>
      </c>
      <c r="F163" s="143" t="s">
        <v>241</v>
      </c>
      <c r="G163" s="144" t="s">
        <v>225</v>
      </c>
      <c r="H163" s="145">
        <v>161.4</v>
      </c>
      <c r="I163" s="146"/>
      <c r="J163" s="147">
        <f>ROUND(I163*H163,2)</f>
        <v>0</v>
      </c>
      <c r="K163" s="143" t="s">
        <v>126</v>
      </c>
      <c r="L163" s="30"/>
      <c r="M163" s="148" t="s">
        <v>1</v>
      </c>
      <c r="N163" s="149" t="s">
        <v>37</v>
      </c>
      <c r="O163" s="55"/>
      <c r="P163" s="150">
        <f>O163*H163</f>
        <v>0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2" t="s">
        <v>194</v>
      </c>
      <c r="AT163" s="152" t="s">
        <v>124</v>
      </c>
      <c r="AU163" s="152" t="s">
        <v>80</v>
      </c>
      <c r="AY163" s="14" t="s">
        <v>122</v>
      </c>
      <c r="BE163" s="153">
        <f>IF(N163="základní",J163,0)</f>
        <v>0</v>
      </c>
      <c r="BF163" s="153">
        <f>IF(N163="snížená",J163,0)</f>
        <v>0</v>
      </c>
      <c r="BG163" s="153">
        <f>IF(N163="zákl. přenesená",J163,0)</f>
        <v>0</v>
      </c>
      <c r="BH163" s="153">
        <f>IF(N163="sníž. přenesená",J163,0)</f>
        <v>0</v>
      </c>
      <c r="BI163" s="153">
        <f>IF(N163="nulová",J163,0)</f>
        <v>0</v>
      </c>
      <c r="BJ163" s="14" t="s">
        <v>78</v>
      </c>
      <c r="BK163" s="153">
        <f>ROUND(I163*H163,2)</f>
        <v>0</v>
      </c>
      <c r="BL163" s="14" t="s">
        <v>194</v>
      </c>
      <c r="BM163" s="152" t="s">
        <v>716</v>
      </c>
    </row>
    <row r="164" spans="1:47" s="2" customFormat="1" ht="39">
      <c r="A164" s="29"/>
      <c r="B164" s="30"/>
      <c r="C164" s="29"/>
      <c r="D164" s="154" t="s">
        <v>128</v>
      </c>
      <c r="E164" s="29"/>
      <c r="F164" s="155" t="s">
        <v>242</v>
      </c>
      <c r="G164" s="29"/>
      <c r="H164" s="29"/>
      <c r="I164" s="156"/>
      <c r="J164" s="29"/>
      <c r="K164" s="29"/>
      <c r="L164" s="30"/>
      <c r="M164" s="157"/>
      <c r="N164" s="158"/>
      <c r="O164" s="55"/>
      <c r="P164" s="55"/>
      <c r="Q164" s="55"/>
      <c r="R164" s="55"/>
      <c r="S164" s="55"/>
      <c r="T164" s="56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4" t="s">
        <v>128</v>
      </c>
      <c r="AU164" s="14" t="s">
        <v>80</v>
      </c>
    </row>
    <row r="165" spans="1:65" s="2" customFormat="1" ht="21.75" customHeight="1">
      <c r="A165" s="29"/>
      <c r="B165" s="140"/>
      <c r="C165" s="141" t="s">
        <v>717</v>
      </c>
      <c r="D165" s="141" t="s">
        <v>124</v>
      </c>
      <c r="E165" s="142" t="s">
        <v>255</v>
      </c>
      <c r="F165" s="143" t="s">
        <v>256</v>
      </c>
      <c r="G165" s="144" t="s">
        <v>225</v>
      </c>
      <c r="H165" s="177">
        <v>91</v>
      </c>
      <c r="I165" s="146"/>
      <c r="J165" s="147">
        <f>ROUND(I165*H165,2)</f>
        <v>0</v>
      </c>
      <c r="K165" s="143" t="s">
        <v>126</v>
      </c>
      <c r="L165" s="30"/>
      <c r="M165" s="148" t="s">
        <v>1</v>
      </c>
      <c r="N165" s="149" t="s">
        <v>37</v>
      </c>
      <c r="O165" s="55"/>
      <c r="P165" s="150">
        <f>O165*H165</f>
        <v>0</v>
      </c>
      <c r="Q165" s="150">
        <v>0.0001224</v>
      </c>
      <c r="R165" s="150">
        <f>Q165*H165</f>
        <v>0.0111384</v>
      </c>
      <c r="S165" s="150">
        <v>0</v>
      </c>
      <c r="T165" s="151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2" t="s">
        <v>194</v>
      </c>
      <c r="AT165" s="152" t="s">
        <v>124</v>
      </c>
      <c r="AU165" s="152" t="s">
        <v>80</v>
      </c>
      <c r="AY165" s="14" t="s">
        <v>122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4" t="s">
        <v>78</v>
      </c>
      <c r="BK165" s="153">
        <f>ROUND(I165*H165,2)</f>
        <v>0</v>
      </c>
      <c r="BL165" s="14" t="s">
        <v>194</v>
      </c>
      <c r="BM165" s="152" t="s">
        <v>718</v>
      </c>
    </row>
    <row r="166" spans="1:47" s="2" customFormat="1" ht="19.5">
      <c r="A166" s="29"/>
      <c r="B166" s="30"/>
      <c r="C166" s="29"/>
      <c r="D166" s="154" t="s">
        <v>128</v>
      </c>
      <c r="E166" s="29"/>
      <c r="F166" s="155" t="s">
        <v>257</v>
      </c>
      <c r="G166" s="29"/>
      <c r="H166" s="228"/>
      <c r="I166" s="156"/>
      <c r="J166" s="29"/>
      <c r="K166" s="29"/>
      <c r="L166" s="30"/>
      <c r="M166" s="157"/>
      <c r="N166" s="158"/>
      <c r="O166" s="55"/>
      <c r="P166" s="55"/>
      <c r="Q166" s="55"/>
      <c r="R166" s="55"/>
      <c r="S166" s="55"/>
      <c r="T166" s="5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4" t="s">
        <v>128</v>
      </c>
      <c r="AU166" s="14" t="s">
        <v>80</v>
      </c>
    </row>
    <row r="167" spans="1:65" s="2" customFormat="1" ht="24.2" customHeight="1">
      <c r="A167" s="29"/>
      <c r="B167" s="140"/>
      <c r="C167" s="160" t="s">
        <v>555</v>
      </c>
      <c r="D167" s="160" t="s">
        <v>258</v>
      </c>
      <c r="E167" s="161" t="s">
        <v>259</v>
      </c>
      <c r="F167" s="162" t="s">
        <v>260</v>
      </c>
      <c r="G167" s="163" t="s">
        <v>225</v>
      </c>
      <c r="H167" s="211">
        <v>91</v>
      </c>
      <c r="I167" s="165"/>
      <c r="J167" s="166">
        <f>ROUND(I167*H167,2)</f>
        <v>0</v>
      </c>
      <c r="K167" s="162" t="s">
        <v>126</v>
      </c>
      <c r="L167" s="167"/>
      <c r="M167" s="168" t="s">
        <v>1</v>
      </c>
      <c r="N167" s="169" t="s">
        <v>37</v>
      </c>
      <c r="O167" s="55"/>
      <c r="P167" s="150">
        <f>O167*H167</f>
        <v>0</v>
      </c>
      <c r="Q167" s="150">
        <v>2E-05</v>
      </c>
      <c r="R167" s="150">
        <f>Q167*H167</f>
        <v>0.0018200000000000002</v>
      </c>
      <c r="S167" s="150">
        <v>0</v>
      </c>
      <c r="T167" s="151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2" t="s">
        <v>261</v>
      </c>
      <c r="AT167" s="152" t="s">
        <v>258</v>
      </c>
      <c r="AU167" s="152" t="s">
        <v>80</v>
      </c>
      <c r="AY167" s="14" t="s">
        <v>122</v>
      </c>
      <c r="BE167" s="153">
        <f>IF(N167="základní",J167,0)</f>
        <v>0</v>
      </c>
      <c r="BF167" s="153">
        <f>IF(N167="snížená",J167,0)</f>
        <v>0</v>
      </c>
      <c r="BG167" s="153">
        <f>IF(N167="zákl. přenesená",J167,0)</f>
        <v>0</v>
      </c>
      <c r="BH167" s="153">
        <f>IF(N167="sníž. přenesená",J167,0)</f>
        <v>0</v>
      </c>
      <c r="BI167" s="153">
        <f>IF(N167="nulová",J167,0)</f>
        <v>0</v>
      </c>
      <c r="BJ167" s="14" t="s">
        <v>78</v>
      </c>
      <c r="BK167" s="153">
        <f>ROUND(I167*H167,2)</f>
        <v>0</v>
      </c>
      <c r="BL167" s="14" t="s">
        <v>261</v>
      </c>
      <c r="BM167" s="152" t="s">
        <v>719</v>
      </c>
    </row>
    <row r="168" spans="1:47" s="2" customFormat="1" ht="12">
      <c r="A168" s="29"/>
      <c r="B168" s="30"/>
      <c r="C168" s="29"/>
      <c r="D168" s="154" t="s">
        <v>128</v>
      </c>
      <c r="E168" s="29"/>
      <c r="F168" s="155" t="s">
        <v>260</v>
      </c>
      <c r="G168" s="29"/>
      <c r="H168" s="29"/>
      <c r="I168" s="156"/>
      <c r="J168" s="29"/>
      <c r="K168" s="29"/>
      <c r="L168" s="30"/>
      <c r="M168" s="157"/>
      <c r="N168" s="158"/>
      <c r="O168" s="55"/>
      <c r="P168" s="55"/>
      <c r="Q168" s="55"/>
      <c r="R168" s="55"/>
      <c r="S168" s="55"/>
      <c r="T168" s="56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T168" s="14" t="s">
        <v>128</v>
      </c>
      <c r="AU168" s="14" t="s">
        <v>80</v>
      </c>
    </row>
    <row r="169" spans="1:65" s="2" customFormat="1" ht="24.2" customHeight="1">
      <c r="A169" s="29"/>
      <c r="B169" s="140"/>
      <c r="C169" s="175" t="s">
        <v>720</v>
      </c>
      <c r="D169" s="141" t="s">
        <v>124</v>
      </c>
      <c r="E169" s="142" t="s">
        <v>263</v>
      </c>
      <c r="F169" s="143" t="s">
        <v>264</v>
      </c>
      <c r="G169" s="144" t="s">
        <v>160</v>
      </c>
      <c r="H169" s="177">
        <f>H171</f>
        <v>1.05</v>
      </c>
      <c r="I169" s="146"/>
      <c r="J169" s="147">
        <f>ROUND(I169*H169,2)</f>
        <v>0</v>
      </c>
      <c r="K169" s="143" t="s">
        <v>126</v>
      </c>
      <c r="L169" s="30"/>
      <c r="M169" s="148" t="s">
        <v>1</v>
      </c>
      <c r="N169" s="149" t="s">
        <v>37</v>
      </c>
      <c r="O169" s="55"/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2" t="s">
        <v>194</v>
      </c>
      <c r="AT169" s="152" t="s">
        <v>124</v>
      </c>
      <c r="AU169" s="152" t="s">
        <v>80</v>
      </c>
      <c r="AY169" s="14" t="s">
        <v>122</v>
      </c>
      <c r="BE169" s="153">
        <f>IF(N169="základní",J169,0)</f>
        <v>0</v>
      </c>
      <c r="BF169" s="153">
        <f>IF(N169="snížená",J169,0)</f>
        <v>0</v>
      </c>
      <c r="BG169" s="153">
        <f>IF(N169="zákl. přenesená",J169,0)</f>
        <v>0</v>
      </c>
      <c r="BH169" s="153">
        <f>IF(N169="sníž. přenesená",J169,0)</f>
        <v>0</v>
      </c>
      <c r="BI169" s="153">
        <f>IF(N169="nulová",J169,0)</f>
        <v>0</v>
      </c>
      <c r="BJ169" s="14" t="s">
        <v>78</v>
      </c>
      <c r="BK169" s="153">
        <f>ROUND(I169*H169,2)</f>
        <v>0</v>
      </c>
      <c r="BL169" s="14" t="s">
        <v>194</v>
      </c>
      <c r="BM169" s="152" t="s">
        <v>721</v>
      </c>
    </row>
    <row r="170" spans="1:47" s="2" customFormat="1" ht="29.25">
      <c r="A170" s="29"/>
      <c r="B170" s="30"/>
      <c r="C170" s="29"/>
      <c r="D170" s="154" t="s">
        <v>128</v>
      </c>
      <c r="E170" s="29"/>
      <c r="F170" s="155" t="s">
        <v>265</v>
      </c>
      <c r="G170" s="29"/>
      <c r="H170" s="29"/>
      <c r="I170" s="156"/>
      <c r="J170" s="29"/>
      <c r="K170" s="29"/>
      <c r="L170" s="30"/>
      <c r="M170" s="157"/>
      <c r="N170" s="158"/>
      <c r="O170" s="55"/>
      <c r="P170" s="55"/>
      <c r="Q170" s="55"/>
      <c r="R170" s="55"/>
      <c r="S170" s="55"/>
      <c r="T170" s="56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4" t="s">
        <v>128</v>
      </c>
      <c r="AU170" s="14" t="s">
        <v>80</v>
      </c>
    </row>
    <row r="171" spans="1:47" s="2" customFormat="1" ht="19.5">
      <c r="A171" s="29"/>
      <c r="B171" s="30"/>
      <c r="C171" s="29"/>
      <c r="D171" s="154" t="s">
        <v>165</v>
      </c>
      <c r="E171" s="29"/>
      <c r="F171" s="159" t="s">
        <v>871</v>
      </c>
      <c r="G171" s="29"/>
      <c r="H171" s="29">
        <f>0.3*0.35*10</f>
        <v>1.05</v>
      </c>
      <c r="I171" s="156"/>
      <c r="J171" s="29"/>
      <c r="K171" s="29"/>
      <c r="L171" s="30"/>
      <c r="M171" s="157"/>
      <c r="N171" s="158"/>
      <c r="O171" s="55"/>
      <c r="P171" s="55"/>
      <c r="Q171" s="55"/>
      <c r="R171" s="55"/>
      <c r="S171" s="55"/>
      <c r="T171" s="56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4" t="s">
        <v>165</v>
      </c>
      <c r="AU171" s="14" t="s">
        <v>80</v>
      </c>
    </row>
    <row r="172" spans="1:65" s="2" customFormat="1" ht="24.2" customHeight="1">
      <c r="A172" s="29"/>
      <c r="B172" s="140"/>
      <c r="C172" s="141" t="s">
        <v>292</v>
      </c>
      <c r="D172" s="141" t="s">
        <v>124</v>
      </c>
      <c r="E172" s="142" t="s">
        <v>268</v>
      </c>
      <c r="F172" s="143" t="s">
        <v>269</v>
      </c>
      <c r="G172" s="144" t="s">
        <v>160</v>
      </c>
      <c r="H172" s="177">
        <f>H174</f>
        <v>0.32400000000000007</v>
      </c>
      <c r="I172" s="146"/>
      <c r="J172" s="147">
        <f>ROUND(I172*H172,2)</f>
        <v>0</v>
      </c>
      <c r="K172" s="143" t="s">
        <v>126</v>
      </c>
      <c r="L172" s="30"/>
      <c r="M172" s="148" t="s">
        <v>1</v>
      </c>
      <c r="N172" s="149" t="s">
        <v>37</v>
      </c>
      <c r="O172" s="55"/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2" t="s">
        <v>194</v>
      </c>
      <c r="AT172" s="152" t="s">
        <v>124</v>
      </c>
      <c r="AU172" s="152" t="s">
        <v>80</v>
      </c>
      <c r="AY172" s="14" t="s">
        <v>122</v>
      </c>
      <c r="BE172" s="153">
        <f>IF(N172="základní",J172,0)</f>
        <v>0</v>
      </c>
      <c r="BF172" s="153">
        <f>IF(N172="snížená",J172,0)</f>
        <v>0</v>
      </c>
      <c r="BG172" s="153">
        <f>IF(N172="zákl. přenesená",J172,0)</f>
        <v>0</v>
      </c>
      <c r="BH172" s="153">
        <f>IF(N172="sníž. přenesená",J172,0)</f>
        <v>0</v>
      </c>
      <c r="BI172" s="153">
        <f>IF(N172="nulová",J172,0)</f>
        <v>0</v>
      </c>
      <c r="BJ172" s="14" t="s">
        <v>78</v>
      </c>
      <c r="BK172" s="153">
        <f>ROUND(I172*H172,2)</f>
        <v>0</v>
      </c>
      <c r="BL172" s="14" t="s">
        <v>194</v>
      </c>
      <c r="BM172" s="152" t="s">
        <v>722</v>
      </c>
    </row>
    <row r="173" spans="1:47" s="2" customFormat="1" ht="29.25">
      <c r="A173" s="29"/>
      <c r="B173" s="30"/>
      <c r="C173" s="29"/>
      <c r="D173" s="154" t="s">
        <v>128</v>
      </c>
      <c r="E173" s="29"/>
      <c r="F173" s="155" t="s">
        <v>270</v>
      </c>
      <c r="G173" s="29"/>
      <c r="H173" s="29"/>
      <c r="I173" s="156"/>
      <c r="J173" s="29"/>
      <c r="K173" s="29"/>
      <c r="L173" s="30"/>
      <c r="M173" s="157"/>
      <c r="N173" s="158"/>
      <c r="O173" s="55"/>
      <c r="P173" s="55"/>
      <c r="Q173" s="55"/>
      <c r="R173" s="55"/>
      <c r="S173" s="55"/>
      <c r="T173" s="56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4" t="s">
        <v>128</v>
      </c>
      <c r="AU173" s="14" t="s">
        <v>80</v>
      </c>
    </row>
    <row r="174" spans="1:47" s="2" customFormat="1" ht="19.5">
      <c r="A174" s="29"/>
      <c r="B174" s="30"/>
      <c r="C174" s="29"/>
      <c r="D174" s="154" t="s">
        <v>165</v>
      </c>
      <c r="E174" s="29"/>
      <c r="F174" s="159" t="s">
        <v>271</v>
      </c>
      <c r="G174" s="29"/>
      <c r="H174" s="29">
        <f>0.45*0.45*0.4*4</f>
        <v>0.32400000000000007</v>
      </c>
      <c r="I174" s="156"/>
      <c r="J174" s="29"/>
      <c r="K174" s="29"/>
      <c r="L174" s="30"/>
      <c r="M174" s="157"/>
      <c r="N174" s="158"/>
      <c r="O174" s="55"/>
      <c r="P174" s="55"/>
      <c r="Q174" s="55"/>
      <c r="R174" s="55"/>
      <c r="S174" s="55"/>
      <c r="T174" s="5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4" t="s">
        <v>165</v>
      </c>
      <c r="AU174" s="14" t="s">
        <v>80</v>
      </c>
    </row>
    <row r="175" spans="1:65" s="2" customFormat="1" ht="24.2" customHeight="1">
      <c r="A175" s="29"/>
      <c r="B175" s="140"/>
      <c r="C175" s="141" t="s">
        <v>422</v>
      </c>
      <c r="D175" s="141" t="s">
        <v>124</v>
      </c>
      <c r="E175" s="142" t="s">
        <v>273</v>
      </c>
      <c r="F175" s="143" t="s">
        <v>872</v>
      </c>
      <c r="G175" s="144" t="s">
        <v>164</v>
      </c>
      <c r="H175" s="177">
        <v>0.06</v>
      </c>
      <c r="I175" s="146"/>
      <c r="J175" s="147">
        <f>ROUND(I175*H175,2)</f>
        <v>0</v>
      </c>
      <c r="K175" s="143" t="s">
        <v>126</v>
      </c>
      <c r="L175" s="30"/>
      <c r="M175" s="148" t="s">
        <v>1</v>
      </c>
      <c r="N175" s="149" t="s">
        <v>37</v>
      </c>
      <c r="O175" s="55"/>
      <c r="P175" s="150">
        <f>O175*H175</f>
        <v>0</v>
      </c>
      <c r="Q175" s="150">
        <v>1.0627727797</v>
      </c>
      <c r="R175" s="150">
        <f>Q175*H175</f>
        <v>0.063766366782</v>
      </c>
      <c r="S175" s="150">
        <v>0</v>
      </c>
      <c r="T175" s="151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2" t="s">
        <v>194</v>
      </c>
      <c r="AT175" s="152" t="s">
        <v>124</v>
      </c>
      <c r="AU175" s="152" t="s">
        <v>80</v>
      </c>
      <c r="AY175" s="14" t="s">
        <v>122</v>
      </c>
      <c r="BE175" s="153">
        <f>IF(N175="základní",J175,0)</f>
        <v>0</v>
      </c>
      <c r="BF175" s="153">
        <f>IF(N175="snížená",J175,0)</f>
        <v>0</v>
      </c>
      <c r="BG175" s="153">
        <f>IF(N175="zákl. přenesená",J175,0)</f>
        <v>0</v>
      </c>
      <c r="BH175" s="153">
        <f>IF(N175="sníž. přenesená",J175,0)</f>
        <v>0</v>
      </c>
      <c r="BI175" s="153">
        <f>IF(N175="nulová",J175,0)</f>
        <v>0</v>
      </c>
      <c r="BJ175" s="14" t="s">
        <v>78</v>
      </c>
      <c r="BK175" s="153">
        <f>ROUND(I175*H175,2)</f>
        <v>0</v>
      </c>
      <c r="BL175" s="14" t="s">
        <v>194</v>
      </c>
      <c r="BM175" s="152" t="s">
        <v>723</v>
      </c>
    </row>
    <row r="176" spans="1:47" s="2" customFormat="1" ht="12">
      <c r="A176" s="29"/>
      <c r="B176" s="30"/>
      <c r="C176" s="29"/>
      <c r="D176" s="154" t="s">
        <v>128</v>
      </c>
      <c r="E176" s="29"/>
      <c r="F176" s="155" t="s">
        <v>275</v>
      </c>
      <c r="G176" s="29"/>
      <c r="H176" s="29"/>
      <c r="I176" s="156"/>
      <c r="J176" s="29"/>
      <c r="K176" s="29"/>
      <c r="L176" s="30"/>
      <c r="M176" s="157"/>
      <c r="N176" s="158"/>
      <c r="O176" s="55"/>
      <c r="P176" s="55"/>
      <c r="Q176" s="55"/>
      <c r="R176" s="55"/>
      <c r="S176" s="55"/>
      <c r="T176" s="56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T176" s="14" t="s">
        <v>128</v>
      </c>
      <c r="AU176" s="14" t="s">
        <v>80</v>
      </c>
    </row>
    <row r="177" spans="1:65" s="2" customFormat="1" ht="24.2" customHeight="1">
      <c r="A177" s="29"/>
      <c r="B177" s="140"/>
      <c r="C177" s="141" t="s">
        <v>299</v>
      </c>
      <c r="D177" s="141" t="s">
        <v>124</v>
      </c>
      <c r="E177" s="142" t="s">
        <v>277</v>
      </c>
      <c r="F177" s="143" t="s">
        <v>278</v>
      </c>
      <c r="G177" s="144" t="s">
        <v>225</v>
      </c>
      <c r="H177" s="177">
        <v>90.7</v>
      </c>
      <c r="I177" s="146"/>
      <c r="J177" s="147">
        <f>ROUND(I177*H177,2)</f>
        <v>0</v>
      </c>
      <c r="K177" s="143" t="s">
        <v>126</v>
      </c>
      <c r="L177" s="30"/>
      <c r="M177" s="148" t="s">
        <v>1</v>
      </c>
      <c r="N177" s="149" t="s">
        <v>37</v>
      </c>
      <c r="O177" s="55"/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2" t="s">
        <v>194</v>
      </c>
      <c r="AT177" s="152" t="s">
        <v>124</v>
      </c>
      <c r="AU177" s="152" t="s">
        <v>80</v>
      </c>
      <c r="AY177" s="14" t="s">
        <v>122</v>
      </c>
      <c r="BE177" s="153">
        <f>IF(N177="základní",J177,0)</f>
        <v>0</v>
      </c>
      <c r="BF177" s="153">
        <f>IF(N177="snížená",J177,0)</f>
        <v>0</v>
      </c>
      <c r="BG177" s="153">
        <f>IF(N177="zákl. přenesená",J177,0)</f>
        <v>0</v>
      </c>
      <c r="BH177" s="153">
        <f>IF(N177="sníž. přenesená",J177,0)</f>
        <v>0</v>
      </c>
      <c r="BI177" s="153">
        <f>IF(N177="nulová",J177,0)</f>
        <v>0</v>
      </c>
      <c r="BJ177" s="14" t="s">
        <v>78</v>
      </c>
      <c r="BK177" s="153">
        <f>ROUND(I177*H177,2)</f>
        <v>0</v>
      </c>
      <c r="BL177" s="14" t="s">
        <v>194</v>
      </c>
      <c r="BM177" s="152" t="s">
        <v>724</v>
      </c>
    </row>
    <row r="178" spans="1:47" s="2" customFormat="1" ht="19.5">
      <c r="A178" s="29"/>
      <c r="B178" s="30"/>
      <c r="C178" s="29"/>
      <c r="D178" s="154" t="s">
        <v>128</v>
      </c>
      <c r="E178" s="29"/>
      <c r="F178" s="155" t="s">
        <v>279</v>
      </c>
      <c r="G178" s="29"/>
      <c r="H178" s="29"/>
      <c r="I178" s="156"/>
      <c r="J178" s="29"/>
      <c r="K178" s="29"/>
      <c r="L178" s="30"/>
      <c r="M178" s="157"/>
      <c r="N178" s="158"/>
      <c r="O178" s="55"/>
      <c r="P178" s="55"/>
      <c r="Q178" s="55"/>
      <c r="R178" s="55"/>
      <c r="S178" s="55"/>
      <c r="T178" s="56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T178" s="14" t="s">
        <v>128</v>
      </c>
      <c r="AU178" s="14" t="s">
        <v>80</v>
      </c>
    </row>
    <row r="179" spans="1:65" s="2" customFormat="1" ht="24.2" customHeight="1">
      <c r="A179" s="29"/>
      <c r="B179" s="140"/>
      <c r="C179" s="141" t="s">
        <v>311</v>
      </c>
      <c r="D179" s="141" t="s">
        <v>124</v>
      </c>
      <c r="E179" s="142" t="s">
        <v>281</v>
      </c>
      <c r="F179" s="143" t="s">
        <v>282</v>
      </c>
      <c r="G179" s="144" t="s">
        <v>225</v>
      </c>
      <c r="H179" s="177">
        <v>25</v>
      </c>
      <c r="I179" s="146"/>
      <c r="J179" s="147">
        <f>ROUND(I179*H179,2)</f>
        <v>0</v>
      </c>
      <c r="K179" s="143" t="s">
        <v>126</v>
      </c>
      <c r="L179" s="30"/>
      <c r="M179" s="148" t="s">
        <v>1</v>
      </c>
      <c r="N179" s="149" t="s">
        <v>37</v>
      </c>
      <c r="O179" s="55"/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2" t="s">
        <v>194</v>
      </c>
      <c r="AT179" s="152" t="s">
        <v>124</v>
      </c>
      <c r="AU179" s="152" t="s">
        <v>80</v>
      </c>
      <c r="AY179" s="14" t="s">
        <v>122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14" t="s">
        <v>78</v>
      </c>
      <c r="BK179" s="153">
        <f>ROUND(I179*H179,2)</f>
        <v>0</v>
      </c>
      <c r="BL179" s="14" t="s">
        <v>194</v>
      </c>
      <c r="BM179" s="152" t="s">
        <v>725</v>
      </c>
    </row>
    <row r="180" spans="1:47" s="2" customFormat="1" ht="19.5">
      <c r="A180" s="29"/>
      <c r="B180" s="30"/>
      <c r="C180" s="29"/>
      <c r="D180" s="154" t="s">
        <v>128</v>
      </c>
      <c r="E180" s="29"/>
      <c r="F180" s="155" t="s">
        <v>283</v>
      </c>
      <c r="G180" s="29"/>
      <c r="H180" s="228"/>
      <c r="I180" s="156"/>
      <c r="J180" s="29"/>
      <c r="K180" s="29"/>
      <c r="L180" s="30"/>
      <c r="M180" s="157"/>
      <c r="N180" s="158"/>
      <c r="O180" s="55"/>
      <c r="P180" s="55"/>
      <c r="Q180" s="55"/>
      <c r="R180" s="55"/>
      <c r="S180" s="55"/>
      <c r="T180" s="56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T180" s="14" t="s">
        <v>128</v>
      </c>
      <c r="AU180" s="14" t="s">
        <v>80</v>
      </c>
    </row>
    <row r="181" spans="1:65" s="2" customFormat="1" ht="24.2" customHeight="1">
      <c r="A181" s="29"/>
      <c r="B181" s="140"/>
      <c r="C181" s="160" t="s">
        <v>319</v>
      </c>
      <c r="D181" s="160" t="s">
        <v>258</v>
      </c>
      <c r="E181" s="161" t="s">
        <v>285</v>
      </c>
      <c r="F181" s="162" t="s">
        <v>286</v>
      </c>
      <c r="G181" s="163" t="s">
        <v>225</v>
      </c>
      <c r="H181" s="211">
        <f>H183</f>
        <v>26.25</v>
      </c>
      <c r="I181" s="165"/>
      <c r="J181" s="166">
        <f>ROUND(I181*H181,2)</f>
        <v>0</v>
      </c>
      <c r="K181" s="162" t="s">
        <v>138</v>
      </c>
      <c r="L181" s="167"/>
      <c r="M181" s="168" t="s">
        <v>1</v>
      </c>
      <c r="N181" s="169" t="s">
        <v>37</v>
      </c>
      <c r="O181" s="55"/>
      <c r="P181" s="150">
        <f>O181*H181</f>
        <v>0</v>
      </c>
      <c r="Q181" s="150">
        <v>0.0002</v>
      </c>
      <c r="R181" s="150">
        <f>Q181*H181</f>
        <v>0.00525</v>
      </c>
      <c r="S181" s="150">
        <v>0</v>
      </c>
      <c r="T181" s="151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2" t="s">
        <v>261</v>
      </c>
      <c r="AT181" s="152" t="s">
        <v>258</v>
      </c>
      <c r="AU181" s="152" t="s">
        <v>80</v>
      </c>
      <c r="AY181" s="14" t="s">
        <v>122</v>
      </c>
      <c r="BE181" s="153">
        <f>IF(N181="základní",J181,0)</f>
        <v>0</v>
      </c>
      <c r="BF181" s="153">
        <f>IF(N181="snížená",J181,0)</f>
        <v>0</v>
      </c>
      <c r="BG181" s="153">
        <f>IF(N181="zákl. přenesená",J181,0)</f>
        <v>0</v>
      </c>
      <c r="BH181" s="153">
        <f>IF(N181="sníž. přenesená",J181,0)</f>
        <v>0</v>
      </c>
      <c r="BI181" s="153">
        <f>IF(N181="nulová",J181,0)</f>
        <v>0</v>
      </c>
      <c r="BJ181" s="14" t="s">
        <v>78</v>
      </c>
      <c r="BK181" s="153">
        <f>ROUND(I181*H181,2)</f>
        <v>0</v>
      </c>
      <c r="BL181" s="14" t="s">
        <v>261</v>
      </c>
      <c r="BM181" s="152" t="s">
        <v>726</v>
      </c>
    </row>
    <row r="182" spans="1:47" s="2" customFormat="1" ht="19.5">
      <c r="A182" s="29"/>
      <c r="B182" s="30"/>
      <c r="C182" s="29"/>
      <c r="D182" s="154" t="s">
        <v>128</v>
      </c>
      <c r="E182" s="29"/>
      <c r="F182" s="155" t="s">
        <v>286</v>
      </c>
      <c r="G182" s="29"/>
      <c r="H182" s="29"/>
      <c r="I182" s="156"/>
      <c r="J182" s="29"/>
      <c r="K182" s="29"/>
      <c r="L182" s="30"/>
      <c r="M182" s="157"/>
      <c r="N182" s="158"/>
      <c r="O182" s="55"/>
      <c r="P182" s="55"/>
      <c r="Q182" s="55"/>
      <c r="R182" s="55"/>
      <c r="S182" s="55"/>
      <c r="T182" s="56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T182" s="14" t="s">
        <v>128</v>
      </c>
      <c r="AU182" s="14" t="s">
        <v>80</v>
      </c>
    </row>
    <row r="183" spans="1:47" s="2" customFormat="1" ht="19.5">
      <c r="A183" s="29"/>
      <c r="B183" s="30"/>
      <c r="C183" s="29"/>
      <c r="D183" s="154" t="s">
        <v>165</v>
      </c>
      <c r="E183" s="29"/>
      <c r="F183" s="159" t="s">
        <v>287</v>
      </c>
      <c r="G183" s="29"/>
      <c r="H183" s="29">
        <f>H179*105%</f>
        <v>26.25</v>
      </c>
      <c r="I183" s="156"/>
      <c r="J183" s="29"/>
      <c r="K183" s="29"/>
      <c r="L183" s="30"/>
      <c r="M183" s="157"/>
      <c r="N183" s="158"/>
      <c r="O183" s="55"/>
      <c r="P183" s="55"/>
      <c r="Q183" s="55"/>
      <c r="R183" s="55"/>
      <c r="S183" s="55"/>
      <c r="T183" s="56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T183" s="14" t="s">
        <v>165</v>
      </c>
      <c r="AU183" s="14" t="s">
        <v>80</v>
      </c>
    </row>
    <row r="184" spans="1:65" s="2" customFormat="1" ht="24.2" customHeight="1">
      <c r="A184" s="29"/>
      <c r="B184" s="140"/>
      <c r="C184" s="141" t="s">
        <v>621</v>
      </c>
      <c r="D184" s="141" t="s">
        <v>124</v>
      </c>
      <c r="E184" s="142" t="s">
        <v>296</v>
      </c>
      <c r="F184" s="143" t="s">
        <v>297</v>
      </c>
      <c r="G184" s="144" t="s">
        <v>225</v>
      </c>
      <c r="H184" s="177">
        <v>91</v>
      </c>
      <c r="I184" s="146"/>
      <c r="J184" s="147">
        <f>ROUND(I184*H184,2)</f>
        <v>0</v>
      </c>
      <c r="K184" s="143" t="s">
        <v>126</v>
      </c>
      <c r="L184" s="30"/>
      <c r="M184" s="148" t="s">
        <v>1</v>
      </c>
      <c r="N184" s="149" t="s">
        <v>37</v>
      </c>
      <c r="O184" s="55"/>
      <c r="P184" s="150">
        <f>O184*H184</f>
        <v>0</v>
      </c>
      <c r="Q184" s="150">
        <v>0</v>
      </c>
      <c r="R184" s="150">
        <f>Q184*H184</f>
        <v>0</v>
      </c>
      <c r="S184" s="150">
        <v>0</v>
      </c>
      <c r="T184" s="151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2" t="s">
        <v>194</v>
      </c>
      <c r="AT184" s="152" t="s">
        <v>124</v>
      </c>
      <c r="AU184" s="152" t="s">
        <v>80</v>
      </c>
      <c r="AY184" s="14" t="s">
        <v>122</v>
      </c>
      <c r="BE184" s="153">
        <f>IF(N184="základní",J184,0)</f>
        <v>0</v>
      </c>
      <c r="BF184" s="153">
        <f>IF(N184="snížená",J184,0)</f>
        <v>0</v>
      </c>
      <c r="BG184" s="153">
        <f>IF(N184="zákl. přenesená",J184,0)</f>
        <v>0</v>
      </c>
      <c r="BH184" s="153">
        <f>IF(N184="sníž. přenesená",J184,0)</f>
        <v>0</v>
      </c>
      <c r="BI184" s="153">
        <f>IF(N184="nulová",J184,0)</f>
        <v>0</v>
      </c>
      <c r="BJ184" s="14" t="s">
        <v>78</v>
      </c>
      <c r="BK184" s="153">
        <f>ROUND(I184*H184,2)</f>
        <v>0</v>
      </c>
      <c r="BL184" s="14" t="s">
        <v>194</v>
      </c>
      <c r="BM184" s="152" t="s">
        <v>727</v>
      </c>
    </row>
    <row r="185" spans="1:47" s="2" customFormat="1" ht="19.5">
      <c r="A185" s="29"/>
      <c r="B185" s="30"/>
      <c r="C185" s="29"/>
      <c r="D185" s="154" t="s">
        <v>128</v>
      </c>
      <c r="E185" s="29"/>
      <c r="F185" s="155" t="s">
        <v>298</v>
      </c>
      <c r="G185" s="29"/>
      <c r="H185" s="228"/>
      <c r="I185" s="156"/>
      <c r="J185" s="29"/>
      <c r="K185" s="29"/>
      <c r="L185" s="30"/>
      <c r="M185" s="157"/>
      <c r="N185" s="158"/>
      <c r="O185" s="55"/>
      <c r="P185" s="55"/>
      <c r="Q185" s="55"/>
      <c r="R185" s="55"/>
      <c r="S185" s="55"/>
      <c r="T185" s="56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T185" s="14" t="s">
        <v>128</v>
      </c>
      <c r="AU185" s="14" t="s">
        <v>80</v>
      </c>
    </row>
    <row r="186" spans="1:65" s="2" customFormat="1" ht="33" customHeight="1">
      <c r="A186" s="29"/>
      <c r="B186" s="140"/>
      <c r="C186" s="160" t="s">
        <v>728</v>
      </c>
      <c r="D186" s="160" t="s">
        <v>258</v>
      </c>
      <c r="E186" s="161" t="s">
        <v>300</v>
      </c>
      <c r="F186" s="162" t="s">
        <v>301</v>
      </c>
      <c r="G186" s="163" t="s">
        <v>225</v>
      </c>
      <c r="H186" s="211">
        <f>H187</f>
        <v>95.55</v>
      </c>
      <c r="I186" s="165"/>
      <c r="J186" s="166">
        <f>ROUND(I186*H186,2)</f>
        <v>0</v>
      </c>
      <c r="K186" s="162" t="s">
        <v>138</v>
      </c>
      <c r="L186" s="167"/>
      <c r="M186" s="168" t="s">
        <v>1</v>
      </c>
      <c r="N186" s="169" t="s">
        <v>37</v>
      </c>
      <c r="O186" s="55"/>
      <c r="P186" s="150">
        <f>O186*H186</f>
        <v>0</v>
      </c>
      <c r="Q186" s="150">
        <v>0.00043</v>
      </c>
      <c r="R186" s="150">
        <f>Q186*H186</f>
        <v>0.0410865</v>
      </c>
      <c r="S186" s="150">
        <v>0</v>
      </c>
      <c r="T186" s="151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2" t="s">
        <v>261</v>
      </c>
      <c r="AT186" s="152" t="s">
        <v>258</v>
      </c>
      <c r="AU186" s="152" t="s">
        <v>80</v>
      </c>
      <c r="AY186" s="14" t="s">
        <v>122</v>
      </c>
      <c r="BE186" s="153">
        <f>IF(N186="základní",J186,0)</f>
        <v>0</v>
      </c>
      <c r="BF186" s="153">
        <f>IF(N186="snížená",J186,0)</f>
        <v>0</v>
      </c>
      <c r="BG186" s="153">
        <f>IF(N186="zákl. přenesená",J186,0)</f>
        <v>0</v>
      </c>
      <c r="BH186" s="153">
        <f>IF(N186="sníž. přenesená",J186,0)</f>
        <v>0</v>
      </c>
      <c r="BI186" s="153">
        <f>IF(N186="nulová",J186,0)</f>
        <v>0</v>
      </c>
      <c r="BJ186" s="14" t="s">
        <v>78</v>
      </c>
      <c r="BK186" s="153">
        <f>ROUND(I186*H186,2)</f>
        <v>0</v>
      </c>
      <c r="BL186" s="14" t="s">
        <v>261</v>
      </c>
      <c r="BM186" s="152" t="s">
        <v>729</v>
      </c>
    </row>
    <row r="187" spans="1:47" s="2" customFormat="1" ht="19.5">
      <c r="A187" s="29"/>
      <c r="B187" s="30"/>
      <c r="C187" s="29"/>
      <c r="D187" s="154" t="s">
        <v>128</v>
      </c>
      <c r="E187" s="29"/>
      <c r="F187" s="155" t="s">
        <v>301</v>
      </c>
      <c r="G187" s="29"/>
      <c r="H187" s="29">
        <f>H184*105%</f>
        <v>95.55</v>
      </c>
      <c r="I187" s="156"/>
      <c r="J187" s="29"/>
      <c r="K187" s="29"/>
      <c r="L187" s="30"/>
      <c r="M187" s="157"/>
      <c r="N187" s="158"/>
      <c r="O187" s="55"/>
      <c r="P187" s="55"/>
      <c r="Q187" s="55"/>
      <c r="R187" s="55"/>
      <c r="S187" s="55"/>
      <c r="T187" s="56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T187" s="14" t="s">
        <v>128</v>
      </c>
      <c r="AU187" s="14" t="s">
        <v>80</v>
      </c>
    </row>
    <row r="188" spans="2:63" s="12" customFormat="1" ht="25.9" customHeight="1">
      <c r="B188" s="127"/>
      <c r="D188" s="128" t="s">
        <v>71</v>
      </c>
      <c r="E188" s="129" t="s">
        <v>315</v>
      </c>
      <c r="F188" s="129" t="s">
        <v>316</v>
      </c>
      <c r="I188" s="130"/>
      <c r="J188" s="131">
        <f>J189</f>
        <v>0</v>
      </c>
      <c r="L188" s="127"/>
      <c r="M188" s="132"/>
      <c r="N188" s="133"/>
      <c r="O188" s="133"/>
      <c r="P188" s="134">
        <f>P189</f>
        <v>0</v>
      </c>
      <c r="Q188" s="133"/>
      <c r="R188" s="134">
        <f>R189</f>
        <v>0.07625000000000001</v>
      </c>
      <c r="S188" s="133"/>
      <c r="T188" s="135">
        <f>T189</f>
        <v>0</v>
      </c>
      <c r="AR188" s="128" t="s">
        <v>80</v>
      </c>
      <c r="AT188" s="136" t="s">
        <v>71</v>
      </c>
      <c r="AU188" s="136" t="s">
        <v>72</v>
      </c>
      <c r="AY188" s="128" t="s">
        <v>122</v>
      </c>
      <c r="BK188" s="137">
        <f>BK189</f>
        <v>0</v>
      </c>
    </row>
    <row r="189" spans="2:63" s="12" customFormat="1" ht="22.9" customHeight="1">
      <c r="B189" s="127"/>
      <c r="D189" s="128" t="s">
        <v>71</v>
      </c>
      <c r="E189" s="138" t="s">
        <v>317</v>
      </c>
      <c r="F189" s="138" t="s">
        <v>318</v>
      </c>
      <c r="I189" s="130"/>
      <c r="J189" s="139">
        <f>SUM(J190:J218)</f>
        <v>0</v>
      </c>
      <c r="L189" s="127"/>
      <c r="M189" s="132"/>
      <c r="N189" s="133"/>
      <c r="O189" s="133"/>
      <c r="P189" s="134">
        <f>SUM(P190:P220)</f>
        <v>0</v>
      </c>
      <c r="Q189" s="133"/>
      <c r="R189" s="134">
        <f>SUM(R190:R220)</f>
        <v>0.07625000000000001</v>
      </c>
      <c r="S189" s="133"/>
      <c r="T189" s="135">
        <f>SUM(T190:T220)</f>
        <v>0</v>
      </c>
      <c r="AR189" s="128" t="s">
        <v>80</v>
      </c>
      <c r="AT189" s="136" t="s">
        <v>71</v>
      </c>
      <c r="AU189" s="136" t="s">
        <v>78</v>
      </c>
      <c r="AY189" s="128" t="s">
        <v>122</v>
      </c>
      <c r="BK189" s="137">
        <f>SUM(BK190:BK220)</f>
        <v>0</v>
      </c>
    </row>
    <row r="190" spans="1:65" s="2" customFormat="1" ht="16.5" customHeight="1">
      <c r="A190" s="29"/>
      <c r="B190" s="140"/>
      <c r="C190" s="141" t="s">
        <v>623</v>
      </c>
      <c r="D190" s="141" t="s">
        <v>124</v>
      </c>
      <c r="E190" s="142" t="s">
        <v>320</v>
      </c>
      <c r="F190" s="143" t="s">
        <v>321</v>
      </c>
      <c r="G190" s="144" t="s">
        <v>129</v>
      </c>
      <c r="H190" s="145">
        <v>10</v>
      </c>
      <c r="I190" s="146"/>
      <c r="J190" s="147">
        <f>ROUND(I190*H190,2)</f>
        <v>0</v>
      </c>
      <c r="K190" s="143" t="s">
        <v>126</v>
      </c>
      <c r="L190" s="30"/>
      <c r="M190" s="148" t="s">
        <v>1</v>
      </c>
      <c r="N190" s="149" t="s">
        <v>37</v>
      </c>
      <c r="O190" s="55"/>
      <c r="P190" s="150">
        <f>O190*H190</f>
        <v>0</v>
      </c>
      <c r="Q190" s="150">
        <v>0</v>
      </c>
      <c r="R190" s="150">
        <f>Q190*H190</f>
        <v>0</v>
      </c>
      <c r="S190" s="150">
        <v>0</v>
      </c>
      <c r="T190" s="151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2" t="s">
        <v>194</v>
      </c>
      <c r="AT190" s="152" t="s">
        <v>124</v>
      </c>
      <c r="AU190" s="152" t="s">
        <v>80</v>
      </c>
      <c r="AY190" s="14" t="s">
        <v>122</v>
      </c>
      <c r="BE190" s="153">
        <f>IF(N190="základní",J190,0)</f>
        <v>0</v>
      </c>
      <c r="BF190" s="153">
        <f>IF(N190="snížená",J190,0)</f>
        <v>0</v>
      </c>
      <c r="BG190" s="153">
        <f>IF(N190="zákl. přenesená",J190,0)</f>
        <v>0</v>
      </c>
      <c r="BH190" s="153">
        <f>IF(N190="sníž. přenesená",J190,0)</f>
        <v>0</v>
      </c>
      <c r="BI190" s="153">
        <f>IF(N190="nulová",J190,0)</f>
        <v>0</v>
      </c>
      <c r="BJ190" s="14" t="s">
        <v>78</v>
      </c>
      <c r="BK190" s="153">
        <f>ROUND(I190*H190,2)</f>
        <v>0</v>
      </c>
      <c r="BL190" s="14" t="s">
        <v>194</v>
      </c>
      <c r="BM190" s="152" t="s">
        <v>730</v>
      </c>
    </row>
    <row r="191" spans="1:47" s="2" customFormat="1" ht="12">
      <c r="A191" s="29"/>
      <c r="B191" s="30"/>
      <c r="C191" s="29"/>
      <c r="D191" s="154" t="s">
        <v>128</v>
      </c>
      <c r="E191" s="29"/>
      <c r="F191" s="155" t="s">
        <v>322</v>
      </c>
      <c r="G191" s="29"/>
      <c r="H191" s="29"/>
      <c r="I191" s="156"/>
      <c r="J191" s="29"/>
      <c r="K191" s="29"/>
      <c r="L191" s="30"/>
      <c r="M191" s="157"/>
      <c r="N191" s="158"/>
      <c r="O191" s="55"/>
      <c r="P191" s="55"/>
      <c r="Q191" s="55"/>
      <c r="R191" s="55"/>
      <c r="S191" s="55"/>
      <c r="T191" s="56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T191" s="14" t="s">
        <v>128</v>
      </c>
      <c r="AU191" s="14" t="s">
        <v>80</v>
      </c>
    </row>
    <row r="192" spans="1:65" s="2" customFormat="1" ht="24.2" customHeight="1">
      <c r="A192" s="29"/>
      <c r="B192" s="140"/>
      <c r="C192" s="160" t="s">
        <v>625</v>
      </c>
      <c r="D192" s="160" t="s">
        <v>258</v>
      </c>
      <c r="E192" s="161" t="s">
        <v>324</v>
      </c>
      <c r="F192" s="162" t="s">
        <v>325</v>
      </c>
      <c r="G192" s="163" t="s">
        <v>129</v>
      </c>
      <c r="H192" s="164">
        <v>10</v>
      </c>
      <c r="I192" s="165"/>
      <c r="J192" s="166">
        <f>ROUND(I192*H192,2)</f>
        <v>0</v>
      </c>
      <c r="K192" s="162" t="s">
        <v>126</v>
      </c>
      <c r="L192" s="167"/>
      <c r="M192" s="168" t="s">
        <v>1</v>
      </c>
      <c r="N192" s="169" t="s">
        <v>37</v>
      </c>
      <c r="O192" s="55"/>
      <c r="P192" s="150">
        <f>O192*H192</f>
        <v>0</v>
      </c>
      <c r="Q192" s="150">
        <v>0.0007</v>
      </c>
      <c r="R192" s="150">
        <f>Q192*H192</f>
        <v>0.007</v>
      </c>
      <c r="S192" s="150">
        <v>0</v>
      </c>
      <c r="T192" s="151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2" t="s">
        <v>261</v>
      </c>
      <c r="AT192" s="152" t="s">
        <v>258</v>
      </c>
      <c r="AU192" s="152" t="s">
        <v>80</v>
      </c>
      <c r="AY192" s="14" t="s">
        <v>122</v>
      </c>
      <c r="BE192" s="153">
        <f>IF(N192="základní",J192,0)</f>
        <v>0</v>
      </c>
      <c r="BF192" s="153">
        <f>IF(N192="snížená",J192,0)</f>
        <v>0</v>
      </c>
      <c r="BG192" s="153">
        <f>IF(N192="zákl. přenesená",J192,0)</f>
        <v>0</v>
      </c>
      <c r="BH192" s="153">
        <f>IF(N192="sníž. přenesená",J192,0)</f>
        <v>0</v>
      </c>
      <c r="BI192" s="153">
        <f>IF(N192="nulová",J192,0)</f>
        <v>0</v>
      </c>
      <c r="BJ192" s="14" t="s">
        <v>78</v>
      </c>
      <c r="BK192" s="153">
        <f>ROUND(I192*H192,2)</f>
        <v>0</v>
      </c>
      <c r="BL192" s="14" t="s">
        <v>261</v>
      </c>
      <c r="BM192" s="152" t="s">
        <v>731</v>
      </c>
    </row>
    <row r="193" spans="1:47" s="2" customFormat="1" ht="19.5">
      <c r="A193" s="29"/>
      <c r="B193" s="30"/>
      <c r="C193" s="29"/>
      <c r="D193" s="154" t="s">
        <v>128</v>
      </c>
      <c r="E193" s="29"/>
      <c r="F193" s="155" t="s">
        <v>325</v>
      </c>
      <c r="G193" s="29"/>
      <c r="H193" s="29"/>
      <c r="I193" s="156"/>
      <c r="J193" s="29"/>
      <c r="K193" s="29"/>
      <c r="L193" s="30"/>
      <c r="M193" s="157"/>
      <c r="N193" s="158"/>
      <c r="O193" s="55"/>
      <c r="P193" s="55"/>
      <c r="Q193" s="55"/>
      <c r="R193" s="55"/>
      <c r="S193" s="55"/>
      <c r="T193" s="56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T193" s="14" t="s">
        <v>128</v>
      </c>
      <c r="AU193" s="14" t="s">
        <v>80</v>
      </c>
    </row>
    <row r="194" spans="1:65" s="2" customFormat="1" ht="21.75" customHeight="1">
      <c r="A194" s="29"/>
      <c r="B194" s="140"/>
      <c r="C194" s="160" t="s">
        <v>365</v>
      </c>
      <c r="D194" s="160" t="s">
        <v>258</v>
      </c>
      <c r="E194" s="161" t="s">
        <v>327</v>
      </c>
      <c r="F194" s="162" t="s">
        <v>328</v>
      </c>
      <c r="G194" s="163" t="s">
        <v>129</v>
      </c>
      <c r="H194" s="164">
        <v>4</v>
      </c>
      <c r="I194" s="165"/>
      <c r="J194" s="166">
        <f>ROUND(I194*H194,2)</f>
        <v>0</v>
      </c>
      <c r="K194" s="162" t="s">
        <v>138</v>
      </c>
      <c r="L194" s="167"/>
      <c r="M194" s="168" t="s">
        <v>1</v>
      </c>
      <c r="N194" s="169" t="s">
        <v>37</v>
      </c>
      <c r="O194" s="55"/>
      <c r="P194" s="150">
        <f>O194*H194</f>
        <v>0</v>
      </c>
      <c r="Q194" s="150">
        <v>0.00016</v>
      </c>
      <c r="R194" s="150">
        <f>Q194*H194</f>
        <v>0.00064</v>
      </c>
      <c r="S194" s="150">
        <v>0</v>
      </c>
      <c r="T194" s="151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2" t="s">
        <v>261</v>
      </c>
      <c r="AT194" s="152" t="s">
        <v>258</v>
      </c>
      <c r="AU194" s="152" t="s">
        <v>80</v>
      </c>
      <c r="AY194" s="14" t="s">
        <v>122</v>
      </c>
      <c r="BE194" s="153">
        <f>IF(N194="základní",J194,0)</f>
        <v>0</v>
      </c>
      <c r="BF194" s="153">
        <f>IF(N194="snížená",J194,0)</f>
        <v>0</v>
      </c>
      <c r="BG194" s="153">
        <f>IF(N194="zákl. přenesená",J194,0)</f>
        <v>0</v>
      </c>
      <c r="BH194" s="153">
        <f>IF(N194="sníž. přenesená",J194,0)</f>
        <v>0</v>
      </c>
      <c r="BI194" s="153">
        <f>IF(N194="nulová",J194,0)</f>
        <v>0</v>
      </c>
      <c r="BJ194" s="14" t="s">
        <v>78</v>
      </c>
      <c r="BK194" s="153">
        <f>ROUND(I194*H194,2)</f>
        <v>0</v>
      </c>
      <c r="BL194" s="14" t="s">
        <v>261</v>
      </c>
      <c r="BM194" s="152" t="s">
        <v>732</v>
      </c>
    </row>
    <row r="195" spans="1:47" s="2" customFormat="1" ht="12">
      <c r="A195" s="29"/>
      <c r="B195" s="30"/>
      <c r="C195" s="29"/>
      <c r="D195" s="154" t="s">
        <v>128</v>
      </c>
      <c r="E195" s="29"/>
      <c r="F195" s="155" t="s">
        <v>328</v>
      </c>
      <c r="G195" s="29"/>
      <c r="H195" s="29"/>
      <c r="I195" s="156"/>
      <c r="J195" s="29"/>
      <c r="K195" s="29"/>
      <c r="L195" s="30"/>
      <c r="M195" s="157"/>
      <c r="N195" s="158"/>
      <c r="O195" s="55"/>
      <c r="P195" s="55"/>
      <c r="Q195" s="55"/>
      <c r="R195" s="55"/>
      <c r="S195" s="55"/>
      <c r="T195" s="56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T195" s="14" t="s">
        <v>128</v>
      </c>
      <c r="AU195" s="14" t="s">
        <v>80</v>
      </c>
    </row>
    <row r="196" spans="1:65" s="2" customFormat="1" ht="21.75" customHeight="1">
      <c r="A196" s="29"/>
      <c r="B196" s="140"/>
      <c r="C196" s="141" t="s">
        <v>369</v>
      </c>
      <c r="D196" s="141" t="s">
        <v>124</v>
      </c>
      <c r="E196" s="142" t="s">
        <v>733</v>
      </c>
      <c r="F196" s="143" t="s">
        <v>734</v>
      </c>
      <c r="G196" s="144" t="s">
        <v>225</v>
      </c>
      <c r="H196" s="145">
        <v>15</v>
      </c>
      <c r="I196" s="146"/>
      <c r="J196" s="147">
        <f>ROUND(I196*H196,2)</f>
        <v>0</v>
      </c>
      <c r="K196" s="143" t="s">
        <v>126</v>
      </c>
      <c r="L196" s="30"/>
      <c r="M196" s="148" t="s">
        <v>1</v>
      </c>
      <c r="N196" s="149" t="s">
        <v>37</v>
      </c>
      <c r="O196" s="55"/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2" t="s">
        <v>222</v>
      </c>
      <c r="AT196" s="152" t="s">
        <v>124</v>
      </c>
      <c r="AU196" s="152" t="s">
        <v>80</v>
      </c>
      <c r="AY196" s="14" t="s">
        <v>122</v>
      </c>
      <c r="BE196" s="153">
        <f>IF(N196="základní",J196,0)</f>
        <v>0</v>
      </c>
      <c r="BF196" s="153">
        <f>IF(N196="snížená",J196,0)</f>
        <v>0</v>
      </c>
      <c r="BG196" s="153">
        <f>IF(N196="zákl. přenesená",J196,0)</f>
        <v>0</v>
      </c>
      <c r="BH196" s="153">
        <f>IF(N196="sníž. přenesená",J196,0)</f>
        <v>0</v>
      </c>
      <c r="BI196" s="153">
        <f>IF(N196="nulová",J196,0)</f>
        <v>0</v>
      </c>
      <c r="BJ196" s="14" t="s">
        <v>78</v>
      </c>
      <c r="BK196" s="153">
        <f>ROUND(I196*H196,2)</f>
        <v>0</v>
      </c>
      <c r="BL196" s="14" t="s">
        <v>222</v>
      </c>
      <c r="BM196" s="152" t="s">
        <v>735</v>
      </c>
    </row>
    <row r="197" spans="1:47" s="2" customFormat="1" ht="19.5">
      <c r="A197" s="29"/>
      <c r="B197" s="30"/>
      <c r="C197" s="29"/>
      <c r="D197" s="154" t="s">
        <v>128</v>
      </c>
      <c r="E197" s="29"/>
      <c r="F197" s="155" t="s">
        <v>736</v>
      </c>
      <c r="G197" s="29"/>
      <c r="H197" s="29"/>
      <c r="I197" s="156"/>
      <c r="J197" s="29"/>
      <c r="K197" s="29"/>
      <c r="L197" s="30"/>
      <c r="M197" s="157"/>
      <c r="N197" s="158"/>
      <c r="O197" s="55"/>
      <c r="P197" s="55"/>
      <c r="Q197" s="55"/>
      <c r="R197" s="55"/>
      <c r="S197" s="55"/>
      <c r="T197" s="56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T197" s="14" t="s">
        <v>128</v>
      </c>
      <c r="AU197" s="14" t="s">
        <v>80</v>
      </c>
    </row>
    <row r="198" spans="1:65" s="2" customFormat="1" ht="16.5" customHeight="1">
      <c r="A198" s="29"/>
      <c r="B198" s="140"/>
      <c r="C198" s="160" t="s">
        <v>373</v>
      </c>
      <c r="D198" s="160" t="s">
        <v>258</v>
      </c>
      <c r="E198" s="161" t="s">
        <v>737</v>
      </c>
      <c r="F198" s="162" t="s">
        <v>738</v>
      </c>
      <c r="G198" s="163" t="s">
        <v>225</v>
      </c>
      <c r="H198" s="164">
        <v>15</v>
      </c>
      <c r="I198" s="165"/>
      <c r="J198" s="166">
        <f>ROUND(I198*H198,2)</f>
        <v>0</v>
      </c>
      <c r="K198" s="162" t="s">
        <v>126</v>
      </c>
      <c r="L198" s="167"/>
      <c r="M198" s="168" t="s">
        <v>1</v>
      </c>
      <c r="N198" s="169" t="s">
        <v>37</v>
      </c>
      <c r="O198" s="55"/>
      <c r="P198" s="150">
        <f>O198*H198</f>
        <v>0</v>
      </c>
      <c r="Q198" s="150">
        <v>0.00013</v>
      </c>
      <c r="R198" s="150">
        <f>Q198*H198</f>
        <v>0.00195</v>
      </c>
      <c r="S198" s="150">
        <v>0</v>
      </c>
      <c r="T198" s="151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2" t="s">
        <v>288</v>
      </c>
      <c r="AT198" s="152" t="s">
        <v>258</v>
      </c>
      <c r="AU198" s="152" t="s">
        <v>80</v>
      </c>
      <c r="AY198" s="14" t="s">
        <v>122</v>
      </c>
      <c r="BE198" s="153">
        <f>IF(N198="základní",J198,0)</f>
        <v>0</v>
      </c>
      <c r="BF198" s="153">
        <f>IF(N198="snížená",J198,0)</f>
        <v>0</v>
      </c>
      <c r="BG198" s="153">
        <f>IF(N198="zákl. přenesená",J198,0)</f>
        <v>0</v>
      </c>
      <c r="BH198" s="153">
        <f>IF(N198="sníž. přenesená",J198,0)</f>
        <v>0</v>
      </c>
      <c r="BI198" s="153">
        <f>IF(N198="nulová",J198,0)</f>
        <v>0</v>
      </c>
      <c r="BJ198" s="14" t="s">
        <v>78</v>
      </c>
      <c r="BK198" s="153">
        <f>ROUND(I198*H198,2)</f>
        <v>0</v>
      </c>
      <c r="BL198" s="14" t="s">
        <v>222</v>
      </c>
      <c r="BM198" s="152" t="s">
        <v>739</v>
      </c>
    </row>
    <row r="199" spans="1:47" s="2" customFormat="1" ht="12">
      <c r="A199" s="29"/>
      <c r="B199" s="30"/>
      <c r="C199" s="29"/>
      <c r="D199" s="154" t="s">
        <v>128</v>
      </c>
      <c r="E199" s="29"/>
      <c r="F199" s="155" t="s">
        <v>738</v>
      </c>
      <c r="G199" s="29"/>
      <c r="H199" s="29"/>
      <c r="I199" s="156"/>
      <c r="J199" s="29"/>
      <c r="K199" s="29"/>
      <c r="L199" s="30"/>
      <c r="M199" s="157"/>
      <c r="N199" s="158"/>
      <c r="O199" s="55"/>
      <c r="P199" s="55"/>
      <c r="Q199" s="55"/>
      <c r="R199" s="55"/>
      <c r="S199" s="55"/>
      <c r="T199" s="56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T199" s="14" t="s">
        <v>128</v>
      </c>
      <c r="AU199" s="14" t="s">
        <v>80</v>
      </c>
    </row>
    <row r="200" spans="1:65" s="2" customFormat="1" ht="24.2" customHeight="1">
      <c r="A200" s="29"/>
      <c r="B200" s="140"/>
      <c r="C200" s="141" t="s">
        <v>377</v>
      </c>
      <c r="D200" s="141" t="s">
        <v>124</v>
      </c>
      <c r="E200" s="142" t="s">
        <v>329</v>
      </c>
      <c r="F200" s="143" t="s">
        <v>330</v>
      </c>
      <c r="G200" s="144" t="s">
        <v>129</v>
      </c>
      <c r="H200" s="145">
        <v>22</v>
      </c>
      <c r="I200" s="146"/>
      <c r="J200" s="147">
        <f>ROUND(I200*H200,2)</f>
        <v>0</v>
      </c>
      <c r="K200" s="143" t="s">
        <v>126</v>
      </c>
      <c r="L200" s="30"/>
      <c r="M200" s="148" t="s">
        <v>1</v>
      </c>
      <c r="N200" s="149" t="s">
        <v>37</v>
      </c>
      <c r="O200" s="55"/>
      <c r="P200" s="150">
        <f>O200*H200</f>
        <v>0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2" t="s">
        <v>222</v>
      </c>
      <c r="AT200" s="152" t="s">
        <v>124</v>
      </c>
      <c r="AU200" s="152" t="s">
        <v>80</v>
      </c>
      <c r="AY200" s="14" t="s">
        <v>122</v>
      </c>
      <c r="BE200" s="153">
        <f>IF(N200="základní",J200,0)</f>
        <v>0</v>
      </c>
      <c r="BF200" s="153">
        <f>IF(N200="snížená",J200,0)</f>
        <v>0</v>
      </c>
      <c r="BG200" s="153">
        <f>IF(N200="zákl. přenesená",J200,0)</f>
        <v>0</v>
      </c>
      <c r="BH200" s="153">
        <f>IF(N200="sníž. přenesená",J200,0)</f>
        <v>0</v>
      </c>
      <c r="BI200" s="153">
        <f>IF(N200="nulová",J200,0)</f>
        <v>0</v>
      </c>
      <c r="BJ200" s="14" t="s">
        <v>78</v>
      </c>
      <c r="BK200" s="153">
        <f>ROUND(I200*H200,2)</f>
        <v>0</v>
      </c>
      <c r="BL200" s="14" t="s">
        <v>222</v>
      </c>
      <c r="BM200" s="152" t="s">
        <v>740</v>
      </c>
    </row>
    <row r="201" spans="1:47" s="2" customFormat="1" ht="19.5">
      <c r="A201" s="29"/>
      <c r="B201" s="30"/>
      <c r="C201" s="29"/>
      <c r="D201" s="154" t="s">
        <v>128</v>
      </c>
      <c r="E201" s="29"/>
      <c r="F201" s="155" t="s">
        <v>331</v>
      </c>
      <c r="G201" s="29"/>
      <c r="H201" s="29"/>
      <c r="I201" s="156"/>
      <c r="J201" s="29"/>
      <c r="K201" s="29"/>
      <c r="L201" s="30"/>
      <c r="M201" s="157"/>
      <c r="N201" s="158"/>
      <c r="O201" s="55"/>
      <c r="P201" s="55"/>
      <c r="Q201" s="55"/>
      <c r="R201" s="55"/>
      <c r="S201" s="55"/>
      <c r="T201" s="56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T201" s="14" t="s">
        <v>128</v>
      </c>
      <c r="AU201" s="14" t="s">
        <v>80</v>
      </c>
    </row>
    <row r="202" spans="1:65" s="2" customFormat="1" ht="24.2" customHeight="1">
      <c r="A202" s="29"/>
      <c r="B202" s="140"/>
      <c r="C202" s="141" t="s">
        <v>385</v>
      </c>
      <c r="D202" s="141" t="s">
        <v>124</v>
      </c>
      <c r="E202" s="142" t="s">
        <v>333</v>
      </c>
      <c r="F202" s="143" t="s">
        <v>334</v>
      </c>
      <c r="G202" s="144" t="s">
        <v>129</v>
      </c>
      <c r="H202" s="145">
        <v>9</v>
      </c>
      <c r="I202" s="146"/>
      <c r="J202" s="147">
        <f>ROUND(I202*H202,2)</f>
        <v>0</v>
      </c>
      <c r="K202" s="143" t="s">
        <v>126</v>
      </c>
      <c r="L202" s="30"/>
      <c r="M202" s="148" t="s">
        <v>1</v>
      </c>
      <c r="N202" s="149" t="s">
        <v>37</v>
      </c>
      <c r="O202" s="55"/>
      <c r="P202" s="150">
        <f>O202*H202</f>
        <v>0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2" t="s">
        <v>222</v>
      </c>
      <c r="AT202" s="152" t="s">
        <v>124</v>
      </c>
      <c r="AU202" s="152" t="s">
        <v>80</v>
      </c>
      <c r="AY202" s="14" t="s">
        <v>122</v>
      </c>
      <c r="BE202" s="153">
        <f>IF(N202="základní",J202,0)</f>
        <v>0</v>
      </c>
      <c r="BF202" s="153">
        <f>IF(N202="snížená",J202,0)</f>
        <v>0</v>
      </c>
      <c r="BG202" s="153">
        <f>IF(N202="zákl. přenesená",J202,0)</f>
        <v>0</v>
      </c>
      <c r="BH202" s="153">
        <f>IF(N202="sníž. přenesená",J202,0)</f>
        <v>0</v>
      </c>
      <c r="BI202" s="153">
        <f>IF(N202="nulová",J202,0)</f>
        <v>0</v>
      </c>
      <c r="BJ202" s="14" t="s">
        <v>78</v>
      </c>
      <c r="BK202" s="153">
        <f>ROUND(I202*H202,2)</f>
        <v>0</v>
      </c>
      <c r="BL202" s="14" t="s">
        <v>222</v>
      </c>
      <c r="BM202" s="152" t="s">
        <v>741</v>
      </c>
    </row>
    <row r="203" spans="1:47" s="2" customFormat="1" ht="29.25">
      <c r="A203" s="29"/>
      <c r="B203" s="30"/>
      <c r="C203" s="29"/>
      <c r="D203" s="154" t="s">
        <v>128</v>
      </c>
      <c r="E203" s="29"/>
      <c r="F203" s="155" t="s">
        <v>335</v>
      </c>
      <c r="G203" s="29"/>
      <c r="H203" s="29"/>
      <c r="I203" s="156"/>
      <c r="J203" s="29"/>
      <c r="K203" s="29"/>
      <c r="L203" s="30"/>
      <c r="M203" s="157"/>
      <c r="N203" s="158"/>
      <c r="O203" s="55"/>
      <c r="P203" s="55"/>
      <c r="Q203" s="55"/>
      <c r="R203" s="55"/>
      <c r="S203" s="55"/>
      <c r="T203" s="56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4" t="s">
        <v>128</v>
      </c>
      <c r="AU203" s="14" t="s">
        <v>80</v>
      </c>
    </row>
    <row r="204" spans="1:65" s="2" customFormat="1" ht="24.2" customHeight="1">
      <c r="A204" s="29"/>
      <c r="B204" s="140"/>
      <c r="C204" s="160" t="s">
        <v>390</v>
      </c>
      <c r="D204" s="160" t="s">
        <v>258</v>
      </c>
      <c r="E204" s="161" t="s">
        <v>337</v>
      </c>
      <c r="F204" s="162" t="s">
        <v>338</v>
      </c>
      <c r="G204" s="163" t="s">
        <v>339</v>
      </c>
      <c r="H204" s="164">
        <v>9</v>
      </c>
      <c r="I204" s="165"/>
      <c r="J204" s="166">
        <f>ROUND(I204*H204,2)</f>
        <v>0</v>
      </c>
      <c r="K204" s="162" t="s">
        <v>138</v>
      </c>
      <c r="L204" s="167"/>
      <c r="M204" s="168" t="s">
        <v>1</v>
      </c>
      <c r="N204" s="169" t="s">
        <v>37</v>
      </c>
      <c r="O204" s="55"/>
      <c r="P204" s="150">
        <f>O204*H204</f>
        <v>0</v>
      </c>
      <c r="Q204" s="150">
        <v>0.00606</v>
      </c>
      <c r="R204" s="150">
        <f>Q204*H204</f>
        <v>0.054540000000000005</v>
      </c>
      <c r="S204" s="150">
        <v>0</v>
      </c>
      <c r="T204" s="151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2" t="s">
        <v>288</v>
      </c>
      <c r="AT204" s="152" t="s">
        <v>258</v>
      </c>
      <c r="AU204" s="152" t="s">
        <v>80</v>
      </c>
      <c r="AY204" s="14" t="s">
        <v>122</v>
      </c>
      <c r="BE204" s="153">
        <f>IF(N204="základní",J204,0)</f>
        <v>0</v>
      </c>
      <c r="BF204" s="153">
        <f>IF(N204="snížená",J204,0)</f>
        <v>0</v>
      </c>
      <c r="BG204" s="153">
        <f>IF(N204="zákl. přenesená",J204,0)</f>
        <v>0</v>
      </c>
      <c r="BH204" s="153">
        <f>IF(N204="sníž. přenesená",J204,0)</f>
        <v>0</v>
      </c>
      <c r="BI204" s="153">
        <f>IF(N204="nulová",J204,0)</f>
        <v>0</v>
      </c>
      <c r="BJ204" s="14" t="s">
        <v>78</v>
      </c>
      <c r="BK204" s="153">
        <f>ROUND(I204*H204,2)</f>
        <v>0</v>
      </c>
      <c r="BL204" s="14" t="s">
        <v>222</v>
      </c>
      <c r="BM204" s="152" t="s">
        <v>742</v>
      </c>
    </row>
    <row r="205" spans="1:47" s="2" customFormat="1" ht="12">
      <c r="A205" s="29"/>
      <c r="B205" s="30"/>
      <c r="C205" s="29"/>
      <c r="D205" s="154" t="s">
        <v>128</v>
      </c>
      <c r="E205" s="29"/>
      <c r="F205" s="155" t="s">
        <v>338</v>
      </c>
      <c r="G205" s="29"/>
      <c r="H205" s="29"/>
      <c r="I205" s="156"/>
      <c r="J205" s="29"/>
      <c r="K205" s="29"/>
      <c r="L205" s="30"/>
      <c r="M205" s="157"/>
      <c r="N205" s="158"/>
      <c r="O205" s="55"/>
      <c r="P205" s="55"/>
      <c r="Q205" s="55"/>
      <c r="R205" s="55"/>
      <c r="S205" s="55"/>
      <c r="T205" s="5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4" t="s">
        <v>128</v>
      </c>
      <c r="AU205" s="14" t="s">
        <v>80</v>
      </c>
    </row>
    <row r="206" spans="1:65" s="2" customFormat="1" ht="24.2" customHeight="1">
      <c r="A206" s="29"/>
      <c r="B206" s="140"/>
      <c r="C206" s="141" t="s">
        <v>235</v>
      </c>
      <c r="D206" s="141" t="s">
        <v>124</v>
      </c>
      <c r="E206" s="142" t="s">
        <v>347</v>
      </c>
      <c r="F206" s="143" t="s">
        <v>348</v>
      </c>
      <c r="G206" s="144" t="s">
        <v>129</v>
      </c>
      <c r="H206" s="145">
        <v>2</v>
      </c>
      <c r="I206" s="146"/>
      <c r="J206" s="147">
        <f>ROUND(I206*H206,2)</f>
        <v>0</v>
      </c>
      <c r="K206" s="143" t="s">
        <v>138</v>
      </c>
      <c r="L206" s="30"/>
      <c r="M206" s="148" t="s">
        <v>1</v>
      </c>
      <c r="N206" s="149" t="s">
        <v>37</v>
      </c>
      <c r="O206" s="55"/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2" t="s">
        <v>222</v>
      </c>
      <c r="AT206" s="152" t="s">
        <v>124</v>
      </c>
      <c r="AU206" s="152" t="s">
        <v>80</v>
      </c>
      <c r="AY206" s="14" t="s">
        <v>122</v>
      </c>
      <c r="BE206" s="153">
        <f>IF(N206="základní",J206,0)</f>
        <v>0</v>
      </c>
      <c r="BF206" s="153">
        <f>IF(N206="snížená",J206,0)</f>
        <v>0</v>
      </c>
      <c r="BG206" s="153">
        <f>IF(N206="zákl. přenesená",J206,0)</f>
        <v>0</v>
      </c>
      <c r="BH206" s="153">
        <f>IF(N206="sníž. přenesená",J206,0)</f>
        <v>0</v>
      </c>
      <c r="BI206" s="153">
        <f>IF(N206="nulová",J206,0)</f>
        <v>0</v>
      </c>
      <c r="BJ206" s="14" t="s">
        <v>78</v>
      </c>
      <c r="BK206" s="153">
        <f>ROUND(I206*H206,2)</f>
        <v>0</v>
      </c>
      <c r="BL206" s="14" t="s">
        <v>222</v>
      </c>
      <c r="BM206" s="152" t="s">
        <v>743</v>
      </c>
    </row>
    <row r="207" spans="1:47" s="2" customFormat="1" ht="12">
      <c r="A207" s="29"/>
      <c r="B207" s="30"/>
      <c r="C207" s="29"/>
      <c r="D207" s="154" t="s">
        <v>128</v>
      </c>
      <c r="E207" s="29"/>
      <c r="F207" s="155" t="s">
        <v>348</v>
      </c>
      <c r="G207" s="29"/>
      <c r="H207" s="29"/>
      <c r="I207" s="156"/>
      <c r="J207" s="29"/>
      <c r="K207" s="29"/>
      <c r="L207" s="30"/>
      <c r="M207" s="157"/>
      <c r="N207" s="158"/>
      <c r="O207" s="55"/>
      <c r="P207" s="55"/>
      <c r="Q207" s="55"/>
      <c r="R207" s="55"/>
      <c r="S207" s="55"/>
      <c r="T207" s="56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T207" s="14" t="s">
        <v>128</v>
      </c>
      <c r="AU207" s="14" t="s">
        <v>80</v>
      </c>
    </row>
    <row r="208" spans="1:65" s="2" customFormat="1" ht="24.2" customHeight="1">
      <c r="A208" s="29"/>
      <c r="B208" s="140"/>
      <c r="C208" s="160" t="s">
        <v>586</v>
      </c>
      <c r="D208" s="160" t="s">
        <v>258</v>
      </c>
      <c r="E208" s="161" t="s">
        <v>349</v>
      </c>
      <c r="F208" s="162" t="s">
        <v>350</v>
      </c>
      <c r="G208" s="163" t="s">
        <v>339</v>
      </c>
      <c r="H208" s="164">
        <v>2</v>
      </c>
      <c r="I208" s="165"/>
      <c r="J208" s="166">
        <f>ROUND(I208*H208,2)</f>
        <v>0</v>
      </c>
      <c r="K208" s="162" t="s">
        <v>138</v>
      </c>
      <c r="L208" s="167"/>
      <c r="M208" s="168" t="s">
        <v>1</v>
      </c>
      <c r="N208" s="169" t="s">
        <v>37</v>
      </c>
      <c r="O208" s="55"/>
      <c r="P208" s="150">
        <f>O208*H208</f>
        <v>0</v>
      </c>
      <c r="Q208" s="150">
        <v>0.00606</v>
      </c>
      <c r="R208" s="150">
        <f>Q208*H208</f>
        <v>0.01212</v>
      </c>
      <c r="S208" s="150">
        <v>0</v>
      </c>
      <c r="T208" s="151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2" t="s">
        <v>288</v>
      </c>
      <c r="AT208" s="152" t="s">
        <v>258</v>
      </c>
      <c r="AU208" s="152" t="s">
        <v>80</v>
      </c>
      <c r="AY208" s="14" t="s">
        <v>122</v>
      </c>
      <c r="BE208" s="153">
        <f>IF(N208="základní",J208,0)</f>
        <v>0</v>
      </c>
      <c r="BF208" s="153">
        <f>IF(N208="snížená",J208,0)</f>
        <v>0</v>
      </c>
      <c r="BG208" s="153">
        <f>IF(N208="zákl. přenesená",J208,0)</f>
        <v>0</v>
      </c>
      <c r="BH208" s="153">
        <f>IF(N208="sníž. přenesená",J208,0)</f>
        <v>0</v>
      </c>
      <c r="BI208" s="153">
        <f>IF(N208="nulová",J208,0)</f>
        <v>0</v>
      </c>
      <c r="BJ208" s="14" t="s">
        <v>78</v>
      </c>
      <c r="BK208" s="153">
        <f>ROUND(I208*H208,2)</f>
        <v>0</v>
      </c>
      <c r="BL208" s="14" t="s">
        <v>222</v>
      </c>
      <c r="BM208" s="152" t="s">
        <v>744</v>
      </c>
    </row>
    <row r="209" spans="1:47" s="2" customFormat="1" ht="19.5">
      <c r="A209" s="29"/>
      <c r="B209" s="30"/>
      <c r="C209" s="29"/>
      <c r="D209" s="154" t="s">
        <v>128</v>
      </c>
      <c r="E209" s="29"/>
      <c r="F209" s="155" t="s">
        <v>350</v>
      </c>
      <c r="G209" s="29"/>
      <c r="H209" s="29"/>
      <c r="I209" s="156"/>
      <c r="J209" s="29"/>
      <c r="K209" s="29"/>
      <c r="L209" s="30"/>
      <c r="M209" s="157"/>
      <c r="N209" s="158"/>
      <c r="O209" s="55"/>
      <c r="P209" s="55"/>
      <c r="Q209" s="55"/>
      <c r="R209" s="55"/>
      <c r="S209" s="55"/>
      <c r="T209" s="56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T209" s="14" t="s">
        <v>128</v>
      </c>
      <c r="AU209" s="14" t="s">
        <v>80</v>
      </c>
    </row>
    <row r="210" spans="1:65" s="2" customFormat="1" ht="16.5" customHeight="1">
      <c r="A210" s="29"/>
      <c r="B210" s="140"/>
      <c r="C210" s="141" t="s">
        <v>460</v>
      </c>
      <c r="D210" s="141" t="s">
        <v>124</v>
      </c>
      <c r="E210" s="142" t="s">
        <v>359</v>
      </c>
      <c r="F210" s="143" t="s">
        <v>745</v>
      </c>
      <c r="G210" s="144" t="s">
        <v>129</v>
      </c>
      <c r="H210" s="145">
        <v>5</v>
      </c>
      <c r="I210" s="146"/>
      <c r="J210" s="147">
        <f>ROUND(I210*H210,2)</f>
        <v>0</v>
      </c>
      <c r="K210" s="143" t="s">
        <v>138</v>
      </c>
      <c r="L210" s="30"/>
      <c r="M210" s="148" t="s">
        <v>1</v>
      </c>
      <c r="N210" s="149" t="s">
        <v>37</v>
      </c>
      <c r="O210" s="55"/>
      <c r="P210" s="150">
        <f>O210*H210</f>
        <v>0</v>
      </c>
      <c r="Q210" s="150">
        <v>0</v>
      </c>
      <c r="R210" s="150">
        <f>Q210*H210</f>
        <v>0</v>
      </c>
      <c r="S210" s="150">
        <v>0</v>
      </c>
      <c r="T210" s="151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2" t="s">
        <v>222</v>
      </c>
      <c r="AT210" s="152" t="s">
        <v>124</v>
      </c>
      <c r="AU210" s="152" t="s">
        <v>80</v>
      </c>
      <c r="AY210" s="14" t="s">
        <v>122</v>
      </c>
      <c r="BE210" s="153">
        <f>IF(N210="základní",J210,0)</f>
        <v>0</v>
      </c>
      <c r="BF210" s="153">
        <f>IF(N210="snížená",J210,0)</f>
        <v>0</v>
      </c>
      <c r="BG210" s="153">
        <f>IF(N210="zákl. přenesená",J210,0)</f>
        <v>0</v>
      </c>
      <c r="BH210" s="153">
        <f>IF(N210="sníž. přenesená",J210,0)</f>
        <v>0</v>
      </c>
      <c r="BI210" s="153">
        <f>IF(N210="nulová",J210,0)</f>
        <v>0</v>
      </c>
      <c r="BJ210" s="14" t="s">
        <v>78</v>
      </c>
      <c r="BK210" s="153">
        <f>ROUND(I210*H210,2)</f>
        <v>0</v>
      </c>
      <c r="BL210" s="14" t="s">
        <v>222</v>
      </c>
      <c r="BM210" s="152" t="s">
        <v>746</v>
      </c>
    </row>
    <row r="211" spans="1:47" s="2" customFormat="1" ht="12">
      <c r="A211" s="29"/>
      <c r="B211" s="30"/>
      <c r="C211" s="29"/>
      <c r="D211" s="154" t="s">
        <v>128</v>
      </c>
      <c r="E211" s="29"/>
      <c r="F211" s="155" t="s">
        <v>745</v>
      </c>
      <c r="G211" s="29"/>
      <c r="H211" s="29"/>
      <c r="I211" s="156"/>
      <c r="J211" s="29"/>
      <c r="K211" s="29"/>
      <c r="L211" s="30"/>
      <c r="M211" s="157"/>
      <c r="N211" s="158"/>
      <c r="O211" s="55"/>
      <c r="P211" s="55"/>
      <c r="Q211" s="55"/>
      <c r="R211" s="55"/>
      <c r="S211" s="55"/>
      <c r="T211" s="56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T211" s="14" t="s">
        <v>128</v>
      </c>
      <c r="AU211" s="14" t="s">
        <v>80</v>
      </c>
    </row>
    <row r="212" spans="1:65" s="2" customFormat="1" ht="33" customHeight="1">
      <c r="A212" s="29"/>
      <c r="B212" s="140"/>
      <c r="C212" s="141" t="s">
        <v>633</v>
      </c>
      <c r="D212" s="141" t="s">
        <v>124</v>
      </c>
      <c r="E212" s="142" t="s">
        <v>366</v>
      </c>
      <c r="F212" s="143" t="s">
        <v>367</v>
      </c>
      <c r="G212" s="144" t="s">
        <v>225</v>
      </c>
      <c r="H212" s="177">
        <v>100</v>
      </c>
      <c r="I212" s="146"/>
      <c r="J212" s="147">
        <f>ROUND(I212*H212,2)</f>
        <v>0</v>
      </c>
      <c r="K212" s="143" t="s">
        <v>126</v>
      </c>
      <c r="L212" s="30"/>
      <c r="M212" s="148"/>
      <c r="N212" s="149"/>
      <c r="O212" s="55"/>
      <c r="P212" s="150"/>
      <c r="Q212" s="150"/>
      <c r="R212" s="150"/>
      <c r="S212" s="150"/>
      <c r="T212" s="151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2" t="s">
        <v>222</v>
      </c>
      <c r="AT212" s="152" t="s">
        <v>124</v>
      </c>
      <c r="AU212" s="152" t="s">
        <v>80</v>
      </c>
      <c r="AY212" s="14" t="s">
        <v>122</v>
      </c>
      <c r="BE212" s="153">
        <f>IF(N212="základní",J212,0)</f>
        <v>0</v>
      </c>
      <c r="BF212" s="153">
        <f>IF(N212="snížená",J212,0)</f>
        <v>0</v>
      </c>
      <c r="BG212" s="153">
        <f>IF(N212="zákl. přenesená",J212,0)</f>
        <v>0</v>
      </c>
      <c r="BH212" s="153">
        <f>IF(N212="sníž. přenesená",J212,0)</f>
        <v>0</v>
      </c>
      <c r="BI212" s="153">
        <f>IF(N212="nulová",J212,0)</f>
        <v>0</v>
      </c>
      <c r="BJ212" s="14" t="s">
        <v>78</v>
      </c>
      <c r="BK212" s="153">
        <f>ROUND(I212*H212,2)</f>
        <v>0</v>
      </c>
      <c r="BL212" s="14" t="s">
        <v>222</v>
      </c>
      <c r="BM212" s="152" t="s">
        <v>747</v>
      </c>
    </row>
    <row r="213" spans="1:47" s="2" customFormat="1" ht="29.25">
      <c r="A213" s="29"/>
      <c r="B213" s="30"/>
      <c r="C213" s="29"/>
      <c r="D213" s="154" t="s">
        <v>128</v>
      </c>
      <c r="E213" s="29"/>
      <c r="F213" s="155" t="s">
        <v>368</v>
      </c>
      <c r="G213" s="29"/>
      <c r="H213" s="29"/>
      <c r="I213" s="156"/>
      <c r="J213" s="29"/>
      <c r="K213" s="29"/>
      <c r="L213" s="30"/>
      <c r="M213" s="157"/>
      <c r="N213" s="158"/>
      <c r="O213" s="55"/>
      <c r="P213" s="55"/>
      <c r="Q213" s="55"/>
      <c r="R213" s="55"/>
      <c r="S213" s="55"/>
      <c r="T213" s="56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T213" s="14" t="s">
        <v>128</v>
      </c>
      <c r="AU213" s="14" t="s">
        <v>80</v>
      </c>
    </row>
    <row r="214" spans="1:65" s="2" customFormat="1" ht="16.5" customHeight="1">
      <c r="A214" s="29"/>
      <c r="B214" s="140"/>
      <c r="C214" s="160" t="s">
        <v>635</v>
      </c>
      <c r="D214" s="160" t="s">
        <v>258</v>
      </c>
      <c r="E214" s="161" t="s">
        <v>370</v>
      </c>
      <c r="F214" s="162" t="s">
        <v>371</v>
      </c>
      <c r="G214" s="163" t="s">
        <v>372</v>
      </c>
      <c r="H214" s="211">
        <v>9</v>
      </c>
      <c r="I214" s="165"/>
      <c r="J214" s="166">
        <f>ROUND(I214*H214,2)</f>
        <v>0</v>
      </c>
      <c r="K214" s="162" t="s">
        <v>126</v>
      </c>
      <c r="L214" s="167"/>
      <c r="M214" s="168"/>
      <c r="N214" s="169"/>
      <c r="O214" s="55"/>
      <c r="P214" s="150"/>
      <c r="Q214" s="150"/>
      <c r="R214" s="150"/>
      <c r="S214" s="150"/>
      <c r="T214" s="151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2" t="s">
        <v>288</v>
      </c>
      <c r="AT214" s="152" t="s">
        <v>258</v>
      </c>
      <c r="AU214" s="152" t="s">
        <v>80</v>
      </c>
      <c r="AY214" s="14" t="s">
        <v>122</v>
      </c>
      <c r="BE214" s="153">
        <f>IF(N214="základní",J214,0)</f>
        <v>0</v>
      </c>
      <c r="BF214" s="153">
        <f>IF(N214="snížená",J214,0)</f>
        <v>0</v>
      </c>
      <c r="BG214" s="153">
        <f>IF(N214="zákl. přenesená",J214,0)</f>
        <v>0</v>
      </c>
      <c r="BH214" s="153">
        <f>IF(N214="sníž. přenesená",J214,0)</f>
        <v>0</v>
      </c>
      <c r="BI214" s="153">
        <f>IF(N214="nulová",J214,0)</f>
        <v>0</v>
      </c>
      <c r="BJ214" s="14" t="s">
        <v>78</v>
      </c>
      <c r="BK214" s="153">
        <f>ROUND(I214*H214,2)</f>
        <v>0</v>
      </c>
      <c r="BL214" s="14" t="s">
        <v>222</v>
      </c>
      <c r="BM214" s="152" t="s">
        <v>748</v>
      </c>
    </row>
    <row r="215" spans="1:47" s="2" customFormat="1" ht="12">
      <c r="A215" s="29"/>
      <c r="B215" s="30"/>
      <c r="C215" s="29"/>
      <c r="D215" s="154" t="s">
        <v>128</v>
      </c>
      <c r="E215" s="29"/>
      <c r="F215" s="155" t="s">
        <v>371</v>
      </c>
      <c r="G215" s="29"/>
      <c r="H215" s="228"/>
      <c r="I215" s="156"/>
      <c r="J215" s="29"/>
      <c r="K215" s="29"/>
      <c r="L215" s="30"/>
      <c r="M215" s="157"/>
      <c r="N215" s="158"/>
      <c r="O215" s="55"/>
      <c r="P215" s="55"/>
      <c r="Q215" s="55"/>
      <c r="R215" s="55"/>
      <c r="S215" s="55"/>
      <c r="T215" s="56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T215" s="14" t="s">
        <v>128</v>
      </c>
      <c r="AU215" s="14" t="s">
        <v>80</v>
      </c>
    </row>
    <row r="216" spans="1:65" s="2" customFormat="1" ht="16.5" customHeight="1">
      <c r="A216" s="29"/>
      <c r="B216" s="140"/>
      <c r="C216" s="160" t="s">
        <v>637</v>
      </c>
      <c r="D216" s="160" t="s">
        <v>258</v>
      </c>
      <c r="E216" s="161" t="s">
        <v>374</v>
      </c>
      <c r="F216" s="162" t="s">
        <v>375</v>
      </c>
      <c r="G216" s="163" t="s">
        <v>372</v>
      </c>
      <c r="H216" s="211">
        <v>105</v>
      </c>
      <c r="I216" s="165"/>
      <c r="J216" s="166">
        <f>ROUND(I216*H216,2)</f>
        <v>0</v>
      </c>
      <c r="K216" s="162" t="s">
        <v>126</v>
      </c>
      <c r="L216" s="167"/>
      <c r="M216" s="168"/>
      <c r="N216" s="169"/>
      <c r="O216" s="55"/>
      <c r="P216" s="150"/>
      <c r="Q216" s="150"/>
      <c r="R216" s="150"/>
      <c r="S216" s="150"/>
      <c r="T216" s="151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2" t="s">
        <v>288</v>
      </c>
      <c r="AT216" s="152" t="s">
        <v>258</v>
      </c>
      <c r="AU216" s="152" t="s">
        <v>80</v>
      </c>
      <c r="AY216" s="14" t="s">
        <v>122</v>
      </c>
      <c r="BE216" s="153">
        <f>IF(N216="základní",J216,0)</f>
        <v>0</v>
      </c>
      <c r="BF216" s="153">
        <f>IF(N216="snížená",J216,0)</f>
        <v>0</v>
      </c>
      <c r="BG216" s="153">
        <f>IF(N216="zákl. přenesená",J216,0)</f>
        <v>0</v>
      </c>
      <c r="BH216" s="153">
        <f>IF(N216="sníž. přenesená",J216,0)</f>
        <v>0</v>
      </c>
      <c r="BI216" s="153">
        <f>IF(N216="nulová",J216,0)</f>
        <v>0</v>
      </c>
      <c r="BJ216" s="14" t="s">
        <v>78</v>
      </c>
      <c r="BK216" s="153">
        <f>ROUND(I216*H216,2)</f>
        <v>0</v>
      </c>
      <c r="BL216" s="14" t="s">
        <v>222</v>
      </c>
      <c r="BM216" s="152" t="s">
        <v>749</v>
      </c>
    </row>
    <row r="217" spans="1:47" s="2" customFormat="1" ht="12">
      <c r="A217" s="29"/>
      <c r="B217" s="30"/>
      <c r="C217" s="29"/>
      <c r="D217" s="154" t="s">
        <v>128</v>
      </c>
      <c r="E217" s="29"/>
      <c r="F217" s="155" t="s">
        <v>375</v>
      </c>
      <c r="G217" s="29"/>
      <c r="H217" s="29"/>
      <c r="I217" s="156"/>
      <c r="J217" s="29"/>
      <c r="K217" s="29"/>
      <c r="L217" s="30"/>
      <c r="M217" s="157"/>
      <c r="N217" s="158"/>
      <c r="O217" s="55"/>
      <c r="P217" s="55"/>
      <c r="Q217" s="55"/>
      <c r="R217" s="55"/>
      <c r="S217" s="55"/>
      <c r="T217" s="56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T217" s="14" t="s">
        <v>128</v>
      </c>
      <c r="AU217" s="14" t="s">
        <v>80</v>
      </c>
    </row>
    <row r="218" spans="1:65" s="2" customFormat="1" ht="16.5" customHeight="1">
      <c r="A218" s="29"/>
      <c r="B218" s="140"/>
      <c r="C218" s="141" t="s">
        <v>433</v>
      </c>
      <c r="D218" s="141" t="s">
        <v>124</v>
      </c>
      <c r="E218" s="142" t="s">
        <v>378</v>
      </c>
      <c r="F218" s="143" t="s">
        <v>379</v>
      </c>
      <c r="G218" s="144" t="s">
        <v>339</v>
      </c>
      <c r="H218" s="145">
        <v>1</v>
      </c>
      <c r="I218" s="146"/>
      <c r="J218" s="147">
        <f>ROUND(I218*H218,2)</f>
        <v>0</v>
      </c>
      <c r="K218" s="143" t="s">
        <v>138</v>
      </c>
      <c r="L218" s="30"/>
      <c r="M218" s="148" t="s">
        <v>1</v>
      </c>
      <c r="N218" s="149" t="s">
        <v>37</v>
      </c>
      <c r="O218" s="55"/>
      <c r="P218" s="150">
        <f>O218*H218</f>
        <v>0</v>
      </c>
      <c r="Q218" s="150">
        <v>0</v>
      </c>
      <c r="R218" s="150">
        <f>Q218*H218</f>
        <v>0</v>
      </c>
      <c r="S218" s="150">
        <v>0</v>
      </c>
      <c r="T218" s="151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2" t="s">
        <v>222</v>
      </c>
      <c r="AT218" s="152" t="s">
        <v>124</v>
      </c>
      <c r="AU218" s="152" t="s">
        <v>80</v>
      </c>
      <c r="AY218" s="14" t="s">
        <v>122</v>
      </c>
      <c r="BE218" s="153">
        <f>IF(N218="základní",J218,0)</f>
        <v>0</v>
      </c>
      <c r="BF218" s="153">
        <f>IF(N218="snížená",J218,0)</f>
        <v>0</v>
      </c>
      <c r="BG218" s="153">
        <f>IF(N218="zákl. přenesená",J218,0)</f>
        <v>0</v>
      </c>
      <c r="BH218" s="153">
        <f>IF(N218="sníž. přenesená",J218,0)</f>
        <v>0</v>
      </c>
      <c r="BI218" s="153">
        <f>IF(N218="nulová",J218,0)</f>
        <v>0</v>
      </c>
      <c r="BJ218" s="14" t="s">
        <v>78</v>
      </c>
      <c r="BK218" s="153">
        <f>ROUND(I218*H218,2)</f>
        <v>0</v>
      </c>
      <c r="BL218" s="14" t="s">
        <v>222</v>
      </c>
      <c r="BM218" s="152" t="s">
        <v>750</v>
      </c>
    </row>
    <row r="219" spans="1:47" s="2" customFormat="1" ht="39">
      <c r="A219" s="29"/>
      <c r="B219" s="30"/>
      <c r="C219" s="29"/>
      <c r="D219" s="154" t="s">
        <v>128</v>
      </c>
      <c r="E219" s="29"/>
      <c r="F219" s="155" t="s">
        <v>380</v>
      </c>
      <c r="G219" s="29"/>
      <c r="H219" s="29"/>
      <c r="I219" s="156"/>
      <c r="J219" s="29"/>
      <c r="K219" s="29"/>
      <c r="L219" s="30"/>
      <c r="M219" s="157"/>
      <c r="N219" s="158"/>
      <c r="O219" s="55"/>
      <c r="P219" s="55"/>
      <c r="Q219" s="55"/>
      <c r="R219" s="55"/>
      <c r="S219" s="55"/>
      <c r="T219" s="56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T219" s="14" t="s">
        <v>128</v>
      </c>
      <c r="AU219" s="14" t="s">
        <v>80</v>
      </c>
    </row>
    <row r="220" spans="1:47" s="2" customFormat="1" ht="29.25">
      <c r="A220" s="29"/>
      <c r="B220" s="30"/>
      <c r="C220" s="29"/>
      <c r="D220" s="154" t="s">
        <v>165</v>
      </c>
      <c r="E220" s="29"/>
      <c r="F220" s="159" t="s">
        <v>381</v>
      </c>
      <c r="G220" s="29"/>
      <c r="H220" s="29"/>
      <c r="I220" s="156"/>
      <c r="J220" s="29"/>
      <c r="K220" s="29"/>
      <c r="L220" s="30"/>
      <c r="M220" s="157"/>
      <c r="N220" s="158"/>
      <c r="O220" s="55"/>
      <c r="P220" s="55"/>
      <c r="Q220" s="55"/>
      <c r="R220" s="55"/>
      <c r="S220" s="55"/>
      <c r="T220" s="56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T220" s="14" t="s">
        <v>165</v>
      </c>
      <c r="AU220" s="14" t="s">
        <v>80</v>
      </c>
    </row>
    <row r="221" spans="2:63" s="12" customFormat="1" ht="25.9" customHeight="1">
      <c r="B221" s="127"/>
      <c r="D221" s="128" t="s">
        <v>71</v>
      </c>
      <c r="E221" s="129" t="s">
        <v>258</v>
      </c>
      <c r="F221" s="129" t="s">
        <v>382</v>
      </c>
      <c r="I221" s="130"/>
      <c r="J221" s="131">
        <f>J222</f>
        <v>0</v>
      </c>
      <c r="L221" s="127"/>
      <c r="M221" s="132"/>
      <c r="N221" s="133"/>
      <c r="O221" s="133"/>
      <c r="P221" s="134" t="e">
        <f>P222+#REF!</f>
        <v>#REF!</v>
      </c>
      <c r="Q221" s="133"/>
      <c r="R221" s="134" t="e">
        <f>R222+#REF!</f>
        <v>#REF!</v>
      </c>
      <c r="S221" s="133"/>
      <c r="T221" s="135" t="e">
        <f>T222+#REF!</f>
        <v>#REF!</v>
      </c>
      <c r="AR221" s="128" t="s">
        <v>157</v>
      </c>
      <c r="AT221" s="136" t="s">
        <v>71</v>
      </c>
      <c r="AU221" s="136" t="s">
        <v>72</v>
      </c>
      <c r="AY221" s="128" t="s">
        <v>122</v>
      </c>
      <c r="BK221" s="137">
        <f>BK222</f>
        <v>0</v>
      </c>
    </row>
    <row r="222" spans="2:63" s="12" customFormat="1" ht="22.9" customHeight="1">
      <c r="B222" s="127"/>
      <c r="D222" s="128" t="s">
        <v>71</v>
      </c>
      <c r="E222" s="138" t="s">
        <v>383</v>
      </c>
      <c r="F222" s="138" t="s">
        <v>384</v>
      </c>
      <c r="I222" s="130"/>
      <c r="J222" s="139">
        <f>SUM(J223:J273)</f>
        <v>0</v>
      </c>
      <c r="L222" s="127"/>
      <c r="M222" s="132"/>
      <c r="N222" s="133"/>
      <c r="O222" s="133"/>
      <c r="P222" s="134">
        <f>SUM(P223:P275)</f>
        <v>0</v>
      </c>
      <c r="Q222" s="133"/>
      <c r="R222" s="134">
        <f>SUM(R223:R275)</f>
        <v>0.8202499999999999</v>
      </c>
      <c r="S222" s="133"/>
      <c r="T222" s="135">
        <f>SUM(T223:T275)</f>
        <v>0</v>
      </c>
      <c r="AR222" s="128" t="s">
        <v>157</v>
      </c>
      <c r="AT222" s="136" t="s">
        <v>71</v>
      </c>
      <c r="AU222" s="136" t="s">
        <v>78</v>
      </c>
      <c r="AY222" s="128" t="s">
        <v>122</v>
      </c>
      <c r="BK222" s="137">
        <f>SUM(BK223:BK275)</f>
        <v>0</v>
      </c>
    </row>
    <row r="223" spans="1:65" s="2" customFormat="1" ht="24.2" customHeight="1">
      <c r="A223" s="29"/>
      <c r="B223" s="140"/>
      <c r="C223" s="141" t="s">
        <v>437</v>
      </c>
      <c r="D223" s="141" t="s">
        <v>124</v>
      </c>
      <c r="E223" s="142" t="s">
        <v>386</v>
      </c>
      <c r="F223" s="143" t="s">
        <v>387</v>
      </c>
      <c r="G223" s="144" t="s">
        <v>129</v>
      </c>
      <c r="H223" s="145">
        <v>4</v>
      </c>
      <c r="I223" s="146"/>
      <c r="J223" s="147">
        <f>ROUND(I223*H223,2)</f>
        <v>0</v>
      </c>
      <c r="K223" s="143" t="s">
        <v>126</v>
      </c>
      <c r="L223" s="30"/>
      <c r="M223" s="148" t="s">
        <v>1</v>
      </c>
      <c r="N223" s="149" t="s">
        <v>37</v>
      </c>
      <c r="O223" s="55"/>
      <c r="P223" s="150">
        <f>O223*H223</f>
        <v>0</v>
      </c>
      <c r="Q223" s="150">
        <v>0</v>
      </c>
      <c r="R223" s="150">
        <f>Q223*H223</f>
        <v>0</v>
      </c>
      <c r="S223" s="150">
        <v>0</v>
      </c>
      <c r="T223" s="151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2" t="s">
        <v>194</v>
      </c>
      <c r="AT223" s="152" t="s">
        <v>124</v>
      </c>
      <c r="AU223" s="152" t="s">
        <v>80</v>
      </c>
      <c r="AY223" s="14" t="s">
        <v>122</v>
      </c>
      <c r="BE223" s="153">
        <f>IF(N223="základní",J223,0)</f>
        <v>0</v>
      </c>
      <c r="BF223" s="153">
        <f>IF(N223="snížená",J223,0)</f>
        <v>0</v>
      </c>
      <c r="BG223" s="153">
        <f>IF(N223="zákl. přenesená",J223,0)</f>
        <v>0</v>
      </c>
      <c r="BH223" s="153">
        <f>IF(N223="sníž. přenesená",J223,0)</f>
        <v>0</v>
      </c>
      <c r="BI223" s="153">
        <f>IF(N223="nulová",J223,0)</f>
        <v>0</v>
      </c>
      <c r="BJ223" s="14" t="s">
        <v>78</v>
      </c>
      <c r="BK223" s="153">
        <f>ROUND(I223*H223,2)</f>
        <v>0</v>
      </c>
      <c r="BL223" s="14" t="s">
        <v>194</v>
      </c>
      <c r="BM223" s="152" t="s">
        <v>751</v>
      </c>
    </row>
    <row r="224" spans="1:47" s="2" customFormat="1" ht="29.25">
      <c r="A224" s="29"/>
      <c r="B224" s="30"/>
      <c r="C224" s="29"/>
      <c r="D224" s="154" t="s">
        <v>128</v>
      </c>
      <c r="E224" s="29"/>
      <c r="F224" s="155" t="s">
        <v>388</v>
      </c>
      <c r="G224" s="29"/>
      <c r="H224" s="29"/>
      <c r="I224" s="156"/>
      <c r="J224" s="29"/>
      <c r="K224" s="29"/>
      <c r="L224" s="30"/>
      <c r="M224" s="157"/>
      <c r="N224" s="158"/>
      <c r="O224" s="55"/>
      <c r="P224" s="55"/>
      <c r="Q224" s="55"/>
      <c r="R224" s="55"/>
      <c r="S224" s="55"/>
      <c r="T224" s="56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T224" s="14" t="s">
        <v>128</v>
      </c>
      <c r="AU224" s="14" t="s">
        <v>80</v>
      </c>
    </row>
    <row r="225" spans="1:47" s="2" customFormat="1" ht="29.25">
      <c r="A225" s="29"/>
      <c r="B225" s="30"/>
      <c r="C225" s="29"/>
      <c r="D225" s="154" t="s">
        <v>165</v>
      </c>
      <c r="E225" s="29"/>
      <c r="F225" s="159" t="s">
        <v>389</v>
      </c>
      <c r="G225" s="29"/>
      <c r="H225" s="29"/>
      <c r="I225" s="156"/>
      <c r="J225" s="29"/>
      <c r="K225" s="29"/>
      <c r="L225" s="30"/>
      <c r="M225" s="157"/>
      <c r="N225" s="158"/>
      <c r="O225" s="55"/>
      <c r="P225" s="55"/>
      <c r="Q225" s="55"/>
      <c r="R225" s="55"/>
      <c r="S225" s="55"/>
      <c r="T225" s="56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T225" s="14" t="s">
        <v>165</v>
      </c>
      <c r="AU225" s="14" t="s">
        <v>80</v>
      </c>
    </row>
    <row r="226" spans="1:65" s="2" customFormat="1" ht="16.5" customHeight="1">
      <c r="A226" s="29"/>
      <c r="B226" s="140"/>
      <c r="C226" s="160" t="s">
        <v>645</v>
      </c>
      <c r="D226" s="160" t="s">
        <v>258</v>
      </c>
      <c r="E226" s="161" t="s">
        <v>391</v>
      </c>
      <c r="F226" s="162" t="s">
        <v>392</v>
      </c>
      <c r="G226" s="163" t="s">
        <v>129</v>
      </c>
      <c r="H226" s="164">
        <v>4</v>
      </c>
      <c r="I226" s="165"/>
      <c r="J226" s="166">
        <f>ROUND(I226*H226,2)</f>
        <v>0</v>
      </c>
      <c r="K226" s="162" t="s">
        <v>138</v>
      </c>
      <c r="L226" s="167"/>
      <c r="M226" s="168" t="s">
        <v>1</v>
      </c>
      <c r="N226" s="169" t="s">
        <v>37</v>
      </c>
      <c r="O226" s="55"/>
      <c r="P226" s="150">
        <f>O226*H226</f>
        <v>0</v>
      </c>
      <c r="Q226" s="150">
        <v>0.127</v>
      </c>
      <c r="R226" s="150">
        <f>Q226*H226</f>
        <v>0.508</v>
      </c>
      <c r="S226" s="150">
        <v>0</v>
      </c>
      <c r="T226" s="151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2" t="s">
        <v>393</v>
      </c>
      <c r="AT226" s="152" t="s">
        <v>258</v>
      </c>
      <c r="AU226" s="152" t="s">
        <v>80</v>
      </c>
      <c r="AY226" s="14" t="s">
        <v>122</v>
      </c>
      <c r="BE226" s="153">
        <f>IF(N226="základní",J226,0)</f>
        <v>0</v>
      </c>
      <c r="BF226" s="153">
        <f>IF(N226="snížená",J226,0)</f>
        <v>0</v>
      </c>
      <c r="BG226" s="153">
        <f>IF(N226="zákl. přenesená",J226,0)</f>
        <v>0</v>
      </c>
      <c r="BH226" s="153">
        <f>IF(N226="sníž. přenesená",J226,0)</f>
        <v>0</v>
      </c>
      <c r="BI226" s="153">
        <f>IF(N226="nulová",J226,0)</f>
        <v>0</v>
      </c>
      <c r="BJ226" s="14" t="s">
        <v>78</v>
      </c>
      <c r="BK226" s="153">
        <f>ROUND(I226*H226,2)</f>
        <v>0</v>
      </c>
      <c r="BL226" s="14" t="s">
        <v>194</v>
      </c>
      <c r="BM226" s="152" t="s">
        <v>752</v>
      </c>
    </row>
    <row r="227" spans="1:47" s="2" customFormat="1" ht="12">
      <c r="A227" s="29"/>
      <c r="B227" s="30"/>
      <c r="C227" s="29"/>
      <c r="D227" s="154" t="s">
        <v>128</v>
      </c>
      <c r="E227" s="29"/>
      <c r="F227" s="155" t="s">
        <v>392</v>
      </c>
      <c r="G227" s="29"/>
      <c r="H227" s="29"/>
      <c r="I227" s="156"/>
      <c r="J227" s="29"/>
      <c r="K227" s="29"/>
      <c r="L227" s="30"/>
      <c r="M227" s="157"/>
      <c r="N227" s="158"/>
      <c r="O227" s="55"/>
      <c r="P227" s="55"/>
      <c r="Q227" s="55"/>
      <c r="R227" s="55"/>
      <c r="S227" s="55"/>
      <c r="T227" s="56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T227" s="14" t="s">
        <v>128</v>
      </c>
      <c r="AU227" s="14" t="s">
        <v>80</v>
      </c>
    </row>
    <row r="228" spans="1:47" s="2" customFormat="1" ht="19.5">
      <c r="A228" s="29"/>
      <c r="B228" s="30"/>
      <c r="C228" s="29"/>
      <c r="D228" s="154" t="s">
        <v>165</v>
      </c>
      <c r="E228" s="29"/>
      <c r="F228" s="159" t="s">
        <v>394</v>
      </c>
      <c r="G228" s="29"/>
      <c r="H228" s="29"/>
      <c r="I228" s="156"/>
      <c r="J228" s="29"/>
      <c r="K228" s="29"/>
      <c r="L228" s="30"/>
      <c r="M228" s="157"/>
      <c r="N228" s="158"/>
      <c r="O228" s="55"/>
      <c r="P228" s="55"/>
      <c r="Q228" s="55"/>
      <c r="R228" s="55"/>
      <c r="S228" s="55"/>
      <c r="T228" s="56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T228" s="14" t="s">
        <v>165</v>
      </c>
      <c r="AU228" s="14" t="s">
        <v>80</v>
      </c>
    </row>
    <row r="229" spans="1:65" s="2" customFormat="1" ht="24.2" customHeight="1">
      <c r="A229" s="29"/>
      <c r="B229" s="140"/>
      <c r="C229" s="141" t="s">
        <v>447</v>
      </c>
      <c r="D229" s="141" t="s">
        <v>124</v>
      </c>
      <c r="E229" s="142" t="s">
        <v>395</v>
      </c>
      <c r="F229" s="143" t="s">
        <v>396</v>
      </c>
      <c r="G229" s="144" t="s">
        <v>129</v>
      </c>
      <c r="H229" s="145">
        <v>11</v>
      </c>
      <c r="I229" s="146"/>
      <c r="J229" s="147">
        <f>ROUND(I229*H229,2)</f>
        <v>0</v>
      </c>
      <c r="K229" s="143" t="s">
        <v>126</v>
      </c>
      <c r="L229" s="30"/>
      <c r="M229" s="148" t="s">
        <v>1</v>
      </c>
      <c r="N229" s="149" t="s">
        <v>37</v>
      </c>
      <c r="O229" s="55"/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2" t="s">
        <v>194</v>
      </c>
      <c r="AT229" s="152" t="s">
        <v>124</v>
      </c>
      <c r="AU229" s="152" t="s">
        <v>80</v>
      </c>
      <c r="AY229" s="14" t="s">
        <v>122</v>
      </c>
      <c r="BE229" s="153">
        <f>IF(N229="základní",J229,0)</f>
        <v>0</v>
      </c>
      <c r="BF229" s="153">
        <f>IF(N229="snížená",J229,0)</f>
        <v>0</v>
      </c>
      <c r="BG229" s="153">
        <f>IF(N229="zákl. přenesená",J229,0)</f>
        <v>0</v>
      </c>
      <c r="BH229" s="153">
        <f>IF(N229="sníž. přenesená",J229,0)</f>
        <v>0</v>
      </c>
      <c r="BI229" s="153">
        <f>IF(N229="nulová",J229,0)</f>
        <v>0</v>
      </c>
      <c r="BJ229" s="14" t="s">
        <v>78</v>
      </c>
      <c r="BK229" s="153">
        <f>ROUND(I229*H229,2)</f>
        <v>0</v>
      </c>
      <c r="BL229" s="14" t="s">
        <v>194</v>
      </c>
      <c r="BM229" s="152" t="s">
        <v>753</v>
      </c>
    </row>
    <row r="230" spans="1:47" s="2" customFormat="1" ht="29.25">
      <c r="A230" s="29"/>
      <c r="B230" s="30"/>
      <c r="C230" s="29"/>
      <c r="D230" s="154" t="s">
        <v>128</v>
      </c>
      <c r="E230" s="29"/>
      <c r="F230" s="155" t="s">
        <v>397</v>
      </c>
      <c r="G230" s="29"/>
      <c r="H230" s="29"/>
      <c r="I230" s="156"/>
      <c r="J230" s="29"/>
      <c r="K230" s="29"/>
      <c r="L230" s="30"/>
      <c r="M230" s="157"/>
      <c r="N230" s="158"/>
      <c r="O230" s="55"/>
      <c r="P230" s="55"/>
      <c r="Q230" s="55"/>
      <c r="R230" s="55"/>
      <c r="S230" s="55"/>
      <c r="T230" s="56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T230" s="14" t="s">
        <v>128</v>
      </c>
      <c r="AU230" s="14" t="s">
        <v>80</v>
      </c>
    </row>
    <row r="231" spans="1:47" s="2" customFormat="1" ht="29.25">
      <c r="A231" s="29"/>
      <c r="B231" s="30"/>
      <c r="C231" s="29"/>
      <c r="D231" s="154" t="s">
        <v>165</v>
      </c>
      <c r="E231" s="29"/>
      <c r="F231" s="159" t="s">
        <v>398</v>
      </c>
      <c r="G231" s="29"/>
      <c r="H231" s="29"/>
      <c r="I231" s="156"/>
      <c r="J231" s="29"/>
      <c r="K231" s="29"/>
      <c r="L231" s="30"/>
      <c r="M231" s="157"/>
      <c r="N231" s="158"/>
      <c r="O231" s="55"/>
      <c r="P231" s="55"/>
      <c r="Q231" s="55"/>
      <c r="R231" s="55"/>
      <c r="S231" s="55"/>
      <c r="T231" s="56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T231" s="14" t="s">
        <v>165</v>
      </c>
      <c r="AU231" s="14" t="s">
        <v>80</v>
      </c>
    </row>
    <row r="232" spans="1:65" s="2" customFormat="1" ht="16.5" customHeight="1">
      <c r="A232" s="29"/>
      <c r="B232" s="140"/>
      <c r="C232" s="141" t="s">
        <v>430</v>
      </c>
      <c r="D232" s="141" t="s">
        <v>124</v>
      </c>
      <c r="E232" s="142" t="s">
        <v>400</v>
      </c>
      <c r="F232" s="143" t="s">
        <v>401</v>
      </c>
      <c r="G232" s="144" t="s">
        <v>129</v>
      </c>
      <c r="H232" s="145">
        <v>12</v>
      </c>
      <c r="I232" s="146"/>
      <c r="J232" s="147">
        <f>ROUND(I232*H232,2)</f>
        <v>0</v>
      </c>
      <c r="K232" s="143" t="s">
        <v>138</v>
      </c>
      <c r="L232" s="176"/>
      <c r="M232" s="148" t="s">
        <v>1</v>
      </c>
      <c r="N232" s="149" t="s">
        <v>37</v>
      </c>
      <c r="O232" s="55"/>
      <c r="P232" s="150">
        <f>O232*H232</f>
        <v>0</v>
      </c>
      <c r="Q232" s="150">
        <v>0</v>
      </c>
      <c r="R232" s="150">
        <f>Q232*H232</f>
        <v>0</v>
      </c>
      <c r="S232" s="150">
        <v>0</v>
      </c>
      <c r="T232" s="151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2" t="s">
        <v>194</v>
      </c>
      <c r="AT232" s="152" t="s">
        <v>124</v>
      </c>
      <c r="AU232" s="152" t="s">
        <v>80</v>
      </c>
      <c r="AY232" s="14" t="s">
        <v>122</v>
      </c>
      <c r="BE232" s="153">
        <f>IF(N232="základní",J232,0)</f>
        <v>0</v>
      </c>
      <c r="BF232" s="153">
        <f>IF(N232="snížená",J232,0)</f>
        <v>0</v>
      </c>
      <c r="BG232" s="153">
        <f>IF(N232="zákl. přenesená",J232,0)</f>
        <v>0</v>
      </c>
      <c r="BH232" s="153">
        <f>IF(N232="sníž. přenesená",J232,0)</f>
        <v>0</v>
      </c>
      <c r="BI232" s="153">
        <f>IF(N232="nulová",J232,0)</f>
        <v>0</v>
      </c>
      <c r="BJ232" s="14" t="s">
        <v>78</v>
      </c>
      <c r="BK232" s="153">
        <f>ROUND(I232*H232,2)</f>
        <v>0</v>
      </c>
      <c r="BL232" s="14" t="s">
        <v>194</v>
      </c>
      <c r="BM232" s="152" t="s">
        <v>754</v>
      </c>
    </row>
    <row r="233" spans="1:47" s="2" customFormat="1" ht="12">
      <c r="A233" s="29"/>
      <c r="B233" s="30"/>
      <c r="C233" s="29"/>
      <c r="D233" s="154" t="s">
        <v>128</v>
      </c>
      <c r="E233" s="29"/>
      <c r="F233" s="155" t="s">
        <v>402</v>
      </c>
      <c r="G233" s="29"/>
      <c r="H233" s="29"/>
      <c r="I233" s="156"/>
      <c r="J233" s="29"/>
      <c r="K233" s="29"/>
      <c r="L233" s="30"/>
      <c r="M233" s="157"/>
      <c r="N233" s="158"/>
      <c r="O233" s="55"/>
      <c r="P233" s="55"/>
      <c r="Q233" s="55"/>
      <c r="R233" s="55"/>
      <c r="S233" s="55"/>
      <c r="T233" s="56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T233" s="14" t="s">
        <v>128</v>
      </c>
      <c r="AU233" s="14" t="s">
        <v>80</v>
      </c>
    </row>
    <row r="234" spans="1:47" s="2" customFormat="1" ht="19.5">
      <c r="A234" s="29"/>
      <c r="B234" s="30"/>
      <c r="C234" s="29"/>
      <c r="D234" s="154" t="s">
        <v>165</v>
      </c>
      <c r="E234" s="29"/>
      <c r="F234" s="159" t="s">
        <v>874</v>
      </c>
      <c r="G234" s="29"/>
      <c r="H234" s="29"/>
      <c r="I234" s="156"/>
      <c r="J234" s="29"/>
      <c r="K234" s="29"/>
      <c r="L234" s="30"/>
      <c r="M234" s="157"/>
      <c r="N234" s="158"/>
      <c r="O234" s="55"/>
      <c r="P234" s="55"/>
      <c r="Q234" s="55"/>
      <c r="R234" s="55"/>
      <c r="S234" s="55"/>
      <c r="T234" s="56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T234" s="14" t="s">
        <v>165</v>
      </c>
      <c r="AU234" s="14" t="s">
        <v>80</v>
      </c>
    </row>
    <row r="235" spans="1:65" s="2" customFormat="1" ht="24.2" customHeight="1">
      <c r="A235" s="29"/>
      <c r="B235" s="140"/>
      <c r="C235" s="141" t="s">
        <v>194</v>
      </c>
      <c r="D235" s="141" t="s">
        <v>124</v>
      </c>
      <c r="E235" s="142" t="s">
        <v>407</v>
      </c>
      <c r="F235" s="143" t="s">
        <v>408</v>
      </c>
      <c r="G235" s="144" t="s">
        <v>129</v>
      </c>
      <c r="H235" s="145">
        <v>22</v>
      </c>
      <c r="I235" s="146"/>
      <c r="J235" s="147">
        <f>ROUND(I235*H235,2)</f>
        <v>0</v>
      </c>
      <c r="K235" s="143" t="s">
        <v>138</v>
      </c>
      <c r="L235" s="30"/>
      <c r="M235" s="148" t="s">
        <v>1</v>
      </c>
      <c r="N235" s="149" t="s">
        <v>37</v>
      </c>
      <c r="O235" s="55"/>
      <c r="P235" s="150">
        <f>O235*H235</f>
        <v>0</v>
      </c>
      <c r="Q235" s="150">
        <v>0</v>
      </c>
      <c r="R235" s="150">
        <f>Q235*H235</f>
        <v>0</v>
      </c>
      <c r="S235" s="150">
        <v>0</v>
      </c>
      <c r="T235" s="151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2" t="s">
        <v>194</v>
      </c>
      <c r="AT235" s="152" t="s">
        <v>124</v>
      </c>
      <c r="AU235" s="152" t="s">
        <v>80</v>
      </c>
      <c r="AY235" s="14" t="s">
        <v>122</v>
      </c>
      <c r="BE235" s="153">
        <f>IF(N235="základní",J235,0)</f>
        <v>0</v>
      </c>
      <c r="BF235" s="153">
        <f>IF(N235="snížená",J235,0)</f>
        <v>0</v>
      </c>
      <c r="BG235" s="153">
        <f>IF(N235="zákl. přenesená",J235,0)</f>
        <v>0</v>
      </c>
      <c r="BH235" s="153">
        <f>IF(N235="sníž. přenesená",J235,0)</f>
        <v>0</v>
      </c>
      <c r="BI235" s="153">
        <f>IF(N235="nulová",J235,0)</f>
        <v>0</v>
      </c>
      <c r="BJ235" s="14" t="s">
        <v>78</v>
      </c>
      <c r="BK235" s="153">
        <f>ROUND(I235*H235,2)</f>
        <v>0</v>
      </c>
      <c r="BL235" s="14" t="s">
        <v>194</v>
      </c>
      <c r="BM235" s="152" t="s">
        <v>755</v>
      </c>
    </row>
    <row r="236" spans="1:47" s="2" customFormat="1" ht="19.5">
      <c r="A236" s="29"/>
      <c r="B236" s="30"/>
      <c r="C236" s="29"/>
      <c r="D236" s="154" t="s">
        <v>128</v>
      </c>
      <c r="E236" s="29"/>
      <c r="F236" s="155" t="s">
        <v>409</v>
      </c>
      <c r="G236" s="29"/>
      <c r="H236" s="29"/>
      <c r="I236" s="156"/>
      <c r="J236" s="29"/>
      <c r="K236" s="29"/>
      <c r="L236" s="30"/>
      <c r="M236" s="157"/>
      <c r="N236" s="158"/>
      <c r="O236" s="55"/>
      <c r="P236" s="55"/>
      <c r="Q236" s="55"/>
      <c r="R236" s="55"/>
      <c r="S236" s="55"/>
      <c r="T236" s="56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T236" s="14" t="s">
        <v>128</v>
      </c>
      <c r="AU236" s="14" t="s">
        <v>80</v>
      </c>
    </row>
    <row r="237" spans="1:65" s="2" customFormat="1" ht="24.2" customHeight="1">
      <c r="A237" s="29"/>
      <c r="B237" s="140"/>
      <c r="C237" s="160" t="s">
        <v>656</v>
      </c>
      <c r="D237" s="160" t="s">
        <v>258</v>
      </c>
      <c r="E237" s="161" t="s">
        <v>411</v>
      </c>
      <c r="F237" s="162" t="s">
        <v>412</v>
      </c>
      <c r="G237" s="163" t="s">
        <v>129</v>
      </c>
      <c r="H237" s="211">
        <v>3</v>
      </c>
      <c r="I237" s="165"/>
      <c r="J237" s="166">
        <f>ROUND(I237*H237,2)</f>
        <v>0</v>
      </c>
      <c r="K237" s="162" t="s">
        <v>138</v>
      </c>
      <c r="L237" s="167"/>
      <c r="M237" s="168" t="s">
        <v>1</v>
      </c>
      <c r="N237" s="169" t="s">
        <v>37</v>
      </c>
      <c r="O237" s="55"/>
      <c r="P237" s="150">
        <f>O237*H237</f>
        <v>0</v>
      </c>
      <c r="Q237" s="150">
        <v>0.0086</v>
      </c>
      <c r="R237" s="150">
        <f>Q237*H237</f>
        <v>0.0258</v>
      </c>
      <c r="S237" s="150">
        <v>0</v>
      </c>
      <c r="T237" s="151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2" t="s">
        <v>393</v>
      </c>
      <c r="AT237" s="152" t="s">
        <v>258</v>
      </c>
      <c r="AU237" s="152" t="s">
        <v>80</v>
      </c>
      <c r="AY237" s="14" t="s">
        <v>122</v>
      </c>
      <c r="BE237" s="153">
        <f>IF(N237="základní",J237,0)</f>
        <v>0</v>
      </c>
      <c r="BF237" s="153">
        <f>IF(N237="snížená",J237,0)</f>
        <v>0</v>
      </c>
      <c r="BG237" s="153">
        <f>IF(N237="zákl. přenesená",J237,0)</f>
        <v>0</v>
      </c>
      <c r="BH237" s="153">
        <f>IF(N237="sníž. přenesená",J237,0)</f>
        <v>0</v>
      </c>
      <c r="BI237" s="153">
        <f>IF(N237="nulová",J237,0)</f>
        <v>0</v>
      </c>
      <c r="BJ237" s="14" t="s">
        <v>78</v>
      </c>
      <c r="BK237" s="153">
        <f>ROUND(I237*H237,2)</f>
        <v>0</v>
      </c>
      <c r="BL237" s="14" t="s">
        <v>194</v>
      </c>
      <c r="BM237" s="152" t="s">
        <v>756</v>
      </c>
    </row>
    <row r="238" spans="1:47" s="2" customFormat="1" ht="19.5">
      <c r="A238" s="29"/>
      <c r="B238" s="30"/>
      <c r="C238" s="29"/>
      <c r="D238" s="154" t="s">
        <v>128</v>
      </c>
      <c r="E238" s="29"/>
      <c r="F238" s="155" t="s">
        <v>869</v>
      </c>
      <c r="G238" s="29"/>
      <c r="H238" s="29"/>
      <c r="I238" s="156"/>
      <c r="J238" s="29"/>
      <c r="K238" s="29"/>
      <c r="L238" s="30"/>
      <c r="M238" s="157"/>
      <c r="N238" s="158"/>
      <c r="O238" s="55"/>
      <c r="P238" s="55"/>
      <c r="Q238" s="55"/>
      <c r="R238" s="55"/>
      <c r="S238" s="55"/>
      <c r="T238" s="56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T238" s="14" t="s">
        <v>128</v>
      </c>
      <c r="AU238" s="14" t="s">
        <v>80</v>
      </c>
    </row>
    <row r="239" spans="1:47" s="212" customFormat="1" ht="12">
      <c r="A239" s="214"/>
      <c r="B239" s="215"/>
      <c r="C239" s="214"/>
      <c r="D239" s="218"/>
      <c r="E239" s="214"/>
      <c r="F239" s="222" t="s">
        <v>862</v>
      </c>
      <c r="G239" s="214"/>
      <c r="H239" s="214"/>
      <c r="I239" s="219"/>
      <c r="J239" s="214"/>
      <c r="K239" s="214"/>
      <c r="L239" s="215"/>
      <c r="M239" s="220"/>
      <c r="N239" s="221"/>
      <c r="O239" s="216"/>
      <c r="P239" s="216"/>
      <c r="Q239" s="216"/>
      <c r="R239" s="216"/>
      <c r="S239" s="216"/>
      <c r="T239" s="217"/>
      <c r="U239" s="214"/>
      <c r="V239" s="214"/>
      <c r="W239" s="214"/>
      <c r="X239" s="214"/>
      <c r="Y239" s="214"/>
      <c r="Z239" s="214"/>
      <c r="AA239" s="214"/>
      <c r="AB239" s="214"/>
      <c r="AC239" s="214"/>
      <c r="AD239" s="214"/>
      <c r="AE239" s="214"/>
      <c r="AT239" s="213"/>
      <c r="AU239" s="213"/>
    </row>
    <row r="240" spans="1:65" s="2" customFormat="1" ht="24.2" customHeight="1">
      <c r="A240" s="29"/>
      <c r="B240" s="140"/>
      <c r="C240" s="160" t="s">
        <v>410</v>
      </c>
      <c r="D240" s="160" t="s">
        <v>258</v>
      </c>
      <c r="E240" s="161" t="s">
        <v>418</v>
      </c>
      <c r="F240" s="162" t="s">
        <v>419</v>
      </c>
      <c r="G240" s="163" t="s">
        <v>129</v>
      </c>
      <c r="H240" s="211">
        <v>2</v>
      </c>
      <c r="I240" s="165"/>
      <c r="J240" s="166">
        <f>ROUND(I240*H240,2)</f>
        <v>0</v>
      </c>
      <c r="K240" s="162" t="s">
        <v>138</v>
      </c>
      <c r="L240" s="167"/>
      <c r="M240" s="168" t="s">
        <v>1</v>
      </c>
      <c r="N240" s="169" t="s">
        <v>37</v>
      </c>
      <c r="O240" s="55"/>
      <c r="P240" s="150">
        <f>O240*H240</f>
        <v>0</v>
      </c>
      <c r="Q240" s="150">
        <v>0.0086</v>
      </c>
      <c r="R240" s="150">
        <f>Q240*H240</f>
        <v>0.0172</v>
      </c>
      <c r="S240" s="150">
        <v>0</v>
      </c>
      <c r="T240" s="151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2" t="s">
        <v>393</v>
      </c>
      <c r="AT240" s="152" t="s">
        <v>258</v>
      </c>
      <c r="AU240" s="152" t="s">
        <v>80</v>
      </c>
      <c r="AY240" s="14" t="s">
        <v>122</v>
      </c>
      <c r="BE240" s="153">
        <f>IF(N240="základní",J240,0)</f>
        <v>0</v>
      </c>
      <c r="BF240" s="153">
        <f>IF(N240="snížená",J240,0)</f>
        <v>0</v>
      </c>
      <c r="BG240" s="153">
        <f>IF(N240="zákl. přenesená",J240,0)</f>
        <v>0</v>
      </c>
      <c r="BH240" s="153">
        <f>IF(N240="sníž. přenesená",J240,0)</f>
        <v>0</v>
      </c>
      <c r="BI240" s="153">
        <f>IF(N240="nulová",J240,0)</f>
        <v>0</v>
      </c>
      <c r="BJ240" s="14" t="s">
        <v>78</v>
      </c>
      <c r="BK240" s="153">
        <f>ROUND(I240*H240,2)</f>
        <v>0</v>
      </c>
      <c r="BL240" s="14" t="s">
        <v>194</v>
      </c>
      <c r="BM240" s="152" t="s">
        <v>757</v>
      </c>
    </row>
    <row r="241" spans="1:47" s="2" customFormat="1" ht="19.5">
      <c r="A241" s="29"/>
      <c r="B241" s="30"/>
      <c r="C241" s="29"/>
      <c r="D241" s="154" t="s">
        <v>128</v>
      </c>
      <c r="E241" s="29"/>
      <c r="F241" s="155" t="s">
        <v>870</v>
      </c>
      <c r="G241" s="29"/>
      <c r="H241" s="29"/>
      <c r="I241" s="156"/>
      <c r="J241" s="29"/>
      <c r="K241" s="29"/>
      <c r="L241" s="30"/>
      <c r="M241" s="157"/>
      <c r="N241" s="158"/>
      <c r="O241" s="55"/>
      <c r="P241" s="55"/>
      <c r="Q241" s="55"/>
      <c r="R241" s="55"/>
      <c r="S241" s="55"/>
      <c r="T241" s="56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T241" s="14" t="s">
        <v>128</v>
      </c>
      <c r="AU241" s="14" t="s">
        <v>80</v>
      </c>
    </row>
    <row r="242" spans="1:47" s="212" customFormat="1" ht="12">
      <c r="A242" s="214"/>
      <c r="B242" s="215"/>
      <c r="C242" s="214"/>
      <c r="D242" s="218"/>
      <c r="E242" s="214"/>
      <c r="F242" s="222" t="s">
        <v>862</v>
      </c>
      <c r="G242" s="214"/>
      <c r="H242" s="214"/>
      <c r="I242" s="219"/>
      <c r="J242" s="214"/>
      <c r="K242" s="214"/>
      <c r="L242" s="215"/>
      <c r="M242" s="220"/>
      <c r="N242" s="221"/>
      <c r="O242" s="216"/>
      <c r="P242" s="216"/>
      <c r="Q242" s="216"/>
      <c r="R242" s="216"/>
      <c r="S242" s="216"/>
      <c r="T242" s="217"/>
      <c r="U242" s="214"/>
      <c r="V242" s="214"/>
      <c r="W242" s="214"/>
      <c r="X242" s="214"/>
      <c r="Y242" s="214"/>
      <c r="Z242" s="214"/>
      <c r="AA242" s="214"/>
      <c r="AB242" s="214"/>
      <c r="AC242" s="214"/>
      <c r="AD242" s="214"/>
      <c r="AE242" s="214"/>
      <c r="AT242" s="213"/>
      <c r="AU242" s="213"/>
    </row>
    <row r="243" spans="1:65" s="2" customFormat="1" ht="33" customHeight="1">
      <c r="A243" s="29"/>
      <c r="B243" s="140"/>
      <c r="C243" s="160" t="s">
        <v>469</v>
      </c>
      <c r="D243" s="160" t="s">
        <v>258</v>
      </c>
      <c r="E243" s="161" t="s">
        <v>758</v>
      </c>
      <c r="F243" s="162" t="s">
        <v>759</v>
      </c>
      <c r="G243" s="163" t="s">
        <v>129</v>
      </c>
      <c r="H243" s="211">
        <v>8</v>
      </c>
      <c r="I243" s="165"/>
      <c r="J243" s="166">
        <f>ROUND(I243*H243,2)</f>
        <v>0</v>
      </c>
      <c r="K243" s="162" t="s">
        <v>138</v>
      </c>
      <c r="L243" s="167"/>
      <c r="M243" s="168" t="s">
        <v>1</v>
      </c>
      <c r="N243" s="169" t="s">
        <v>37</v>
      </c>
      <c r="O243" s="55"/>
      <c r="P243" s="150">
        <f>O243*H243</f>
        <v>0</v>
      </c>
      <c r="Q243" s="150">
        <v>0.0086</v>
      </c>
      <c r="R243" s="150">
        <f>Q243*H243</f>
        <v>0.0688</v>
      </c>
      <c r="S243" s="150">
        <v>0</v>
      </c>
      <c r="T243" s="151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2" t="s">
        <v>393</v>
      </c>
      <c r="AT243" s="152" t="s">
        <v>258</v>
      </c>
      <c r="AU243" s="152" t="s">
        <v>80</v>
      </c>
      <c r="AY243" s="14" t="s">
        <v>122</v>
      </c>
      <c r="BE243" s="153">
        <f>IF(N243="základní",J243,0)</f>
        <v>0</v>
      </c>
      <c r="BF243" s="153">
        <f>IF(N243="snížená",J243,0)</f>
        <v>0</v>
      </c>
      <c r="BG243" s="153">
        <f>IF(N243="zákl. přenesená",J243,0)</f>
        <v>0</v>
      </c>
      <c r="BH243" s="153">
        <f>IF(N243="sníž. přenesená",J243,0)</f>
        <v>0</v>
      </c>
      <c r="BI243" s="153">
        <f>IF(N243="nulová",J243,0)</f>
        <v>0</v>
      </c>
      <c r="BJ243" s="14" t="s">
        <v>78</v>
      </c>
      <c r="BK243" s="153">
        <f>ROUND(I243*H243,2)</f>
        <v>0</v>
      </c>
      <c r="BL243" s="14" t="s">
        <v>194</v>
      </c>
      <c r="BM243" s="152" t="s">
        <v>760</v>
      </c>
    </row>
    <row r="244" spans="1:47" s="2" customFormat="1" ht="29.25">
      <c r="A244" s="29"/>
      <c r="B244" s="30"/>
      <c r="C244" s="29"/>
      <c r="D244" s="154" t="s">
        <v>128</v>
      </c>
      <c r="E244" s="29"/>
      <c r="F244" s="155" t="s">
        <v>761</v>
      </c>
      <c r="G244" s="29"/>
      <c r="H244" s="29"/>
      <c r="I244" s="156"/>
      <c r="J244" s="29"/>
      <c r="K244" s="29"/>
      <c r="L244" s="30"/>
      <c r="M244" s="157"/>
      <c r="N244" s="158"/>
      <c r="O244" s="55"/>
      <c r="P244" s="55"/>
      <c r="Q244" s="55"/>
      <c r="R244" s="55"/>
      <c r="S244" s="55"/>
      <c r="T244" s="56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T244" s="14" t="s">
        <v>128</v>
      </c>
      <c r="AU244" s="14" t="s">
        <v>80</v>
      </c>
    </row>
    <row r="245" spans="1:65" s="2" customFormat="1" ht="21.75" customHeight="1">
      <c r="A245" s="29"/>
      <c r="B245" s="140"/>
      <c r="C245" s="160" t="s">
        <v>473</v>
      </c>
      <c r="D245" s="160" t="s">
        <v>258</v>
      </c>
      <c r="E245" s="161" t="s">
        <v>426</v>
      </c>
      <c r="F245" s="162" t="s">
        <v>427</v>
      </c>
      <c r="G245" s="163" t="s">
        <v>129</v>
      </c>
      <c r="H245" s="164">
        <v>10</v>
      </c>
      <c r="I245" s="165"/>
      <c r="J245" s="166">
        <f>ROUND(I245*H245,2)</f>
        <v>0</v>
      </c>
      <c r="K245" s="162" t="s">
        <v>138</v>
      </c>
      <c r="L245" s="167"/>
      <c r="M245" s="168" t="s">
        <v>1</v>
      </c>
      <c r="N245" s="169" t="s">
        <v>37</v>
      </c>
      <c r="O245" s="55"/>
      <c r="P245" s="150">
        <f>O245*H245</f>
        <v>0</v>
      </c>
      <c r="Q245" s="150">
        <v>0</v>
      </c>
      <c r="R245" s="150">
        <f>Q245*H245</f>
        <v>0</v>
      </c>
      <c r="S245" s="150">
        <v>0</v>
      </c>
      <c r="T245" s="151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2" t="s">
        <v>288</v>
      </c>
      <c r="AT245" s="152" t="s">
        <v>258</v>
      </c>
      <c r="AU245" s="152" t="s">
        <v>80</v>
      </c>
      <c r="AY245" s="14" t="s">
        <v>122</v>
      </c>
      <c r="BE245" s="153">
        <f>IF(N245="základní",J245,0)</f>
        <v>0</v>
      </c>
      <c r="BF245" s="153">
        <f>IF(N245="snížená",J245,0)</f>
        <v>0</v>
      </c>
      <c r="BG245" s="153">
        <f>IF(N245="zákl. přenesená",J245,0)</f>
        <v>0</v>
      </c>
      <c r="BH245" s="153">
        <f>IF(N245="sníž. přenesená",J245,0)</f>
        <v>0</v>
      </c>
      <c r="BI245" s="153">
        <f>IF(N245="nulová",J245,0)</f>
        <v>0</v>
      </c>
      <c r="BJ245" s="14" t="s">
        <v>78</v>
      </c>
      <c r="BK245" s="153">
        <f>ROUND(I245*H245,2)</f>
        <v>0</v>
      </c>
      <c r="BL245" s="14" t="s">
        <v>222</v>
      </c>
      <c r="BM245" s="152" t="s">
        <v>762</v>
      </c>
    </row>
    <row r="246" spans="1:47" s="2" customFormat="1" ht="12">
      <c r="A246" s="29"/>
      <c r="B246" s="30"/>
      <c r="C246" s="29"/>
      <c r="D246" s="154" t="s">
        <v>128</v>
      </c>
      <c r="E246" s="29"/>
      <c r="F246" s="155" t="s">
        <v>427</v>
      </c>
      <c r="G246" s="29"/>
      <c r="H246" s="29"/>
      <c r="I246" s="156"/>
      <c r="J246" s="29"/>
      <c r="K246" s="29"/>
      <c r="L246" s="30"/>
      <c r="M246" s="157"/>
      <c r="N246" s="158"/>
      <c r="O246" s="55"/>
      <c r="P246" s="55"/>
      <c r="Q246" s="55"/>
      <c r="R246" s="55"/>
      <c r="S246" s="55"/>
      <c r="T246" s="56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T246" s="14" t="s">
        <v>128</v>
      </c>
      <c r="AU246" s="14" t="s">
        <v>80</v>
      </c>
    </row>
    <row r="247" spans="1:47" s="2" customFormat="1" ht="19.5">
      <c r="A247" s="29"/>
      <c r="B247" s="30"/>
      <c r="C247" s="29"/>
      <c r="D247" s="154" t="s">
        <v>165</v>
      </c>
      <c r="E247" s="29"/>
      <c r="F247" s="159" t="s">
        <v>428</v>
      </c>
      <c r="G247" s="29"/>
      <c r="H247" s="29"/>
      <c r="I247" s="156"/>
      <c r="J247" s="29"/>
      <c r="K247" s="29"/>
      <c r="L247" s="30"/>
      <c r="M247" s="157"/>
      <c r="N247" s="158"/>
      <c r="O247" s="55"/>
      <c r="P247" s="55"/>
      <c r="Q247" s="55"/>
      <c r="R247" s="55"/>
      <c r="S247" s="55"/>
      <c r="T247" s="56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T247" s="14" t="s">
        <v>165</v>
      </c>
      <c r="AU247" s="14" t="s">
        <v>80</v>
      </c>
    </row>
    <row r="248" spans="1:65" s="2" customFormat="1" ht="24.2" customHeight="1">
      <c r="A248" s="29"/>
      <c r="B248" s="140"/>
      <c r="C248" s="141" t="s">
        <v>449</v>
      </c>
      <c r="D248" s="141" t="s">
        <v>124</v>
      </c>
      <c r="E248" s="142" t="s">
        <v>431</v>
      </c>
      <c r="F248" s="143" t="s">
        <v>432</v>
      </c>
      <c r="G248" s="144" t="s">
        <v>129</v>
      </c>
      <c r="H248" s="177">
        <v>6</v>
      </c>
      <c r="I248" s="146"/>
      <c r="J248" s="147">
        <f>ROUND(I248*H248,2)</f>
        <v>0</v>
      </c>
      <c r="K248" s="143" t="s">
        <v>138</v>
      </c>
      <c r="L248" s="30"/>
      <c r="M248" s="148" t="s">
        <v>1</v>
      </c>
      <c r="N248" s="149" t="s">
        <v>37</v>
      </c>
      <c r="O248" s="55"/>
      <c r="P248" s="150">
        <f>O248*H248</f>
        <v>0</v>
      </c>
      <c r="Q248" s="150">
        <v>0</v>
      </c>
      <c r="R248" s="150">
        <f>Q248*H248</f>
        <v>0</v>
      </c>
      <c r="S248" s="150">
        <v>0</v>
      </c>
      <c r="T248" s="151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2" t="s">
        <v>194</v>
      </c>
      <c r="AT248" s="152" t="s">
        <v>124</v>
      </c>
      <c r="AU248" s="152" t="s">
        <v>80</v>
      </c>
      <c r="AY248" s="14" t="s">
        <v>122</v>
      </c>
      <c r="BE248" s="153">
        <f>IF(N248="základní",J248,0)</f>
        <v>0</v>
      </c>
      <c r="BF248" s="153">
        <f>IF(N248="snížená",J248,0)</f>
        <v>0</v>
      </c>
      <c r="BG248" s="153">
        <f>IF(N248="zákl. přenesená",J248,0)</f>
        <v>0</v>
      </c>
      <c r="BH248" s="153">
        <f>IF(N248="sníž. přenesená",J248,0)</f>
        <v>0</v>
      </c>
      <c r="BI248" s="153">
        <f>IF(N248="nulová",J248,0)</f>
        <v>0</v>
      </c>
      <c r="BJ248" s="14" t="s">
        <v>78</v>
      </c>
      <c r="BK248" s="153">
        <f>ROUND(I248*H248,2)</f>
        <v>0</v>
      </c>
      <c r="BL248" s="14" t="s">
        <v>194</v>
      </c>
      <c r="BM248" s="152" t="s">
        <v>763</v>
      </c>
    </row>
    <row r="249" spans="1:47" s="2" customFormat="1" ht="12">
      <c r="A249" s="29"/>
      <c r="B249" s="30"/>
      <c r="C249" s="29"/>
      <c r="D249" s="154" t="s">
        <v>128</v>
      </c>
      <c r="E249" s="29"/>
      <c r="F249" s="155" t="s">
        <v>432</v>
      </c>
      <c r="G249" s="29"/>
      <c r="H249" s="29"/>
      <c r="I249" s="156"/>
      <c r="J249" s="29"/>
      <c r="K249" s="29"/>
      <c r="L249" s="30"/>
      <c r="M249" s="157"/>
      <c r="N249" s="158"/>
      <c r="O249" s="55"/>
      <c r="P249" s="55"/>
      <c r="Q249" s="55"/>
      <c r="R249" s="55"/>
      <c r="S249" s="55"/>
      <c r="T249" s="56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T249" s="14" t="s">
        <v>128</v>
      </c>
      <c r="AU249" s="14" t="s">
        <v>80</v>
      </c>
    </row>
    <row r="250" spans="1:65" s="2" customFormat="1" ht="24.2" customHeight="1">
      <c r="A250" s="29"/>
      <c r="B250" s="140"/>
      <c r="C250" s="141" t="s">
        <v>453</v>
      </c>
      <c r="D250" s="141" t="s">
        <v>124</v>
      </c>
      <c r="E250" s="142" t="s">
        <v>434</v>
      </c>
      <c r="F250" s="143" t="s">
        <v>435</v>
      </c>
      <c r="G250" s="144" t="s">
        <v>129</v>
      </c>
      <c r="H250" s="177">
        <v>3</v>
      </c>
      <c r="I250" s="146"/>
      <c r="J250" s="147">
        <f>ROUND(I250*H250,2)</f>
        <v>0</v>
      </c>
      <c r="K250" s="143" t="s">
        <v>126</v>
      </c>
      <c r="L250" s="30"/>
      <c r="M250" s="148" t="s">
        <v>1</v>
      </c>
      <c r="N250" s="149" t="s">
        <v>37</v>
      </c>
      <c r="O250" s="55"/>
      <c r="P250" s="150">
        <f>O250*H250</f>
        <v>0</v>
      </c>
      <c r="Q250" s="150">
        <v>0</v>
      </c>
      <c r="R250" s="150">
        <f>Q250*H250</f>
        <v>0</v>
      </c>
      <c r="S250" s="150">
        <v>0</v>
      </c>
      <c r="T250" s="151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2" t="s">
        <v>194</v>
      </c>
      <c r="AT250" s="152" t="s">
        <v>124</v>
      </c>
      <c r="AU250" s="152" t="s">
        <v>80</v>
      </c>
      <c r="AY250" s="14" t="s">
        <v>122</v>
      </c>
      <c r="BE250" s="153">
        <f>IF(N250="základní",J250,0)</f>
        <v>0</v>
      </c>
      <c r="BF250" s="153">
        <f>IF(N250="snížená",J250,0)</f>
        <v>0</v>
      </c>
      <c r="BG250" s="153">
        <f>IF(N250="zákl. přenesená",J250,0)</f>
        <v>0</v>
      </c>
      <c r="BH250" s="153">
        <f>IF(N250="sníž. přenesená",J250,0)</f>
        <v>0</v>
      </c>
      <c r="BI250" s="153">
        <f>IF(N250="nulová",J250,0)</f>
        <v>0</v>
      </c>
      <c r="BJ250" s="14" t="s">
        <v>78</v>
      </c>
      <c r="BK250" s="153">
        <f>ROUND(I250*H250,2)</f>
        <v>0</v>
      </c>
      <c r="BL250" s="14" t="s">
        <v>194</v>
      </c>
      <c r="BM250" s="152" t="s">
        <v>764</v>
      </c>
    </row>
    <row r="251" spans="1:47" s="2" customFormat="1" ht="19.5">
      <c r="A251" s="29"/>
      <c r="B251" s="30"/>
      <c r="C251" s="29"/>
      <c r="D251" s="154" t="s">
        <v>128</v>
      </c>
      <c r="E251" s="29"/>
      <c r="F251" s="155" t="s">
        <v>436</v>
      </c>
      <c r="G251" s="29"/>
      <c r="H251" s="228"/>
      <c r="I251" s="156"/>
      <c r="J251" s="29"/>
      <c r="K251" s="29"/>
      <c r="L251" s="30"/>
      <c r="M251" s="157"/>
      <c r="N251" s="158"/>
      <c r="O251" s="55"/>
      <c r="P251" s="55"/>
      <c r="Q251" s="55"/>
      <c r="R251" s="55"/>
      <c r="S251" s="55"/>
      <c r="T251" s="56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T251" s="14" t="s">
        <v>128</v>
      </c>
      <c r="AU251" s="14" t="s">
        <v>80</v>
      </c>
    </row>
    <row r="252" spans="1:65" s="2" customFormat="1" ht="21.75" customHeight="1">
      <c r="A252" s="29"/>
      <c r="B252" s="140"/>
      <c r="C252" s="160" t="s">
        <v>666</v>
      </c>
      <c r="D252" s="160" t="s">
        <v>258</v>
      </c>
      <c r="E252" s="161" t="s">
        <v>438</v>
      </c>
      <c r="F252" s="162" t="s">
        <v>439</v>
      </c>
      <c r="G252" s="163" t="s">
        <v>129</v>
      </c>
      <c r="H252" s="211">
        <v>3</v>
      </c>
      <c r="I252" s="165"/>
      <c r="J252" s="166">
        <f>ROUND(I252*H252,2)</f>
        <v>0</v>
      </c>
      <c r="K252" s="162" t="s">
        <v>138</v>
      </c>
      <c r="L252" s="167"/>
      <c r="M252" s="168" t="s">
        <v>1</v>
      </c>
      <c r="N252" s="169" t="s">
        <v>37</v>
      </c>
      <c r="O252" s="55"/>
      <c r="P252" s="150">
        <f>O252*H252</f>
        <v>0</v>
      </c>
      <c r="Q252" s="150">
        <v>0.00019</v>
      </c>
      <c r="R252" s="150">
        <f>Q252*H252</f>
        <v>0.00057</v>
      </c>
      <c r="S252" s="150">
        <v>0</v>
      </c>
      <c r="T252" s="151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2" t="s">
        <v>393</v>
      </c>
      <c r="AT252" s="152" t="s">
        <v>258</v>
      </c>
      <c r="AU252" s="152" t="s">
        <v>80</v>
      </c>
      <c r="AY252" s="14" t="s">
        <v>122</v>
      </c>
      <c r="BE252" s="153">
        <f>IF(N252="základní",J252,0)</f>
        <v>0</v>
      </c>
      <c r="BF252" s="153">
        <f>IF(N252="snížená",J252,0)</f>
        <v>0</v>
      </c>
      <c r="BG252" s="153">
        <f>IF(N252="zákl. přenesená",J252,0)</f>
        <v>0</v>
      </c>
      <c r="BH252" s="153">
        <f>IF(N252="sníž. přenesená",J252,0)</f>
        <v>0</v>
      </c>
      <c r="BI252" s="153">
        <f>IF(N252="nulová",J252,0)</f>
        <v>0</v>
      </c>
      <c r="BJ252" s="14" t="s">
        <v>78</v>
      </c>
      <c r="BK252" s="153">
        <f>ROUND(I252*H252,2)</f>
        <v>0</v>
      </c>
      <c r="BL252" s="14" t="s">
        <v>194</v>
      </c>
      <c r="BM252" s="152" t="s">
        <v>765</v>
      </c>
    </row>
    <row r="253" spans="1:47" s="2" customFormat="1" ht="12">
      <c r="A253" s="29"/>
      <c r="B253" s="30"/>
      <c r="C253" s="29"/>
      <c r="D253" s="154" t="s">
        <v>128</v>
      </c>
      <c r="E253" s="29"/>
      <c r="F253" s="155" t="s">
        <v>439</v>
      </c>
      <c r="G253" s="29"/>
      <c r="H253" s="228"/>
      <c r="I253" s="156"/>
      <c r="J253" s="29"/>
      <c r="K253" s="29"/>
      <c r="L253" s="30"/>
      <c r="M253" s="157"/>
      <c r="N253" s="158"/>
      <c r="O253" s="55"/>
      <c r="P253" s="55"/>
      <c r="Q253" s="55"/>
      <c r="R253" s="55"/>
      <c r="S253" s="55"/>
      <c r="T253" s="56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T253" s="14" t="s">
        <v>128</v>
      </c>
      <c r="AU253" s="14" t="s">
        <v>80</v>
      </c>
    </row>
    <row r="254" spans="1:65" s="2" customFormat="1" ht="24.2" customHeight="1">
      <c r="A254" s="29"/>
      <c r="B254" s="140"/>
      <c r="C254" s="141" t="s">
        <v>670</v>
      </c>
      <c r="D254" s="141" t="s">
        <v>124</v>
      </c>
      <c r="E254" s="142" t="s">
        <v>444</v>
      </c>
      <c r="F254" s="143" t="s">
        <v>445</v>
      </c>
      <c r="G254" s="144" t="s">
        <v>129</v>
      </c>
      <c r="H254" s="177">
        <v>1</v>
      </c>
      <c r="I254" s="146"/>
      <c r="J254" s="147">
        <f>ROUND(I254*H254,2)</f>
        <v>0</v>
      </c>
      <c r="K254" s="143" t="s">
        <v>126</v>
      </c>
      <c r="L254" s="30"/>
      <c r="M254" s="148" t="s">
        <v>1</v>
      </c>
      <c r="N254" s="149" t="s">
        <v>37</v>
      </c>
      <c r="O254" s="55"/>
      <c r="P254" s="150">
        <f>O254*H254</f>
        <v>0</v>
      </c>
      <c r="Q254" s="150">
        <v>0</v>
      </c>
      <c r="R254" s="150">
        <f>Q254*H254</f>
        <v>0</v>
      </c>
      <c r="S254" s="150">
        <v>0</v>
      </c>
      <c r="T254" s="151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2" t="s">
        <v>194</v>
      </c>
      <c r="AT254" s="152" t="s">
        <v>124</v>
      </c>
      <c r="AU254" s="152" t="s">
        <v>80</v>
      </c>
      <c r="AY254" s="14" t="s">
        <v>122</v>
      </c>
      <c r="BE254" s="153">
        <f>IF(N254="základní",J254,0)</f>
        <v>0</v>
      </c>
      <c r="BF254" s="153">
        <f>IF(N254="snížená",J254,0)</f>
        <v>0</v>
      </c>
      <c r="BG254" s="153">
        <f>IF(N254="zákl. přenesená",J254,0)</f>
        <v>0</v>
      </c>
      <c r="BH254" s="153">
        <f>IF(N254="sníž. přenesená",J254,0)</f>
        <v>0</v>
      </c>
      <c r="BI254" s="153">
        <f>IF(N254="nulová",J254,0)</f>
        <v>0</v>
      </c>
      <c r="BJ254" s="14" t="s">
        <v>78</v>
      </c>
      <c r="BK254" s="153">
        <f>ROUND(I254*H254,2)</f>
        <v>0</v>
      </c>
      <c r="BL254" s="14" t="s">
        <v>194</v>
      </c>
      <c r="BM254" s="152" t="s">
        <v>766</v>
      </c>
    </row>
    <row r="255" spans="1:47" s="2" customFormat="1" ht="19.5">
      <c r="A255" s="29"/>
      <c r="B255" s="30"/>
      <c r="C255" s="29"/>
      <c r="D255" s="154" t="s">
        <v>128</v>
      </c>
      <c r="E255" s="29"/>
      <c r="F255" s="155" t="s">
        <v>446</v>
      </c>
      <c r="G255" s="29"/>
      <c r="H255" s="228"/>
      <c r="I255" s="156"/>
      <c r="J255" s="29"/>
      <c r="K255" s="29"/>
      <c r="L255" s="30"/>
      <c r="M255" s="157"/>
      <c r="N255" s="158"/>
      <c r="O255" s="55"/>
      <c r="P255" s="55"/>
      <c r="Q255" s="55"/>
      <c r="R255" s="55"/>
      <c r="S255" s="55"/>
      <c r="T255" s="56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T255" s="14" t="s">
        <v>128</v>
      </c>
      <c r="AU255" s="14" t="s">
        <v>80</v>
      </c>
    </row>
    <row r="256" spans="1:65" s="2" customFormat="1" ht="24.2" customHeight="1">
      <c r="A256" s="29"/>
      <c r="B256" s="140"/>
      <c r="C256" s="160" t="s">
        <v>672</v>
      </c>
      <c r="D256" s="160" t="s">
        <v>258</v>
      </c>
      <c r="E256" s="161" t="s">
        <v>448</v>
      </c>
      <c r="F256" s="162" t="s">
        <v>767</v>
      </c>
      <c r="G256" s="163" t="s">
        <v>129</v>
      </c>
      <c r="H256" s="211">
        <v>1</v>
      </c>
      <c r="I256" s="165"/>
      <c r="J256" s="166">
        <f>ROUND(I256*H256,2)</f>
        <v>0</v>
      </c>
      <c r="K256" s="162" t="s">
        <v>138</v>
      </c>
      <c r="L256" s="167"/>
      <c r="M256" s="168" t="s">
        <v>1</v>
      </c>
      <c r="N256" s="169" t="s">
        <v>37</v>
      </c>
      <c r="O256" s="55"/>
      <c r="P256" s="150">
        <f>O256*H256</f>
        <v>0</v>
      </c>
      <c r="Q256" s="150">
        <v>0.00019</v>
      </c>
      <c r="R256" s="150">
        <f>Q256*H256</f>
        <v>0.00019</v>
      </c>
      <c r="S256" s="150">
        <v>0</v>
      </c>
      <c r="T256" s="151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2" t="s">
        <v>393</v>
      </c>
      <c r="AT256" s="152" t="s">
        <v>258</v>
      </c>
      <c r="AU256" s="152" t="s">
        <v>80</v>
      </c>
      <c r="AY256" s="14" t="s">
        <v>122</v>
      </c>
      <c r="BE256" s="153">
        <f>IF(N256="základní",J256,0)</f>
        <v>0</v>
      </c>
      <c r="BF256" s="153">
        <f>IF(N256="snížená",J256,0)</f>
        <v>0</v>
      </c>
      <c r="BG256" s="153">
        <f>IF(N256="zákl. přenesená",J256,0)</f>
        <v>0</v>
      </c>
      <c r="BH256" s="153">
        <f>IF(N256="sníž. přenesená",J256,0)</f>
        <v>0</v>
      </c>
      <c r="BI256" s="153">
        <f>IF(N256="nulová",J256,0)</f>
        <v>0</v>
      </c>
      <c r="BJ256" s="14" t="s">
        <v>78</v>
      </c>
      <c r="BK256" s="153">
        <f>ROUND(I256*H256,2)</f>
        <v>0</v>
      </c>
      <c r="BL256" s="14" t="s">
        <v>194</v>
      </c>
      <c r="BM256" s="152" t="s">
        <v>768</v>
      </c>
    </row>
    <row r="257" spans="1:47" s="2" customFormat="1" ht="12">
      <c r="A257" s="29"/>
      <c r="B257" s="30"/>
      <c r="C257" s="29"/>
      <c r="D257" s="154" t="s">
        <v>128</v>
      </c>
      <c r="E257" s="29"/>
      <c r="F257" s="155" t="s">
        <v>767</v>
      </c>
      <c r="G257" s="29"/>
      <c r="H257" s="29"/>
      <c r="I257" s="156"/>
      <c r="J257" s="29"/>
      <c r="K257" s="29"/>
      <c r="L257" s="30"/>
      <c r="M257" s="157"/>
      <c r="N257" s="158"/>
      <c r="O257" s="55"/>
      <c r="P257" s="55"/>
      <c r="Q257" s="55"/>
      <c r="R257" s="55"/>
      <c r="S257" s="55"/>
      <c r="T257" s="56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T257" s="14" t="s">
        <v>128</v>
      </c>
      <c r="AU257" s="14" t="s">
        <v>80</v>
      </c>
    </row>
    <row r="258" spans="1:65" s="2" customFormat="1" ht="37.9" customHeight="1">
      <c r="A258" s="29"/>
      <c r="B258" s="140"/>
      <c r="C258" s="141" t="s">
        <v>769</v>
      </c>
      <c r="D258" s="141" t="s">
        <v>124</v>
      </c>
      <c r="E258" s="142" t="s">
        <v>450</v>
      </c>
      <c r="F258" s="143" t="s">
        <v>451</v>
      </c>
      <c r="G258" s="144" t="s">
        <v>225</v>
      </c>
      <c r="H258" s="145">
        <v>345</v>
      </c>
      <c r="I258" s="146"/>
      <c r="J258" s="147">
        <f>ROUND(I258*H258,2)</f>
        <v>0</v>
      </c>
      <c r="K258" s="143" t="s">
        <v>126</v>
      </c>
      <c r="L258" s="30"/>
      <c r="M258" s="148" t="s">
        <v>1</v>
      </c>
      <c r="N258" s="149" t="s">
        <v>37</v>
      </c>
      <c r="O258" s="55"/>
      <c r="P258" s="150">
        <f>O258*H258</f>
        <v>0</v>
      </c>
      <c r="Q258" s="150">
        <v>0</v>
      </c>
      <c r="R258" s="150">
        <f>Q258*H258</f>
        <v>0</v>
      </c>
      <c r="S258" s="150">
        <v>0</v>
      </c>
      <c r="T258" s="151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2" t="s">
        <v>194</v>
      </c>
      <c r="AT258" s="152" t="s">
        <v>124</v>
      </c>
      <c r="AU258" s="152" t="s">
        <v>80</v>
      </c>
      <c r="AY258" s="14" t="s">
        <v>122</v>
      </c>
      <c r="BE258" s="153">
        <f>IF(N258="základní",J258,0)</f>
        <v>0</v>
      </c>
      <c r="BF258" s="153">
        <f>IF(N258="snížená",J258,0)</f>
        <v>0</v>
      </c>
      <c r="BG258" s="153">
        <f>IF(N258="zákl. přenesená",J258,0)</f>
        <v>0</v>
      </c>
      <c r="BH258" s="153">
        <f>IF(N258="sníž. přenesená",J258,0)</f>
        <v>0</v>
      </c>
      <c r="BI258" s="153">
        <f>IF(N258="nulová",J258,0)</f>
        <v>0</v>
      </c>
      <c r="BJ258" s="14" t="s">
        <v>78</v>
      </c>
      <c r="BK258" s="153">
        <f>ROUND(I258*H258,2)</f>
        <v>0</v>
      </c>
      <c r="BL258" s="14" t="s">
        <v>194</v>
      </c>
      <c r="BM258" s="152" t="s">
        <v>770</v>
      </c>
    </row>
    <row r="259" spans="1:47" s="2" customFormat="1" ht="29.25">
      <c r="A259" s="29"/>
      <c r="B259" s="30"/>
      <c r="C259" s="29"/>
      <c r="D259" s="154" t="s">
        <v>128</v>
      </c>
      <c r="E259" s="29"/>
      <c r="F259" s="155" t="s">
        <v>452</v>
      </c>
      <c r="G259" s="29"/>
      <c r="H259" s="29"/>
      <c r="I259" s="156"/>
      <c r="J259" s="29"/>
      <c r="K259" s="29"/>
      <c r="L259" s="30"/>
      <c r="M259" s="157"/>
      <c r="N259" s="158"/>
      <c r="O259" s="55"/>
      <c r="P259" s="55"/>
      <c r="Q259" s="55"/>
      <c r="R259" s="55"/>
      <c r="S259" s="55"/>
      <c r="T259" s="56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T259" s="14" t="s">
        <v>128</v>
      </c>
      <c r="AU259" s="14" t="s">
        <v>80</v>
      </c>
    </row>
    <row r="260" spans="1:65" s="2" customFormat="1" ht="24.2" customHeight="1">
      <c r="A260" s="29"/>
      <c r="B260" s="140"/>
      <c r="C260" s="160" t="s">
        <v>771</v>
      </c>
      <c r="D260" s="160" t="s">
        <v>258</v>
      </c>
      <c r="E260" s="161" t="s">
        <v>454</v>
      </c>
      <c r="F260" s="162" t="s">
        <v>455</v>
      </c>
      <c r="G260" s="163" t="s">
        <v>225</v>
      </c>
      <c r="H260" s="164">
        <v>108</v>
      </c>
      <c r="I260" s="165"/>
      <c r="J260" s="166">
        <f>ROUND(I260*H260,2)</f>
        <v>0</v>
      </c>
      <c r="K260" s="162" t="s">
        <v>126</v>
      </c>
      <c r="L260" s="167"/>
      <c r="M260" s="168" t="s">
        <v>1</v>
      </c>
      <c r="N260" s="169" t="s">
        <v>37</v>
      </c>
      <c r="O260" s="55"/>
      <c r="P260" s="150">
        <f>O260*H260</f>
        <v>0</v>
      </c>
      <c r="Q260" s="150">
        <v>0.00012</v>
      </c>
      <c r="R260" s="150">
        <f>Q260*H260</f>
        <v>0.012960000000000001</v>
      </c>
      <c r="S260" s="150">
        <v>0</v>
      </c>
      <c r="T260" s="151">
        <f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2" t="s">
        <v>261</v>
      </c>
      <c r="AT260" s="152" t="s">
        <v>258</v>
      </c>
      <c r="AU260" s="152" t="s">
        <v>80</v>
      </c>
      <c r="AY260" s="14" t="s">
        <v>122</v>
      </c>
      <c r="BE260" s="153">
        <f>IF(N260="základní",J260,0)</f>
        <v>0</v>
      </c>
      <c r="BF260" s="153">
        <f>IF(N260="snížená",J260,0)</f>
        <v>0</v>
      </c>
      <c r="BG260" s="153">
        <f>IF(N260="zákl. přenesená",J260,0)</f>
        <v>0</v>
      </c>
      <c r="BH260" s="153">
        <f>IF(N260="sníž. přenesená",J260,0)</f>
        <v>0</v>
      </c>
      <c r="BI260" s="153">
        <f>IF(N260="nulová",J260,0)</f>
        <v>0</v>
      </c>
      <c r="BJ260" s="14" t="s">
        <v>78</v>
      </c>
      <c r="BK260" s="153">
        <f>ROUND(I260*H260,2)</f>
        <v>0</v>
      </c>
      <c r="BL260" s="14" t="s">
        <v>261</v>
      </c>
      <c r="BM260" s="152" t="s">
        <v>772</v>
      </c>
    </row>
    <row r="261" spans="1:47" s="2" customFormat="1" ht="19.5">
      <c r="A261" s="29"/>
      <c r="B261" s="30"/>
      <c r="C261" s="29"/>
      <c r="D261" s="154" t="s">
        <v>128</v>
      </c>
      <c r="E261" s="29"/>
      <c r="F261" s="155" t="s">
        <v>455</v>
      </c>
      <c r="G261" s="29"/>
      <c r="H261" s="29"/>
      <c r="I261" s="156"/>
      <c r="J261" s="29"/>
      <c r="K261" s="29"/>
      <c r="L261" s="30"/>
      <c r="M261" s="157"/>
      <c r="N261" s="158"/>
      <c r="O261" s="55"/>
      <c r="P261" s="55"/>
      <c r="Q261" s="55"/>
      <c r="R261" s="55"/>
      <c r="S261" s="55"/>
      <c r="T261" s="56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T261" s="14" t="s">
        <v>128</v>
      </c>
      <c r="AU261" s="14" t="s">
        <v>80</v>
      </c>
    </row>
    <row r="262" spans="1:47" s="2" customFormat="1" ht="19.5">
      <c r="A262" s="29"/>
      <c r="B262" s="30"/>
      <c r="C262" s="29"/>
      <c r="D262" s="154" t="s">
        <v>165</v>
      </c>
      <c r="E262" s="29"/>
      <c r="F262" s="159" t="s">
        <v>456</v>
      </c>
      <c r="G262" s="29"/>
      <c r="H262" s="29"/>
      <c r="I262" s="156"/>
      <c r="J262" s="29"/>
      <c r="K262" s="29"/>
      <c r="L262" s="30"/>
      <c r="M262" s="157"/>
      <c r="N262" s="158"/>
      <c r="O262" s="55"/>
      <c r="P262" s="55"/>
      <c r="Q262" s="55"/>
      <c r="R262" s="55"/>
      <c r="S262" s="55"/>
      <c r="T262" s="56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T262" s="14" t="s">
        <v>165</v>
      </c>
      <c r="AU262" s="14" t="s">
        <v>80</v>
      </c>
    </row>
    <row r="263" spans="1:65" s="2" customFormat="1" ht="24.2" customHeight="1">
      <c r="A263" s="29"/>
      <c r="B263" s="140"/>
      <c r="C263" s="160" t="s">
        <v>477</v>
      </c>
      <c r="D263" s="160" t="s">
        <v>258</v>
      </c>
      <c r="E263" s="161" t="s">
        <v>457</v>
      </c>
      <c r="F263" s="162" t="s">
        <v>458</v>
      </c>
      <c r="G263" s="163" t="s">
        <v>225</v>
      </c>
      <c r="H263" s="164">
        <v>254</v>
      </c>
      <c r="I263" s="165"/>
      <c r="J263" s="166">
        <f>ROUND(I263*H263,2)</f>
        <v>0</v>
      </c>
      <c r="K263" s="162" t="s">
        <v>126</v>
      </c>
      <c r="L263" s="167"/>
      <c r="M263" s="168" t="s">
        <v>1</v>
      </c>
      <c r="N263" s="169" t="s">
        <v>37</v>
      </c>
      <c r="O263" s="55"/>
      <c r="P263" s="150">
        <f>O263*H263</f>
        <v>0</v>
      </c>
      <c r="Q263" s="150">
        <v>0.00017</v>
      </c>
      <c r="R263" s="150">
        <f>Q263*H263</f>
        <v>0.04318</v>
      </c>
      <c r="S263" s="150">
        <v>0</v>
      </c>
      <c r="T263" s="151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2" t="s">
        <v>261</v>
      </c>
      <c r="AT263" s="152" t="s">
        <v>258</v>
      </c>
      <c r="AU263" s="152" t="s">
        <v>80</v>
      </c>
      <c r="AY263" s="14" t="s">
        <v>122</v>
      </c>
      <c r="BE263" s="153">
        <f>IF(N263="základní",J263,0)</f>
        <v>0</v>
      </c>
      <c r="BF263" s="153">
        <f>IF(N263="snížená",J263,0)</f>
        <v>0</v>
      </c>
      <c r="BG263" s="153">
        <f>IF(N263="zákl. přenesená",J263,0)</f>
        <v>0</v>
      </c>
      <c r="BH263" s="153">
        <f>IF(N263="sníž. přenesená",J263,0)</f>
        <v>0</v>
      </c>
      <c r="BI263" s="153">
        <f>IF(N263="nulová",J263,0)</f>
        <v>0</v>
      </c>
      <c r="BJ263" s="14" t="s">
        <v>78</v>
      </c>
      <c r="BK263" s="153">
        <f>ROUND(I263*H263,2)</f>
        <v>0</v>
      </c>
      <c r="BL263" s="14" t="s">
        <v>261</v>
      </c>
      <c r="BM263" s="152" t="s">
        <v>773</v>
      </c>
    </row>
    <row r="264" spans="1:47" s="2" customFormat="1" ht="19.5">
      <c r="A264" s="29"/>
      <c r="B264" s="30"/>
      <c r="C264" s="29"/>
      <c r="D264" s="154" t="s">
        <v>128</v>
      </c>
      <c r="E264" s="29"/>
      <c r="F264" s="155" t="s">
        <v>458</v>
      </c>
      <c r="G264" s="29"/>
      <c r="H264" s="29"/>
      <c r="I264" s="156"/>
      <c r="J264" s="29"/>
      <c r="K264" s="29"/>
      <c r="L264" s="30"/>
      <c r="M264" s="157"/>
      <c r="N264" s="158"/>
      <c r="O264" s="55"/>
      <c r="P264" s="55"/>
      <c r="Q264" s="55"/>
      <c r="R264" s="55"/>
      <c r="S264" s="55"/>
      <c r="T264" s="56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T264" s="14" t="s">
        <v>128</v>
      </c>
      <c r="AU264" s="14" t="s">
        <v>80</v>
      </c>
    </row>
    <row r="265" spans="1:47" s="2" customFormat="1" ht="19.5">
      <c r="A265" s="29"/>
      <c r="B265" s="30"/>
      <c r="C265" s="29"/>
      <c r="D265" s="154" t="s">
        <v>165</v>
      </c>
      <c r="E265" s="29"/>
      <c r="F265" s="159" t="s">
        <v>459</v>
      </c>
      <c r="G265" s="29"/>
      <c r="H265" s="29"/>
      <c r="I265" s="156"/>
      <c r="J265" s="29"/>
      <c r="K265" s="29"/>
      <c r="L265" s="30"/>
      <c r="M265" s="157"/>
      <c r="N265" s="158"/>
      <c r="O265" s="55"/>
      <c r="P265" s="55"/>
      <c r="Q265" s="55"/>
      <c r="R265" s="55"/>
      <c r="S265" s="55"/>
      <c r="T265" s="56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T265" s="14" t="s">
        <v>165</v>
      </c>
      <c r="AU265" s="14" t="s">
        <v>80</v>
      </c>
    </row>
    <row r="266" spans="1:65" s="2" customFormat="1" ht="37.9" customHeight="1">
      <c r="A266" s="29"/>
      <c r="B266" s="140"/>
      <c r="C266" s="141" t="s">
        <v>478</v>
      </c>
      <c r="D266" s="141" t="s">
        <v>124</v>
      </c>
      <c r="E266" s="142" t="s">
        <v>461</v>
      </c>
      <c r="F266" s="143" t="s">
        <v>462</v>
      </c>
      <c r="G266" s="144" t="s">
        <v>225</v>
      </c>
      <c r="H266" s="177">
        <v>150</v>
      </c>
      <c r="I266" s="146"/>
      <c r="J266" s="147">
        <f>ROUND(I266*H266,2)</f>
        <v>0</v>
      </c>
      <c r="K266" s="143" t="s">
        <v>126</v>
      </c>
      <c r="L266" s="30"/>
      <c r="M266" s="148" t="s">
        <v>1</v>
      </c>
      <c r="N266" s="149" t="s">
        <v>37</v>
      </c>
      <c r="O266" s="55"/>
      <c r="P266" s="150">
        <f>O266*H266</f>
        <v>0</v>
      </c>
      <c r="Q266" s="150">
        <v>0</v>
      </c>
      <c r="R266" s="150">
        <f>Q266*H266</f>
        <v>0</v>
      </c>
      <c r="S266" s="150">
        <v>0</v>
      </c>
      <c r="T266" s="151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2" t="s">
        <v>194</v>
      </c>
      <c r="AT266" s="152" t="s">
        <v>124</v>
      </c>
      <c r="AU266" s="152" t="s">
        <v>80</v>
      </c>
      <c r="AY266" s="14" t="s">
        <v>122</v>
      </c>
      <c r="BE266" s="153">
        <f>IF(N266="základní",J266,0)</f>
        <v>0</v>
      </c>
      <c r="BF266" s="153">
        <f>IF(N266="snížená",J266,0)</f>
        <v>0</v>
      </c>
      <c r="BG266" s="153">
        <f>IF(N266="zákl. přenesená",J266,0)</f>
        <v>0</v>
      </c>
      <c r="BH266" s="153">
        <f>IF(N266="sníž. přenesená",J266,0)</f>
        <v>0</v>
      </c>
      <c r="BI266" s="153">
        <f>IF(N266="nulová",J266,0)</f>
        <v>0</v>
      </c>
      <c r="BJ266" s="14" t="s">
        <v>78</v>
      </c>
      <c r="BK266" s="153">
        <f>ROUND(I266*H266,2)</f>
        <v>0</v>
      </c>
      <c r="BL266" s="14" t="s">
        <v>194</v>
      </c>
      <c r="BM266" s="152" t="s">
        <v>774</v>
      </c>
    </row>
    <row r="267" spans="1:47" s="2" customFormat="1" ht="29.25">
      <c r="A267" s="29"/>
      <c r="B267" s="30"/>
      <c r="C267" s="29"/>
      <c r="D267" s="154" t="s">
        <v>128</v>
      </c>
      <c r="E267" s="29"/>
      <c r="F267" s="155" t="s">
        <v>463</v>
      </c>
      <c r="G267" s="29"/>
      <c r="H267" s="228"/>
      <c r="I267" s="156"/>
      <c r="J267" s="29"/>
      <c r="K267" s="29"/>
      <c r="L267" s="30"/>
      <c r="M267" s="157"/>
      <c r="N267" s="158"/>
      <c r="O267" s="55"/>
      <c r="P267" s="55"/>
      <c r="Q267" s="55"/>
      <c r="R267" s="55"/>
      <c r="S267" s="55"/>
      <c r="T267" s="56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T267" s="14" t="s">
        <v>128</v>
      </c>
      <c r="AU267" s="14" t="s">
        <v>80</v>
      </c>
    </row>
    <row r="268" spans="1:65" s="2" customFormat="1" ht="33" customHeight="1">
      <c r="A268" s="29"/>
      <c r="B268" s="140"/>
      <c r="C268" s="160" t="s">
        <v>775</v>
      </c>
      <c r="D268" s="160" t="s">
        <v>258</v>
      </c>
      <c r="E268" s="161" t="s">
        <v>464</v>
      </c>
      <c r="F268" s="162" t="s">
        <v>465</v>
      </c>
      <c r="G268" s="163" t="s">
        <v>225</v>
      </c>
      <c r="H268" s="211">
        <f>H270</f>
        <v>157.5</v>
      </c>
      <c r="I268" s="165"/>
      <c r="J268" s="166">
        <f>ROUND(I268*H268,2)</f>
        <v>0</v>
      </c>
      <c r="K268" s="162" t="s">
        <v>138</v>
      </c>
      <c r="L268" s="167"/>
      <c r="M268" s="168" t="s">
        <v>1</v>
      </c>
      <c r="N268" s="169" t="s">
        <v>37</v>
      </c>
      <c r="O268" s="55"/>
      <c r="P268" s="150">
        <f>O268*H268</f>
        <v>0</v>
      </c>
      <c r="Q268" s="150">
        <v>0.0009</v>
      </c>
      <c r="R268" s="150">
        <f>Q268*H268</f>
        <v>0.14175</v>
      </c>
      <c r="S268" s="150">
        <v>0</v>
      </c>
      <c r="T268" s="151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2" t="s">
        <v>261</v>
      </c>
      <c r="AT268" s="152" t="s">
        <v>258</v>
      </c>
      <c r="AU268" s="152" t="s">
        <v>80</v>
      </c>
      <c r="AY268" s="14" t="s">
        <v>122</v>
      </c>
      <c r="BE268" s="153">
        <f>IF(N268="základní",J268,0)</f>
        <v>0</v>
      </c>
      <c r="BF268" s="153">
        <f>IF(N268="snížená",J268,0)</f>
        <v>0</v>
      </c>
      <c r="BG268" s="153">
        <f>IF(N268="zákl. přenesená",J268,0)</f>
        <v>0</v>
      </c>
      <c r="BH268" s="153">
        <f>IF(N268="sníž. přenesená",J268,0)</f>
        <v>0</v>
      </c>
      <c r="BI268" s="153">
        <f>IF(N268="nulová",J268,0)</f>
        <v>0</v>
      </c>
      <c r="BJ268" s="14" t="s">
        <v>78</v>
      </c>
      <c r="BK268" s="153">
        <f>ROUND(I268*H268,2)</f>
        <v>0</v>
      </c>
      <c r="BL268" s="14" t="s">
        <v>261</v>
      </c>
      <c r="BM268" s="152" t="s">
        <v>776</v>
      </c>
    </row>
    <row r="269" spans="1:47" s="2" customFormat="1" ht="19.5">
      <c r="A269" s="29"/>
      <c r="B269" s="30"/>
      <c r="C269" s="29"/>
      <c r="D269" s="154" t="s">
        <v>128</v>
      </c>
      <c r="E269" s="29"/>
      <c r="F269" s="155" t="s">
        <v>465</v>
      </c>
      <c r="G269" s="29"/>
      <c r="H269" s="29"/>
      <c r="I269" s="156"/>
      <c r="J269" s="29"/>
      <c r="K269" s="29"/>
      <c r="L269" s="30"/>
      <c r="M269" s="157"/>
      <c r="N269" s="158"/>
      <c r="O269" s="55"/>
      <c r="P269" s="55"/>
      <c r="Q269" s="55"/>
      <c r="R269" s="55"/>
      <c r="S269" s="55"/>
      <c r="T269" s="56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T269" s="14" t="s">
        <v>128</v>
      </c>
      <c r="AU269" s="14" t="s">
        <v>80</v>
      </c>
    </row>
    <row r="270" spans="1:47" s="2" customFormat="1" ht="19.5">
      <c r="A270" s="29"/>
      <c r="B270" s="30"/>
      <c r="C270" s="29"/>
      <c r="D270" s="154" t="s">
        <v>165</v>
      </c>
      <c r="E270" s="29"/>
      <c r="F270" s="159" t="s">
        <v>466</v>
      </c>
      <c r="G270" s="29"/>
      <c r="H270" s="29">
        <f>H266*105%</f>
        <v>157.5</v>
      </c>
      <c r="I270" s="156"/>
      <c r="J270" s="29"/>
      <c r="K270" s="29"/>
      <c r="L270" s="30"/>
      <c r="M270" s="157"/>
      <c r="N270" s="158"/>
      <c r="O270" s="55"/>
      <c r="P270" s="55"/>
      <c r="Q270" s="55"/>
      <c r="R270" s="55"/>
      <c r="S270" s="55"/>
      <c r="T270" s="56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T270" s="14" t="s">
        <v>165</v>
      </c>
      <c r="AU270" s="14" t="s">
        <v>80</v>
      </c>
    </row>
    <row r="271" spans="1:65" s="2" customFormat="1" ht="24.2" customHeight="1">
      <c r="A271" s="29"/>
      <c r="B271" s="140"/>
      <c r="C271" s="141" t="s">
        <v>520</v>
      </c>
      <c r="D271" s="141" t="s">
        <v>124</v>
      </c>
      <c r="E271" s="142" t="s">
        <v>470</v>
      </c>
      <c r="F271" s="143" t="s">
        <v>471</v>
      </c>
      <c r="G271" s="144" t="s">
        <v>129</v>
      </c>
      <c r="H271" s="177">
        <v>4</v>
      </c>
      <c r="I271" s="146"/>
      <c r="J271" s="147">
        <f>ROUND(I271*H271,2)</f>
        <v>0</v>
      </c>
      <c r="K271" s="143" t="s">
        <v>126</v>
      </c>
      <c r="L271" s="30"/>
      <c r="M271" s="148" t="s">
        <v>1</v>
      </c>
      <c r="N271" s="149" t="s">
        <v>37</v>
      </c>
      <c r="O271" s="55"/>
      <c r="P271" s="150">
        <f>O271*H271</f>
        <v>0</v>
      </c>
      <c r="Q271" s="150">
        <v>0</v>
      </c>
      <c r="R271" s="150">
        <f>Q271*H271</f>
        <v>0</v>
      </c>
      <c r="S271" s="150">
        <v>0</v>
      </c>
      <c r="T271" s="151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2" t="s">
        <v>222</v>
      </c>
      <c r="AT271" s="152" t="s">
        <v>124</v>
      </c>
      <c r="AU271" s="152" t="s">
        <v>80</v>
      </c>
      <c r="AY271" s="14" t="s">
        <v>122</v>
      </c>
      <c r="BE271" s="153">
        <f>IF(N271="základní",J271,0)</f>
        <v>0</v>
      </c>
      <c r="BF271" s="153">
        <f>IF(N271="snížená",J271,0)</f>
        <v>0</v>
      </c>
      <c r="BG271" s="153">
        <f>IF(N271="zákl. přenesená",J271,0)</f>
        <v>0</v>
      </c>
      <c r="BH271" s="153">
        <f>IF(N271="sníž. přenesená",J271,0)</f>
        <v>0</v>
      </c>
      <c r="BI271" s="153">
        <f>IF(N271="nulová",J271,0)</f>
        <v>0</v>
      </c>
      <c r="BJ271" s="14" t="s">
        <v>78</v>
      </c>
      <c r="BK271" s="153">
        <f>ROUND(I271*H271,2)</f>
        <v>0</v>
      </c>
      <c r="BL271" s="14" t="s">
        <v>222</v>
      </c>
      <c r="BM271" s="152" t="s">
        <v>777</v>
      </c>
    </row>
    <row r="272" spans="1:47" s="2" customFormat="1" ht="29.25">
      <c r="A272" s="29"/>
      <c r="B272" s="30"/>
      <c r="C272" s="29"/>
      <c r="D272" s="154" t="s">
        <v>128</v>
      </c>
      <c r="E272" s="29"/>
      <c r="F272" s="155" t="s">
        <v>472</v>
      </c>
      <c r="G272" s="29"/>
      <c r="H272" s="228"/>
      <c r="I272" s="156"/>
      <c r="J272" s="29"/>
      <c r="K272" s="29"/>
      <c r="L272" s="30"/>
      <c r="M272" s="157"/>
      <c r="N272" s="158"/>
      <c r="O272" s="55"/>
      <c r="P272" s="55"/>
      <c r="Q272" s="55"/>
      <c r="R272" s="55"/>
      <c r="S272" s="55"/>
      <c r="T272" s="56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T272" s="14" t="s">
        <v>128</v>
      </c>
      <c r="AU272" s="14" t="s">
        <v>80</v>
      </c>
    </row>
    <row r="273" spans="1:65" s="2" customFormat="1" ht="16.5" customHeight="1">
      <c r="A273" s="29"/>
      <c r="B273" s="140"/>
      <c r="C273" s="160" t="s">
        <v>694</v>
      </c>
      <c r="D273" s="160" t="s">
        <v>258</v>
      </c>
      <c r="E273" s="161" t="s">
        <v>474</v>
      </c>
      <c r="F273" s="162" t="s">
        <v>475</v>
      </c>
      <c r="G273" s="163" t="s">
        <v>129</v>
      </c>
      <c r="H273" s="211">
        <v>4</v>
      </c>
      <c r="I273" s="165"/>
      <c r="J273" s="166">
        <f>ROUND(I273*H273,2)</f>
        <v>0</v>
      </c>
      <c r="K273" s="162" t="s">
        <v>138</v>
      </c>
      <c r="L273" s="167"/>
      <c r="M273" s="168" t="s">
        <v>1</v>
      </c>
      <c r="N273" s="169" t="s">
        <v>37</v>
      </c>
      <c r="O273" s="55"/>
      <c r="P273" s="150">
        <f>O273*H273</f>
        <v>0</v>
      </c>
      <c r="Q273" s="150">
        <v>0.00045</v>
      </c>
      <c r="R273" s="150">
        <f>Q273*H273</f>
        <v>0.0018</v>
      </c>
      <c r="S273" s="150">
        <v>0</v>
      </c>
      <c r="T273" s="151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2" t="s">
        <v>393</v>
      </c>
      <c r="AT273" s="152" t="s">
        <v>258</v>
      </c>
      <c r="AU273" s="152" t="s">
        <v>80</v>
      </c>
      <c r="AY273" s="14" t="s">
        <v>122</v>
      </c>
      <c r="BE273" s="153">
        <f>IF(N273="základní",J273,0)</f>
        <v>0</v>
      </c>
      <c r="BF273" s="153">
        <f>IF(N273="snížená",J273,0)</f>
        <v>0</v>
      </c>
      <c r="BG273" s="153">
        <f>IF(N273="zákl. přenesená",J273,0)</f>
        <v>0</v>
      </c>
      <c r="BH273" s="153">
        <f>IF(N273="sníž. přenesená",J273,0)</f>
        <v>0</v>
      </c>
      <c r="BI273" s="153">
        <f>IF(N273="nulová",J273,0)</f>
        <v>0</v>
      </c>
      <c r="BJ273" s="14" t="s">
        <v>78</v>
      </c>
      <c r="BK273" s="153">
        <f>ROUND(I273*H273,2)</f>
        <v>0</v>
      </c>
      <c r="BL273" s="14" t="s">
        <v>194</v>
      </c>
      <c r="BM273" s="152" t="s">
        <v>778</v>
      </c>
    </row>
    <row r="274" spans="1:47" s="2" customFormat="1" ht="12">
      <c r="A274" s="29"/>
      <c r="B274" s="30"/>
      <c r="C274" s="29"/>
      <c r="D274" s="154" t="s">
        <v>128</v>
      </c>
      <c r="E274" s="29"/>
      <c r="F274" s="155" t="s">
        <v>475</v>
      </c>
      <c r="G274" s="29"/>
      <c r="H274" s="29"/>
      <c r="I274" s="156"/>
      <c r="J274" s="29"/>
      <c r="K274" s="29"/>
      <c r="L274" s="30"/>
      <c r="M274" s="157"/>
      <c r="N274" s="158"/>
      <c r="O274" s="55"/>
      <c r="P274" s="55"/>
      <c r="Q274" s="55"/>
      <c r="R274" s="55"/>
      <c r="S274" s="55"/>
      <c r="T274" s="56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T274" s="14" t="s">
        <v>128</v>
      </c>
      <c r="AU274" s="14" t="s">
        <v>80</v>
      </c>
    </row>
    <row r="275" spans="1:47" s="2" customFormat="1" ht="56.25" customHeight="1">
      <c r="A275" s="29"/>
      <c r="B275" s="30"/>
      <c r="C275" s="29"/>
      <c r="D275" s="154" t="s">
        <v>165</v>
      </c>
      <c r="E275" s="29"/>
      <c r="F275" s="159" t="s">
        <v>476</v>
      </c>
      <c r="G275" s="29"/>
      <c r="H275" s="29"/>
      <c r="I275" s="156"/>
      <c r="J275" s="29"/>
      <c r="K275" s="29"/>
      <c r="L275" s="30"/>
      <c r="M275" s="157"/>
      <c r="N275" s="158"/>
      <c r="O275" s="55"/>
      <c r="P275" s="55"/>
      <c r="Q275" s="55"/>
      <c r="R275" s="55"/>
      <c r="S275" s="55"/>
      <c r="T275" s="56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T275" s="14" t="s">
        <v>165</v>
      </c>
      <c r="AU275" s="14" t="s">
        <v>80</v>
      </c>
    </row>
    <row r="276" spans="2:63" s="12" customFormat="1" ht="25.9" customHeight="1">
      <c r="B276" s="127"/>
      <c r="D276" s="128" t="s">
        <v>71</v>
      </c>
      <c r="E276" s="129" t="s">
        <v>513</v>
      </c>
      <c r="F276" s="129" t="s">
        <v>514</v>
      </c>
      <c r="I276" s="130"/>
      <c r="J276" s="131">
        <f>SUM(J277:J290)</f>
        <v>0</v>
      </c>
      <c r="L276" s="127"/>
      <c r="M276" s="132"/>
      <c r="N276" s="133"/>
      <c r="O276" s="133"/>
      <c r="P276" s="134">
        <f>SUM(P277:P291)</f>
        <v>0</v>
      </c>
      <c r="Q276" s="133"/>
      <c r="R276" s="134">
        <f>SUM(R277:R291)</f>
        <v>0</v>
      </c>
      <c r="S276" s="133"/>
      <c r="T276" s="135">
        <f>SUM(T277:T291)</f>
        <v>0</v>
      </c>
      <c r="AR276" s="128" t="s">
        <v>127</v>
      </c>
      <c r="AT276" s="136" t="s">
        <v>71</v>
      </c>
      <c r="AU276" s="136" t="s">
        <v>72</v>
      </c>
      <c r="AY276" s="128" t="s">
        <v>122</v>
      </c>
      <c r="BK276" s="137">
        <f>SUM(BK277:BK291)</f>
        <v>0</v>
      </c>
    </row>
    <row r="277" spans="1:65" s="2" customFormat="1" ht="16.5" customHeight="1">
      <c r="A277" s="29"/>
      <c r="B277" s="140"/>
      <c r="C277" s="141" t="s">
        <v>534</v>
      </c>
      <c r="D277" s="141" t="s">
        <v>124</v>
      </c>
      <c r="E277" s="142" t="s">
        <v>515</v>
      </c>
      <c r="F277" s="143" t="s">
        <v>516</v>
      </c>
      <c r="G277" s="144" t="s">
        <v>129</v>
      </c>
      <c r="H277" s="145">
        <v>1</v>
      </c>
      <c r="I277" s="146"/>
      <c r="J277" s="147">
        <f>ROUND(I277*H277,2)</f>
        <v>0</v>
      </c>
      <c r="K277" s="143" t="s">
        <v>138</v>
      </c>
      <c r="L277" s="30"/>
      <c r="M277" s="148" t="s">
        <v>1</v>
      </c>
      <c r="N277" s="149" t="s">
        <v>37</v>
      </c>
      <c r="O277" s="55"/>
      <c r="P277" s="150">
        <f>O277*H277</f>
        <v>0</v>
      </c>
      <c r="Q277" s="150">
        <v>0</v>
      </c>
      <c r="R277" s="150">
        <f>Q277*H277</f>
        <v>0</v>
      </c>
      <c r="S277" s="150">
        <v>0</v>
      </c>
      <c r="T277" s="151">
        <f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2" t="s">
        <v>517</v>
      </c>
      <c r="AT277" s="152" t="s">
        <v>124</v>
      </c>
      <c r="AU277" s="152" t="s">
        <v>78</v>
      </c>
      <c r="AY277" s="14" t="s">
        <v>122</v>
      </c>
      <c r="BE277" s="153">
        <f>IF(N277="základní",J277,0)</f>
        <v>0</v>
      </c>
      <c r="BF277" s="153">
        <f>IF(N277="snížená",J277,0)</f>
        <v>0</v>
      </c>
      <c r="BG277" s="153">
        <f>IF(N277="zákl. přenesená",J277,0)</f>
        <v>0</v>
      </c>
      <c r="BH277" s="153">
        <f>IF(N277="sníž. přenesená",J277,0)</f>
        <v>0</v>
      </c>
      <c r="BI277" s="153">
        <f>IF(N277="nulová",J277,0)</f>
        <v>0</v>
      </c>
      <c r="BJ277" s="14" t="s">
        <v>78</v>
      </c>
      <c r="BK277" s="153">
        <f>ROUND(I277*H277,2)</f>
        <v>0</v>
      </c>
      <c r="BL277" s="14" t="s">
        <v>517</v>
      </c>
      <c r="BM277" s="152" t="s">
        <v>781</v>
      </c>
    </row>
    <row r="278" spans="1:47" s="2" customFormat="1" ht="39">
      <c r="A278" s="29"/>
      <c r="B278" s="30"/>
      <c r="C278" s="29"/>
      <c r="D278" s="154" t="s">
        <v>128</v>
      </c>
      <c r="E278" s="29"/>
      <c r="F278" s="155" t="s">
        <v>518</v>
      </c>
      <c r="G278" s="29"/>
      <c r="H278" s="29"/>
      <c r="I278" s="156"/>
      <c r="J278" s="29"/>
      <c r="K278" s="29"/>
      <c r="L278" s="30"/>
      <c r="M278" s="157"/>
      <c r="N278" s="158"/>
      <c r="O278" s="55"/>
      <c r="P278" s="55"/>
      <c r="Q278" s="55"/>
      <c r="R278" s="55"/>
      <c r="S278" s="55"/>
      <c r="T278" s="56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T278" s="14" t="s">
        <v>128</v>
      </c>
      <c r="AU278" s="14" t="s">
        <v>78</v>
      </c>
    </row>
    <row r="279" spans="1:47" s="2" customFormat="1" ht="39">
      <c r="A279" s="29"/>
      <c r="B279" s="30"/>
      <c r="C279" s="29"/>
      <c r="D279" s="154" t="s">
        <v>165</v>
      </c>
      <c r="E279" s="29"/>
      <c r="F279" s="159" t="s">
        <v>519</v>
      </c>
      <c r="G279" s="29"/>
      <c r="H279" s="29"/>
      <c r="I279" s="156"/>
      <c r="J279" s="29"/>
      <c r="K279" s="29"/>
      <c r="L279" s="30"/>
      <c r="M279" s="157"/>
      <c r="N279" s="158"/>
      <c r="O279" s="55"/>
      <c r="P279" s="55"/>
      <c r="Q279" s="55"/>
      <c r="R279" s="55"/>
      <c r="S279" s="55"/>
      <c r="T279" s="56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T279" s="14" t="s">
        <v>165</v>
      </c>
      <c r="AU279" s="14" t="s">
        <v>78</v>
      </c>
    </row>
    <row r="280" spans="1:65" s="2" customFormat="1" ht="24.2" customHeight="1">
      <c r="A280" s="29"/>
      <c r="B280" s="140"/>
      <c r="C280" s="141" t="s">
        <v>535</v>
      </c>
      <c r="D280" s="141" t="s">
        <v>124</v>
      </c>
      <c r="E280" s="142" t="s">
        <v>521</v>
      </c>
      <c r="F280" s="143" t="s">
        <v>522</v>
      </c>
      <c r="G280" s="144" t="s">
        <v>129</v>
      </c>
      <c r="H280" s="145">
        <v>1</v>
      </c>
      <c r="I280" s="146"/>
      <c r="J280" s="147">
        <f>ROUND(I280*H280,2)</f>
        <v>0</v>
      </c>
      <c r="K280" s="143" t="s">
        <v>138</v>
      </c>
      <c r="L280" s="30"/>
      <c r="M280" s="148" t="s">
        <v>1</v>
      </c>
      <c r="N280" s="149" t="s">
        <v>37</v>
      </c>
      <c r="O280" s="55"/>
      <c r="P280" s="150">
        <f>O280*H280</f>
        <v>0</v>
      </c>
      <c r="Q280" s="150">
        <v>0</v>
      </c>
      <c r="R280" s="150">
        <f>Q280*H280</f>
        <v>0</v>
      </c>
      <c r="S280" s="150">
        <v>0</v>
      </c>
      <c r="T280" s="151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2" t="s">
        <v>222</v>
      </c>
      <c r="AT280" s="152" t="s">
        <v>124</v>
      </c>
      <c r="AU280" s="152" t="s">
        <v>78</v>
      </c>
      <c r="AY280" s="14" t="s">
        <v>122</v>
      </c>
      <c r="BE280" s="153">
        <f>IF(N280="základní",J280,0)</f>
        <v>0</v>
      </c>
      <c r="BF280" s="153">
        <f>IF(N280="snížená",J280,0)</f>
        <v>0</v>
      </c>
      <c r="BG280" s="153">
        <f>IF(N280="zákl. přenesená",J280,0)</f>
        <v>0</v>
      </c>
      <c r="BH280" s="153">
        <f>IF(N280="sníž. přenesená",J280,0)</f>
        <v>0</v>
      </c>
      <c r="BI280" s="153">
        <f>IF(N280="nulová",J280,0)</f>
        <v>0</v>
      </c>
      <c r="BJ280" s="14" t="s">
        <v>78</v>
      </c>
      <c r="BK280" s="153">
        <f>ROUND(I280*H280,2)</f>
        <v>0</v>
      </c>
      <c r="BL280" s="14" t="s">
        <v>222</v>
      </c>
      <c r="BM280" s="152" t="s">
        <v>782</v>
      </c>
    </row>
    <row r="281" spans="1:47" s="2" customFormat="1" ht="12">
      <c r="A281" s="29"/>
      <c r="B281" s="30"/>
      <c r="C281" s="29"/>
      <c r="D281" s="154" t="s">
        <v>128</v>
      </c>
      <c r="E281" s="29"/>
      <c r="F281" s="155" t="s">
        <v>522</v>
      </c>
      <c r="G281" s="29"/>
      <c r="H281" s="29"/>
      <c r="I281" s="156"/>
      <c r="J281" s="29"/>
      <c r="K281" s="29"/>
      <c r="L281" s="30"/>
      <c r="M281" s="157"/>
      <c r="N281" s="158"/>
      <c r="O281" s="55"/>
      <c r="P281" s="55"/>
      <c r="Q281" s="55"/>
      <c r="R281" s="55"/>
      <c r="S281" s="55"/>
      <c r="T281" s="56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T281" s="14" t="s">
        <v>128</v>
      </c>
      <c r="AU281" s="14" t="s">
        <v>78</v>
      </c>
    </row>
    <row r="282" spans="1:47" s="2" customFormat="1" ht="19.5">
      <c r="A282" s="29"/>
      <c r="B282" s="30"/>
      <c r="C282" s="29"/>
      <c r="D282" s="154" t="s">
        <v>165</v>
      </c>
      <c r="E282" s="29"/>
      <c r="F282" s="159" t="s">
        <v>523</v>
      </c>
      <c r="G282" s="29"/>
      <c r="H282" s="29"/>
      <c r="I282" s="156"/>
      <c r="J282" s="29"/>
      <c r="K282" s="29"/>
      <c r="L282" s="30"/>
      <c r="M282" s="157"/>
      <c r="N282" s="158"/>
      <c r="O282" s="55"/>
      <c r="P282" s="55"/>
      <c r="Q282" s="55"/>
      <c r="R282" s="55"/>
      <c r="S282" s="55"/>
      <c r="T282" s="56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T282" s="14" t="s">
        <v>165</v>
      </c>
      <c r="AU282" s="14" t="s">
        <v>78</v>
      </c>
    </row>
    <row r="283" spans="1:65" s="2" customFormat="1" ht="16.5" customHeight="1">
      <c r="A283" s="29"/>
      <c r="B283" s="140"/>
      <c r="C283" s="141" t="s">
        <v>551</v>
      </c>
      <c r="D283" s="141" t="s">
        <v>124</v>
      </c>
      <c r="E283" s="142" t="s">
        <v>525</v>
      </c>
      <c r="F283" s="143" t="s">
        <v>526</v>
      </c>
      <c r="G283" s="144" t="s">
        <v>527</v>
      </c>
      <c r="H283" s="177">
        <v>16</v>
      </c>
      <c r="I283" s="146"/>
      <c r="J283" s="147">
        <f>ROUND(I283*H283,2)</f>
        <v>0</v>
      </c>
      <c r="K283" s="143" t="s">
        <v>138</v>
      </c>
      <c r="L283" s="30"/>
      <c r="M283" s="148" t="s">
        <v>1</v>
      </c>
      <c r="N283" s="149" t="s">
        <v>37</v>
      </c>
      <c r="O283" s="55"/>
      <c r="P283" s="150">
        <f>O283*H283</f>
        <v>0</v>
      </c>
      <c r="Q283" s="150">
        <v>0</v>
      </c>
      <c r="R283" s="150">
        <f>Q283*H283</f>
        <v>0</v>
      </c>
      <c r="S283" s="150">
        <v>0</v>
      </c>
      <c r="T283" s="151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2" t="s">
        <v>528</v>
      </c>
      <c r="AT283" s="152" t="s">
        <v>124</v>
      </c>
      <c r="AU283" s="152" t="s">
        <v>78</v>
      </c>
      <c r="AY283" s="14" t="s">
        <v>122</v>
      </c>
      <c r="BE283" s="153">
        <f>IF(N283="základní",J283,0)</f>
        <v>0</v>
      </c>
      <c r="BF283" s="153">
        <f>IF(N283="snížená",J283,0)</f>
        <v>0</v>
      </c>
      <c r="BG283" s="153">
        <f>IF(N283="zákl. přenesená",J283,0)</f>
        <v>0</v>
      </c>
      <c r="BH283" s="153">
        <f>IF(N283="sníž. přenesená",J283,0)</f>
        <v>0</v>
      </c>
      <c r="BI283" s="153">
        <f>IF(N283="nulová",J283,0)</f>
        <v>0</v>
      </c>
      <c r="BJ283" s="14" t="s">
        <v>78</v>
      </c>
      <c r="BK283" s="153">
        <f>ROUND(I283*H283,2)</f>
        <v>0</v>
      </c>
      <c r="BL283" s="14" t="s">
        <v>528</v>
      </c>
      <c r="BM283" s="152" t="s">
        <v>783</v>
      </c>
    </row>
    <row r="284" spans="1:47" s="2" customFormat="1" ht="19.5">
      <c r="A284" s="29"/>
      <c r="B284" s="30"/>
      <c r="C284" s="29"/>
      <c r="D284" s="154" t="s">
        <v>128</v>
      </c>
      <c r="E284" s="29"/>
      <c r="F284" s="155" t="s">
        <v>529</v>
      </c>
      <c r="G284" s="29"/>
      <c r="H284" s="29"/>
      <c r="I284" s="156"/>
      <c r="J284" s="29"/>
      <c r="K284" s="29"/>
      <c r="L284" s="30"/>
      <c r="M284" s="157"/>
      <c r="N284" s="158"/>
      <c r="O284" s="55"/>
      <c r="P284" s="55"/>
      <c r="Q284" s="55"/>
      <c r="R284" s="55"/>
      <c r="S284" s="55"/>
      <c r="T284" s="56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T284" s="14" t="s">
        <v>128</v>
      </c>
      <c r="AU284" s="14" t="s">
        <v>78</v>
      </c>
    </row>
    <row r="285" spans="1:65" s="2" customFormat="1" ht="16.5" customHeight="1">
      <c r="A285" s="29"/>
      <c r="B285" s="140"/>
      <c r="C285" s="141" t="s">
        <v>201</v>
      </c>
      <c r="D285" s="141" t="s">
        <v>124</v>
      </c>
      <c r="E285" s="142" t="s">
        <v>531</v>
      </c>
      <c r="F285" s="143" t="s">
        <v>532</v>
      </c>
      <c r="G285" s="144" t="s">
        <v>129</v>
      </c>
      <c r="H285" s="145">
        <v>1</v>
      </c>
      <c r="I285" s="146"/>
      <c r="J285" s="147">
        <f>ROUND(I285*H285,2)</f>
        <v>0</v>
      </c>
      <c r="K285" s="143" t="s">
        <v>138</v>
      </c>
      <c r="L285" s="30"/>
      <c r="M285" s="148" t="s">
        <v>1</v>
      </c>
      <c r="N285" s="149" t="s">
        <v>37</v>
      </c>
      <c r="O285" s="55"/>
      <c r="P285" s="150">
        <f>O285*H285</f>
        <v>0</v>
      </c>
      <c r="Q285" s="150">
        <v>0</v>
      </c>
      <c r="R285" s="150">
        <f>Q285*H285</f>
        <v>0</v>
      </c>
      <c r="S285" s="150">
        <v>0</v>
      </c>
      <c r="T285" s="151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2" t="s">
        <v>517</v>
      </c>
      <c r="AT285" s="152" t="s">
        <v>124</v>
      </c>
      <c r="AU285" s="152" t="s">
        <v>78</v>
      </c>
      <c r="AY285" s="14" t="s">
        <v>122</v>
      </c>
      <c r="BE285" s="153">
        <f>IF(N285="základní",J285,0)</f>
        <v>0</v>
      </c>
      <c r="BF285" s="153">
        <f>IF(N285="snížená",J285,0)</f>
        <v>0</v>
      </c>
      <c r="BG285" s="153">
        <f>IF(N285="zákl. přenesená",J285,0)</f>
        <v>0</v>
      </c>
      <c r="BH285" s="153">
        <f>IF(N285="sníž. přenesená",J285,0)</f>
        <v>0</v>
      </c>
      <c r="BI285" s="153">
        <f>IF(N285="nulová",J285,0)</f>
        <v>0</v>
      </c>
      <c r="BJ285" s="14" t="s">
        <v>78</v>
      </c>
      <c r="BK285" s="153">
        <f>ROUND(I285*H285,2)</f>
        <v>0</v>
      </c>
      <c r="BL285" s="14" t="s">
        <v>517</v>
      </c>
      <c r="BM285" s="152" t="s">
        <v>784</v>
      </c>
    </row>
    <row r="286" spans="1:47" s="2" customFormat="1" ht="12">
      <c r="A286" s="29"/>
      <c r="B286" s="30"/>
      <c r="C286" s="29"/>
      <c r="D286" s="154" t="s">
        <v>128</v>
      </c>
      <c r="E286" s="29"/>
      <c r="F286" s="155" t="s">
        <v>532</v>
      </c>
      <c r="G286" s="29"/>
      <c r="H286" s="29"/>
      <c r="I286" s="156"/>
      <c r="J286" s="29"/>
      <c r="K286" s="29"/>
      <c r="L286" s="30"/>
      <c r="M286" s="157"/>
      <c r="N286" s="158"/>
      <c r="O286" s="55"/>
      <c r="P286" s="55"/>
      <c r="Q286" s="55"/>
      <c r="R286" s="55"/>
      <c r="S286" s="55"/>
      <c r="T286" s="56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T286" s="14" t="s">
        <v>128</v>
      </c>
      <c r="AU286" s="14" t="s">
        <v>78</v>
      </c>
    </row>
    <row r="287" spans="1:47" s="2" customFormat="1" ht="19.5">
      <c r="A287" s="29"/>
      <c r="B287" s="30"/>
      <c r="C287" s="29"/>
      <c r="D287" s="154" t="s">
        <v>165</v>
      </c>
      <c r="E287" s="29"/>
      <c r="F287" s="159" t="s">
        <v>533</v>
      </c>
      <c r="G287" s="29"/>
      <c r="H287" s="29"/>
      <c r="I287" s="156"/>
      <c r="J287" s="29"/>
      <c r="K287" s="29"/>
      <c r="L287" s="30"/>
      <c r="M287" s="157"/>
      <c r="N287" s="158"/>
      <c r="O287" s="55"/>
      <c r="P287" s="55"/>
      <c r="Q287" s="55"/>
      <c r="R287" s="55"/>
      <c r="S287" s="55"/>
      <c r="T287" s="56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T287" s="14" t="s">
        <v>165</v>
      </c>
      <c r="AU287" s="14" t="s">
        <v>78</v>
      </c>
    </row>
    <row r="288" spans="1:65" s="2" customFormat="1" ht="16.5" customHeight="1">
      <c r="A288" s="29"/>
      <c r="B288" s="140"/>
      <c r="C288" s="141" t="s">
        <v>593</v>
      </c>
      <c r="D288" s="141" t="s">
        <v>124</v>
      </c>
      <c r="E288" s="142" t="s">
        <v>536</v>
      </c>
      <c r="F288" s="143" t="s">
        <v>537</v>
      </c>
      <c r="G288" s="144" t="s">
        <v>129</v>
      </c>
      <c r="H288" s="145">
        <v>1</v>
      </c>
      <c r="I288" s="146"/>
      <c r="J288" s="147">
        <f>ROUND(I288*H288,2)</f>
        <v>0</v>
      </c>
      <c r="K288" s="143" t="s">
        <v>138</v>
      </c>
      <c r="L288" s="30"/>
      <c r="M288" s="148" t="s">
        <v>1</v>
      </c>
      <c r="N288" s="149" t="s">
        <v>37</v>
      </c>
      <c r="O288" s="55"/>
      <c r="P288" s="150">
        <f>O288*H288</f>
        <v>0</v>
      </c>
      <c r="Q288" s="150">
        <v>0</v>
      </c>
      <c r="R288" s="150">
        <f>Q288*H288</f>
        <v>0</v>
      </c>
      <c r="S288" s="150">
        <v>0</v>
      </c>
      <c r="T288" s="151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2" t="s">
        <v>517</v>
      </c>
      <c r="AT288" s="152" t="s">
        <v>124</v>
      </c>
      <c r="AU288" s="152" t="s">
        <v>78</v>
      </c>
      <c r="AY288" s="14" t="s">
        <v>122</v>
      </c>
      <c r="BE288" s="153">
        <f>IF(N288="základní",J288,0)</f>
        <v>0</v>
      </c>
      <c r="BF288" s="153">
        <f>IF(N288="snížená",J288,0)</f>
        <v>0</v>
      </c>
      <c r="BG288" s="153">
        <f>IF(N288="zákl. přenesená",J288,0)</f>
        <v>0</v>
      </c>
      <c r="BH288" s="153">
        <f>IF(N288="sníž. přenesená",J288,0)</f>
        <v>0</v>
      </c>
      <c r="BI288" s="153">
        <f>IF(N288="nulová",J288,0)</f>
        <v>0</v>
      </c>
      <c r="BJ288" s="14" t="s">
        <v>78</v>
      </c>
      <c r="BK288" s="153">
        <f>ROUND(I288*H288,2)</f>
        <v>0</v>
      </c>
      <c r="BL288" s="14" t="s">
        <v>517</v>
      </c>
      <c r="BM288" s="152" t="s">
        <v>785</v>
      </c>
    </row>
    <row r="289" spans="1:47" s="2" customFormat="1" ht="12">
      <c r="A289" s="29"/>
      <c r="B289" s="30"/>
      <c r="C289" s="29"/>
      <c r="D289" s="154" t="s">
        <v>128</v>
      </c>
      <c r="E289" s="29"/>
      <c r="F289" s="155" t="s">
        <v>537</v>
      </c>
      <c r="G289" s="29"/>
      <c r="H289" s="29"/>
      <c r="I289" s="156"/>
      <c r="J289" s="29"/>
      <c r="K289" s="29"/>
      <c r="L289" s="30"/>
      <c r="M289" s="157"/>
      <c r="N289" s="158"/>
      <c r="O289" s="55"/>
      <c r="P289" s="55"/>
      <c r="Q289" s="55"/>
      <c r="R289" s="55"/>
      <c r="S289" s="55"/>
      <c r="T289" s="56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T289" s="14" t="s">
        <v>128</v>
      </c>
      <c r="AU289" s="14" t="s">
        <v>78</v>
      </c>
    </row>
    <row r="290" spans="1:65" s="2" customFormat="1" ht="21.75" customHeight="1">
      <c r="A290" s="29"/>
      <c r="B290" s="140"/>
      <c r="C290" s="141" t="s">
        <v>231</v>
      </c>
      <c r="D290" s="141" t="s">
        <v>124</v>
      </c>
      <c r="E290" s="142" t="s">
        <v>539</v>
      </c>
      <c r="F290" s="143" t="s">
        <v>540</v>
      </c>
      <c r="G290" s="144" t="s">
        <v>129</v>
      </c>
      <c r="H290" s="177">
        <v>2</v>
      </c>
      <c r="I290" s="146"/>
      <c r="J290" s="147">
        <f>ROUND(I290*H290,2)</f>
        <v>0</v>
      </c>
      <c r="K290" s="143" t="s">
        <v>138</v>
      </c>
      <c r="L290" s="30"/>
      <c r="M290" s="148" t="s">
        <v>1</v>
      </c>
      <c r="N290" s="149" t="s">
        <v>37</v>
      </c>
      <c r="O290" s="55"/>
      <c r="P290" s="150">
        <f>O290*H290</f>
        <v>0</v>
      </c>
      <c r="Q290" s="150">
        <v>0</v>
      </c>
      <c r="R290" s="150">
        <f>Q290*H290</f>
        <v>0</v>
      </c>
      <c r="S290" s="150">
        <v>0</v>
      </c>
      <c r="T290" s="151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2" t="s">
        <v>517</v>
      </c>
      <c r="AT290" s="152" t="s">
        <v>124</v>
      </c>
      <c r="AU290" s="152" t="s">
        <v>78</v>
      </c>
      <c r="AY290" s="14" t="s">
        <v>122</v>
      </c>
      <c r="BE290" s="153">
        <f>IF(N290="základní",J290,0)</f>
        <v>0</v>
      </c>
      <c r="BF290" s="153">
        <f>IF(N290="snížená",J290,0)</f>
        <v>0</v>
      </c>
      <c r="BG290" s="153">
        <f>IF(N290="zákl. přenesená",J290,0)</f>
        <v>0</v>
      </c>
      <c r="BH290" s="153">
        <f>IF(N290="sníž. přenesená",J290,0)</f>
        <v>0</v>
      </c>
      <c r="BI290" s="153">
        <f>IF(N290="nulová",J290,0)</f>
        <v>0</v>
      </c>
      <c r="BJ290" s="14" t="s">
        <v>78</v>
      </c>
      <c r="BK290" s="153">
        <f>ROUND(I290*H290,2)</f>
        <v>0</v>
      </c>
      <c r="BL290" s="14" t="s">
        <v>517</v>
      </c>
      <c r="BM290" s="152" t="s">
        <v>786</v>
      </c>
    </row>
    <row r="291" spans="1:47" s="2" customFormat="1" ht="12">
      <c r="A291" s="29"/>
      <c r="B291" s="30"/>
      <c r="C291" s="29"/>
      <c r="D291" s="154" t="s">
        <v>128</v>
      </c>
      <c r="E291" s="29"/>
      <c r="F291" s="155" t="s">
        <v>537</v>
      </c>
      <c r="G291" s="29"/>
      <c r="H291" s="29"/>
      <c r="I291" s="156"/>
      <c r="J291" s="29"/>
      <c r="K291" s="29"/>
      <c r="L291" s="30"/>
      <c r="M291" s="170"/>
      <c r="N291" s="171"/>
      <c r="O291" s="172"/>
      <c r="P291" s="172"/>
      <c r="Q291" s="172"/>
      <c r="R291" s="172"/>
      <c r="S291" s="172"/>
      <c r="T291" s="173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T291" s="14" t="s">
        <v>128</v>
      </c>
      <c r="AU291" s="14" t="s">
        <v>78</v>
      </c>
    </row>
    <row r="292" spans="1:31" s="2" customFormat="1" ht="6.95" customHeight="1">
      <c r="A292" s="29"/>
      <c r="B292" s="44"/>
      <c r="C292" s="45"/>
      <c r="D292" s="45"/>
      <c r="E292" s="45"/>
      <c r="F292" s="45"/>
      <c r="G292" s="45"/>
      <c r="H292" s="45"/>
      <c r="I292" s="45"/>
      <c r="J292" s="45"/>
      <c r="K292" s="45"/>
      <c r="L292" s="30"/>
      <c r="M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</row>
  </sheetData>
  <autoFilter ref="C124:K291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83"/>
  <sheetViews>
    <sheetView showGridLines="0" workbookViewId="0" topLeftCell="A1">
      <selection activeCell="AA272" sqref="AA27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4" t="s">
        <v>89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80</v>
      </c>
    </row>
    <row r="4" spans="2:46" s="1" customFormat="1" ht="24.95" customHeight="1">
      <c r="B4" s="17"/>
      <c r="D4" s="18" t="s">
        <v>90</v>
      </c>
      <c r="L4" s="17"/>
      <c r="M4" s="90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16.5" customHeight="1">
      <c r="B7" s="17"/>
      <c r="E7" s="272" t="str">
        <f>'Rekapitulace stavby'!K6</f>
        <v>VŠB Rekonstrukce VO etapa II.</v>
      </c>
      <c r="F7" s="273"/>
      <c r="G7" s="273"/>
      <c r="H7" s="273"/>
      <c r="L7" s="17"/>
    </row>
    <row r="8" spans="1:31" s="2" customFormat="1" ht="12" customHeight="1">
      <c r="A8" s="29"/>
      <c r="B8" s="30"/>
      <c r="C8" s="29"/>
      <c r="D8" s="24" t="s">
        <v>91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55" t="s">
        <v>789</v>
      </c>
      <c r="F9" s="271"/>
      <c r="G9" s="271"/>
      <c r="H9" s="271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'Rekapitulace stavby'!AN8</f>
        <v>31. 3. 2022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4" t="s">
        <v>25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74" t="str">
        <f>'Rekapitulace stavby'!E14</f>
        <v>Vyplň údaj</v>
      </c>
      <c r="F18" s="244"/>
      <c r="G18" s="244"/>
      <c r="H18" s="244"/>
      <c r="I18" s="24" t="s">
        <v>25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25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25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48" t="s">
        <v>1</v>
      </c>
      <c r="F27" s="248"/>
      <c r="G27" s="248"/>
      <c r="H27" s="24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32</v>
      </c>
      <c r="E30" s="29"/>
      <c r="F30" s="29"/>
      <c r="G30" s="29"/>
      <c r="H30" s="29"/>
      <c r="I30" s="29"/>
      <c r="J30" s="68">
        <f>ROUND(J126,2)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36</v>
      </c>
      <c r="E33" s="24" t="s">
        <v>37</v>
      </c>
      <c r="F33" s="96">
        <f>ROUND((SUM(BE126:BE282)),2)</f>
        <v>0</v>
      </c>
      <c r="G33" s="29"/>
      <c r="H33" s="29"/>
      <c r="I33" s="97">
        <v>0.21</v>
      </c>
      <c r="J33" s="96">
        <f>ROUND(((SUM(BE126:BE282))*I33),2)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38</v>
      </c>
      <c r="F34" s="96">
        <f>ROUND((SUM(BF126:BF282)),2)</f>
        <v>0</v>
      </c>
      <c r="G34" s="29"/>
      <c r="H34" s="29"/>
      <c r="I34" s="97">
        <v>0.15</v>
      </c>
      <c r="J34" s="96">
        <f>ROUND(((SUM(BF126:BF282))*I34),2)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39</v>
      </c>
      <c r="F35" s="96">
        <f>ROUND((SUM(BG126:BG282)),2)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40</v>
      </c>
      <c r="F36" s="96">
        <f>ROUND((SUM(BH126:BH282)),2)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41</v>
      </c>
      <c r="F37" s="96">
        <f>ROUND((SUM(BI126:BI282)),2)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42</v>
      </c>
      <c r="E39" s="57"/>
      <c r="F39" s="57"/>
      <c r="G39" s="100" t="s">
        <v>43</v>
      </c>
      <c r="H39" s="101" t="s">
        <v>44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47</v>
      </c>
      <c r="E61" s="32"/>
      <c r="F61" s="104" t="s">
        <v>48</v>
      </c>
      <c r="G61" s="42" t="s">
        <v>47</v>
      </c>
      <c r="H61" s="32"/>
      <c r="I61" s="32"/>
      <c r="J61" s="105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47</v>
      </c>
      <c r="E76" s="32"/>
      <c r="F76" s="104" t="s">
        <v>48</v>
      </c>
      <c r="G76" s="42" t="s">
        <v>47</v>
      </c>
      <c r="H76" s="32"/>
      <c r="I76" s="32"/>
      <c r="J76" s="105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92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72" t="str">
        <f>E7</f>
        <v>VŠB Rekonstrukce VO etapa II.</v>
      </c>
      <c r="F85" s="273"/>
      <c r="G85" s="273"/>
      <c r="H85" s="27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55" t="str">
        <f>E9</f>
        <v>Etapa 5. - instalace u objektu FEI</v>
      </c>
      <c r="F87" s="271"/>
      <c r="G87" s="271"/>
      <c r="H87" s="271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2" t="str">
        <f>IF(J12="","",J12)</f>
        <v>31. 3. 2022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6" t="s">
        <v>93</v>
      </c>
      <c r="D94" s="98"/>
      <c r="E94" s="98"/>
      <c r="F94" s="98"/>
      <c r="G94" s="98"/>
      <c r="H94" s="98"/>
      <c r="I94" s="98"/>
      <c r="J94" s="107" t="s">
        <v>94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95</v>
      </c>
      <c r="D96" s="29"/>
      <c r="E96" s="29"/>
      <c r="F96" s="29"/>
      <c r="G96" s="29"/>
      <c r="H96" s="29"/>
      <c r="I96" s="29"/>
      <c r="J96" s="68">
        <f>J126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2:12" s="9" customFormat="1" ht="24.95" customHeight="1">
      <c r="B97" s="109"/>
      <c r="D97" s="110" t="s">
        <v>97</v>
      </c>
      <c r="E97" s="111"/>
      <c r="F97" s="111"/>
      <c r="G97" s="111"/>
      <c r="H97" s="111"/>
      <c r="I97" s="111"/>
      <c r="J97" s="112">
        <f>J127</f>
        <v>0</v>
      </c>
      <c r="L97" s="109"/>
    </row>
    <row r="98" spans="2:12" s="10" customFormat="1" ht="19.9" customHeight="1">
      <c r="B98" s="113"/>
      <c r="D98" s="114" t="s">
        <v>98</v>
      </c>
      <c r="E98" s="115"/>
      <c r="F98" s="115"/>
      <c r="G98" s="115"/>
      <c r="H98" s="115"/>
      <c r="I98" s="115"/>
      <c r="J98" s="116">
        <f>J128</f>
        <v>0</v>
      </c>
      <c r="L98" s="113"/>
    </row>
    <row r="99" spans="2:12" s="10" customFormat="1" ht="19.9" customHeight="1">
      <c r="B99" s="113"/>
      <c r="D99" s="114" t="s">
        <v>99</v>
      </c>
      <c r="E99" s="115"/>
      <c r="F99" s="115"/>
      <c r="G99" s="115"/>
      <c r="H99" s="115"/>
      <c r="I99" s="115"/>
      <c r="J99" s="116">
        <f>J163</f>
        <v>0</v>
      </c>
      <c r="L99" s="113"/>
    </row>
    <row r="100" spans="2:12" s="10" customFormat="1" ht="19.9" customHeight="1">
      <c r="B100" s="113"/>
      <c r="D100" s="114" t="s">
        <v>100</v>
      </c>
      <c r="E100" s="115"/>
      <c r="F100" s="115"/>
      <c r="G100" s="115"/>
      <c r="H100" s="115"/>
      <c r="I100" s="115"/>
      <c r="J100" s="116">
        <f>J168</f>
        <v>0</v>
      </c>
      <c r="L100" s="113"/>
    </row>
    <row r="101" spans="2:12" s="9" customFormat="1" ht="24.95" customHeight="1">
      <c r="B101" s="109"/>
      <c r="D101" s="110" t="s">
        <v>101</v>
      </c>
      <c r="E101" s="111"/>
      <c r="F101" s="111"/>
      <c r="G101" s="111"/>
      <c r="H101" s="111"/>
      <c r="I101" s="111"/>
      <c r="J101" s="112">
        <f>J211</f>
        <v>0</v>
      </c>
      <c r="L101" s="109"/>
    </row>
    <row r="102" spans="2:12" s="10" customFormat="1" ht="19.9" customHeight="1">
      <c r="B102" s="113"/>
      <c r="D102" s="114" t="s">
        <v>102</v>
      </c>
      <c r="E102" s="115"/>
      <c r="F102" s="115"/>
      <c r="G102" s="115"/>
      <c r="H102" s="115"/>
      <c r="I102" s="115"/>
      <c r="J102" s="116">
        <f>J212</f>
        <v>0</v>
      </c>
      <c r="L102" s="113"/>
    </row>
    <row r="103" spans="2:12" s="9" customFormat="1" ht="24.95" customHeight="1">
      <c r="B103" s="109"/>
      <c r="D103" s="110" t="s">
        <v>103</v>
      </c>
      <c r="E103" s="111"/>
      <c r="F103" s="111"/>
      <c r="G103" s="111"/>
      <c r="H103" s="111"/>
      <c r="I103" s="111"/>
      <c r="J103" s="112">
        <f>J241</f>
        <v>0</v>
      </c>
      <c r="L103" s="109"/>
    </row>
    <row r="104" spans="2:12" s="10" customFormat="1" ht="19.9" customHeight="1">
      <c r="B104" s="113"/>
      <c r="D104" s="114" t="s">
        <v>104</v>
      </c>
      <c r="E104" s="115"/>
      <c r="F104" s="115"/>
      <c r="G104" s="115"/>
      <c r="H104" s="115"/>
      <c r="I104" s="115"/>
      <c r="J104" s="116">
        <f>J242</f>
        <v>0</v>
      </c>
      <c r="L104" s="113"/>
    </row>
    <row r="105" spans="2:12" s="10" customFormat="1" ht="19.9" customHeight="1">
      <c r="B105" s="113"/>
      <c r="D105" s="114" t="s">
        <v>105</v>
      </c>
      <c r="E105" s="115"/>
      <c r="F105" s="115"/>
      <c r="G105" s="115"/>
      <c r="H105" s="115"/>
      <c r="I105" s="115"/>
      <c r="J105" s="116">
        <f>J248</f>
        <v>0</v>
      </c>
      <c r="L105" s="113"/>
    </row>
    <row r="106" spans="2:12" s="9" customFormat="1" ht="24.95" customHeight="1">
      <c r="B106" s="109"/>
      <c r="D106" s="110" t="s">
        <v>106</v>
      </c>
      <c r="E106" s="111"/>
      <c r="F106" s="111"/>
      <c r="G106" s="111"/>
      <c r="H106" s="111"/>
      <c r="I106" s="111"/>
      <c r="J106" s="112">
        <f>J269</f>
        <v>0</v>
      </c>
      <c r="L106" s="109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4.95" customHeight="1">
      <c r="A113" s="29"/>
      <c r="B113" s="30"/>
      <c r="C113" s="18" t="s">
        <v>107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4" t="s">
        <v>16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272" t="str">
        <f>E7</f>
        <v>VŠB Rekonstrukce VO etapa II.</v>
      </c>
      <c r="F116" s="273"/>
      <c r="G116" s="273"/>
      <c r="H116" s="273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4" t="s">
        <v>91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6.5" customHeight="1">
      <c r="A118" s="29"/>
      <c r="B118" s="30"/>
      <c r="C118" s="29"/>
      <c r="D118" s="29"/>
      <c r="E118" s="255" t="str">
        <f>E9</f>
        <v>Etapa 5. - instalace u objektu FEI</v>
      </c>
      <c r="F118" s="271"/>
      <c r="G118" s="271"/>
      <c r="H118" s="271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 xml:space="preserve"> </v>
      </c>
      <c r="G120" s="29"/>
      <c r="H120" s="29"/>
      <c r="I120" s="24" t="s">
        <v>21</v>
      </c>
      <c r="J120" s="52" t="str">
        <f>IF(J12="","",J12)</f>
        <v>31. 3. 2022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5.2" customHeight="1">
      <c r="A122" s="29"/>
      <c r="B122" s="30"/>
      <c r="C122" s="24" t="s">
        <v>23</v>
      </c>
      <c r="D122" s="29"/>
      <c r="E122" s="29"/>
      <c r="F122" s="22" t="str">
        <f>E15</f>
        <v xml:space="preserve"> </v>
      </c>
      <c r="G122" s="29"/>
      <c r="H122" s="29"/>
      <c r="I122" s="24" t="s">
        <v>28</v>
      </c>
      <c r="J122" s="27" t="str">
        <f>E21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5.2" customHeight="1">
      <c r="A123" s="29"/>
      <c r="B123" s="30"/>
      <c r="C123" s="24" t="s">
        <v>26</v>
      </c>
      <c r="D123" s="29"/>
      <c r="E123" s="29"/>
      <c r="F123" s="22" t="str">
        <f>IF(E18="","",E18)</f>
        <v>Vyplň údaj</v>
      </c>
      <c r="G123" s="29"/>
      <c r="H123" s="29"/>
      <c r="I123" s="24" t="s">
        <v>30</v>
      </c>
      <c r="J123" s="27" t="str">
        <f>E24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11" customFormat="1" ht="29.25" customHeight="1">
      <c r="A125" s="117"/>
      <c r="B125" s="118"/>
      <c r="C125" s="119" t="s">
        <v>108</v>
      </c>
      <c r="D125" s="120" t="s">
        <v>57</v>
      </c>
      <c r="E125" s="120" t="s">
        <v>53</v>
      </c>
      <c r="F125" s="120" t="s">
        <v>54</v>
      </c>
      <c r="G125" s="120" t="s">
        <v>109</v>
      </c>
      <c r="H125" s="120" t="s">
        <v>110</v>
      </c>
      <c r="I125" s="120" t="s">
        <v>111</v>
      </c>
      <c r="J125" s="120" t="s">
        <v>94</v>
      </c>
      <c r="K125" s="121" t="s">
        <v>112</v>
      </c>
      <c r="L125" s="122"/>
      <c r="M125" s="59" t="s">
        <v>1</v>
      </c>
      <c r="N125" s="60" t="s">
        <v>36</v>
      </c>
      <c r="O125" s="60" t="s">
        <v>113</v>
      </c>
      <c r="P125" s="60" t="s">
        <v>114</v>
      </c>
      <c r="Q125" s="60" t="s">
        <v>115</v>
      </c>
      <c r="R125" s="60" t="s">
        <v>116</v>
      </c>
      <c r="S125" s="60" t="s">
        <v>117</v>
      </c>
      <c r="T125" s="61" t="s">
        <v>118</v>
      </c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</row>
    <row r="126" spans="1:63" s="2" customFormat="1" ht="22.9" customHeight="1">
      <c r="A126" s="29"/>
      <c r="B126" s="30"/>
      <c r="C126" s="66" t="s">
        <v>119</v>
      </c>
      <c r="D126" s="29"/>
      <c r="E126" s="29"/>
      <c r="F126" s="29"/>
      <c r="G126" s="29"/>
      <c r="H126" s="29"/>
      <c r="I126" s="29"/>
      <c r="J126" s="123">
        <f>BK126</f>
        <v>0</v>
      </c>
      <c r="K126" s="29"/>
      <c r="L126" s="30"/>
      <c r="M126" s="62"/>
      <c r="N126" s="53"/>
      <c r="O126" s="63"/>
      <c r="P126" s="124">
        <f>P127+P211+P241+P269</f>
        <v>0</v>
      </c>
      <c r="Q126" s="63"/>
      <c r="R126" s="124">
        <f>R127+R211+R241+R269</f>
        <v>4.225617301038</v>
      </c>
      <c r="S126" s="63"/>
      <c r="T126" s="125">
        <f>T127+T211+T241+T269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71</v>
      </c>
      <c r="AU126" s="14" t="s">
        <v>96</v>
      </c>
      <c r="BK126" s="126">
        <f>BK127+BK211+BK241+BK269</f>
        <v>0</v>
      </c>
    </row>
    <row r="127" spans="2:63" s="12" customFormat="1" ht="25.9" customHeight="1">
      <c r="B127" s="127"/>
      <c r="D127" s="128" t="s">
        <v>71</v>
      </c>
      <c r="E127" s="129" t="s">
        <v>120</v>
      </c>
      <c r="F127" s="129" t="s">
        <v>121</v>
      </c>
      <c r="I127" s="130"/>
      <c r="J127" s="131">
        <f>BK127</f>
        <v>0</v>
      </c>
      <c r="L127" s="127"/>
      <c r="M127" s="132"/>
      <c r="N127" s="133"/>
      <c r="O127" s="133"/>
      <c r="P127" s="134">
        <f>P128+P163+P168</f>
        <v>0</v>
      </c>
      <c r="Q127" s="133"/>
      <c r="R127" s="134">
        <f>R128+R163+R168</f>
        <v>3.3202073010379998</v>
      </c>
      <c r="S127" s="133"/>
      <c r="T127" s="135">
        <f>T128+T163+T168</f>
        <v>0</v>
      </c>
      <c r="AR127" s="128" t="s">
        <v>78</v>
      </c>
      <c r="AT127" s="136" t="s">
        <v>71</v>
      </c>
      <c r="AU127" s="136" t="s">
        <v>72</v>
      </c>
      <c r="AY127" s="128" t="s">
        <v>122</v>
      </c>
      <c r="BK127" s="137">
        <f>BK128+BK163+BK168</f>
        <v>0</v>
      </c>
    </row>
    <row r="128" spans="2:63" s="12" customFormat="1" ht="22.9" customHeight="1">
      <c r="B128" s="127"/>
      <c r="D128" s="128" t="s">
        <v>71</v>
      </c>
      <c r="E128" s="138" t="s">
        <v>78</v>
      </c>
      <c r="F128" s="138" t="s">
        <v>123</v>
      </c>
      <c r="I128" s="130"/>
      <c r="J128" s="139">
        <f>BK128</f>
        <v>0</v>
      </c>
      <c r="L128" s="127"/>
      <c r="M128" s="132"/>
      <c r="N128" s="133"/>
      <c r="O128" s="133"/>
      <c r="P128" s="134">
        <f>SUM(P129:P162)</f>
        <v>0</v>
      </c>
      <c r="Q128" s="133"/>
      <c r="R128" s="134">
        <f>SUM(R129:R162)</f>
        <v>0</v>
      </c>
      <c r="S128" s="133"/>
      <c r="T128" s="135">
        <f>SUM(T129:T162)</f>
        <v>0</v>
      </c>
      <c r="AR128" s="128" t="s">
        <v>78</v>
      </c>
      <c r="AT128" s="136" t="s">
        <v>71</v>
      </c>
      <c r="AU128" s="136" t="s">
        <v>78</v>
      </c>
      <c r="AY128" s="128" t="s">
        <v>122</v>
      </c>
      <c r="BK128" s="137">
        <f>SUM(BK129:BK162)</f>
        <v>0</v>
      </c>
    </row>
    <row r="129" spans="1:65" s="2" customFormat="1" ht="24.2" customHeight="1">
      <c r="A129" s="29"/>
      <c r="B129" s="140"/>
      <c r="C129" s="141" t="s">
        <v>78</v>
      </c>
      <c r="D129" s="141" t="s">
        <v>124</v>
      </c>
      <c r="E129" s="142" t="s">
        <v>158</v>
      </c>
      <c r="F129" s="143" t="s">
        <v>159</v>
      </c>
      <c r="G129" s="144" t="s">
        <v>160</v>
      </c>
      <c r="H129" s="145">
        <v>150.66</v>
      </c>
      <c r="I129" s="146"/>
      <c r="J129" s="147">
        <f>ROUND(I129*H129,2)</f>
        <v>0</v>
      </c>
      <c r="K129" s="143" t="s">
        <v>126</v>
      </c>
      <c r="L129" s="30"/>
      <c r="M129" s="148" t="s">
        <v>1</v>
      </c>
      <c r="N129" s="149" t="s">
        <v>37</v>
      </c>
      <c r="O129" s="55"/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2" t="s">
        <v>127</v>
      </c>
      <c r="AT129" s="152" t="s">
        <v>124</v>
      </c>
      <c r="AU129" s="152" t="s">
        <v>80</v>
      </c>
      <c r="AY129" s="14" t="s">
        <v>122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4" t="s">
        <v>78</v>
      </c>
      <c r="BK129" s="153">
        <f>ROUND(I129*H129,2)</f>
        <v>0</v>
      </c>
      <c r="BL129" s="14" t="s">
        <v>127</v>
      </c>
      <c r="BM129" s="152" t="s">
        <v>790</v>
      </c>
    </row>
    <row r="130" spans="1:47" s="2" customFormat="1" ht="19.5">
      <c r="A130" s="29"/>
      <c r="B130" s="30"/>
      <c r="C130" s="29"/>
      <c r="D130" s="154" t="s">
        <v>128</v>
      </c>
      <c r="E130" s="29"/>
      <c r="F130" s="155" t="s">
        <v>161</v>
      </c>
      <c r="G130" s="29"/>
      <c r="H130" s="29"/>
      <c r="I130" s="156"/>
      <c r="J130" s="29"/>
      <c r="K130" s="29"/>
      <c r="L130" s="30"/>
      <c r="M130" s="157"/>
      <c r="N130" s="158"/>
      <c r="O130" s="55"/>
      <c r="P130" s="55"/>
      <c r="Q130" s="55"/>
      <c r="R130" s="55"/>
      <c r="S130" s="55"/>
      <c r="T130" s="56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128</v>
      </c>
      <c r="AU130" s="14" t="s">
        <v>80</v>
      </c>
    </row>
    <row r="131" spans="1:65" s="2" customFormat="1" ht="21.75" customHeight="1">
      <c r="A131" s="29"/>
      <c r="B131" s="140"/>
      <c r="C131" s="141" t="s">
        <v>80</v>
      </c>
      <c r="D131" s="141" t="s">
        <v>124</v>
      </c>
      <c r="E131" s="142" t="s">
        <v>162</v>
      </c>
      <c r="F131" s="143" t="s">
        <v>163</v>
      </c>
      <c r="G131" s="144" t="s">
        <v>164</v>
      </c>
      <c r="H131" s="145">
        <v>241.06</v>
      </c>
      <c r="I131" s="146"/>
      <c r="J131" s="147">
        <f>ROUND(I131*H131,2)</f>
        <v>0</v>
      </c>
      <c r="K131" s="143" t="s">
        <v>138</v>
      </c>
      <c r="L131" s="30"/>
      <c r="M131" s="148" t="s">
        <v>1</v>
      </c>
      <c r="N131" s="149" t="s">
        <v>37</v>
      </c>
      <c r="O131" s="55"/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2" t="s">
        <v>127</v>
      </c>
      <c r="AT131" s="152" t="s">
        <v>124</v>
      </c>
      <c r="AU131" s="152" t="s">
        <v>80</v>
      </c>
      <c r="AY131" s="14" t="s">
        <v>122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4" t="s">
        <v>78</v>
      </c>
      <c r="BK131" s="153">
        <f>ROUND(I131*H131,2)</f>
        <v>0</v>
      </c>
      <c r="BL131" s="14" t="s">
        <v>127</v>
      </c>
      <c r="BM131" s="152" t="s">
        <v>791</v>
      </c>
    </row>
    <row r="132" spans="1:47" s="2" customFormat="1" ht="12">
      <c r="A132" s="29"/>
      <c r="B132" s="30"/>
      <c r="C132" s="29"/>
      <c r="D132" s="154" t="s">
        <v>128</v>
      </c>
      <c r="E132" s="29"/>
      <c r="F132" s="155" t="s">
        <v>163</v>
      </c>
      <c r="G132" s="29"/>
      <c r="H132" s="29"/>
      <c r="I132" s="156"/>
      <c r="J132" s="29"/>
      <c r="K132" s="29"/>
      <c r="L132" s="30"/>
      <c r="M132" s="157"/>
      <c r="N132" s="158"/>
      <c r="O132" s="55"/>
      <c r="P132" s="55"/>
      <c r="Q132" s="55"/>
      <c r="R132" s="55"/>
      <c r="S132" s="55"/>
      <c r="T132" s="56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128</v>
      </c>
      <c r="AU132" s="14" t="s">
        <v>80</v>
      </c>
    </row>
    <row r="133" spans="1:47" s="2" customFormat="1" ht="39">
      <c r="A133" s="29"/>
      <c r="B133" s="30"/>
      <c r="C133" s="29"/>
      <c r="D133" s="154" t="s">
        <v>165</v>
      </c>
      <c r="E133" s="29"/>
      <c r="F133" s="159" t="s">
        <v>166</v>
      </c>
      <c r="G133" s="29"/>
      <c r="H133" s="29"/>
      <c r="I133" s="156"/>
      <c r="J133" s="29"/>
      <c r="K133" s="29"/>
      <c r="L133" s="30"/>
      <c r="M133" s="157"/>
      <c r="N133" s="158"/>
      <c r="O133" s="55"/>
      <c r="P133" s="55"/>
      <c r="Q133" s="55"/>
      <c r="R133" s="55"/>
      <c r="S133" s="55"/>
      <c r="T133" s="56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165</v>
      </c>
      <c r="AU133" s="14" t="s">
        <v>80</v>
      </c>
    </row>
    <row r="134" spans="1:65" s="2" customFormat="1" ht="24.2" customHeight="1">
      <c r="A134" s="29"/>
      <c r="B134" s="140"/>
      <c r="C134" s="141" t="s">
        <v>157</v>
      </c>
      <c r="D134" s="141" t="s">
        <v>124</v>
      </c>
      <c r="E134" s="142" t="s">
        <v>168</v>
      </c>
      <c r="F134" s="143" t="s">
        <v>169</v>
      </c>
      <c r="G134" s="144" t="s">
        <v>164</v>
      </c>
      <c r="H134" s="145">
        <v>2</v>
      </c>
      <c r="I134" s="146"/>
      <c r="J134" s="147">
        <f>ROUND(I134*H134,2)</f>
        <v>0</v>
      </c>
      <c r="K134" s="143" t="s">
        <v>138</v>
      </c>
      <c r="L134" s="30"/>
      <c r="M134" s="148" t="s">
        <v>1</v>
      </c>
      <c r="N134" s="149" t="s">
        <v>37</v>
      </c>
      <c r="O134" s="55"/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2" t="s">
        <v>127</v>
      </c>
      <c r="AT134" s="152" t="s">
        <v>124</v>
      </c>
      <c r="AU134" s="152" t="s">
        <v>80</v>
      </c>
      <c r="AY134" s="14" t="s">
        <v>122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4" t="s">
        <v>78</v>
      </c>
      <c r="BK134" s="153">
        <f>ROUND(I134*H134,2)</f>
        <v>0</v>
      </c>
      <c r="BL134" s="14" t="s">
        <v>127</v>
      </c>
      <c r="BM134" s="152" t="s">
        <v>792</v>
      </c>
    </row>
    <row r="135" spans="1:47" s="2" customFormat="1" ht="19.5">
      <c r="A135" s="29"/>
      <c r="B135" s="30"/>
      <c r="C135" s="29"/>
      <c r="D135" s="154" t="s">
        <v>128</v>
      </c>
      <c r="E135" s="29"/>
      <c r="F135" s="155" t="s">
        <v>169</v>
      </c>
      <c r="G135" s="29"/>
      <c r="H135" s="29"/>
      <c r="I135" s="156"/>
      <c r="J135" s="29"/>
      <c r="K135" s="29"/>
      <c r="L135" s="30"/>
      <c r="M135" s="157"/>
      <c r="N135" s="158"/>
      <c r="O135" s="55"/>
      <c r="P135" s="55"/>
      <c r="Q135" s="55"/>
      <c r="R135" s="55"/>
      <c r="S135" s="55"/>
      <c r="T135" s="56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128</v>
      </c>
      <c r="AU135" s="14" t="s">
        <v>80</v>
      </c>
    </row>
    <row r="136" spans="1:47" s="2" customFormat="1" ht="39">
      <c r="A136" s="29"/>
      <c r="B136" s="30"/>
      <c r="C136" s="29"/>
      <c r="D136" s="154" t="s">
        <v>165</v>
      </c>
      <c r="E136" s="29"/>
      <c r="F136" s="159" t="s">
        <v>170</v>
      </c>
      <c r="G136" s="29"/>
      <c r="H136" s="29"/>
      <c r="I136" s="156"/>
      <c r="J136" s="29"/>
      <c r="K136" s="29"/>
      <c r="L136" s="30"/>
      <c r="M136" s="157"/>
      <c r="N136" s="158"/>
      <c r="O136" s="55"/>
      <c r="P136" s="55"/>
      <c r="Q136" s="55"/>
      <c r="R136" s="55"/>
      <c r="S136" s="55"/>
      <c r="T136" s="56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165</v>
      </c>
      <c r="AU136" s="14" t="s">
        <v>80</v>
      </c>
    </row>
    <row r="137" spans="1:65" s="2" customFormat="1" ht="24.2" customHeight="1">
      <c r="A137" s="29"/>
      <c r="B137" s="140"/>
      <c r="C137" s="141" t="s">
        <v>127</v>
      </c>
      <c r="D137" s="141" t="s">
        <v>124</v>
      </c>
      <c r="E137" s="142" t="s">
        <v>172</v>
      </c>
      <c r="F137" s="143" t="s">
        <v>173</v>
      </c>
      <c r="G137" s="144" t="s">
        <v>164</v>
      </c>
      <c r="H137" s="145">
        <v>2</v>
      </c>
      <c r="I137" s="146"/>
      <c r="J137" s="147">
        <f>ROUND(I137*H137,2)</f>
        <v>0</v>
      </c>
      <c r="K137" s="143" t="s">
        <v>138</v>
      </c>
      <c r="L137" s="30"/>
      <c r="M137" s="148" t="s">
        <v>1</v>
      </c>
      <c r="N137" s="149" t="s">
        <v>37</v>
      </c>
      <c r="O137" s="55"/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2" t="s">
        <v>127</v>
      </c>
      <c r="AT137" s="152" t="s">
        <v>124</v>
      </c>
      <c r="AU137" s="152" t="s">
        <v>80</v>
      </c>
      <c r="AY137" s="14" t="s">
        <v>122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4" t="s">
        <v>78</v>
      </c>
      <c r="BK137" s="153">
        <f>ROUND(I137*H137,2)</f>
        <v>0</v>
      </c>
      <c r="BL137" s="14" t="s">
        <v>127</v>
      </c>
      <c r="BM137" s="152" t="s">
        <v>793</v>
      </c>
    </row>
    <row r="138" spans="1:47" s="2" customFormat="1" ht="19.5">
      <c r="A138" s="29"/>
      <c r="B138" s="30"/>
      <c r="C138" s="29"/>
      <c r="D138" s="154" t="s">
        <v>128</v>
      </c>
      <c r="E138" s="29"/>
      <c r="F138" s="155" t="s">
        <v>173</v>
      </c>
      <c r="G138" s="29"/>
      <c r="H138" s="29"/>
      <c r="I138" s="156"/>
      <c r="J138" s="29"/>
      <c r="K138" s="29"/>
      <c r="L138" s="30"/>
      <c r="M138" s="157"/>
      <c r="N138" s="158"/>
      <c r="O138" s="55"/>
      <c r="P138" s="55"/>
      <c r="Q138" s="55"/>
      <c r="R138" s="55"/>
      <c r="S138" s="55"/>
      <c r="T138" s="56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128</v>
      </c>
      <c r="AU138" s="14" t="s">
        <v>80</v>
      </c>
    </row>
    <row r="139" spans="1:47" s="2" customFormat="1" ht="39">
      <c r="A139" s="29"/>
      <c r="B139" s="30"/>
      <c r="C139" s="29"/>
      <c r="D139" s="154" t="s">
        <v>165</v>
      </c>
      <c r="E139" s="29"/>
      <c r="F139" s="159" t="s">
        <v>174</v>
      </c>
      <c r="G139" s="29"/>
      <c r="H139" s="29"/>
      <c r="I139" s="156"/>
      <c r="J139" s="29"/>
      <c r="K139" s="29"/>
      <c r="L139" s="30"/>
      <c r="M139" s="157"/>
      <c r="N139" s="158"/>
      <c r="O139" s="55"/>
      <c r="P139" s="55"/>
      <c r="Q139" s="55"/>
      <c r="R139" s="55"/>
      <c r="S139" s="55"/>
      <c r="T139" s="56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T139" s="14" t="s">
        <v>165</v>
      </c>
      <c r="AU139" s="14" t="s">
        <v>80</v>
      </c>
    </row>
    <row r="140" spans="1:65" s="2" customFormat="1" ht="24.2" customHeight="1">
      <c r="A140" s="29"/>
      <c r="B140" s="140"/>
      <c r="C140" s="141" t="s">
        <v>167</v>
      </c>
      <c r="D140" s="141" t="s">
        <v>124</v>
      </c>
      <c r="E140" s="142" t="s">
        <v>176</v>
      </c>
      <c r="F140" s="143" t="s">
        <v>177</v>
      </c>
      <c r="G140" s="144" t="s">
        <v>164</v>
      </c>
      <c r="H140" s="145">
        <v>123</v>
      </c>
      <c r="I140" s="146"/>
      <c r="J140" s="147">
        <f>ROUND(I140*H140,2)</f>
        <v>0</v>
      </c>
      <c r="K140" s="143" t="s">
        <v>138</v>
      </c>
      <c r="L140" s="30"/>
      <c r="M140" s="148" t="s">
        <v>1</v>
      </c>
      <c r="N140" s="149" t="s">
        <v>37</v>
      </c>
      <c r="O140" s="55"/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2" t="s">
        <v>127</v>
      </c>
      <c r="AT140" s="152" t="s">
        <v>124</v>
      </c>
      <c r="AU140" s="152" t="s">
        <v>80</v>
      </c>
      <c r="AY140" s="14" t="s">
        <v>122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4" t="s">
        <v>78</v>
      </c>
      <c r="BK140" s="153">
        <f>ROUND(I140*H140,2)</f>
        <v>0</v>
      </c>
      <c r="BL140" s="14" t="s">
        <v>127</v>
      </c>
      <c r="BM140" s="152" t="s">
        <v>794</v>
      </c>
    </row>
    <row r="141" spans="1:47" s="2" customFormat="1" ht="12">
      <c r="A141" s="29"/>
      <c r="B141" s="30"/>
      <c r="C141" s="29"/>
      <c r="D141" s="154" t="s">
        <v>128</v>
      </c>
      <c r="E141" s="29"/>
      <c r="F141" s="155" t="s">
        <v>177</v>
      </c>
      <c r="G141" s="29"/>
      <c r="H141" s="29"/>
      <c r="I141" s="156"/>
      <c r="J141" s="29"/>
      <c r="K141" s="29"/>
      <c r="L141" s="30"/>
      <c r="M141" s="157"/>
      <c r="N141" s="158"/>
      <c r="O141" s="55"/>
      <c r="P141" s="55"/>
      <c r="Q141" s="55"/>
      <c r="R141" s="55"/>
      <c r="S141" s="55"/>
      <c r="T141" s="56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4" t="s">
        <v>128</v>
      </c>
      <c r="AU141" s="14" t="s">
        <v>80</v>
      </c>
    </row>
    <row r="142" spans="1:47" s="2" customFormat="1" ht="39">
      <c r="A142" s="29"/>
      <c r="B142" s="30"/>
      <c r="C142" s="29"/>
      <c r="D142" s="154" t="s">
        <v>165</v>
      </c>
      <c r="E142" s="29"/>
      <c r="F142" s="159" t="s">
        <v>178</v>
      </c>
      <c r="G142" s="29"/>
      <c r="H142" s="29"/>
      <c r="I142" s="156"/>
      <c r="J142" s="29"/>
      <c r="K142" s="29"/>
      <c r="L142" s="30"/>
      <c r="M142" s="157"/>
      <c r="N142" s="158"/>
      <c r="O142" s="55"/>
      <c r="P142" s="55"/>
      <c r="Q142" s="55"/>
      <c r="R142" s="55"/>
      <c r="S142" s="55"/>
      <c r="T142" s="56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4" t="s">
        <v>165</v>
      </c>
      <c r="AU142" s="14" t="s">
        <v>80</v>
      </c>
    </row>
    <row r="143" spans="1:65" s="2" customFormat="1" ht="24.2" customHeight="1">
      <c r="A143" s="29"/>
      <c r="B143" s="140"/>
      <c r="C143" s="141" t="s">
        <v>171</v>
      </c>
      <c r="D143" s="141" t="s">
        <v>124</v>
      </c>
      <c r="E143" s="142" t="s">
        <v>180</v>
      </c>
      <c r="F143" s="143" t="s">
        <v>181</v>
      </c>
      <c r="G143" s="144" t="s">
        <v>164</v>
      </c>
      <c r="H143" s="145">
        <v>1</v>
      </c>
      <c r="I143" s="146"/>
      <c r="J143" s="147">
        <f>ROUND(I143*H143,2)</f>
        <v>0</v>
      </c>
      <c r="K143" s="143" t="s">
        <v>138</v>
      </c>
      <c r="L143" s="30"/>
      <c r="M143" s="148" t="s">
        <v>1</v>
      </c>
      <c r="N143" s="149" t="s">
        <v>37</v>
      </c>
      <c r="O143" s="55"/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2" t="s">
        <v>127</v>
      </c>
      <c r="AT143" s="152" t="s">
        <v>124</v>
      </c>
      <c r="AU143" s="152" t="s">
        <v>80</v>
      </c>
      <c r="AY143" s="14" t="s">
        <v>122</v>
      </c>
      <c r="BE143" s="153">
        <f>IF(N143="základní",J143,0)</f>
        <v>0</v>
      </c>
      <c r="BF143" s="153">
        <f>IF(N143="snížená",J143,0)</f>
        <v>0</v>
      </c>
      <c r="BG143" s="153">
        <f>IF(N143="zákl. přenesená",J143,0)</f>
        <v>0</v>
      </c>
      <c r="BH143" s="153">
        <f>IF(N143="sníž. přenesená",J143,0)</f>
        <v>0</v>
      </c>
      <c r="BI143" s="153">
        <f>IF(N143="nulová",J143,0)</f>
        <v>0</v>
      </c>
      <c r="BJ143" s="14" t="s">
        <v>78</v>
      </c>
      <c r="BK143" s="153">
        <f>ROUND(I143*H143,2)</f>
        <v>0</v>
      </c>
      <c r="BL143" s="14" t="s">
        <v>127</v>
      </c>
      <c r="BM143" s="152" t="s">
        <v>795</v>
      </c>
    </row>
    <row r="144" spans="1:47" s="2" customFormat="1" ht="12">
      <c r="A144" s="29"/>
      <c r="B144" s="30"/>
      <c r="C144" s="29"/>
      <c r="D144" s="154" t="s">
        <v>128</v>
      </c>
      <c r="E144" s="29"/>
      <c r="F144" s="155" t="s">
        <v>181</v>
      </c>
      <c r="G144" s="29"/>
      <c r="H144" s="29"/>
      <c r="I144" s="156"/>
      <c r="J144" s="29"/>
      <c r="K144" s="29"/>
      <c r="L144" s="30"/>
      <c r="M144" s="157"/>
      <c r="N144" s="158"/>
      <c r="O144" s="55"/>
      <c r="P144" s="55"/>
      <c r="Q144" s="55"/>
      <c r="R144" s="55"/>
      <c r="S144" s="55"/>
      <c r="T144" s="56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4" t="s">
        <v>128</v>
      </c>
      <c r="AU144" s="14" t="s">
        <v>80</v>
      </c>
    </row>
    <row r="145" spans="1:47" s="2" customFormat="1" ht="39">
      <c r="A145" s="29"/>
      <c r="B145" s="30"/>
      <c r="C145" s="29"/>
      <c r="D145" s="154" t="s">
        <v>165</v>
      </c>
      <c r="E145" s="29"/>
      <c r="F145" s="159" t="s">
        <v>182</v>
      </c>
      <c r="G145" s="29"/>
      <c r="H145" s="29"/>
      <c r="I145" s="156"/>
      <c r="J145" s="29"/>
      <c r="K145" s="29"/>
      <c r="L145" s="30"/>
      <c r="M145" s="157"/>
      <c r="N145" s="158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4" t="s">
        <v>165</v>
      </c>
      <c r="AU145" s="14" t="s">
        <v>80</v>
      </c>
    </row>
    <row r="146" spans="1:65" s="2" customFormat="1" ht="16.5" customHeight="1">
      <c r="A146" s="29"/>
      <c r="B146" s="140"/>
      <c r="C146" s="141" t="s">
        <v>175</v>
      </c>
      <c r="D146" s="141" t="s">
        <v>124</v>
      </c>
      <c r="E146" s="142" t="s">
        <v>184</v>
      </c>
      <c r="F146" s="143" t="s">
        <v>185</v>
      </c>
      <c r="G146" s="144" t="s">
        <v>160</v>
      </c>
      <c r="H146" s="145">
        <v>150.66</v>
      </c>
      <c r="I146" s="146"/>
      <c r="J146" s="147">
        <f>ROUND(I146*H146,2)</f>
        <v>0</v>
      </c>
      <c r="K146" s="143" t="s">
        <v>126</v>
      </c>
      <c r="L146" s="30"/>
      <c r="M146" s="148" t="s">
        <v>1</v>
      </c>
      <c r="N146" s="149" t="s">
        <v>37</v>
      </c>
      <c r="O146" s="55"/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2" t="s">
        <v>127</v>
      </c>
      <c r="AT146" s="152" t="s">
        <v>124</v>
      </c>
      <c r="AU146" s="152" t="s">
        <v>80</v>
      </c>
      <c r="AY146" s="14" t="s">
        <v>122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4" t="s">
        <v>78</v>
      </c>
      <c r="BK146" s="153">
        <f>ROUND(I146*H146,2)</f>
        <v>0</v>
      </c>
      <c r="BL146" s="14" t="s">
        <v>127</v>
      </c>
      <c r="BM146" s="152" t="s">
        <v>796</v>
      </c>
    </row>
    <row r="147" spans="1:47" s="2" customFormat="1" ht="19.5">
      <c r="A147" s="29"/>
      <c r="B147" s="30"/>
      <c r="C147" s="29"/>
      <c r="D147" s="154" t="s">
        <v>128</v>
      </c>
      <c r="E147" s="29"/>
      <c r="F147" s="155" t="s">
        <v>186</v>
      </c>
      <c r="G147" s="29"/>
      <c r="H147" s="29"/>
      <c r="I147" s="156"/>
      <c r="J147" s="29"/>
      <c r="K147" s="29"/>
      <c r="L147" s="30"/>
      <c r="M147" s="157"/>
      <c r="N147" s="158"/>
      <c r="O147" s="55"/>
      <c r="P147" s="55"/>
      <c r="Q147" s="55"/>
      <c r="R147" s="55"/>
      <c r="S147" s="55"/>
      <c r="T147" s="56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4" t="s">
        <v>128</v>
      </c>
      <c r="AU147" s="14" t="s">
        <v>80</v>
      </c>
    </row>
    <row r="148" spans="1:65" s="2" customFormat="1" ht="44.25" customHeight="1">
      <c r="A148" s="29"/>
      <c r="B148" s="140"/>
      <c r="C148" s="141" t="s">
        <v>179</v>
      </c>
      <c r="D148" s="141" t="s">
        <v>124</v>
      </c>
      <c r="E148" s="142" t="s">
        <v>188</v>
      </c>
      <c r="F148" s="143" t="s">
        <v>189</v>
      </c>
      <c r="G148" s="144" t="s">
        <v>125</v>
      </c>
      <c r="H148" s="145">
        <v>85.05</v>
      </c>
      <c r="I148" s="146"/>
      <c r="J148" s="147">
        <f>ROUND(I148*H148,2)</f>
        <v>0</v>
      </c>
      <c r="K148" s="143" t="s">
        <v>138</v>
      </c>
      <c r="L148" s="30"/>
      <c r="M148" s="148" t="s">
        <v>1</v>
      </c>
      <c r="N148" s="149" t="s">
        <v>37</v>
      </c>
      <c r="O148" s="55"/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2" t="s">
        <v>127</v>
      </c>
      <c r="AT148" s="152" t="s">
        <v>124</v>
      </c>
      <c r="AU148" s="152" t="s">
        <v>80</v>
      </c>
      <c r="AY148" s="14" t="s">
        <v>122</v>
      </c>
      <c r="BE148" s="153">
        <f>IF(N148="základní",J148,0)</f>
        <v>0</v>
      </c>
      <c r="BF148" s="153">
        <f>IF(N148="snížená",J148,0)</f>
        <v>0</v>
      </c>
      <c r="BG148" s="153">
        <f>IF(N148="zákl. přenesená",J148,0)</f>
        <v>0</v>
      </c>
      <c r="BH148" s="153">
        <f>IF(N148="sníž. přenesená",J148,0)</f>
        <v>0</v>
      </c>
      <c r="BI148" s="153">
        <f>IF(N148="nulová",J148,0)</f>
        <v>0</v>
      </c>
      <c r="BJ148" s="14" t="s">
        <v>78</v>
      </c>
      <c r="BK148" s="153">
        <f>ROUND(I148*H148,2)</f>
        <v>0</v>
      </c>
      <c r="BL148" s="14" t="s">
        <v>127</v>
      </c>
      <c r="BM148" s="152" t="s">
        <v>797</v>
      </c>
    </row>
    <row r="149" spans="1:47" s="2" customFormat="1" ht="29.25">
      <c r="A149" s="29"/>
      <c r="B149" s="30"/>
      <c r="C149" s="29"/>
      <c r="D149" s="154" t="s">
        <v>128</v>
      </c>
      <c r="E149" s="29"/>
      <c r="F149" s="155" t="s">
        <v>189</v>
      </c>
      <c r="G149" s="29"/>
      <c r="H149" s="29"/>
      <c r="I149" s="156"/>
      <c r="J149" s="29"/>
      <c r="K149" s="29"/>
      <c r="L149" s="30"/>
      <c r="M149" s="157"/>
      <c r="N149" s="158"/>
      <c r="O149" s="55"/>
      <c r="P149" s="55"/>
      <c r="Q149" s="55"/>
      <c r="R149" s="55"/>
      <c r="S149" s="55"/>
      <c r="T149" s="56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4" t="s">
        <v>128</v>
      </c>
      <c r="AU149" s="14" t="s">
        <v>80</v>
      </c>
    </row>
    <row r="150" spans="1:47" s="2" customFormat="1" ht="29.25">
      <c r="A150" s="29"/>
      <c r="B150" s="30"/>
      <c r="C150" s="29"/>
      <c r="D150" s="154" t="s">
        <v>165</v>
      </c>
      <c r="E150" s="29"/>
      <c r="F150" s="159" t="s">
        <v>190</v>
      </c>
      <c r="G150" s="29"/>
      <c r="H150" s="29"/>
      <c r="I150" s="156"/>
      <c r="J150" s="29"/>
      <c r="K150" s="29"/>
      <c r="L150" s="30"/>
      <c r="M150" s="157"/>
      <c r="N150" s="158"/>
      <c r="O150" s="55"/>
      <c r="P150" s="55"/>
      <c r="Q150" s="55"/>
      <c r="R150" s="55"/>
      <c r="S150" s="55"/>
      <c r="T150" s="56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4" t="s">
        <v>165</v>
      </c>
      <c r="AU150" s="14" t="s">
        <v>80</v>
      </c>
    </row>
    <row r="151" spans="1:65" s="2" customFormat="1" ht="24.2" customHeight="1">
      <c r="A151" s="29"/>
      <c r="B151" s="140"/>
      <c r="C151" s="141" t="s">
        <v>361</v>
      </c>
      <c r="D151" s="141" t="s">
        <v>124</v>
      </c>
      <c r="E151" s="142" t="s">
        <v>208</v>
      </c>
      <c r="F151" s="143" t="s">
        <v>209</v>
      </c>
      <c r="G151" s="144" t="s">
        <v>160</v>
      </c>
      <c r="H151" s="145">
        <v>81</v>
      </c>
      <c r="I151" s="146"/>
      <c r="J151" s="147">
        <f>ROUND(I151*H151,2)</f>
        <v>0</v>
      </c>
      <c r="K151" s="143" t="s">
        <v>138</v>
      </c>
      <c r="L151" s="30"/>
      <c r="M151" s="148" t="s">
        <v>1</v>
      </c>
      <c r="N151" s="149" t="s">
        <v>37</v>
      </c>
      <c r="O151" s="55"/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2" t="s">
        <v>127</v>
      </c>
      <c r="AT151" s="152" t="s">
        <v>124</v>
      </c>
      <c r="AU151" s="152" t="s">
        <v>80</v>
      </c>
      <c r="AY151" s="14" t="s">
        <v>122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4" t="s">
        <v>78</v>
      </c>
      <c r="BK151" s="153">
        <f>ROUND(I151*H151,2)</f>
        <v>0</v>
      </c>
      <c r="BL151" s="14" t="s">
        <v>127</v>
      </c>
      <c r="BM151" s="152" t="s">
        <v>798</v>
      </c>
    </row>
    <row r="152" spans="1:47" s="2" customFormat="1" ht="19.5">
      <c r="A152" s="29"/>
      <c r="B152" s="30"/>
      <c r="C152" s="29"/>
      <c r="D152" s="154" t="s">
        <v>128</v>
      </c>
      <c r="E152" s="29"/>
      <c r="F152" s="155" t="s">
        <v>209</v>
      </c>
      <c r="G152" s="29"/>
      <c r="H152" s="29"/>
      <c r="I152" s="156"/>
      <c r="J152" s="29"/>
      <c r="K152" s="29"/>
      <c r="L152" s="30"/>
      <c r="M152" s="157"/>
      <c r="N152" s="158"/>
      <c r="O152" s="55"/>
      <c r="P152" s="55"/>
      <c r="Q152" s="55"/>
      <c r="R152" s="55"/>
      <c r="S152" s="55"/>
      <c r="T152" s="56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4" t="s">
        <v>128</v>
      </c>
      <c r="AU152" s="14" t="s">
        <v>80</v>
      </c>
    </row>
    <row r="153" spans="1:65" s="2" customFormat="1" ht="24.2" customHeight="1">
      <c r="A153" s="29"/>
      <c r="B153" s="140"/>
      <c r="C153" s="141" t="s">
        <v>787</v>
      </c>
      <c r="D153" s="141" t="s">
        <v>124</v>
      </c>
      <c r="E153" s="142" t="s">
        <v>199</v>
      </c>
      <c r="F153" s="143" t="s">
        <v>200</v>
      </c>
      <c r="G153" s="144" t="s">
        <v>129</v>
      </c>
      <c r="H153" s="145">
        <v>23</v>
      </c>
      <c r="I153" s="146"/>
      <c r="J153" s="147">
        <f>ROUND(I153*H153,2)</f>
        <v>0</v>
      </c>
      <c r="K153" s="143" t="s">
        <v>138</v>
      </c>
      <c r="L153" s="30"/>
      <c r="M153" s="148" t="s">
        <v>1</v>
      </c>
      <c r="N153" s="149" t="s">
        <v>37</v>
      </c>
      <c r="O153" s="55"/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2" t="s">
        <v>127</v>
      </c>
      <c r="AT153" s="152" t="s">
        <v>124</v>
      </c>
      <c r="AU153" s="152" t="s">
        <v>80</v>
      </c>
      <c r="AY153" s="14" t="s">
        <v>122</v>
      </c>
      <c r="BE153" s="153">
        <f>IF(N153="základní",J153,0)</f>
        <v>0</v>
      </c>
      <c r="BF153" s="153">
        <f>IF(N153="snížená",J153,0)</f>
        <v>0</v>
      </c>
      <c r="BG153" s="153">
        <f>IF(N153="zákl. přenesená",J153,0)</f>
        <v>0</v>
      </c>
      <c r="BH153" s="153">
        <f>IF(N153="sníž. přenesená",J153,0)</f>
        <v>0</v>
      </c>
      <c r="BI153" s="153">
        <f>IF(N153="nulová",J153,0)</f>
        <v>0</v>
      </c>
      <c r="BJ153" s="14" t="s">
        <v>78</v>
      </c>
      <c r="BK153" s="153">
        <f>ROUND(I153*H153,2)</f>
        <v>0</v>
      </c>
      <c r="BL153" s="14" t="s">
        <v>127</v>
      </c>
      <c r="BM153" s="152" t="s">
        <v>799</v>
      </c>
    </row>
    <row r="154" spans="1:47" s="2" customFormat="1" ht="12">
      <c r="A154" s="29"/>
      <c r="B154" s="30"/>
      <c r="C154" s="29"/>
      <c r="D154" s="154" t="s">
        <v>128</v>
      </c>
      <c r="E154" s="29"/>
      <c r="F154" s="155" t="s">
        <v>200</v>
      </c>
      <c r="G154" s="29"/>
      <c r="H154" s="29"/>
      <c r="I154" s="156"/>
      <c r="J154" s="29"/>
      <c r="K154" s="29"/>
      <c r="L154" s="30"/>
      <c r="M154" s="157"/>
      <c r="N154" s="158"/>
      <c r="O154" s="55"/>
      <c r="P154" s="55"/>
      <c r="Q154" s="55"/>
      <c r="R154" s="55"/>
      <c r="S154" s="55"/>
      <c r="T154" s="56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4" t="s">
        <v>128</v>
      </c>
      <c r="AU154" s="14" t="s">
        <v>80</v>
      </c>
    </row>
    <row r="155" spans="1:65" s="2" customFormat="1" ht="24.2" customHeight="1">
      <c r="A155" s="29"/>
      <c r="B155" s="140"/>
      <c r="C155" s="141" t="s">
        <v>198</v>
      </c>
      <c r="D155" s="141" t="s">
        <v>124</v>
      </c>
      <c r="E155" s="142" t="s">
        <v>202</v>
      </c>
      <c r="F155" s="143" t="s">
        <v>203</v>
      </c>
      <c r="G155" s="144" t="s">
        <v>125</v>
      </c>
      <c r="H155" s="145">
        <v>60</v>
      </c>
      <c r="I155" s="146"/>
      <c r="J155" s="147">
        <f>ROUND(I155*H155,2)</f>
        <v>0</v>
      </c>
      <c r="K155" s="143" t="s">
        <v>138</v>
      </c>
      <c r="L155" s="30"/>
      <c r="M155" s="148" t="s">
        <v>1</v>
      </c>
      <c r="N155" s="149" t="s">
        <v>37</v>
      </c>
      <c r="O155" s="55"/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2" t="s">
        <v>127</v>
      </c>
      <c r="AT155" s="152" t="s">
        <v>124</v>
      </c>
      <c r="AU155" s="152" t="s">
        <v>80</v>
      </c>
      <c r="AY155" s="14" t="s">
        <v>122</v>
      </c>
      <c r="BE155" s="153">
        <f>IF(N155="základní",J155,0)</f>
        <v>0</v>
      </c>
      <c r="BF155" s="153">
        <f>IF(N155="snížená",J155,0)</f>
        <v>0</v>
      </c>
      <c r="BG155" s="153">
        <f>IF(N155="zákl. přenesená",J155,0)</f>
        <v>0</v>
      </c>
      <c r="BH155" s="153">
        <f>IF(N155="sníž. přenesená",J155,0)</f>
        <v>0</v>
      </c>
      <c r="BI155" s="153">
        <f>IF(N155="nulová",J155,0)</f>
        <v>0</v>
      </c>
      <c r="BJ155" s="14" t="s">
        <v>78</v>
      </c>
      <c r="BK155" s="153">
        <f>ROUND(I155*H155,2)</f>
        <v>0</v>
      </c>
      <c r="BL155" s="14" t="s">
        <v>127</v>
      </c>
      <c r="BM155" s="152" t="s">
        <v>800</v>
      </c>
    </row>
    <row r="156" spans="1:47" s="2" customFormat="1" ht="107.25">
      <c r="A156" s="29"/>
      <c r="B156" s="30"/>
      <c r="C156" s="29"/>
      <c r="D156" s="154" t="s">
        <v>128</v>
      </c>
      <c r="E156" s="29"/>
      <c r="F156" s="155" t="s">
        <v>204</v>
      </c>
      <c r="G156" s="29"/>
      <c r="H156" s="29"/>
      <c r="I156" s="156"/>
      <c r="J156" s="29"/>
      <c r="K156" s="29"/>
      <c r="L156" s="30"/>
      <c r="M156" s="157"/>
      <c r="N156" s="158"/>
      <c r="O156" s="55"/>
      <c r="P156" s="55"/>
      <c r="Q156" s="55"/>
      <c r="R156" s="55"/>
      <c r="S156" s="55"/>
      <c r="T156" s="56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4" t="s">
        <v>128</v>
      </c>
      <c r="AU156" s="14" t="s">
        <v>80</v>
      </c>
    </row>
    <row r="157" spans="1:65" s="2" customFormat="1" ht="24.2" customHeight="1">
      <c r="A157" s="29"/>
      <c r="B157" s="140"/>
      <c r="C157" s="141" t="s">
        <v>8</v>
      </c>
      <c r="D157" s="141" t="s">
        <v>124</v>
      </c>
      <c r="E157" s="142" t="s">
        <v>205</v>
      </c>
      <c r="F157" s="143" t="s">
        <v>206</v>
      </c>
      <c r="G157" s="144" t="s">
        <v>125</v>
      </c>
      <c r="H157" s="145">
        <v>23</v>
      </c>
      <c r="I157" s="146"/>
      <c r="J157" s="147">
        <f>ROUND(I157*H157,2)</f>
        <v>0</v>
      </c>
      <c r="K157" s="143" t="s">
        <v>138</v>
      </c>
      <c r="L157" s="30"/>
      <c r="M157" s="148" t="s">
        <v>1</v>
      </c>
      <c r="N157" s="149" t="s">
        <v>37</v>
      </c>
      <c r="O157" s="55"/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2" t="s">
        <v>127</v>
      </c>
      <c r="AT157" s="152" t="s">
        <v>124</v>
      </c>
      <c r="AU157" s="152" t="s">
        <v>80</v>
      </c>
      <c r="AY157" s="14" t="s">
        <v>122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4" t="s">
        <v>78</v>
      </c>
      <c r="BK157" s="153">
        <f>ROUND(I157*H157,2)</f>
        <v>0</v>
      </c>
      <c r="BL157" s="14" t="s">
        <v>127</v>
      </c>
      <c r="BM157" s="152" t="s">
        <v>801</v>
      </c>
    </row>
    <row r="158" spans="1:47" s="2" customFormat="1" ht="107.25">
      <c r="A158" s="29"/>
      <c r="B158" s="30"/>
      <c r="C158" s="29"/>
      <c r="D158" s="154" t="s">
        <v>128</v>
      </c>
      <c r="E158" s="29"/>
      <c r="F158" s="155" t="s">
        <v>207</v>
      </c>
      <c r="G158" s="29"/>
      <c r="H158" s="29"/>
      <c r="I158" s="156"/>
      <c r="J158" s="29"/>
      <c r="K158" s="29"/>
      <c r="L158" s="30"/>
      <c r="M158" s="157"/>
      <c r="N158" s="158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4" t="s">
        <v>128</v>
      </c>
      <c r="AU158" s="14" t="s">
        <v>80</v>
      </c>
    </row>
    <row r="159" spans="1:65" s="2" customFormat="1" ht="24.2" customHeight="1">
      <c r="A159" s="29"/>
      <c r="B159" s="140"/>
      <c r="C159" s="141" t="s">
        <v>222</v>
      </c>
      <c r="D159" s="141" t="s">
        <v>124</v>
      </c>
      <c r="E159" s="142" t="s">
        <v>211</v>
      </c>
      <c r="F159" s="143" t="s">
        <v>212</v>
      </c>
      <c r="G159" s="144" t="s">
        <v>125</v>
      </c>
      <c r="H159" s="145">
        <v>20</v>
      </c>
      <c r="I159" s="146"/>
      <c r="J159" s="147">
        <f>ROUND(I159*H159,2)</f>
        <v>0</v>
      </c>
      <c r="K159" s="143" t="s">
        <v>138</v>
      </c>
      <c r="L159" s="30"/>
      <c r="M159" s="148" t="s">
        <v>1</v>
      </c>
      <c r="N159" s="149" t="s">
        <v>37</v>
      </c>
      <c r="O159" s="55"/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2" t="s">
        <v>127</v>
      </c>
      <c r="AT159" s="152" t="s">
        <v>124</v>
      </c>
      <c r="AU159" s="152" t="s">
        <v>80</v>
      </c>
      <c r="AY159" s="14" t="s">
        <v>122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4" t="s">
        <v>78</v>
      </c>
      <c r="BK159" s="153">
        <f>ROUND(I159*H159,2)</f>
        <v>0</v>
      </c>
      <c r="BL159" s="14" t="s">
        <v>127</v>
      </c>
      <c r="BM159" s="152" t="s">
        <v>802</v>
      </c>
    </row>
    <row r="160" spans="1:47" s="2" customFormat="1" ht="97.5">
      <c r="A160" s="29"/>
      <c r="B160" s="30"/>
      <c r="C160" s="29"/>
      <c r="D160" s="154" t="s">
        <v>128</v>
      </c>
      <c r="E160" s="29"/>
      <c r="F160" s="155" t="s">
        <v>213</v>
      </c>
      <c r="G160" s="29"/>
      <c r="H160" s="29"/>
      <c r="I160" s="156"/>
      <c r="J160" s="29"/>
      <c r="K160" s="29"/>
      <c r="L160" s="30"/>
      <c r="M160" s="157"/>
      <c r="N160" s="158"/>
      <c r="O160" s="55"/>
      <c r="P160" s="55"/>
      <c r="Q160" s="55"/>
      <c r="R160" s="55"/>
      <c r="S160" s="55"/>
      <c r="T160" s="56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T160" s="14" t="s">
        <v>128</v>
      </c>
      <c r="AU160" s="14" t="s">
        <v>80</v>
      </c>
    </row>
    <row r="161" spans="1:65" s="2" customFormat="1" ht="24.2" customHeight="1">
      <c r="A161" s="29"/>
      <c r="B161" s="140"/>
      <c r="C161" s="141" t="s">
        <v>779</v>
      </c>
      <c r="D161" s="141" t="s">
        <v>124</v>
      </c>
      <c r="E161" s="142" t="s">
        <v>565</v>
      </c>
      <c r="F161" s="143" t="s">
        <v>803</v>
      </c>
      <c r="G161" s="144" t="s">
        <v>125</v>
      </c>
      <c r="H161" s="145">
        <v>29</v>
      </c>
      <c r="I161" s="146"/>
      <c r="J161" s="147">
        <f>ROUND(I161*H161,2)</f>
        <v>0</v>
      </c>
      <c r="K161" s="143" t="s">
        <v>138</v>
      </c>
      <c r="L161" s="30"/>
      <c r="M161" s="148" t="s">
        <v>1</v>
      </c>
      <c r="N161" s="149" t="s">
        <v>37</v>
      </c>
      <c r="O161" s="55"/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2" t="s">
        <v>127</v>
      </c>
      <c r="AT161" s="152" t="s">
        <v>124</v>
      </c>
      <c r="AU161" s="152" t="s">
        <v>80</v>
      </c>
      <c r="AY161" s="14" t="s">
        <v>122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14" t="s">
        <v>78</v>
      </c>
      <c r="BK161" s="153">
        <f>ROUND(I161*H161,2)</f>
        <v>0</v>
      </c>
      <c r="BL161" s="14" t="s">
        <v>127</v>
      </c>
      <c r="BM161" s="152" t="s">
        <v>804</v>
      </c>
    </row>
    <row r="162" spans="1:47" s="2" customFormat="1" ht="97.5">
      <c r="A162" s="29"/>
      <c r="B162" s="30"/>
      <c r="C162" s="29"/>
      <c r="D162" s="154" t="s">
        <v>128</v>
      </c>
      <c r="E162" s="29"/>
      <c r="F162" s="155" t="s">
        <v>805</v>
      </c>
      <c r="G162" s="29"/>
      <c r="H162" s="29"/>
      <c r="I162" s="156"/>
      <c r="J162" s="29"/>
      <c r="K162" s="29"/>
      <c r="L162" s="30"/>
      <c r="M162" s="157"/>
      <c r="N162" s="158"/>
      <c r="O162" s="55"/>
      <c r="P162" s="55"/>
      <c r="Q162" s="55"/>
      <c r="R162" s="55"/>
      <c r="S162" s="55"/>
      <c r="T162" s="56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4" t="s">
        <v>128</v>
      </c>
      <c r="AU162" s="14" t="s">
        <v>80</v>
      </c>
    </row>
    <row r="163" spans="2:63" s="12" customFormat="1" ht="22.9" customHeight="1">
      <c r="B163" s="127"/>
      <c r="D163" s="128" t="s">
        <v>71</v>
      </c>
      <c r="E163" s="138" t="s">
        <v>214</v>
      </c>
      <c r="F163" s="138" t="s">
        <v>215</v>
      </c>
      <c r="I163" s="130"/>
      <c r="J163" s="139">
        <f>BK163</f>
        <v>0</v>
      </c>
      <c r="L163" s="127"/>
      <c r="M163" s="132"/>
      <c r="N163" s="133"/>
      <c r="O163" s="133"/>
      <c r="P163" s="134">
        <f>SUM(P164:P167)</f>
        <v>0</v>
      </c>
      <c r="Q163" s="133"/>
      <c r="R163" s="134">
        <f>SUM(R164:R167)</f>
        <v>0</v>
      </c>
      <c r="S163" s="133"/>
      <c r="T163" s="135">
        <f>SUM(T164:T167)</f>
        <v>0</v>
      </c>
      <c r="AR163" s="128" t="s">
        <v>78</v>
      </c>
      <c r="AT163" s="136" t="s">
        <v>71</v>
      </c>
      <c r="AU163" s="136" t="s">
        <v>78</v>
      </c>
      <c r="AY163" s="128" t="s">
        <v>122</v>
      </c>
      <c r="BK163" s="137">
        <f>SUM(BK164:BK167)</f>
        <v>0</v>
      </c>
    </row>
    <row r="164" spans="1:65" s="2" customFormat="1" ht="24.2" customHeight="1">
      <c r="A164" s="29"/>
      <c r="B164" s="140"/>
      <c r="C164" s="141" t="s">
        <v>573</v>
      </c>
      <c r="D164" s="141" t="s">
        <v>124</v>
      </c>
      <c r="E164" s="142" t="s">
        <v>216</v>
      </c>
      <c r="F164" s="143" t="s">
        <v>217</v>
      </c>
      <c r="G164" s="144" t="s">
        <v>164</v>
      </c>
      <c r="H164" s="145">
        <v>369.06</v>
      </c>
      <c r="I164" s="146"/>
      <c r="J164" s="147">
        <f>ROUND(I164*H164,2)</f>
        <v>0</v>
      </c>
      <c r="K164" s="143" t="s">
        <v>138</v>
      </c>
      <c r="L164" s="30"/>
      <c r="M164" s="148" t="s">
        <v>1</v>
      </c>
      <c r="N164" s="149" t="s">
        <v>37</v>
      </c>
      <c r="O164" s="55"/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2" t="s">
        <v>127</v>
      </c>
      <c r="AT164" s="152" t="s">
        <v>124</v>
      </c>
      <c r="AU164" s="152" t="s">
        <v>80</v>
      </c>
      <c r="AY164" s="14" t="s">
        <v>122</v>
      </c>
      <c r="BE164" s="153">
        <f>IF(N164="základní",J164,0)</f>
        <v>0</v>
      </c>
      <c r="BF164" s="153">
        <f>IF(N164="snížená",J164,0)</f>
        <v>0</v>
      </c>
      <c r="BG164" s="153">
        <f>IF(N164="zákl. přenesená",J164,0)</f>
        <v>0</v>
      </c>
      <c r="BH164" s="153">
        <f>IF(N164="sníž. přenesená",J164,0)</f>
        <v>0</v>
      </c>
      <c r="BI164" s="153">
        <f>IF(N164="nulová",J164,0)</f>
        <v>0</v>
      </c>
      <c r="BJ164" s="14" t="s">
        <v>78</v>
      </c>
      <c r="BK164" s="153">
        <f>ROUND(I164*H164,2)</f>
        <v>0</v>
      </c>
      <c r="BL164" s="14" t="s">
        <v>127</v>
      </c>
      <c r="BM164" s="152" t="s">
        <v>806</v>
      </c>
    </row>
    <row r="165" spans="1:47" s="2" customFormat="1" ht="19.5">
      <c r="A165" s="29"/>
      <c r="B165" s="30"/>
      <c r="C165" s="29"/>
      <c r="D165" s="154" t="s">
        <v>128</v>
      </c>
      <c r="E165" s="29"/>
      <c r="F165" s="155" t="s">
        <v>217</v>
      </c>
      <c r="G165" s="29"/>
      <c r="H165" s="29"/>
      <c r="I165" s="156"/>
      <c r="J165" s="29"/>
      <c r="K165" s="29"/>
      <c r="L165" s="30"/>
      <c r="M165" s="157"/>
      <c r="N165" s="158"/>
      <c r="O165" s="55"/>
      <c r="P165" s="55"/>
      <c r="Q165" s="55"/>
      <c r="R165" s="55"/>
      <c r="S165" s="55"/>
      <c r="T165" s="56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T165" s="14" t="s">
        <v>128</v>
      </c>
      <c r="AU165" s="14" t="s">
        <v>80</v>
      </c>
    </row>
    <row r="166" spans="1:65" s="2" customFormat="1" ht="24.2" customHeight="1">
      <c r="A166" s="29"/>
      <c r="B166" s="140"/>
      <c r="C166" s="141" t="s">
        <v>575</v>
      </c>
      <c r="D166" s="141" t="s">
        <v>124</v>
      </c>
      <c r="E166" s="142" t="s">
        <v>218</v>
      </c>
      <c r="F166" s="143" t="s">
        <v>219</v>
      </c>
      <c r="G166" s="144" t="s">
        <v>164</v>
      </c>
      <c r="H166" s="145">
        <v>4970.56</v>
      </c>
      <c r="I166" s="146"/>
      <c r="J166" s="147">
        <f>ROUND(I166*H166,2)</f>
        <v>0</v>
      </c>
      <c r="K166" s="143" t="s">
        <v>138</v>
      </c>
      <c r="L166" s="30"/>
      <c r="M166" s="148" t="s">
        <v>1</v>
      </c>
      <c r="N166" s="149" t="s">
        <v>37</v>
      </c>
      <c r="O166" s="55"/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2" t="s">
        <v>127</v>
      </c>
      <c r="AT166" s="152" t="s">
        <v>124</v>
      </c>
      <c r="AU166" s="152" t="s">
        <v>80</v>
      </c>
      <c r="AY166" s="14" t="s">
        <v>122</v>
      </c>
      <c r="BE166" s="153">
        <f>IF(N166="základní",J166,0)</f>
        <v>0</v>
      </c>
      <c r="BF166" s="153">
        <f>IF(N166="snížená",J166,0)</f>
        <v>0</v>
      </c>
      <c r="BG166" s="153">
        <f>IF(N166="zákl. přenesená",J166,0)</f>
        <v>0</v>
      </c>
      <c r="BH166" s="153">
        <f>IF(N166="sníž. přenesená",J166,0)</f>
        <v>0</v>
      </c>
      <c r="BI166" s="153">
        <f>IF(N166="nulová",J166,0)</f>
        <v>0</v>
      </c>
      <c r="BJ166" s="14" t="s">
        <v>78</v>
      </c>
      <c r="BK166" s="153">
        <f>ROUND(I166*H166,2)</f>
        <v>0</v>
      </c>
      <c r="BL166" s="14" t="s">
        <v>127</v>
      </c>
      <c r="BM166" s="152" t="s">
        <v>807</v>
      </c>
    </row>
    <row r="167" spans="1:47" s="2" customFormat="1" ht="19.5">
      <c r="A167" s="29"/>
      <c r="B167" s="30"/>
      <c r="C167" s="29"/>
      <c r="D167" s="154" t="s">
        <v>128</v>
      </c>
      <c r="E167" s="29"/>
      <c r="F167" s="155" t="s">
        <v>219</v>
      </c>
      <c r="G167" s="29"/>
      <c r="H167" s="29"/>
      <c r="I167" s="156"/>
      <c r="J167" s="29"/>
      <c r="K167" s="29"/>
      <c r="L167" s="30"/>
      <c r="M167" s="157"/>
      <c r="N167" s="158"/>
      <c r="O167" s="55"/>
      <c r="P167" s="55"/>
      <c r="Q167" s="55"/>
      <c r="R167" s="55"/>
      <c r="S167" s="55"/>
      <c r="T167" s="56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T167" s="14" t="s">
        <v>128</v>
      </c>
      <c r="AU167" s="14" t="s">
        <v>80</v>
      </c>
    </row>
    <row r="168" spans="2:63" s="12" customFormat="1" ht="22.9" customHeight="1">
      <c r="B168" s="127"/>
      <c r="D168" s="128" t="s">
        <v>71</v>
      </c>
      <c r="E168" s="138" t="s">
        <v>220</v>
      </c>
      <c r="F168" s="138" t="s">
        <v>221</v>
      </c>
      <c r="I168" s="130"/>
      <c r="J168" s="139">
        <f>BK168</f>
        <v>0</v>
      </c>
      <c r="L168" s="127"/>
      <c r="M168" s="132"/>
      <c r="N168" s="133"/>
      <c r="O168" s="133"/>
      <c r="P168" s="134">
        <f>SUM(P169:P210)</f>
        <v>0</v>
      </c>
      <c r="Q168" s="133"/>
      <c r="R168" s="134">
        <f>SUM(R169:R210)</f>
        <v>3.3202073010379998</v>
      </c>
      <c r="S168" s="133"/>
      <c r="T168" s="135">
        <f>SUM(T169:T210)</f>
        <v>0</v>
      </c>
      <c r="AR168" s="128" t="s">
        <v>157</v>
      </c>
      <c r="AT168" s="136" t="s">
        <v>71</v>
      </c>
      <c r="AU168" s="136" t="s">
        <v>78</v>
      </c>
      <c r="AY168" s="128" t="s">
        <v>122</v>
      </c>
      <c r="BK168" s="137">
        <f>SUM(BK169:BK210)</f>
        <v>0</v>
      </c>
    </row>
    <row r="169" spans="1:65" s="2" customFormat="1" ht="24.2" customHeight="1">
      <c r="A169" s="29"/>
      <c r="B169" s="140"/>
      <c r="C169" s="141" t="s">
        <v>7</v>
      </c>
      <c r="D169" s="141" t="s">
        <v>124</v>
      </c>
      <c r="E169" s="142" t="s">
        <v>223</v>
      </c>
      <c r="F169" s="143" t="s">
        <v>224</v>
      </c>
      <c r="G169" s="144" t="s">
        <v>225</v>
      </c>
      <c r="H169" s="145">
        <v>145.8</v>
      </c>
      <c r="I169" s="146"/>
      <c r="J169" s="147">
        <f>ROUND(I169*H169,2)</f>
        <v>0</v>
      </c>
      <c r="K169" s="143" t="s">
        <v>126</v>
      </c>
      <c r="L169" s="30"/>
      <c r="M169" s="148" t="s">
        <v>1</v>
      </c>
      <c r="N169" s="149" t="s">
        <v>37</v>
      </c>
      <c r="O169" s="55"/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2" t="s">
        <v>194</v>
      </c>
      <c r="AT169" s="152" t="s">
        <v>124</v>
      </c>
      <c r="AU169" s="152" t="s">
        <v>80</v>
      </c>
      <c r="AY169" s="14" t="s">
        <v>122</v>
      </c>
      <c r="BE169" s="153">
        <f>IF(N169="základní",J169,0)</f>
        <v>0</v>
      </c>
      <c r="BF169" s="153">
        <f>IF(N169="snížená",J169,0)</f>
        <v>0</v>
      </c>
      <c r="BG169" s="153">
        <f>IF(N169="zákl. přenesená",J169,0)</f>
        <v>0</v>
      </c>
      <c r="BH169" s="153">
        <f>IF(N169="sníž. přenesená",J169,0)</f>
        <v>0</v>
      </c>
      <c r="BI169" s="153">
        <f>IF(N169="nulová",J169,0)</f>
        <v>0</v>
      </c>
      <c r="BJ169" s="14" t="s">
        <v>78</v>
      </c>
      <c r="BK169" s="153">
        <f>ROUND(I169*H169,2)</f>
        <v>0</v>
      </c>
      <c r="BL169" s="14" t="s">
        <v>194</v>
      </c>
      <c r="BM169" s="152" t="s">
        <v>808</v>
      </c>
    </row>
    <row r="170" spans="1:47" s="2" customFormat="1" ht="39">
      <c r="A170" s="29"/>
      <c r="B170" s="30"/>
      <c r="C170" s="29"/>
      <c r="D170" s="154" t="s">
        <v>128</v>
      </c>
      <c r="E170" s="29"/>
      <c r="F170" s="155" t="s">
        <v>226</v>
      </c>
      <c r="G170" s="29"/>
      <c r="H170" s="29"/>
      <c r="I170" s="156"/>
      <c r="J170" s="29"/>
      <c r="K170" s="29"/>
      <c r="L170" s="30"/>
      <c r="M170" s="157"/>
      <c r="N170" s="158"/>
      <c r="O170" s="55"/>
      <c r="P170" s="55"/>
      <c r="Q170" s="55"/>
      <c r="R170" s="55"/>
      <c r="S170" s="55"/>
      <c r="T170" s="56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4" t="s">
        <v>128</v>
      </c>
      <c r="AU170" s="14" t="s">
        <v>80</v>
      </c>
    </row>
    <row r="171" spans="1:65" s="2" customFormat="1" ht="24.2" customHeight="1">
      <c r="A171" s="29"/>
      <c r="B171" s="140"/>
      <c r="C171" s="141" t="s">
        <v>239</v>
      </c>
      <c r="D171" s="141" t="s">
        <v>124</v>
      </c>
      <c r="E171" s="142" t="s">
        <v>228</v>
      </c>
      <c r="F171" s="143" t="s">
        <v>229</v>
      </c>
      <c r="G171" s="144" t="s">
        <v>225</v>
      </c>
      <c r="H171" s="145">
        <v>97.2</v>
      </c>
      <c r="I171" s="146"/>
      <c r="J171" s="147">
        <f>ROUND(I171*H171,2)</f>
        <v>0</v>
      </c>
      <c r="K171" s="143" t="s">
        <v>126</v>
      </c>
      <c r="L171" s="30"/>
      <c r="M171" s="148" t="s">
        <v>1</v>
      </c>
      <c r="N171" s="149" t="s">
        <v>37</v>
      </c>
      <c r="O171" s="55"/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2" t="s">
        <v>194</v>
      </c>
      <c r="AT171" s="152" t="s">
        <v>124</v>
      </c>
      <c r="AU171" s="152" t="s">
        <v>80</v>
      </c>
      <c r="AY171" s="14" t="s">
        <v>122</v>
      </c>
      <c r="BE171" s="153">
        <f>IF(N171="základní",J171,0)</f>
        <v>0</v>
      </c>
      <c r="BF171" s="153">
        <f>IF(N171="snížená",J171,0)</f>
        <v>0</v>
      </c>
      <c r="BG171" s="153">
        <f>IF(N171="zákl. přenesená",J171,0)</f>
        <v>0</v>
      </c>
      <c r="BH171" s="153">
        <f>IF(N171="sníž. přenesená",J171,0)</f>
        <v>0</v>
      </c>
      <c r="BI171" s="153">
        <f>IF(N171="nulová",J171,0)</f>
        <v>0</v>
      </c>
      <c r="BJ171" s="14" t="s">
        <v>78</v>
      </c>
      <c r="BK171" s="153">
        <f>ROUND(I171*H171,2)</f>
        <v>0</v>
      </c>
      <c r="BL171" s="14" t="s">
        <v>194</v>
      </c>
      <c r="BM171" s="152" t="s">
        <v>809</v>
      </c>
    </row>
    <row r="172" spans="1:47" s="2" customFormat="1" ht="39">
      <c r="A172" s="29"/>
      <c r="B172" s="30"/>
      <c r="C172" s="29"/>
      <c r="D172" s="154" t="s">
        <v>128</v>
      </c>
      <c r="E172" s="29"/>
      <c r="F172" s="155" t="s">
        <v>230</v>
      </c>
      <c r="G172" s="29"/>
      <c r="H172" s="29"/>
      <c r="I172" s="156"/>
      <c r="J172" s="29"/>
      <c r="K172" s="29"/>
      <c r="L172" s="30"/>
      <c r="M172" s="157"/>
      <c r="N172" s="158"/>
      <c r="O172" s="55"/>
      <c r="P172" s="55"/>
      <c r="Q172" s="55"/>
      <c r="R172" s="55"/>
      <c r="S172" s="55"/>
      <c r="T172" s="56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4" t="s">
        <v>128</v>
      </c>
      <c r="AU172" s="14" t="s">
        <v>80</v>
      </c>
    </row>
    <row r="173" spans="1:65" s="2" customFormat="1" ht="24.2" customHeight="1">
      <c r="A173" s="29"/>
      <c r="B173" s="140"/>
      <c r="C173" s="141" t="s">
        <v>243</v>
      </c>
      <c r="D173" s="141" t="s">
        <v>124</v>
      </c>
      <c r="E173" s="142" t="s">
        <v>232</v>
      </c>
      <c r="F173" s="143" t="s">
        <v>233</v>
      </c>
      <c r="G173" s="144" t="s">
        <v>225</v>
      </c>
      <c r="H173" s="145">
        <v>162</v>
      </c>
      <c r="I173" s="146"/>
      <c r="J173" s="147">
        <f>ROUND(I173*H173,2)</f>
        <v>0</v>
      </c>
      <c r="K173" s="143" t="s">
        <v>138</v>
      </c>
      <c r="L173" s="30"/>
      <c r="M173" s="148" t="s">
        <v>1</v>
      </c>
      <c r="N173" s="149" t="s">
        <v>37</v>
      </c>
      <c r="O173" s="55"/>
      <c r="P173" s="150">
        <f>O173*H173</f>
        <v>0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2" t="s">
        <v>194</v>
      </c>
      <c r="AT173" s="152" t="s">
        <v>124</v>
      </c>
      <c r="AU173" s="152" t="s">
        <v>80</v>
      </c>
      <c r="AY173" s="14" t="s">
        <v>122</v>
      </c>
      <c r="BE173" s="153">
        <f>IF(N173="základní",J173,0)</f>
        <v>0</v>
      </c>
      <c r="BF173" s="153">
        <f>IF(N173="snížená",J173,0)</f>
        <v>0</v>
      </c>
      <c r="BG173" s="153">
        <f>IF(N173="zákl. přenesená",J173,0)</f>
        <v>0</v>
      </c>
      <c r="BH173" s="153">
        <f>IF(N173="sníž. přenesená",J173,0)</f>
        <v>0</v>
      </c>
      <c r="BI173" s="153">
        <f>IF(N173="nulová",J173,0)</f>
        <v>0</v>
      </c>
      <c r="BJ173" s="14" t="s">
        <v>78</v>
      </c>
      <c r="BK173" s="153">
        <f>ROUND(I173*H173,2)</f>
        <v>0</v>
      </c>
      <c r="BL173" s="14" t="s">
        <v>194</v>
      </c>
      <c r="BM173" s="152" t="s">
        <v>810</v>
      </c>
    </row>
    <row r="174" spans="1:47" s="2" customFormat="1" ht="39">
      <c r="A174" s="29"/>
      <c r="B174" s="30"/>
      <c r="C174" s="29"/>
      <c r="D174" s="154" t="s">
        <v>128</v>
      </c>
      <c r="E174" s="29"/>
      <c r="F174" s="155" t="s">
        <v>234</v>
      </c>
      <c r="G174" s="29"/>
      <c r="H174" s="29"/>
      <c r="I174" s="156"/>
      <c r="J174" s="29"/>
      <c r="K174" s="29"/>
      <c r="L174" s="30"/>
      <c r="M174" s="157"/>
      <c r="N174" s="158"/>
      <c r="O174" s="55"/>
      <c r="P174" s="55"/>
      <c r="Q174" s="55"/>
      <c r="R174" s="55"/>
      <c r="S174" s="55"/>
      <c r="T174" s="5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4" t="s">
        <v>128</v>
      </c>
      <c r="AU174" s="14" t="s">
        <v>80</v>
      </c>
    </row>
    <row r="175" spans="1:65" s="2" customFormat="1" ht="24.2" customHeight="1">
      <c r="A175" s="29"/>
      <c r="B175" s="140"/>
      <c r="C175" s="141" t="s">
        <v>580</v>
      </c>
      <c r="D175" s="141" t="s">
        <v>124</v>
      </c>
      <c r="E175" s="142" t="s">
        <v>236</v>
      </c>
      <c r="F175" s="143" t="s">
        <v>237</v>
      </c>
      <c r="G175" s="144" t="s">
        <v>225</v>
      </c>
      <c r="H175" s="145">
        <v>108</v>
      </c>
      <c r="I175" s="146"/>
      <c r="J175" s="147">
        <f>ROUND(I175*H175,2)</f>
        <v>0</v>
      </c>
      <c r="K175" s="143" t="s">
        <v>138</v>
      </c>
      <c r="L175" s="30"/>
      <c r="M175" s="148" t="s">
        <v>1</v>
      </c>
      <c r="N175" s="149" t="s">
        <v>37</v>
      </c>
      <c r="O175" s="55"/>
      <c r="P175" s="150">
        <f>O175*H175</f>
        <v>0</v>
      </c>
      <c r="Q175" s="150">
        <v>0</v>
      </c>
      <c r="R175" s="150">
        <f>Q175*H175</f>
        <v>0</v>
      </c>
      <c r="S175" s="150">
        <v>0</v>
      </c>
      <c r="T175" s="151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2" t="s">
        <v>194</v>
      </c>
      <c r="AT175" s="152" t="s">
        <v>124</v>
      </c>
      <c r="AU175" s="152" t="s">
        <v>80</v>
      </c>
      <c r="AY175" s="14" t="s">
        <v>122</v>
      </c>
      <c r="BE175" s="153">
        <f>IF(N175="základní",J175,0)</f>
        <v>0</v>
      </c>
      <c r="BF175" s="153">
        <f>IF(N175="snížená",J175,0)</f>
        <v>0</v>
      </c>
      <c r="BG175" s="153">
        <f>IF(N175="zákl. přenesená",J175,0)</f>
        <v>0</v>
      </c>
      <c r="BH175" s="153">
        <f>IF(N175="sníž. přenesená",J175,0)</f>
        <v>0</v>
      </c>
      <c r="BI175" s="153">
        <f>IF(N175="nulová",J175,0)</f>
        <v>0</v>
      </c>
      <c r="BJ175" s="14" t="s">
        <v>78</v>
      </c>
      <c r="BK175" s="153">
        <f>ROUND(I175*H175,2)</f>
        <v>0</v>
      </c>
      <c r="BL175" s="14" t="s">
        <v>194</v>
      </c>
      <c r="BM175" s="152" t="s">
        <v>811</v>
      </c>
    </row>
    <row r="176" spans="1:47" s="2" customFormat="1" ht="39">
      <c r="A176" s="29"/>
      <c r="B176" s="30"/>
      <c r="C176" s="29"/>
      <c r="D176" s="154" t="s">
        <v>128</v>
      </c>
      <c r="E176" s="29"/>
      <c r="F176" s="155" t="s">
        <v>238</v>
      </c>
      <c r="G176" s="29"/>
      <c r="H176" s="29"/>
      <c r="I176" s="156"/>
      <c r="J176" s="29"/>
      <c r="K176" s="29"/>
      <c r="L176" s="30"/>
      <c r="M176" s="157"/>
      <c r="N176" s="158"/>
      <c r="O176" s="55"/>
      <c r="P176" s="55"/>
      <c r="Q176" s="55"/>
      <c r="R176" s="55"/>
      <c r="S176" s="55"/>
      <c r="T176" s="56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T176" s="14" t="s">
        <v>128</v>
      </c>
      <c r="AU176" s="14" t="s">
        <v>80</v>
      </c>
    </row>
    <row r="177" spans="1:65" s="2" customFormat="1" ht="24.2" customHeight="1">
      <c r="A177" s="29"/>
      <c r="B177" s="140"/>
      <c r="C177" s="141" t="s">
        <v>582</v>
      </c>
      <c r="D177" s="141" t="s">
        <v>124</v>
      </c>
      <c r="E177" s="142" t="s">
        <v>240</v>
      </c>
      <c r="F177" s="143" t="s">
        <v>241</v>
      </c>
      <c r="G177" s="144" t="s">
        <v>225</v>
      </c>
      <c r="H177" s="145">
        <v>145.8</v>
      </c>
      <c r="I177" s="146"/>
      <c r="J177" s="147">
        <f>ROUND(I177*H177,2)</f>
        <v>0</v>
      </c>
      <c r="K177" s="143" t="s">
        <v>126</v>
      </c>
      <c r="L177" s="30"/>
      <c r="M177" s="148" t="s">
        <v>1</v>
      </c>
      <c r="N177" s="149" t="s">
        <v>37</v>
      </c>
      <c r="O177" s="55"/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2" t="s">
        <v>194</v>
      </c>
      <c r="AT177" s="152" t="s">
        <v>124</v>
      </c>
      <c r="AU177" s="152" t="s">
        <v>80</v>
      </c>
      <c r="AY177" s="14" t="s">
        <v>122</v>
      </c>
      <c r="BE177" s="153">
        <f>IF(N177="základní",J177,0)</f>
        <v>0</v>
      </c>
      <c r="BF177" s="153">
        <f>IF(N177="snížená",J177,0)</f>
        <v>0</v>
      </c>
      <c r="BG177" s="153">
        <f>IF(N177="zákl. přenesená",J177,0)</f>
        <v>0</v>
      </c>
      <c r="BH177" s="153">
        <f>IF(N177="sníž. přenesená",J177,0)</f>
        <v>0</v>
      </c>
      <c r="BI177" s="153">
        <f>IF(N177="nulová",J177,0)</f>
        <v>0</v>
      </c>
      <c r="BJ177" s="14" t="s">
        <v>78</v>
      </c>
      <c r="BK177" s="153">
        <f>ROUND(I177*H177,2)</f>
        <v>0</v>
      </c>
      <c r="BL177" s="14" t="s">
        <v>194</v>
      </c>
      <c r="BM177" s="152" t="s">
        <v>812</v>
      </c>
    </row>
    <row r="178" spans="1:47" s="2" customFormat="1" ht="39">
      <c r="A178" s="29"/>
      <c r="B178" s="30"/>
      <c r="C178" s="29"/>
      <c r="D178" s="154" t="s">
        <v>128</v>
      </c>
      <c r="E178" s="29"/>
      <c r="F178" s="155" t="s">
        <v>242</v>
      </c>
      <c r="G178" s="29"/>
      <c r="H178" s="29"/>
      <c r="I178" s="156"/>
      <c r="J178" s="29"/>
      <c r="K178" s="29"/>
      <c r="L178" s="30"/>
      <c r="M178" s="157"/>
      <c r="N178" s="158"/>
      <c r="O178" s="55"/>
      <c r="P178" s="55"/>
      <c r="Q178" s="55"/>
      <c r="R178" s="55"/>
      <c r="S178" s="55"/>
      <c r="T178" s="56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T178" s="14" t="s">
        <v>128</v>
      </c>
      <c r="AU178" s="14" t="s">
        <v>80</v>
      </c>
    </row>
    <row r="179" spans="1:65" s="2" customFormat="1" ht="24.2" customHeight="1">
      <c r="A179" s="29"/>
      <c r="B179" s="140"/>
      <c r="C179" s="141" t="s">
        <v>584</v>
      </c>
      <c r="D179" s="141" t="s">
        <v>124</v>
      </c>
      <c r="E179" s="142" t="s">
        <v>244</v>
      </c>
      <c r="F179" s="143" t="s">
        <v>245</v>
      </c>
      <c r="G179" s="144" t="s">
        <v>225</v>
      </c>
      <c r="H179" s="145">
        <v>97.2</v>
      </c>
      <c r="I179" s="146"/>
      <c r="J179" s="147">
        <f>ROUND(I179*H179,2)</f>
        <v>0</v>
      </c>
      <c r="K179" s="143" t="s">
        <v>126</v>
      </c>
      <c r="L179" s="30"/>
      <c r="M179" s="148" t="s">
        <v>1</v>
      </c>
      <c r="N179" s="149" t="s">
        <v>37</v>
      </c>
      <c r="O179" s="55"/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2" t="s">
        <v>194</v>
      </c>
      <c r="AT179" s="152" t="s">
        <v>124</v>
      </c>
      <c r="AU179" s="152" t="s">
        <v>80</v>
      </c>
      <c r="AY179" s="14" t="s">
        <v>122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14" t="s">
        <v>78</v>
      </c>
      <c r="BK179" s="153">
        <f>ROUND(I179*H179,2)</f>
        <v>0</v>
      </c>
      <c r="BL179" s="14" t="s">
        <v>194</v>
      </c>
      <c r="BM179" s="152" t="s">
        <v>813</v>
      </c>
    </row>
    <row r="180" spans="1:47" s="2" customFormat="1" ht="39">
      <c r="A180" s="29"/>
      <c r="B180" s="30"/>
      <c r="C180" s="29"/>
      <c r="D180" s="154" t="s">
        <v>128</v>
      </c>
      <c r="E180" s="29"/>
      <c r="F180" s="155" t="s">
        <v>246</v>
      </c>
      <c r="G180" s="29"/>
      <c r="H180" s="29"/>
      <c r="I180" s="156"/>
      <c r="J180" s="29"/>
      <c r="K180" s="29"/>
      <c r="L180" s="30"/>
      <c r="M180" s="157"/>
      <c r="N180" s="158"/>
      <c r="O180" s="55"/>
      <c r="P180" s="55"/>
      <c r="Q180" s="55"/>
      <c r="R180" s="55"/>
      <c r="S180" s="55"/>
      <c r="T180" s="56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T180" s="14" t="s">
        <v>128</v>
      </c>
      <c r="AU180" s="14" t="s">
        <v>80</v>
      </c>
    </row>
    <row r="181" spans="1:65" s="2" customFormat="1" ht="24.2" customHeight="1">
      <c r="A181" s="29"/>
      <c r="B181" s="140"/>
      <c r="C181" s="141" t="s">
        <v>603</v>
      </c>
      <c r="D181" s="141" t="s">
        <v>124</v>
      </c>
      <c r="E181" s="142" t="s">
        <v>248</v>
      </c>
      <c r="F181" s="143" t="s">
        <v>249</v>
      </c>
      <c r="G181" s="144" t="s">
        <v>225</v>
      </c>
      <c r="H181" s="145">
        <v>162</v>
      </c>
      <c r="I181" s="146"/>
      <c r="J181" s="147">
        <f>ROUND(I181*H181,2)</f>
        <v>0</v>
      </c>
      <c r="K181" s="143" t="s">
        <v>138</v>
      </c>
      <c r="L181" s="30"/>
      <c r="M181" s="148" t="s">
        <v>1</v>
      </c>
      <c r="N181" s="149" t="s">
        <v>37</v>
      </c>
      <c r="O181" s="55"/>
      <c r="P181" s="150">
        <f>O181*H181</f>
        <v>0</v>
      </c>
      <c r="Q181" s="150">
        <v>0</v>
      </c>
      <c r="R181" s="150">
        <f>Q181*H181</f>
        <v>0</v>
      </c>
      <c r="S181" s="150">
        <v>0</v>
      </c>
      <c r="T181" s="151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2" t="s">
        <v>194</v>
      </c>
      <c r="AT181" s="152" t="s">
        <v>124</v>
      </c>
      <c r="AU181" s="152" t="s">
        <v>80</v>
      </c>
      <c r="AY181" s="14" t="s">
        <v>122</v>
      </c>
      <c r="BE181" s="153">
        <f>IF(N181="základní",J181,0)</f>
        <v>0</v>
      </c>
      <c r="BF181" s="153">
        <f>IF(N181="snížená",J181,0)</f>
        <v>0</v>
      </c>
      <c r="BG181" s="153">
        <f>IF(N181="zákl. přenesená",J181,0)</f>
        <v>0</v>
      </c>
      <c r="BH181" s="153">
        <f>IF(N181="sníž. přenesená",J181,0)</f>
        <v>0</v>
      </c>
      <c r="BI181" s="153">
        <f>IF(N181="nulová",J181,0)</f>
        <v>0</v>
      </c>
      <c r="BJ181" s="14" t="s">
        <v>78</v>
      </c>
      <c r="BK181" s="153">
        <f>ROUND(I181*H181,2)</f>
        <v>0</v>
      </c>
      <c r="BL181" s="14" t="s">
        <v>194</v>
      </c>
      <c r="BM181" s="152" t="s">
        <v>814</v>
      </c>
    </row>
    <row r="182" spans="1:47" s="2" customFormat="1" ht="39">
      <c r="A182" s="29"/>
      <c r="B182" s="30"/>
      <c r="C182" s="29"/>
      <c r="D182" s="154" t="s">
        <v>128</v>
      </c>
      <c r="E182" s="29"/>
      <c r="F182" s="155" t="s">
        <v>250</v>
      </c>
      <c r="G182" s="29"/>
      <c r="H182" s="29"/>
      <c r="I182" s="156"/>
      <c r="J182" s="29"/>
      <c r="K182" s="29"/>
      <c r="L182" s="30"/>
      <c r="M182" s="157"/>
      <c r="N182" s="158"/>
      <c r="O182" s="55"/>
      <c r="P182" s="55"/>
      <c r="Q182" s="55"/>
      <c r="R182" s="55"/>
      <c r="S182" s="55"/>
      <c r="T182" s="56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T182" s="14" t="s">
        <v>128</v>
      </c>
      <c r="AU182" s="14" t="s">
        <v>80</v>
      </c>
    </row>
    <row r="183" spans="1:65" s="2" customFormat="1" ht="24.2" customHeight="1">
      <c r="A183" s="29"/>
      <c r="B183" s="140"/>
      <c r="C183" s="141" t="s">
        <v>262</v>
      </c>
      <c r="D183" s="141" t="s">
        <v>124</v>
      </c>
      <c r="E183" s="142" t="s">
        <v>252</v>
      </c>
      <c r="F183" s="143" t="s">
        <v>253</v>
      </c>
      <c r="G183" s="144" t="s">
        <v>225</v>
      </c>
      <c r="H183" s="145">
        <v>108</v>
      </c>
      <c r="I183" s="146"/>
      <c r="J183" s="147">
        <f>ROUND(I183*H183,2)</f>
        <v>0</v>
      </c>
      <c r="K183" s="143" t="s">
        <v>138</v>
      </c>
      <c r="L183" s="30"/>
      <c r="M183" s="148" t="s">
        <v>1</v>
      </c>
      <c r="N183" s="149" t="s">
        <v>37</v>
      </c>
      <c r="O183" s="55"/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2" t="s">
        <v>194</v>
      </c>
      <c r="AT183" s="152" t="s">
        <v>124</v>
      </c>
      <c r="AU183" s="152" t="s">
        <v>80</v>
      </c>
      <c r="AY183" s="14" t="s">
        <v>122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14" t="s">
        <v>78</v>
      </c>
      <c r="BK183" s="153">
        <f>ROUND(I183*H183,2)</f>
        <v>0</v>
      </c>
      <c r="BL183" s="14" t="s">
        <v>194</v>
      </c>
      <c r="BM183" s="152" t="s">
        <v>815</v>
      </c>
    </row>
    <row r="184" spans="1:47" s="2" customFormat="1" ht="39">
      <c r="A184" s="29"/>
      <c r="B184" s="30"/>
      <c r="C184" s="29"/>
      <c r="D184" s="154" t="s">
        <v>128</v>
      </c>
      <c r="E184" s="29"/>
      <c r="F184" s="155" t="s">
        <v>254</v>
      </c>
      <c r="G184" s="29"/>
      <c r="H184" s="29"/>
      <c r="I184" s="156"/>
      <c r="J184" s="29"/>
      <c r="K184" s="29"/>
      <c r="L184" s="30"/>
      <c r="M184" s="157"/>
      <c r="N184" s="158"/>
      <c r="O184" s="55"/>
      <c r="P184" s="55"/>
      <c r="Q184" s="55"/>
      <c r="R184" s="55"/>
      <c r="S184" s="55"/>
      <c r="T184" s="56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T184" s="14" t="s">
        <v>128</v>
      </c>
      <c r="AU184" s="14" t="s">
        <v>80</v>
      </c>
    </row>
    <row r="185" spans="1:65" s="2" customFormat="1" ht="21.75" customHeight="1">
      <c r="A185" s="29"/>
      <c r="B185" s="140"/>
      <c r="C185" s="141" t="s">
        <v>336</v>
      </c>
      <c r="D185" s="141" t="s">
        <v>124</v>
      </c>
      <c r="E185" s="142" t="s">
        <v>255</v>
      </c>
      <c r="F185" s="143" t="s">
        <v>256</v>
      </c>
      <c r="G185" s="144" t="s">
        <v>225</v>
      </c>
      <c r="H185" s="145">
        <v>500</v>
      </c>
      <c r="I185" s="146"/>
      <c r="J185" s="147">
        <f>ROUND(I185*H185,2)</f>
        <v>0</v>
      </c>
      <c r="K185" s="143" t="s">
        <v>126</v>
      </c>
      <c r="L185" s="30"/>
      <c r="M185" s="148" t="s">
        <v>1</v>
      </c>
      <c r="N185" s="149" t="s">
        <v>37</v>
      </c>
      <c r="O185" s="55"/>
      <c r="P185" s="150">
        <f>O185*H185</f>
        <v>0</v>
      </c>
      <c r="Q185" s="150">
        <v>0.0001224</v>
      </c>
      <c r="R185" s="150">
        <f>Q185*H185</f>
        <v>0.0612</v>
      </c>
      <c r="S185" s="150">
        <v>0</v>
      </c>
      <c r="T185" s="151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2" t="s">
        <v>194</v>
      </c>
      <c r="AT185" s="152" t="s">
        <v>124</v>
      </c>
      <c r="AU185" s="152" t="s">
        <v>80</v>
      </c>
      <c r="AY185" s="14" t="s">
        <v>122</v>
      </c>
      <c r="BE185" s="153">
        <f>IF(N185="základní",J185,0)</f>
        <v>0</v>
      </c>
      <c r="BF185" s="153">
        <f>IF(N185="snížená",J185,0)</f>
        <v>0</v>
      </c>
      <c r="BG185" s="153">
        <f>IF(N185="zákl. přenesená",J185,0)</f>
        <v>0</v>
      </c>
      <c r="BH185" s="153">
        <f>IF(N185="sníž. přenesená",J185,0)</f>
        <v>0</v>
      </c>
      <c r="BI185" s="153">
        <f>IF(N185="nulová",J185,0)</f>
        <v>0</v>
      </c>
      <c r="BJ185" s="14" t="s">
        <v>78</v>
      </c>
      <c r="BK185" s="153">
        <f>ROUND(I185*H185,2)</f>
        <v>0</v>
      </c>
      <c r="BL185" s="14" t="s">
        <v>194</v>
      </c>
      <c r="BM185" s="152" t="s">
        <v>816</v>
      </c>
    </row>
    <row r="186" spans="1:47" s="2" customFormat="1" ht="19.5">
      <c r="A186" s="29"/>
      <c r="B186" s="30"/>
      <c r="C186" s="29"/>
      <c r="D186" s="154" t="s">
        <v>128</v>
      </c>
      <c r="E186" s="29"/>
      <c r="F186" s="155" t="s">
        <v>257</v>
      </c>
      <c r="G186" s="29"/>
      <c r="H186" s="29"/>
      <c r="I186" s="156"/>
      <c r="J186" s="29"/>
      <c r="K186" s="29"/>
      <c r="L186" s="30"/>
      <c r="M186" s="157"/>
      <c r="N186" s="158"/>
      <c r="O186" s="55"/>
      <c r="P186" s="55"/>
      <c r="Q186" s="55"/>
      <c r="R186" s="55"/>
      <c r="S186" s="55"/>
      <c r="T186" s="56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4" t="s">
        <v>128</v>
      </c>
      <c r="AU186" s="14" t="s">
        <v>80</v>
      </c>
    </row>
    <row r="187" spans="1:65" s="2" customFormat="1" ht="24.2" customHeight="1">
      <c r="A187" s="29"/>
      <c r="B187" s="140"/>
      <c r="C187" s="160" t="s">
        <v>443</v>
      </c>
      <c r="D187" s="160" t="s">
        <v>258</v>
      </c>
      <c r="E187" s="161" t="s">
        <v>259</v>
      </c>
      <c r="F187" s="162" t="s">
        <v>260</v>
      </c>
      <c r="G187" s="163" t="s">
        <v>225</v>
      </c>
      <c r="H187" s="164">
        <v>500</v>
      </c>
      <c r="I187" s="165"/>
      <c r="J187" s="166">
        <f>ROUND(I187*H187,2)</f>
        <v>0</v>
      </c>
      <c r="K187" s="162" t="s">
        <v>126</v>
      </c>
      <c r="L187" s="167"/>
      <c r="M187" s="168" t="s">
        <v>1</v>
      </c>
      <c r="N187" s="169" t="s">
        <v>37</v>
      </c>
      <c r="O187" s="55"/>
      <c r="P187" s="150">
        <f>O187*H187</f>
        <v>0</v>
      </c>
      <c r="Q187" s="150">
        <v>2E-05</v>
      </c>
      <c r="R187" s="150">
        <f>Q187*H187</f>
        <v>0.01</v>
      </c>
      <c r="S187" s="150">
        <v>0</v>
      </c>
      <c r="T187" s="151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2" t="s">
        <v>261</v>
      </c>
      <c r="AT187" s="152" t="s">
        <v>258</v>
      </c>
      <c r="AU187" s="152" t="s">
        <v>80</v>
      </c>
      <c r="AY187" s="14" t="s">
        <v>122</v>
      </c>
      <c r="BE187" s="153">
        <f>IF(N187="základní",J187,0)</f>
        <v>0</v>
      </c>
      <c r="BF187" s="153">
        <f>IF(N187="snížená",J187,0)</f>
        <v>0</v>
      </c>
      <c r="BG187" s="153">
        <f>IF(N187="zákl. přenesená",J187,0)</f>
        <v>0</v>
      </c>
      <c r="BH187" s="153">
        <f>IF(N187="sníž. přenesená",J187,0)</f>
        <v>0</v>
      </c>
      <c r="BI187" s="153">
        <f>IF(N187="nulová",J187,0)</f>
        <v>0</v>
      </c>
      <c r="BJ187" s="14" t="s">
        <v>78</v>
      </c>
      <c r="BK187" s="153">
        <f>ROUND(I187*H187,2)</f>
        <v>0</v>
      </c>
      <c r="BL187" s="14" t="s">
        <v>261</v>
      </c>
      <c r="BM187" s="152" t="s">
        <v>817</v>
      </c>
    </row>
    <row r="188" spans="1:47" s="2" customFormat="1" ht="12">
      <c r="A188" s="29"/>
      <c r="B188" s="30"/>
      <c r="C188" s="29"/>
      <c r="D188" s="154" t="s">
        <v>128</v>
      </c>
      <c r="E188" s="29"/>
      <c r="F188" s="155" t="s">
        <v>260</v>
      </c>
      <c r="G188" s="29"/>
      <c r="H188" s="29"/>
      <c r="I188" s="156"/>
      <c r="J188" s="29"/>
      <c r="K188" s="29"/>
      <c r="L188" s="30"/>
      <c r="M188" s="157"/>
      <c r="N188" s="158"/>
      <c r="O188" s="55"/>
      <c r="P188" s="55"/>
      <c r="Q188" s="55"/>
      <c r="R188" s="55"/>
      <c r="S188" s="55"/>
      <c r="T188" s="56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T188" s="14" t="s">
        <v>128</v>
      </c>
      <c r="AU188" s="14" t="s">
        <v>80</v>
      </c>
    </row>
    <row r="189" spans="1:65" s="2" customFormat="1" ht="24.2" customHeight="1">
      <c r="A189" s="29"/>
      <c r="B189" s="140"/>
      <c r="C189" s="141" t="s">
        <v>608</v>
      </c>
      <c r="D189" s="141" t="s">
        <v>124</v>
      </c>
      <c r="E189" s="142" t="s">
        <v>263</v>
      </c>
      <c r="F189" s="143" t="s">
        <v>264</v>
      </c>
      <c r="G189" s="144" t="s">
        <v>160</v>
      </c>
      <c r="H189" s="145">
        <v>40.5</v>
      </c>
      <c r="I189" s="146"/>
      <c r="J189" s="147">
        <f>ROUND(I189*H189,2)</f>
        <v>0</v>
      </c>
      <c r="K189" s="143" t="s">
        <v>126</v>
      </c>
      <c r="L189" s="30"/>
      <c r="M189" s="148" t="s">
        <v>1</v>
      </c>
      <c r="N189" s="149" t="s">
        <v>37</v>
      </c>
      <c r="O189" s="55"/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2" t="s">
        <v>194</v>
      </c>
      <c r="AT189" s="152" t="s">
        <v>124</v>
      </c>
      <c r="AU189" s="152" t="s">
        <v>80</v>
      </c>
      <c r="AY189" s="14" t="s">
        <v>122</v>
      </c>
      <c r="BE189" s="153">
        <f>IF(N189="základní",J189,0)</f>
        <v>0</v>
      </c>
      <c r="BF189" s="153">
        <f>IF(N189="snížená",J189,0)</f>
        <v>0</v>
      </c>
      <c r="BG189" s="153">
        <f>IF(N189="zákl. přenesená",J189,0)</f>
        <v>0</v>
      </c>
      <c r="BH189" s="153">
        <f>IF(N189="sníž. přenesená",J189,0)</f>
        <v>0</v>
      </c>
      <c r="BI189" s="153">
        <f>IF(N189="nulová",J189,0)</f>
        <v>0</v>
      </c>
      <c r="BJ189" s="14" t="s">
        <v>78</v>
      </c>
      <c r="BK189" s="153">
        <f>ROUND(I189*H189,2)</f>
        <v>0</v>
      </c>
      <c r="BL189" s="14" t="s">
        <v>194</v>
      </c>
      <c r="BM189" s="152" t="s">
        <v>818</v>
      </c>
    </row>
    <row r="190" spans="1:47" s="2" customFormat="1" ht="29.25">
      <c r="A190" s="29"/>
      <c r="B190" s="30"/>
      <c r="C190" s="29"/>
      <c r="D190" s="154" t="s">
        <v>128</v>
      </c>
      <c r="E190" s="29"/>
      <c r="F190" s="155" t="s">
        <v>265</v>
      </c>
      <c r="G190" s="29"/>
      <c r="H190" s="29"/>
      <c r="I190" s="156"/>
      <c r="J190" s="29"/>
      <c r="K190" s="29"/>
      <c r="L190" s="30"/>
      <c r="M190" s="157"/>
      <c r="N190" s="158"/>
      <c r="O190" s="55"/>
      <c r="P190" s="55"/>
      <c r="Q190" s="55"/>
      <c r="R190" s="55"/>
      <c r="S190" s="55"/>
      <c r="T190" s="56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T190" s="14" t="s">
        <v>128</v>
      </c>
      <c r="AU190" s="14" t="s">
        <v>80</v>
      </c>
    </row>
    <row r="191" spans="1:47" s="2" customFormat="1" ht="19.5">
      <c r="A191" s="29"/>
      <c r="B191" s="30"/>
      <c r="C191" s="29"/>
      <c r="D191" s="154" t="s">
        <v>165</v>
      </c>
      <c r="E191" s="29"/>
      <c r="F191" s="159" t="s">
        <v>266</v>
      </c>
      <c r="G191" s="29"/>
      <c r="H191" s="29"/>
      <c r="I191" s="156"/>
      <c r="J191" s="29"/>
      <c r="K191" s="29"/>
      <c r="L191" s="30"/>
      <c r="M191" s="157"/>
      <c r="N191" s="158"/>
      <c r="O191" s="55"/>
      <c r="P191" s="55"/>
      <c r="Q191" s="55"/>
      <c r="R191" s="55"/>
      <c r="S191" s="55"/>
      <c r="T191" s="56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T191" s="14" t="s">
        <v>165</v>
      </c>
      <c r="AU191" s="14" t="s">
        <v>80</v>
      </c>
    </row>
    <row r="192" spans="1:65" s="2" customFormat="1" ht="24.2" customHeight="1">
      <c r="A192" s="29"/>
      <c r="B192" s="140"/>
      <c r="C192" s="141" t="s">
        <v>292</v>
      </c>
      <c r="D192" s="141" t="s">
        <v>124</v>
      </c>
      <c r="E192" s="142" t="s">
        <v>273</v>
      </c>
      <c r="F192" s="143" t="s">
        <v>274</v>
      </c>
      <c r="G192" s="144" t="s">
        <v>164</v>
      </c>
      <c r="H192" s="145">
        <v>0.54</v>
      </c>
      <c r="I192" s="146"/>
      <c r="J192" s="147">
        <f>ROUND(I192*H192,2)</f>
        <v>0</v>
      </c>
      <c r="K192" s="143" t="s">
        <v>126</v>
      </c>
      <c r="L192" s="30"/>
      <c r="M192" s="148" t="s">
        <v>1</v>
      </c>
      <c r="N192" s="149" t="s">
        <v>37</v>
      </c>
      <c r="O192" s="55"/>
      <c r="P192" s="150">
        <f>O192*H192</f>
        <v>0</v>
      </c>
      <c r="Q192" s="150">
        <v>1.0627727797</v>
      </c>
      <c r="R192" s="150">
        <f>Q192*H192</f>
        <v>0.573897301038</v>
      </c>
      <c r="S192" s="150">
        <v>0</v>
      </c>
      <c r="T192" s="151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2" t="s">
        <v>194</v>
      </c>
      <c r="AT192" s="152" t="s">
        <v>124</v>
      </c>
      <c r="AU192" s="152" t="s">
        <v>80</v>
      </c>
      <c r="AY192" s="14" t="s">
        <v>122</v>
      </c>
      <c r="BE192" s="153">
        <f>IF(N192="základní",J192,0)</f>
        <v>0</v>
      </c>
      <c r="BF192" s="153">
        <f>IF(N192="snížená",J192,0)</f>
        <v>0</v>
      </c>
      <c r="BG192" s="153">
        <f>IF(N192="zákl. přenesená",J192,0)</f>
        <v>0</v>
      </c>
      <c r="BH192" s="153">
        <f>IF(N192="sníž. přenesená",J192,0)</f>
        <v>0</v>
      </c>
      <c r="BI192" s="153">
        <f>IF(N192="nulová",J192,0)</f>
        <v>0</v>
      </c>
      <c r="BJ192" s="14" t="s">
        <v>78</v>
      </c>
      <c r="BK192" s="153">
        <f>ROUND(I192*H192,2)</f>
        <v>0</v>
      </c>
      <c r="BL192" s="14" t="s">
        <v>194</v>
      </c>
      <c r="BM192" s="152" t="s">
        <v>819</v>
      </c>
    </row>
    <row r="193" spans="1:47" s="2" customFormat="1" ht="12">
      <c r="A193" s="29"/>
      <c r="B193" s="30"/>
      <c r="C193" s="29"/>
      <c r="D193" s="154" t="s">
        <v>128</v>
      </c>
      <c r="E193" s="29"/>
      <c r="F193" s="155" t="s">
        <v>275</v>
      </c>
      <c r="G193" s="29"/>
      <c r="H193" s="29"/>
      <c r="I193" s="156"/>
      <c r="J193" s="29"/>
      <c r="K193" s="29"/>
      <c r="L193" s="30"/>
      <c r="M193" s="157"/>
      <c r="N193" s="158"/>
      <c r="O193" s="55"/>
      <c r="P193" s="55"/>
      <c r="Q193" s="55"/>
      <c r="R193" s="55"/>
      <c r="S193" s="55"/>
      <c r="T193" s="56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T193" s="14" t="s">
        <v>128</v>
      </c>
      <c r="AU193" s="14" t="s">
        <v>80</v>
      </c>
    </row>
    <row r="194" spans="1:65" s="2" customFormat="1" ht="24.2" customHeight="1">
      <c r="A194" s="29"/>
      <c r="B194" s="140"/>
      <c r="C194" s="141" t="s">
        <v>295</v>
      </c>
      <c r="D194" s="141" t="s">
        <v>124</v>
      </c>
      <c r="E194" s="142" t="s">
        <v>277</v>
      </c>
      <c r="F194" s="143" t="s">
        <v>278</v>
      </c>
      <c r="G194" s="144" t="s">
        <v>225</v>
      </c>
      <c r="H194" s="145">
        <v>243</v>
      </c>
      <c r="I194" s="146"/>
      <c r="J194" s="147">
        <f>ROUND(I194*H194,2)</f>
        <v>0</v>
      </c>
      <c r="K194" s="143" t="s">
        <v>126</v>
      </c>
      <c r="L194" s="30"/>
      <c r="M194" s="148" t="s">
        <v>1</v>
      </c>
      <c r="N194" s="149" t="s">
        <v>37</v>
      </c>
      <c r="O194" s="55"/>
      <c r="P194" s="150">
        <f>O194*H194</f>
        <v>0</v>
      </c>
      <c r="Q194" s="150">
        <v>0</v>
      </c>
      <c r="R194" s="150">
        <f>Q194*H194</f>
        <v>0</v>
      </c>
      <c r="S194" s="150">
        <v>0</v>
      </c>
      <c r="T194" s="151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2" t="s">
        <v>194</v>
      </c>
      <c r="AT194" s="152" t="s">
        <v>124</v>
      </c>
      <c r="AU194" s="152" t="s">
        <v>80</v>
      </c>
      <c r="AY194" s="14" t="s">
        <v>122</v>
      </c>
      <c r="BE194" s="153">
        <f>IF(N194="základní",J194,0)</f>
        <v>0</v>
      </c>
      <c r="BF194" s="153">
        <f>IF(N194="snížená",J194,0)</f>
        <v>0</v>
      </c>
      <c r="BG194" s="153">
        <f>IF(N194="zákl. přenesená",J194,0)</f>
        <v>0</v>
      </c>
      <c r="BH194" s="153">
        <f>IF(N194="sníž. přenesená",J194,0)</f>
        <v>0</v>
      </c>
      <c r="BI194" s="153">
        <f>IF(N194="nulová",J194,0)</f>
        <v>0</v>
      </c>
      <c r="BJ194" s="14" t="s">
        <v>78</v>
      </c>
      <c r="BK194" s="153">
        <f>ROUND(I194*H194,2)</f>
        <v>0</v>
      </c>
      <c r="BL194" s="14" t="s">
        <v>194</v>
      </c>
      <c r="BM194" s="152" t="s">
        <v>820</v>
      </c>
    </row>
    <row r="195" spans="1:47" s="2" customFormat="1" ht="19.5">
      <c r="A195" s="29"/>
      <c r="B195" s="30"/>
      <c r="C195" s="29"/>
      <c r="D195" s="154" t="s">
        <v>128</v>
      </c>
      <c r="E195" s="29"/>
      <c r="F195" s="155" t="s">
        <v>279</v>
      </c>
      <c r="G195" s="29"/>
      <c r="H195" s="29"/>
      <c r="I195" s="156"/>
      <c r="J195" s="29"/>
      <c r="K195" s="29"/>
      <c r="L195" s="30"/>
      <c r="M195" s="157"/>
      <c r="N195" s="158"/>
      <c r="O195" s="55"/>
      <c r="P195" s="55"/>
      <c r="Q195" s="55"/>
      <c r="R195" s="55"/>
      <c r="S195" s="55"/>
      <c r="T195" s="56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T195" s="14" t="s">
        <v>128</v>
      </c>
      <c r="AU195" s="14" t="s">
        <v>80</v>
      </c>
    </row>
    <row r="196" spans="1:65" s="2" customFormat="1" ht="24.2" customHeight="1">
      <c r="A196" s="29"/>
      <c r="B196" s="140"/>
      <c r="C196" s="141" t="s">
        <v>299</v>
      </c>
      <c r="D196" s="141" t="s">
        <v>124</v>
      </c>
      <c r="E196" s="142" t="s">
        <v>281</v>
      </c>
      <c r="F196" s="143" t="s">
        <v>282</v>
      </c>
      <c r="G196" s="144" t="s">
        <v>225</v>
      </c>
      <c r="H196" s="145">
        <v>929</v>
      </c>
      <c r="I196" s="146"/>
      <c r="J196" s="147">
        <f>ROUND(I196*H196,2)</f>
        <v>0</v>
      </c>
      <c r="K196" s="143" t="s">
        <v>126</v>
      </c>
      <c r="L196" s="30"/>
      <c r="M196" s="148" t="s">
        <v>1</v>
      </c>
      <c r="N196" s="149" t="s">
        <v>37</v>
      </c>
      <c r="O196" s="55"/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2" t="s">
        <v>194</v>
      </c>
      <c r="AT196" s="152" t="s">
        <v>124</v>
      </c>
      <c r="AU196" s="152" t="s">
        <v>80</v>
      </c>
      <c r="AY196" s="14" t="s">
        <v>122</v>
      </c>
      <c r="BE196" s="153">
        <f>IF(N196="základní",J196,0)</f>
        <v>0</v>
      </c>
      <c r="BF196" s="153">
        <f>IF(N196="snížená",J196,0)</f>
        <v>0</v>
      </c>
      <c r="BG196" s="153">
        <f>IF(N196="zákl. přenesená",J196,0)</f>
        <v>0</v>
      </c>
      <c r="BH196" s="153">
        <f>IF(N196="sníž. přenesená",J196,0)</f>
        <v>0</v>
      </c>
      <c r="BI196" s="153">
        <f>IF(N196="nulová",J196,0)</f>
        <v>0</v>
      </c>
      <c r="BJ196" s="14" t="s">
        <v>78</v>
      </c>
      <c r="BK196" s="153">
        <f>ROUND(I196*H196,2)</f>
        <v>0</v>
      </c>
      <c r="BL196" s="14" t="s">
        <v>194</v>
      </c>
      <c r="BM196" s="152" t="s">
        <v>821</v>
      </c>
    </row>
    <row r="197" spans="1:47" s="2" customFormat="1" ht="19.5">
      <c r="A197" s="29"/>
      <c r="B197" s="30"/>
      <c r="C197" s="29"/>
      <c r="D197" s="154" t="s">
        <v>128</v>
      </c>
      <c r="E197" s="29"/>
      <c r="F197" s="155" t="s">
        <v>283</v>
      </c>
      <c r="G197" s="29"/>
      <c r="H197" s="29"/>
      <c r="I197" s="156"/>
      <c r="J197" s="29"/>
      <c r="K197" s="29"/>
      <c r="L197" s="30"/>
      <c r="M197" s="157"/>
      <c r="N197" s="158"/>
      <c r="O197" s="55"/>
      <c r="P197" s="55"/>
      <c r="Q197" s="55"/>
      <c r="R197" s="55"/>
      <c r="S197" s="55"/>
      <c r="T197" s="56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T197" s="14" t="s">
        <v>128</v>
      </c>
      <c r="AU197" s="14" t="s">
        <v>80</v>
      </c>
    </row>
    <row r="198" spans="1:65" s="2" customFormat="1" ht="24.2" customHeight="1">
      <c r="A198" s="29"/>
      <c r="B198" s="140"/>
      <c r="C198" s="160" t="s">
        <v>311</v>
      </c>
      <c r="D198" s="160" t="s">
        <v>258</v>
      </c>
      <c r="E198" s="161" t="s">
        <v>285</v>
      </c>
      <c r="F198" s="162" t="s">
        <v>286</v>
      </c>
      <c r="G198" s="163" t="s">
        <v>225</v>
      </c>
      <c r="H198" s="164">
        <v>975</v>
      </c>
      <c r="I198" s="165"/>
      <c r="J198" s="166">
        <f>ROUND(I198*H198,2)</f>
        <v>0</v>
      </c>
      <c r="K198" s="162" t="s">
        <v>138</v>
      </c>
      <c r="L198" s="167"/>
      <c r="M198" s="168" t="s">
        <v>1</v>
      </c>
      <c r="N198" s="169" t="s">
        <v>37</v>
      </c>
      <c r="O198" s="55"/>
      <c r="P198" s="150">
        <f>O198*H198</f>
        <v>0</v>
      </c>
      <c r="Q198" s="150">
        <v>0.0002</v>
      </c>
      <c r="R198" s="150">
        <f>Q198*H198</f>
        <v>0.195</v>
      </c>
      <c r="S198" s="150">
        <v>0</v>
      </c>
      <c r="T198" s="151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2" t="s">
        <v>261</v>
      </c>
      <c r="AT198" s="152" t="s">
        <v>258</v>
      </c>
      <c r="AU198" s="152" t="s">
        <v>80</v>
      </c>
      <c r="AY198" s="14" t="s">
        <v>122</v>
      </c>
      <c r="BE198" s="153">
        <f>IF(N198="základní",J198,0)</f>
        <v>0</v>
      </c>
      <c r="BF198" s="153">
        <f>IF(N198="snížená",J198,0)</f>
        <v>0</v>
      </c>
      <c r="BG198" s="153">
        <f>IF(N198="zákl. přenesená",J198,0)</f>
        <v>0</v>
      </c>
      <c r="BH198" s="153">
        <f>IF(N198="sníž. přenesená",J198,0)</f>
        <v>0</v>
      </c>
      <c r="BI198" s="153">
        <f>IF(N198="nulová",J198,0)</f>
        <v>0</v>
      </c>
      <c r="BJ198" s="14" t="s">
        <v>78</v>
      </c>
      <c r="BK198" s="153">
        <f>ROUND(I198*H198,2)</f>
        <v>0</v>
      </c>
      <c r="BL198" s="14" t="s">
        <v>261</v>
      </c>
      <c r="BM198" s="152" t="s">
        <v>822</v>
      </c>
    </row>
    <row r="199" spans="1:47" s="2" customFormat="1" ht="19.5">
      <c r="A199" s="29"/>
      <c r="B199" s="30"/>
      <c r="C199" s="29"/>
      <c r="D199" s="154" t="s">
        <v>128</v>
      </c>
      <c r="E199" s="29"/>
      <c r="F199" s="155" t="s">
        <v>286</v>
      </c>
      <c r="G199" s="29"/>
      <c r="H199" s="29"/>
      <c r="I199" s="156"/>
      <c r="J199" s="29"/>
      <c r="K199" s="29"/>
      <c r="L199" s="30"/>
      <c r="M199" s="157"/>
      <c r="N199" s="158"/>
      <c r="O199" s="55"/>
      <c r="P199" s="55"/>
      <c r="Q199" s="55"/>
      <c r="R199" s="55"/>
      <c r="S199" s="55"/>
      <c r="T199" s="56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T199" s="14" t="s">
        <v>128</v>
      </c>
      <c r="AU199" s="14" t="s">
        <v>80</v>
      </c>
    </row>
    <row r="200" spans="1:47" s="2" customFormat="1" ht="19.5">
      <c r="A200" s="29"/>
      <c r="B200" s="30"/>
      <c r="C200" s="29"/>
      <c r="D200" s="154" t="s">
        <v>165</v>
      </c>
      <c r="E200" s="29"/>
      <c r="F200" s="159" t="s">
        <v>287</v>
      </c>
      <c r="G200" s="29"/>
      <c r="H200" s="29"/>
      <c r="I200" s="156"/>
      <c r="J200" s="29"/>
      <c r="K200" s="29"/>
      <c r="L200" s="30"/>
      <c r="M200" s="157"/>
      <c r="N200" s="158"/>
      <c r="O200" s="55"/>
      <c r="P200" s="55"/>
      <c r="Q200" s="55"/>
      <c r="R200" s="55"/>
      <c r="S200" s="55"/>
      <c r="T200" s="56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T200" s="14" t="s">
        <v>165</v>
      </c>
      <c r="AU200" s="14" t="s">
        <v>80</v>
      </c>
    </row>
    <row r="201" spans="1:65" s="2" customFormat="1" ht="24.2" customHeight="1">
      <c r="A201" s="29"/>
      <c r="B201" s="140"/>
      <c r="C201" s="141" t="s">
        <v>319</v>
      </c>
      <c r="D201" s="141" t="s">
        <v>124</v>
      </c>
      <c r="E201" s="142" t="s">
        <v>289</v>
      </c>
      <c r="F201" s="143" t="s">
        <v>290</v>
      </c>
      <c r="G201" s="144" t="s">
        <v>225</v>
      </c>
      <c r="H201" s="145">
        <v>810</v>
      </c>
      <c r="I201" s="146"/>
      <c r="J201" s="147">
        <f>ROUND(I201*H201,2)</f>
        <v>0</v>
      </c>
      <c r="K201" s="143" t="s">
        <v>126</v>
      </c>
      <c r="L201" s="30"/>
      <c r="M201" s="148" t="s">
        <v>1</v>
      </c>
      <c r="N201" s="149" t="s">
        <v>37</v>
      </c>
      <c r="O201" s="55"/>
      <c r="P201" s="150">
        <f>O201*H201</f>
        <v>0</v>
      </c>
      <c r="Q201" s="150">
        <v>0</v>
      </c>
      <c r="R201" s="150">
        <f>Q201*H201</f>
        <v>0</v>
      </c>
      <c r="S201" s="150">
        <v>0</v>
      </c>
      <c r="T201" s="151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2" t="s">
        <v>194</v>
      </c>
      <c r="AT201" s="152" t="s">
        <v>124</v>
      </c>
      <c r="AU201" s="152" t="s">
        <v>80</v>
      </c>
      <c r="AY201" s="14" t="s">
        <v>122</v>
      </c>
      <c r="BE201" s="153">
        <f>IF(N201="základní",J201,0)</f>
        <v>0</v>
      </c>
      <c r="BF201" s="153">
        <f>IF(N201="snížená",J201,0)</f>
        <v>0</v>
      </c>
      <c r="BG201" s="153">
        <f>IF(N201="zákl. přenesená",J201,0)</f>
        <v>0</v>
      </c>
      <c r="BH201" s="153">
        <f>IF(N201="sníž. přenesená",J201,0)</f>
        <v>0</v>
      </c>
      <c r="BI201" s="153">
        <f>IF(N201="nulová",J201,0)</f>
        <v>0</v>
      </c>
      <c r="BJ201" s="14" t="s">
        <v>78</v>
      </c>
      <c r="BK201" s="153">
        <f>ROUND(I201*H201,2)</f>
        <v>0</v>
      </c>
      <c r="BL201" s="14" t="s">
        <v>194</v>
      </c>
      <c r="BM201" s="152" t="s">
        <v>823</v>
      </c>
    </row>
    <row r="202" spans="1:47" s="2" customFormat="1" ht="19.5">
      <c r="A202" s="29"/>
      <c r="B202" s="30"/>
      <c r="C202" s="29"/>
      <c r="D202" s="154" t="s">
        <v>128</v>
      </c>
      <c r="E202" s="29"/>
      <c r="F202" s="155" t="s">
        <v>291</v>
      </c>
      <c r="G202" s="29"/>
      <c r="H202" s="29"/>
      <c r="I202" s="156"/>
      <c r="J202" s="29"/>
      <c r="K202" s="29"/>
      <c r="L202" s="30"/>
      <c r="M202" s="157"/>
      <c r="N202" s="158"/>
      <c r="O202" s="55"/>
      <c r="P202" s="55"/>
      <c r="Q202" s="55"/>
      <c r="R202" s="55"/>
      <c r="S202" s="55"/>
      <c r="T202" s="56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T202" s="14" t="s">
        <v>128</v>
      </c>
      <c r="AU202" s="14" t="s">
        <v>80</v>
      </c>
    </row>
    <row r="203" spans="1:65" s="2" customFormat="1" ht="24.2" customHeight="1">
      <c r="A203" s="29"/>
      <c r="B203" s="140"/>
      <c r="C203" s="160" t="s">
        <v>323</v>
      </c>
      <c r="D203" s="160" t="s">
        <v>258</v>
      </c>
      <c r="E203" s="161" t="s">
        <v>293</v>
      </c>
      <c r="F203" s="162" t="s">
        <v>294</v>
      </c>
      <c r="G203" s="163" t="s">
        <v>225</v>
      </c>
      <c r="H203" s="164">
        <v>851</v>
      </c>
      <c r="I203" s="165"/>
      <c r="J203" s="166">
        <f>ROUND(I203*H203,2)</f>
        <v>0</v>
      </c>
      <c r="K203" s="162" t="s">
        <v>138</v>
      </c>
      <c r="L203" s="167"/>
      <c r="M203" s="168" t="s">
        <v>1</v>
      </c>
      <c r="N203" s="169" t="s">
        <v>37</v>
      </c>
      <c r="O203" s="55"/>
      <c r="P203" s="150">
        <f>O203*H203</f>
        <v>0</v>
      </c>
      <c r="Q203" s="150">
        <v>0.00069</v>
      </c>
      <c r="R203" s="150">
        <f>Q203*H203</f>
        <v>0.58719</v>
      </c>
      <c r="S203" s="150">
        <v>0</v>
      </c>
      <c r="T203" s="151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2" t="s">
        <v>261</v>
      </c>
      <c r="AT203" s="152" t="s">
        <v>258</v>
      </c>
      <c r="AU203" s="152" t="s">
        <v>80</v>
      </c>
      <c r="AY203" s="14" t="s">
        <v>122</v>
      </c>
      <c r="BE203" s="153">
        <f>IF(N203="základní",J203,0)</f>
        <v>0</v>
      </c>
      <c r="BF203" s="153">
        <f>IF(N203="snížená",J203,0)</f>
        <v>0</v>
      </c>
      <c r="BG203" s="153">
        <f>IF(N203="zákl. přenesená",J203,0)</f>
        <v>0</v>
      </c>
      <c r="BH203" s="153">
        <f>IF(N203="sníž. přenesená",J203,0)</f>
        <v>0</v>
      </c>
      <c r="BI203" s="153">
        <f>IF(N203="nulová",J203,0)</f>
        <v>0</v>
      </c>
      <c r="BJ203" s="14" t="s">
        <v>78</v>
      </c>
      <c r="BK203" s="153">
        <f>ROUND(I203*H203,2)</f>
        <v>0</v>
      </c>
      <c r="BL203" s="14" t="s">
        <v>261</v>
      </c>
      <c r="BM203" s="152" t="s">
        <v>824</v>
      </c>
    </row>
    <row r="204" spans="1:47" s="2" customFormat="1" ht="19.5">
      <c r="A204" s="29"/>
      <c r="B204" s="30"/>
      <c r="C204" s="29"/>
      <c r="D204" s="154" t="s">
        <v>128</v>
      </c>
      <c r="E204" s="29"/>
      <c r="F204" s="155" t="s">
        <v>294</v>
      </c>
      <c r="G204" s="29"/>
      <c r="H204" s="29"/>
      <c r="I204" s="156"/>
      <c r="J204" s="29"/>
      <c r="K204" s="29"/>
      <c r="L204" s="30"/>
      <c r="M204" s="157"/>
      <c r="N204" s="158"/>
      <c r="O204" s="55"/>
      <c r="P204" s="55"/>
      <c r="Q204" s="55"/>
      <c r="R204" s="55"/>
      <c r="S204" s="55"/>
      <c r="T204" s="56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T204" s="14" t="s">
        <v>128</v>
      </c>
      <c r="AU204" s="14" t="s">
        <v>80</v>
      </c>
    </row>
    <row r="205" spans="1:65" s="2" customFormat="1" ht="24.2" customHeight="1">
      <c r="A205" s="29"/>
      <c r="B205" s="140"/>
      <c r="C205" s="141" t="s">
        <v>280</v>
      </c>
      <c r="D205" s="141" t="s">
        <v>124</v>
      </c>
      <c r="E205" s="142" t="s">
        <v>302</v>
      </c>
      <c r="F205" s="143" t="s">
        <v>303</v>
      </c>
      <c r="G205" s="144" t="s">
        <v>129</v>
      </c>
      <c r="H205" s="145">
        <v>2</v>
      </c>
      <c r="I205" s="146"/>
      <c r="J205" s="147">
        <f>ROUND(I205*H205,2)</f>
        <v>0</v>
      </c>
      <c r="K205" s="143" t="s">
        <v>138</v>
      </c>
      <c r="L205" s="30"/>
      <c r="M205" s="148" t="s">
        <v>1</v>
      </c>
      <c r="N205" s="149" t="s">
        <v>37</v>
      </c>
      <c r="O205" s="55"/>
      <c r="P205" s="150">
        <f>O205*H205</f>
        <v>0</v>
      </c>
      <c r="Q205" s="150">
        <v>0.84146</v>
      </c>
      <c r="R205" s="150">
        <f>Q205*H205</f>
        <v>1.68292</v>
      </c>
      <c r="S205" s="150">
        <v>0</v>
      </c>
      <c r="T205" s="151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2" t="s">
        <v>222</v>
      </c>
      <c r="AT205" s="152" t="s">
        <v>124</v>
      </c>
      <c r="AU205" s="152" t="s">
        <v>80</v>
      </c>
      <c r="AY205" s="14" t="s">
        <v>122</v>
      </c>
      <c r="BE205" s="153">
        <f>IF(N205="základní",J205,0)</f>
        <v>0</v>
      </c>
      <c r="BF205" s="153">
        <f>IF(N205="snížená",J205,0)</f>
        <v>0</v>
      </c>
      <c r="BG205" s="153">
        <f>IF(N205="zákl. přenesená",J205,0)</f>
        <v>0</v>
      </c>
      <c r="BH205" s="153">
        <f>IF(N205="sníž. přenesená",J205,0)</f>
        <v>0</v>
      </c>
      <c r="BI205" s="153">
        <f>IF(N205="nulová",J205,0)</f>
        <v>0</v>
      </c>
      <c r="BJ205" s="14" t="s">
        <v>78</v>
      </c>
      <c r="BK205" s="153">
        <f>ROUND(I205*H205,2)</f>
        <v>0</v>
      </c>
      <c r="BL205" s="14" t="s">
        <v>222</v>
      </c>
      <c r="BM205" s="152" t="s">
        <v>825</v>
      </c>
    </row>
    <row r="206" spans="1:47" s="2" customFormat="1" ht="29.25">
      <c r="A206" s="29"/>
      <c r="B206" s="30"/>
      <c r="C206" s="29"/>
      <c r="D206" s="154" t="s">
        <v>128</v>
      </c>
      <c r="E206" s="29"/>
      <c r="F206" s="155" t="s">
        <v>304</v>
      </c>
      <c r="G206" s="29"/>
      <c r="H206" s="29"/>
      <c r="I206" s="156"/>
      <c r="J206" s="29"/>
      <c r="K206" s="29"/>
      <c r="L206" s="30"/>
      <c r="M206" s="157"/>
      <c r="N206" s="158"/>
      <c r="O206" s="55"/>
      <c r="P206" s="55"/>
      <c r="Q206" s="55"/>
      <c r="R206" s="55"/>
      <c r="S206" s="55"/>
      <c r="T206" s="56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T206" s="14" t="s">
        <v>128</v>
      </c>
      <c r="AU206" s="14" t="s">
        <v>80</v>
      </c>
    </row>
    <row r="207" spans="1:65" s="2" customFormat="1" ht="24.2" customHeight="1">
      <c r="A207" s="29"/>
      <c r="B207" s="140"/>
      <c r="C207" s="141" t="s">
        <v>284</v>
      </c>
      <c r="D207" s="141" t="s">
        <v>124</v>
      </c>
      <c r="E207" s="142" t="s">
        <v>305</v>
      </c>
      <c r="F207" s="143" t="s">
        <v>306</v>
      </c>
      <c r="G207" s="144" t="s">
        <v>129</v>
      </c>
      <c r="H207" s="145">
        <v>2</v>
      </c>
      <c r="I207" s="146"/>
      <c r="J207" s="147">
        <f>ROUND(I207*H207,2)</f>
        <v>0</v>
      </c>
      <c r="K207" s="143" t="s">
        <v>126</v>
      </c>
      <c r="L207" s="30"/>
      <c r="M207" s="148" t="s">
        <v>1</v>
      </c>
      <c r="N207" s="149" t="s">
        <v>37</v>
      </c>
      <c r="O207" s="55"/>
      <c r="P207" s="150">
        <f>O207*H207</f>
        <v>0</v>
      </c>
      <c r="Q207" s="150">
        <v>0</v>
      </c>
      <c r="R207" s="150">
        <f>Q207*H207</f>
        <v>0</v>
      </c>
      <c r="S207" s="150">
        <v>0</v>
      </c>
      <c r="T207" s="151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2" t="s">
        <v>194</v>
      </c>
      <c r="AT207" s="152" t="s">
        <v>124</v>
      </c>
      <c r="AU207" s="152" t="s">
        <v>80</v>
      </c>
      <c r="AY207" s="14" t="s">
        <v>122</v>
      </c>
      <c r="BE207" s="153">
        <f>IF(N207="základní",J207,0)</f>
        <v>0</v>
      </c>
      <c r="BF207" s="153">
        <f>IF(N207="snížená",J207,0)</f>
        <v>0</v>
      </c>
      <c r="BG207" s="153">
        <f>IF(N207="zákl. přenesená",J207,0)</f>
        <v>0</v>
      </c>
      <c r="BH207" s="153">
        <f>IF(N207="sníž. přenesená",J207,0)</f>
        <v>0</v>
      </c>
      <c r="BI207" s="153">
        <f>IF(N207="nulová",J207,0)</f>
        <v>0</v>
      </c>
      <c r="BJ207" s="14" t="s">
        <v>78</v>
      </c>
      <c r="BK207" s="153">
        <f>ROUND(I207*H207,2)</f>
        <v>0</v>
      </c>
      <c r="BL207" s="14" t="s">
        <v>194</v>
      </c>
      <c r="BM207" s="152" t="s">
        <v>826</v>
      </c>
    </row>
    <row r="208" spans="1:47" s="2" customFormat="1" ht="19.5">
      <c r="A208" s="29"/>
      <c r="B208" s="30"/>
      <c r="C208" s="29"/>
      <c r="D208" s="154" t="s">
        <v>128</v>
      </c>
      <c r="E208" s="29"/>
      <c r="F208" s="155" t="s">
        <v>307</v>
      </c>
      <c r="G208" s="29"/>
      <c r="H208" s="29"/>
      <c r="I208" s="156"/>
      <c r="J208" s="29"/>
      <c r="K208" s="29"/>
      <c r="L208" s="30"/>
      <c r="M208" s="157"/>
      <c r="N208" s="158"/>
      <c r="O208" s="55"/>
      <c r="P208" s="55"/>
      <c r="Q208" s="55"/>
      <c r="R208" s="55"/>
      <c r="S208" s="55"/>
      <c r="T208" s="5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4" t="s">
        <v>128</v>
      </c>
      <c r="AU208" s="14" t="s">
        <v>80</v>
      </c>
    </row>
    <row r="209" spans="1:65" s="2" customFormat="1" ht="24.2" customHeight="1">
      <c r="A209" s="29"/>
      <c r="B209" s="140"/>
      <c r="C209" s="160" t="s">
        <v>479</v>
      </c>
      <c r="D209" s="160" t="s">
        <v>258</v>
      </c>
      <c r="E209" s="161" t="s">
        <v>308</v>
      </c>
      <c r="F209" s="162" t="s">
        <v>309</v>
      </c>
      <c r="G209" s="163" t="s">
        <v>129</v>
      </c>
      <c r="H209" s="164">
        <v>2</v>
      </c>
      <c r="I209" s="165"/>
      <c r="J209" s="166">
        <f>ROUND(I209*H209,2)</f>
        <v>0</v>
      </c>
      <c r="K209" s="162" t="s">
        <v>138</v>
      </c>
      <c r="L209" s="167"/>
      <c r="M209" s="168" t="s">
        <v>1</v>
      </c>
      <c r="N209" s="169" t="s">
        <v>37</v>
      </c>
      <c r="O209" s="55"/>
      <c r="P209" s="150">
        <f>O209*H209</f>
        <v>0</v>
      </c>
      <c r="Q209" s="150">
        <v>0.105</v>
      </c>
      <c r="R209" s="150">
        <f>Q209*H209</f>
        <v>0.21</v>
      </c>
      <c r="S209" s="150">
        <v>0</v>
      </c>
      <c r="T209" s="151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2" t="s">
        <v>261</v>
      </c>
      <c r="AT209" s="152" t="s">
        <v>258</v>
      </c>
      <c r="AU209" s="152" t="s">
        <v>80</v>
      </c>
      <c r="AY209" s="14" t="s">
        <v>122</v>
      </c>
      <c r="BE209" s="153">
        <f>IF(N209="základní",J209,0)</f>
        <v>0</v>
      </c>
      <c r="BF209" s="153">
        <f>IF(N209="snížená",J209,0)</f>
        <v>0</v>
      </c>
      <c r="BG209" s="153">
        <f>IF(N209="zákl. přenesená",J209,0)</f>
        <v>0</v>
      </c>
      <c r="BH209" s="153">
        <f>IF(N209="sníž. přenesená",J209,0)</f>
        <v>0</v>
      </c>
      <c r="BI209" s="153">
        <f>IF(N209="nulová",J209,0)</f>
        <v>0</v>
      </c>
      <c r="BJ209" s="14" t="s">
        <v>78</v>
      </c>
      <c r="BK209" s="153">
        <f>ROUND(I209*H209,2)</f>
        <v>0</v>
      </c>
      <c r="BL209" s="14" t="s">
        <v>261</v>
      </c>
      <c r="BM209" s="152" t="s">
        <v>827</v>
      </c>
    </row>
    <row r="210" spans="1:47" s="2" customFormat="1" ht="12">
      <c r="A210" s="29"/>
      <c r="B210" s="30"/>
      <c r="C210" s="29"/>
      <c r="D210" s="154" t="s">
        <v>128</v>
      </c>
      <c r="E210" s="29"/>
      <c r="F210" s="155" t="s">
        <v>310</v>
      </c>
      <c r="G210" s="29"/>
      <c r="H210" s="29"/>
      <c r="I210" s="156"/>
      <c r="J210" s="29"/>
      <c r="K210" s="29"/>
      <c r="L210" s="30"/>
      <c r="M210" s="157"/>
      <c r="N210" s="158"/>
      <c r="O210" s="55"/>
      <c r="P210" s="55"/>
      <c r="Q210" s="55"/>
      <c r="R210" s="55"/>
      <c r="S210" s="55"/>
      <c r="T210" s="56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T210" s="14" t="s">
        <v>128</v>
      </c>
      <c r="AU210" s="14" t="s">
        <v>80</v>
      </c>
    </row>
    <row r="211" spans="2:63" s="12" customFormat="1" ht="25.9" customHeight="1">
      <c r="B211" s="127"/>
      <c r="D211" s="128" t="s">
        <v>71</v>
      </c>
      <c r="E211" s="129" t="s">
        <v>315</v>
      </c>
      <c r="F211" s="129" t="s">
        <v>316</v>
      </c>
      <c r="I211" s="130"/>
      <c r="J211" s="131">
        <f>BK211</f>
        <v>0</v>
      </c>
      <c r="L211" s="127"/>
      <c r="M211" s="132"/>
      <c r="N211" s="133"/>
      <c r="O211" s="133"/>
      <c r="P211" s="134">
        <f>P212</f>
        <v>0</v>
      </c>
      <c r="Q211" s="133"/>
      <c r="R211" s="134">
        <f>R212</f>
        <v>0.15871000000000002</v>
      </c>
      <c r="S211" s="133"/>
      <c r="T211" s="135">
        <f>T212</f>
        <v>0</v>
      </c>
      <c r="AR211" s="128" t="s">
        <v>80</v>
      </c>
      <c r="AT211" s="136" t="s">
        <v>71</v>
      </c>
      <c r="AU211" s="136" t="s">
        <v>72</v>
      </c>
      <c r="AY211" s="128" t="s">
        <v>122</v>
      </c>
      <c r="BK211" s="137">
        <f>BK212</f>
        <v>0</v>
      </c>
    </row>
    <row r="212" spans="2:63" s="12" customFormat="1" ht="22.9" customHeight="1">
      <c r="B212" s="127"/>
      <c r="D212" s="128" t="s">
        <v>71</v>
      </c>
      <c r="E212" s="138" t="s">
        <v>317</v>
      </c>
      <c r="F212" s="138" t="s">
        <v>318</v>
      </c>
      <c r="I212" s="130"/>
      <c r="J212" s="139">
        <f>BK212</f>
        <v>0</v>
      </c>
      <c r="L212" s="127"/>
      <c r="M212" s="132"/>
      <c r="N212" s="133"/>
      <c r="O212" s="133"/>
      <c r="P212" s="134">
        <f>SUM(P213:P240)</f>
        <v>0</v>
      </c>
      <c r="Q212" s="133"/>
      <c r="R212" s="134">
        <f>SUM(R213:R240)</f>
        <v>0.15871000000000002</v>
      </c>
      <c r="S212" s="133"/>
      <c r="T212" s="135">
        <f>SUM(T213:T240)</f>
        <v>0</v>
      </c>
      <c r="AR212" s="128" t="s">
        <v>80</v>
      </c>
      <c r="AT212" s="136" t="s">
        <v>71</v>
      </c>
      <c r="AU212" s="136" t="s">
        <v>78</v>
      </c>
      <c r="AY212" s="128" t="s">
        <v>122</v>
      </c>
      <c r="BK212" s="137">
        <f>SUM(BK213:BK240)</f>
        <v>0</v>
      </c>
    </row>
    <row r="213" spans="1:65" s="2" customFormat="1" ht="21.75" customHeight="1">
      <c r="A213" s="29"/>
      <c r="B213" s="140"/>
      <c r="C213" s="141" t="s">
        <v>468</v>
      </c>
      <c r="D213" s="141" t="s">
        <v>124</v>
      </c>
      <c r="E213" s="142" t="s">
        <v>733</v>
      </c>
      <c r="F213" s="143" t="s">
        <v>734</v>
      </c>
      <c r="G213" s="144" t="s">
        <v>225</v>
      </c>
      <c r="H213" s="145">
        <v>25</v>
      </c>
      <c r="I213" s="146"/>
      <c r="J213" s="147">
        <f>ROUND(I213*H213,2)</f>
        <v>0</v>
      </c>
      <c r="K213" s="143" t="s">
        <v>126</v>
      </c>
      <c r="L213" s="30"/>
      <c r="M213" s="148" t="s">
        <v>1</v>
      </c>
      <c r="N213" s="149" t="s">
        <v>37</v>
      </c>
      <c r="O213" s="55"/>
      <c r="P213" s="150">
        <f>O213*H213</f>
        <v>0</v>
      </c>
      <c r="Q213" s="150">
        <v>0</v>
      </c>
      <c r="R213" s="150">
        <f>Q213*H213</f>
        <v>0</v>
      </c>
      <c r="S213" s="150">
        <v>0</v>
      </c>
      <c r="T213" s="151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2" t="s">
        <v>222</v>
      </c>
      <c r="AT213" s="152" t="s">
        <v>124</v>
      </c>
      <c r="AU213" s="152" t="s">
        <v>80</v>
      </c>
      <c r="AY213" s="14" t="s">
        <v>122</v>
      </c>
      <c r="BE213" s="153">
        <f>IF(N213="základní",J213,0)</f>
        <v>0</v>
      </c>
      <c r="BF213" s="153">
        <f>IF(N213="snížená",J213,0)</f>
        <v>0</v>
      </c>
      <c r="BG213" s="153">
        <f>IF(N213="zákl. přenesená",J213,0)</f>
        <v>0</v>
      </c>
      <c r="BH213" s="153">
        <f>IF(N213="sníž. přenesená",J213,0)</f>
        <v>0</v>
      </c>
      <c r="BI213" s="153">
        <f>IF(N213="nulová",J213,0)</f>
        <v>0</v>
      </c>
      <c r="BJ213" s="14" t="s">
        <v>78</v>
      </c>
      <c r="BK213" s="153">
        <f>ROUND(I213*H213,2)</f>
        <v>0</v>
      </c>
      <c r="BL213" s="14" t="s">
        <v>222</v>
      </c>
      <c r="BM213" s="152" t="s">
        <v>828</v>
      </c>
    </row>
    <row r="214" spans="1:47" s="2" customFormat="1" ht="19.5">
      <c r="A214" s="29"/>
      <c r="B214" s="30"/>
      <c r="C214" s="29"/>
      <c r="D214" s="154" t="s">
        <v>128</v>
      </c>
      <c r="E214" s="29"/>
      <c r="F214" s="155" t="s">
        <v>736</v>
      </c>
      <c r="G214" s="29"/>
      <c r="H214" s="29"/>
      <c r="I214" s="156"/>
      <c r="J214" s="29"/>
      <c r="K214" s="29"/>
      <c r="L214" s="30"/>
      <c r="M214" s="157"/>
      <c r="N214" s="158"/>
      <c r="O214" s="55"/>
      <c r="P214" s="55"/>
      <c r="Q214" s="55"/>
      <c r="R214" s="55"/>
      <c r="S214" s="55"/>
      <c r="T214" s="56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T214" s="14" t="s">
        <v>128</v>
      </c>
      <c r="AU214" s="14" t="s">
        <v>80</v>
      </c>
    </row>
    <row r="215" spans="1:65" s="2" customFormat="1" ht="16.5" customHeight="1">
      <c r="A215" s="29"/>
      <c r="B215" s="140"/>
      <c r="C215" s="160" t="s">
        <v>417</v>
      </c>
      <c r="D215" s="160" t="s">
        <v>258</v>
      </c>
      <c r="E215" s="161" t="s">
        <v>737</v>
      </c>
      <c r="F215" s="162" t="s">
        <v>738</v>
      </c>
      <c r="G215" s="163" t="s">
        <v>225</v>
      </c>
      <c r="H215" s="164">
        <v>25</v>
      </c>
      <c r="I215" s="165"/>
      <c r="J215" s="166">
        <f>ROUND(I215*H215,2)</f>
        <v>0</v>
      </c>
      <c r="K215" s="162" t="s">
        <v>126</v>
      </c>
      <c r="L215" s="167"/>
      <c r="M215" s="168" t="s">
        <v>1</v>
      </c>
      <c r="N215" s="169" t="s">
        <v>37</v>
      </c>
      <c r="O215" s="55"/>
      <c r="P215" s="150">
        <f>O215*H215</f>
        <v>0</v>
      </c>
      <c r="Q215" s="150">
        <v>0.00013</v>
      </c>
      <c r="R215" s="150">
        <f>Q215*H215</f>
        <v>0.00325</v>
      </c>
      <c r="S215" s="150">
        <v>0</v>
      </c>
      <c r="T215" s="151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2" t="s">
        <v>288</v>
      </c>
      <c r="AT215" s="152" t="s">
        <v>258</v>
      </c>
      <c r="AU215" s="152" t="s">
        <v>80</v>
      </c>
      <c r="AY215" s="14" t="s">
        <v>122</v>
      </c>
      <c r="BE215" s="153">
        <f>IF(N215="základní",J215,0)</f>
        <v>0</v>
      </c>
      <c r="BF215" s="153">
        <f>IF(N215="snížená",J215,0)</f>
        <v>0</v>
      </c>
      <c r="BG215" s="153">
        <f>IF(N215="zákl. přenesená",J215,0)</f>
        <v>0</v>
      </c>
      <c r="BH215" s="153">
        <f>IF(N215="sníž. přenesená",J215,0)</f>
        <v>0</v>
      </c>
      <c r="BI215" s="153">
        <f>IF(N215="nulová",J215,0)</f>
        <v>0</v>
      </c>
      <c r="BJ215" s="14" t="s">
        <v>78</v>
      </c>
      <c r="BK215" s="153">
        <f>ROUND(I215*H215,2)</f>
        <v>0</v>
      </c>
      <c r="BL215" s="14" t="s">
        <v>222</v>
      </c>
      <c r="BM215" s="152" t="s">
        <v>829</v>
      </c>
    </row>
    <row r="216" spans="1:47" s="2" customFormat="1" ht="12">
      <c r="A216" s="29"/>
      <c r="B216" s="30"/>
      <c r="C216" s="29"/>
      <c r="D216" s="154" t="s">
        <v>128</v>
      </c>
      <c r="E216" s="29"/>
      <c r="F216" s="155" t="s">
        <v>738</v>
      </c>
      <c r="G216" s="29"/>
      <c r="H216" s="29"/>
      <c r="I216" s="156"/>
      <c r="J216" s="29"/>
      <c r="K216" s="29"/>
      <c r="L216" s="30"/>
      <c r="M216" s="157"/>
      <c r="N216" s="158"/>
      <c r="O216" s="55"/>
      <c r="P216" s="55"/>
      <c r="Q216" s="55"/>
      <c r="R216" s="55"/>
      <c r="S216" s="55"/>
      <c r="T216" s="56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T216" s="14" t="s">
        <v>128</v>
      </c>
      <c r="AU216" s="14" t="s">
        <v>80</v>
      </c>
    </row>
    <row r="217" spans="1:65" s="2" customFormat="1" ht="24.2" customHeight="1">
      <c r="A217" s="29"/>
      <c r="B217" s="140"/>
      <c r="C217" s="141" t="s">
        <v>421</v>
      </c>
      <c r="D217" s="141" t="s">
        <v>124</v>
      </c>
      <c r="E217" s="142" t="s">
        <v>341</v>
      </c>
      <c r="F217" s="143" t="s">
        <v>342</v>
      </c>
      <c r="G217" s="144" t="s">
        <v>129</v>
      </c>
      <c r="H217" s="145">
        <v>1</v>
      </c>
      <c r="I217" s="146"/>
      <c r="J217" s="147">
        <f>ROUND(I217*H217,2)</f>
        <v>0</v>
      </c>
      <c r="K217" s="143" t="s">
        <v>126</v>
      </c>
      <c r="L217" s="30"/>
      <c r="M217" s="148" t="s">
        <v>1</v>
      </c>
      <c r="N217" s="149" t="s">
        <v>37</v>
      </c>
      <c r="O217" s="55"/>
      <c r="P217" s="150">
        <f>O217*H217</f>
        <v>0</v>
      </c>
      <c r="Q217" s="150">
        <v>0</v>
      </c>
      <c r="R217" s="150">
        <f>Q217*H217</f>
        <v>0</v>
      </c>
      <c r="S217" s="150">
        <v>0</v>
      </c>
      <c r="T217" s="151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2" t="s">
        <v>222</v>
      </c>
      <c r="AT217" s="152" t="s">
        <v>124</v>
      </c>
      <c r="AU217" s="152" t="s">
        <v>80</v>
      </c>
      <c r="AY217" s="14" t="s">
        <v>122</v>
      </c>
      <c r="BE217" s="153">
        <f>IF(N217="základní",J217,0)</f>
        <v>0</v>
      </c>
      <c r="BF217" s="153">
        <f>IF(N217="snížená",J217,0)</f>
        <v>0</v>
      </c>
      <c r="BG217" s="153">
        <f>IF(N217="zákl. přenesená",J217,0)</f>
        <v>0</v>
      </c>
      <c r="BH217" s="153">
        <f>IF(N217="sníž. přenesená",J217,0)</f>
        <v>0</v>
      </c>
      <c r="BI217" s="153">
        <f>IF(N217="nulová",J217,0)</f>
        <v>0</v>
      </c>
      <c r="BJ217" s="14" t="s">
        <v>78</v>
      </c>
      <c r="BK217" s="153">
        <f>ROUND(I217*H217,2)</f>
        <v>0</v>
      </c>
      <c r="BL217" s="14" t="s">
        <v>222</v>
      </c>
      <c r="BM217" s="152" t="s">
        <v>830</v>
      </c>
    </row>
    <row r="218" spans="1:47" s="2" customFormat="1" ht="19.5">
      <c r="A218" s="29"/>
      <c r="B218" s="30"/>
      <c r="C218" s="29"/>
      <c r="D218" s="154" t="s">
        <v>128</v>
      </c>
      <c r="E218" s="29"/>
      <c r="F218" s="155" t="s">
        <v>343</v>
      </c>
      <c r="G218" s="29"/>
      <c r="H218" s="29"/>
      <c r="I218" s="156"/>
      <c r="J218" s="29"/>
      <c r="K218" s="29"/>
      <c r="L218" s="30"/>
      <c r="M218" s="157"/>
      <c r="N218" s="158"/>
      <c r="O218" s="55"/>
      <c r="P218" s="55"/>
      <c r="Q218" s="55"/>
      <c r="R218" s="55"/>
      <c r="S218" s="55"/>
      <c r="T218" s="56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T218" s="14" t="s">
        <v>128</v>
      </c>
      <c r="AU218" s="14" t="s">
        <v>80</v>
      </c>
    </row>
    <row r="219" spans="1:65" s="2" customFormat="1" ht="16.5" customHeight="1">
      <c r="A219" s="29"/>
      <c r="B219" s="140"/>
      <c r="C219" s="160" t="s">
        <v>422</v>
      </c>
      <c r="D219" s="160" t="s">
        <v>258</v>
      </c>
      <c r="E219" s="161" t="s">
        <v>345</v>
      </c>
      <c r="F219" s="162" t="s">
        <v>346</v>
      </c>
      <c r="G219" s="163" t="s">
        <v>129</v>
      </c>
      <c r="H219" s="164">
        <v>1</v>
      </c>
      <c r="I219" s="165"/>
      <c r="J219" s="166">
        <f>ROUND(I219*H219,2)</f>
        <v>0</v>
      </c>
      <c r="K219" s="162" t="s">
        <v>138</v>
      </c>
      <c r="L219" s="167"/>
      <c r="M219" s="168" t="s">
        <v>1</v>
      </c>
      <c r="N219" s="169" t="s">
        <v>37</v>
      </c>
      <c r="O219" s="55"/>
      <c r="P219" s="150">
        <f>O219*H219</f>
        <v>0</v>
      </c>
      <c r="Q219" s="150">
        <v>0.00396</v>
      </c>
      <c r="R219" s="150">
        <f>Q219*H219</f>
        <v>0.00396</v>
      </c>
      <c r="S219" s="150">
        <v>0</v>
      </c>
      <c r="T219" s="151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2" t="s">
        <v>288</v>
      </c>
      <c r="AT219" s="152" t="s">
        <v>258</v>
      </c>
      <c r="AU219" s="152" t="s">
        <v>80</v>
      </c>
      <c r="AY219" s="14" t="s">
        <v>122</v>
      </c>
      <c r="BE219" s="153">
        <f>IF(N219="základní",J219,0)</f>
        <v>0</v>
      </c>
      <c r="BF219" s="153">
        <f>IF(N219="snížená",J219,0)</f>
        <v>0</v>
      </c>
      <c r="BG219" s="153">
        <f>IF(N219="zákl. přenesená",J219,0)</f>
        <v>0</v>
      </c>
      <c r="BH219" s="153">
        <f>IF(N219="sníž. přenesená",J219,0)</f>
        <v>0</v>
      </c>
      <c r="BI219" s="153">
        <f>IF(N219="nulová",J219,0)</f>
        <v>0</v>
      </c>
      <c r="BJ219" s="14" t="s">
        <v>78</v>
      </c>
      <c r="BK219" s="153">
        <f>ROUND(I219*H219,2)</f>
        <v>0</v>
      </c>
      <c r="BL219" s="14" t="s">
        <v>222</v>
      </c>
      <c r="BM219" s="152" t="s">
        <v>831</v>
      </c>
    </row>
    <row r="220" spans="1:47" s="2" customFormat="1" ht="12">
      <c r="A220" s="29"/>
      <c r="B220" s="30"/>
      <c r="C220" s="29"/>
      <c r="D220" s="154" t="s">
        <v>128</v>
      </c>
      <c r="E220" s="29"/>
      <c r="F220" s="155" t="s">
        <v>346</v>
      </c>
      <c r="G220" s="29"/>
      <c r="H220" s="29"/>
      <c r="I220" s="156"/>
      <c r="J220" s="29"/>
      <c r="K220" s="29"/>
      <c r="L220" s="30"/>
      <c r="M220" s="157"/>
      <c r="N220" s="158"/>
      <c r="O220" s="55"/>
      <c r="P220" s="55"/>
      <c r="Q220" s="55"/>
      <c r="R220" s="55"/>
      <c r="S220" s="55"/>
      <c r="T220" s="56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T220" s="14" t="s">
        <v>128</v>
      </c>
      <c r="AU220" s="14" t="s">
        <v>80</v>
      </c>
    </row>
    <row r="221" spans="1:47" s="2" customFormat="1" ht="19.5">
      <c r="A221" s="29"/>
      <c r="B221" s="30"/>
      <c r="C221" s="29"/>
      <c r="D221" s="154" t="s">
        <v>165</v>
      </c>
      <c r="E221" s="29"/>
      <c r="F221" s="159" t="s">
        <v>832</v>
      </c>
      <c r="G221" s="29"/>
      <c r="H221" s="29"/>
      <c r="I221" s="156"/>
      <c r="J221" s="29"/>
      <c r="K221" s="29"/>
      <c r="L221" s="30"/>
      <c r="M221" s="157"/>
      <c r="N221" s="158"/>
      <c r="O221" s="55"/>
      <c r="P221" s="55"/>
      <c r="Q221" s="55"/>
      <c r="R221" s="55"/>
      <c r="S221" s="55"/>
      <c r="T221" s="56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T221" s="14" t="s">
        <v>165</v>
      </c>
      <c r="AU221" s="14" t="s">
        <v>80</v>
      </c>
    </row>
    <row r="222" spans="1:65" s="2" customFormat="1" ht="24.2" customHeight="1">
      <c r="A222" s="29"/>
      <c r="B222" s="140"/>
      <c r="C222" s="141" t="s">
        <v>377</v>
      </c>
      <c r="D222" s="141" t="s">
        <v>124</v>
      </c>
      <c r="E222" s="142" t="s">
        <v>333</v>
      </c>
      <c r="F222" s="143" t="s">
        <v>334</v>
      </c>
      <c r="G222" s="144" t="s">
        <v>129</v>
      </c>
      <c r="H222" s="145">
        <v>23</v>
      </c>
      <c r="I222" s="146"/>
      <c r="J222" s="147">
        <f>ROUND(I222*H222,2)</f>
        <v>0</v>
      </c>
      <c r="K222" s="143" t="s">
        <v>126</v>
      </c>
      <c r="L222" s="30"/>
      <c r="M222" s="148" t="s">
        <v>1</v>
      </c>
      <c r="N222" s="149" t="s">
        <v>37</v>
      </c>
      <c r="O222" s="55"/>
      <c r="P222" s="150">
        <f>O222*H222</f>
        <v>0</v>
      </c>
      <c r="Q222" s="150">
        <v>0</v>
      </c>
      <c r="R222" s="150">
        <f>Q222*H222</f>
        <v>0</v>
      </c>
      <c r="S222" s="150">
        <v>0</v>
      </c>
      <c r="T222" s="151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2" t="s">
        <v>222</v>
      </c>
      <c r="AT222" s="152" t="s">
        <v>124</v>
      </c>
      <c r="AU222" s="152" t="s">
        <v>80</v>
      </c>
      <c r="AY222" s="14" t="s">
        <v>122</v>
      </c>
      <c r="BE222" s="153">
        <f>IF(N222="základní",J222,0)</f>
        <v>0</v>
      </c>
      <c r="BF222" s="153">
        <f>IF(N222="snížená",J222,0)</f>
        <v>0</v>
      </c>
      <c r="BG222" s="153">
        <f>IF(N222="zákl. přenesená",J222,0)</f>
        <v>0</v>
      </c>
      <c r="BH222" s="153">
        <f>IF(N222="sníž. přenesená",J222,0)</f>
        <v>0</v>
      </c>
      <c r="BI222" s="153">
        <f>IF(N222="nulová",J222,0)</f>
        <v>0</v>
      </c>
      <c r="BJ222" s="14" t="s">
        <v>78</v>
      </c>
      <c r="BK222" s="153">
        <f>ROUND(I222*H222,2)</f>
        <v>0</v>
      </c>
      <c r="BL222" s="14" t="s">
        <v>222</v>
      </c>
      <c r="BM222" s="152" t="s">
        <v>833</v>
      </c>
    </row>
    <row r="223" spans="1:47" s="2" customFormat="1" ht="29.25">
      <c r="A223" s="29"/>
      <c r="B223" s="30"/>
      <c r="C223" s="29"/>
      <c r="D223" s="154" t="s">
        <v>128</v>
      </c>
      <c r="E223" s="29"/>
      <c r="F223" s="155" t="s">
        <v>335</v>
      </c>
      <c r="G223" s="29"/>
      <c r="H223" s="29"/>
      <c r="I223" s="156"/>
      <c r="J223" s="29"/>
      <c r="K223" s="29"/>
      <c r="L223" s="30"/>
      <c r="M223" s="157"/>
      <c r="N223" s="158"/>
      <c r="O223" s="55"/>
      <c r="P223" s="55"/>
      <c r="Q223" s="55"/>
      <c r="R223" s="55"/>
      <c r="S223" s="55"/>
      <c r="T223" s="56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T223" s="14" t="s">
        <v>128</v>
      </c>
      <c r="AU223" s="14" t="s">
        <v>80</v>
      </c>
    </row>
    <row r="224" spans="1:65" s="2" customFormat="1" ht="24.2" customHeight="1">
      <c r="A224" s="29"/>
      <c r="B224" s="140"/>
      <c r="C224" s="160" t="s">
        <v>385</v>
      </c>
      <c r="D224" s="160" t="s">
        <v>258</v>
      </c>
      <c r="E224" s="161" t="s">
        <v>337</v>
      </c>
      <c r="F224" s="162" t="s">
        <v>338</v>
      </c>
      <c r="G224" s="163" t="s">
        <v>339</v>
      </c>
      <c r="H224" s="164">
        <v>23</v>
      </c>
      <c r="I224" s="165"/>
      <c r="J224" s="166">
        <f>ROUND(I224*H224,2)</f>
        <v>0</v>
      </c>
      <c r="K224" s="162" t="s">
        <v>138</v>
      </c>
      <c r="L224" s="167"/>
      <c r="M224" s="168" t="s">
        <v>1</v>
      </c>
      <c r="N224" s="169" t="s">
        <v>37</v>
      </c>
      <c r="O224" s="55"/>
      <c r="P224" s="150">
        <f>O224*H224</f>
        <v>0</v>
      </c>
      <c r="Q224" s="150">
        <v>0.00606</v>
      </c>
      <c r="R224" s="150">
        <f>Q224*H224</f>
        <v>0.13938</v>
      </c>
      <c r="S224" s="150">
        <v>0</v>
      </c>
      <c r="T224" s="151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2" t="s">
        <v>288</v>
      </c>
      <c r="AT224" s="152" t="s">
        <v>258</v>
      </c>
      <c r="AU224" s="152" t="s">
        <v>80</v>
      </c>
      <c r="AY224" s="14" t="s">
        <v>122</v>
      </c>
      <c r="BE224" s="153">
        <f>IF(N224="základní",J224,0)</f>
        <v>0</v>
      </c>
      <c r="BF224" s="153">
        <f>IF(N224="snížená",J224,0)</f>
        <v>0</v>
      </c>
      <c r="BG224" s="153">
        <f>IF(N224="zákl. přenesená",J224,0)</f>
        <v>0</v>
      </c>
      <c r="BH224" s="153">
        <f>IF(N224="sníž. přenesená",J224,0)</f>
        <v>0</v>
      </c>
      <c r="BI224" s="153">
        <f>IF(N224="nulová",J224,0)</f>
        <v>0</v>
      </c>
      <c r="BJ224" s="14" t="s">
        <v>78</v>
      </c>
      <c r="BK224" s="153">
        <f>ROUND(I224*H224,2)</f>
        <v>0</v>
      </c>
      <c r="BL224" s="14" t="s">
        <v>222</v>
      </c>
      <c r="BM224" s="152" t="s">
        <v>834</v>
      </c>
    </row>
    <row r="225" spans="1:47" s="2" customFormat="1" ht="12">
      <c r="A225" s="29"/>
      <c r="B225" s="30"/>
      <c r="C225" s="29"/>
      <c r="D225" s="154" t="s">
        <v>128</v>
      </c>
      <c r="E225" s="29"/>
      <c r="F225" s="155" t="s">
        <v>338</v>
      </c>
      <c r="G225" s="29"/>
      <c r="H225" s="29"/>
      <c r="I225" s="156"/>
      <c r="J225" s="29"/>
      <c r="K225" s="29"/>
      <c r="L225" s="30"/>
      <c r="M225" s="157"/>
      <c r="N225" s="158"/>
      <c r="O225" s="55"/>
      <c r="P225" s="55"/>
      <c r="Q225" s="55"/>
      <c r="R225" s="55"/>
      <c r="S225" s="55"/>
      <c r="T225" s="56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T225" s="14" t="s">
        <v>128</v>
      </c>
      <c r="AU225" s="14" t="s">
        <v>80</v>
      </c>
    </row>
    <row r="226" spans="1:65" s="2" customFormat="1" ht="24.2" customHeight="1">
      <c r="A226" s="29"/>
      <c r="B226" s="140"/>
      <c r="C226" s="141" t="s">
        <v>720</v>
      </c>
      <c r="D226" s="141" t="s">
        <v>124</v>
      </c>
      <c r="E226" s="142" t="s">
        <v>352</v>
      </c>
      <c r="F226" s="143" t="s">
        <v>353</v>
      </c>
      <c r="G226" s="144" t="s">
        <v>129</v>
      </c>
      <c r="H226" s="145">
        <v>1</v>
      </c>
      <c r="I226" s="146"/>
      <c r="J226" s="147">
        <f>ROUND(I226*H226,2)</f>
        <v>0</v>
      </c>
      <c r="K226" s="143" t="s">
        <v>138</v>
      </c>
      <c r="L226" s="30"/>
      <c r="M226" s="148" t="s">
        <v>1</v>
      </c>
      <c r="N226" s="149" t="s">
        <v>37</v>
      </c>
      <c r="O226" s="55"/>
      <c r="P226" s="150">
        <f>O226*H226</f>
        <v>0</v>
      </c>
      <c r="Q226" s="150">
        <v>0</v>
      </c>
      <c r="R226" s="150">
        <f>Q226*H226</f>
        <v>0</v>
      </c>
      <c r="S226" s="150">
        <v>0</v>
      </c>
      <c r="T226" s="151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2" t="s">
        <v>222</v>
      </c>
      <c r="AT226" s="152" t="s">
        <v>124</v>
      </c>
      <c r="AU226" s="152" t="s">
        <v>80</v>
      </c>
      <c r="AY226" s="14" t="s">
        <v>122</v>
      </c>
      <c r="BE226" s="153">
        <f>IF(N226="základní",J226,0)</f>
        <v>0</v>
      </c>
      <c r="BF226" s="153">
        <f>IF(N226="snížená",J226,0)</f>
        <v>0</v>
      </c>
      <c r="BG226" s="153">
        <f>IF(N226="zákl. přenesená",J226,0)</f>
        <v>0</v>
      </c>
      <c r="BH226" s="153">
        <f>IF(N226="sníž. přenesená",J226,0)</f>
        <v>0</v>
      </c>
      <c r="BI226" s="153">
        <f>IF(N226="nulová",J226,0)</f>
        <v>0</v>
      </c>
      <c r="BJ226" s="14" t="s">
        <v>78</v>
      </c>
      <c r="BK226" s="153">
        <f>ROUND(I226*H226,2)</f>
        <v>0</v>
      </c>
      <c r="BL226" s="14" t="s">
        <v>222</v>
      </c>
      <c r="BM226" s="152" t="s">
        <v>835</v>
      </c>
    </row>
    <row r="227" spans="1:47" s="2" customFormat="1" ht="12">
      <c r="A227" s="29"/>
      <c r="B227" s="30"/>
      <c r="C227" s="29"/>
      <c r="D227" s="154" t="s">
        <v>128</v>
      </c>
      <c r="E227" s="29"/>
      <c r="F227" s="155" t="s">
        <v>353</v>
      </c>
      <c r="G227" s="29"/>
      <c r="H227" s="29"/>
      <c r="I227" s="156"/>
      <c r="J227" s="29"/>
      <c r="K227" s="29"/>
      <c r="L227" s="30"/>
      <c r="M227" s="157"/>
      <c r="N227" s="158"/>
      <c r="O227" s="55"/>
      <c r="P227" s="55"/>
      <c r="Q227" s="55"/>
      <c r="R227" s="55"/>
      <c r="S227" s="55"/>
      <c r="T227" s="56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T227" s="14" t="s">
        <v>128</v>
      </c>
      <c r="AU227" s="14" t="s">
        <v>80</v>
      </c>
    </row>
    <row r="228" spans="1:47" s="2" customFormat="1" ht="19.5">
      <c r="A228" s="29"/>
      <c r="B228" s="30"/>
      <c r="C228" s="29"/>
      <c r="D228" s="154" t="s">
        <v>165</v>
      </c>
      <c r="E228" s="29"/>
      <c r="F228" s="159" t="s">
        <v>354</v>
      </c>
      <c r="G228" s="29"/>
      <c r="H228" s="29"/>
      <c r="I228" s="156"/>
      <c r="J228" s="29"/>
      <c r="K228" s="29"/>
      <c r="L228" s="30"/>
      <c r="M228" s="157"/>
      <c r="N228" s="158"/>
      <c r="O228" s="55"/>
      <c r="P228" s="55"/>
      <c r="Q228" s="55"/>
      <c r="R228" s="55"/>
      <c r="S228" s="55"/>
      <c r="T228" s="56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T228" s="14" t="s">
        <v>165</v>
      </c>
      <c r="AU228" s="14" t="s">
        <v>80</v>
      </c>
    </row>
    <row r="229" spans="1:65" s="2" customFormat="1" ht="24.2" customHeight="1">
      <c r="A229" s="29"/>
      <c r="B229" s="140"/>
      <c r="C229" s="160" t="s">
        <v>717</v>
      </c>
      <c r="D229" s="160" t="s">
        <v>258</v>
      </c>
      <c r="E229" s="161" t="s">
        <v>356</v>
      </c>
      <c r="F229" s="162" t="s">
        <v>357</v>
      </c>
      <c r="G229" s="163" t="s">
        <v>339</v>
      </c>
      <c r="H229" s="164">
        <v>1</v>
      </c>
      <c r="I229" s="165"/>
      <c r="J229" s="166">
        <f>ROUND(I229*H229,2)</f>
        <v>0</v>
      </c>
      <c r="K229" s="162" t="s">
        <v>138</v>
      </c>
      <c r="L229" s="167"/>
      <c r="M229" s="168" t="s">
        <v>1</v>
      </c>
      <c r="N229" s="169" t="s">
        <v>37</v>
      </c>
      <c r="O229" s="55"/>
      <c r="P229" s="150">
        <f>O229*H229</f>
        <v>0</v>
      </c>
      <c r="Q229" s="150">
        <v>0.00606</v>
      </c>
      <c r="R229" s="150">
        <f>Q229*H229</f>
        <v>0.00606</v>
      </c>
      <c r="S229" s="150">
        <v>0</v>
      </c>
      <c r="T229" s="151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2" t="s">
        <v>288</v>
      </c>
      <c r="AT229" s="152" t="s">
        <v>258</v>
      </c>
      <c r="AU229" s="152" t="s">
        <v>80</v>
      </c>
      <c r="AY229" s="14" t="s">
        <v>122</v>
      </c>
      <c r="BE229" s="153">
        <f>IF(N229="základní",J229,0)</f>
        <v>0</v>
      </c>
      <c r="BF229" s="153">
        <f>IF(N229="snížená",J229,0)</f>
        <v>0</v>
      </c>
      <c r="BG229" s="153">
        <f>IF(N229="zákl. přenesená",J229,0)</f>
        <v>0</v>
      </c>
      <c r="BH229" s="153">
        <f>IF(N229="sníž. přenesená",J229,0)</f>
        <v>0</v>
      </c>
      <c r="BI229" s="153">
        <f>IF(N229="nulová",J229,0)</f>
        <v>0</v>
      </c>
      <c r="BJ229" s="14" t="s">
        <v>78</v>
      </c>
      <c r="BK229" s="153">
        <f>ROUND(I229*H229,2)</f>
        <v>0</v>
      </c>
      <c r="BL229" s="14" t="s">
        <v>222</v>
      </c>
      <c r="BM229" s="152" t="s">
        <v>836</v>
      </c>
    </row>
    <row r="230" spans="1:47" s="2" customFormat="1" ht="12">
      <c r="A230" s="29"/>
      <c r="B230" s="30"/>
      <c r="C230" s="29"/>
      <c r="D230" s="154" t="s">
        <v>128</v>
      </c>
      <c r="E230" s="29"/>
      <c r="F230" s="155" t="s">
        <v>357</v>
      </c>
      <c r="G230" s="29"/>
      <c r="H230" s="29"/>
      <c r="I230" s="156"/>
      <c r="J230" s="29"/>
      <c r="K230" s="29"/>
      <c r="L230" s="30"/>
      <c r="M230" s="157"/>
      <c r="N230" s="158"/>
      <c r="O230" s="55"/>
      <c r="P230" s="55"/>
      <c r="Q230" s="55"/>
      <c r="R230" s="55"/>
      <c r="S230" s="55"/>
      <c r="T230" s="56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T230" s="14" t="s">
        <v>128</v>
      </c>
      <c r="AU230" s="14" t="s">
        <v>80</v>
      </c>
    </row>
    <row r="231" spans="1:65" s="2" customFormat="1" ht="16.5" customHeight="1">
      <c r="A231" s="29"/>
      <c r="B231" s="140"/>
      <c r="C231" s="141" t="s">
        <v>433</v>
      </c>
      <c r="D231" s="141" t="s">
        <v>124</v>
      </c>
      <c r="E231" s="142" t="s">
        <v>359</v>
      </c>
      <c r="F231" s="143" t="s">
        <v>745</v>
      </c>
      <c r="G231" s="144" t="s">
        <v>129</v>
      </c>
      <c r="H231" s="145">
        <v>2</v>
      </c>
      <c r="I231" s="146"/>
      <c r="J231" s="147">
        <f>ROUND(I231*H231,2)</f>
        <v>0</v>
      </c>
      <c r="K231" s="143" t="s">
        <v>138</v>
      </c>
      <c r="L231" s="30"/>
      <c r="M231" s="148" t="s">
        <v>1</v>
      </c>
      <c r="N231" s="149" t="s">
        <v>37</v>
      </c>
      <c r="O231" s="55"/>
      <c r="P231" s="150">
        <f>O231*H231</f>
        <v>0</v>
      </c>
      <c r="Q231" s="150">
        <v>0</v>
      </c>
      <c r="R231" s="150">
        <f>Q231*H231</f>
        <v>0</v>
      </c>
      <c r="S231" s="150">
        <v>0</v>
      </c>
      <c r="T231" s="151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2" t="s">
        <v>222</v>
      </c>
      <c r="AT231" s="152" t="s">
        <v>124</v>
      </c>
      <c r="AU231" s="152" t="s">
        <v>80</v>
      </c>
      <c r="AY231" s="14" t="s">
        <v>122</v>
      </c>
      <c r="BE231" s="153">
        <f>IF(N231="základní",J231,0)</f>
        <v>0</v>
      </c>
      <c r="BF231" s="153">
        <f>IF(N231="snížená",J231,0)</f>
        <v>0</v>
      </c>
      <c r="BG231" s="153">
        <f>IF(N231="zákl. přenesená",J231,0)</f>
        <v>0</v>
      </c>
      <c r="BH231" s="153">
        <f>IF(N231="sníž. přenesená",J231,0)</f>
        <v>0</v>
      </c>
      <c r="BI231" s="153">
        <f>IF(N231="nulová",J231,0)</f>
        <v>0</v>
      </c>
      <c r="BJ231" s="14" t="s">
        <v>78</v>
      </c>
      <c r="BK231" s="153">
        <f>ROUND(I231*H231,2)</f>
        <v>0</v>
      </c>
      <c r="BL231" s="14" t="s">
        <v>222</v>
      </c>
      <c r="BM231" s="152" t="s">
        <v>837</v>
      </c>
    </row>
    <row r="232" spans="1:47" s="2" customFormat="1" ht="12">
      <c r="A232" s="29"/>
      <c r="B232" s="30"/>
      <c r="C232" s="29"/>
      <c r="D232" s="154" t="s">
        <v>128</v>
      </c>
      <c r="E232" s="29"/>
      <c r="F232" s="155" t="s">
        <v>745</v>
      </c>
      <c r="G232" s="29"/>
      <c r="H232" s="29"/>
      <c r="I232" s="156"/>
      <c r="J232" s="29"/>
      <c r="K232" s="29"/>
      <c r="L232" s="30"/>
      <c r="M232" s="157"/>
      <c r="N232" s="158"/>
      <c r="O232" s="55"/>
      <c r="P232" s="55"/>
      <c r="Q232" s="55"/>
      <c r="R232" s="55"/>
      <c r="S232" s="55"/>
      <c r="T232" s="56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T232" s="14" t="s">
        <v>128</v>
      </c>
      <c r="AU232" s="14" t="s">
        <v>80</v>
      </c>
    </row>
    <row r="233" spans="1:65" s="2" customFormat="1" ht="24.2" customHeight="1">
      <c r="A233" s="29"/>
      <c r="B233" s="140"/>
      <c r="C233" s="141" t="s">
        <v>555</v>
      </c>
      <c r="D233" s="141" t="s">
        <v>124</v>
      </c>
      <c r="E233" s="142" t="s">
        <v>788</v>
      </c>
      <c r="F233" s="143" t="s">
        <v>360</v>
      </c>
      <c r="G233" s="144" t="s">
        <v>129</v>
      </c>
      <c r="H233" s="145">
        <v>1</v>
      </c>
      <c r="I233" s="146"/>
      <c r="J233" s="147">
        <f>ROUND(I233*H233,2)</f>
        <v>0</v>
      </c>
      <c r="K233" s="143" t="s">
        <v>138</v>
      </c>
      <c r="L233" s="30"/>
      <c r="M233" s="148" t="s">
        <v>1</v>
      </c>
      <c r="N233" s="149" t="s">
        <v>37</v>
      </c>
      <c r="O233" s="55"/>
      <c r="P233" s="150">
        <f>O233*H233</f>
        <v>0</v>
      </c>
      <c r="Q233" s="150">
        <v>0</v>
      </c>
      <c r="R233" s="150">
        <f>Q233*H233</f>
        <v>0</v>
      </c>
      <c r="S233" s="150">
        <v>0</v>
      </c>
      <c r="T233" s="151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2" t="s">
        <v>222</v>
      </c>
      <c r="AT233" s="152" t="s">
        <v>124</v>
      </c>
      <c r="AU233" s="152" t="s">
        <v>80</v>
      </c>
      <c r="AY233" s="14" t="s">
        <v>122</v>
      </c>
      <c r="BE233" s="153">
        <f>IF(N233="základní",J233,0)</f>
        <v>0</v>
      </c>
      <c r="BF233" s="153">
        <f>IF(N233="snížená",J233,0)</f>
        <v>0</v>
      </c>
      <c r="BG233" s="153">
        <f>IF(N233="zákl. přenesená",J233,0)</f>
        <v>0</v>
      </c>
      <c r="BH233" s="153">
        <f>IF(N233="sníž. přenesená",J233,0)</f>
        <v>0</v>
      </c>
      <c r="BI233" s="153">
        <f>IF(N233="nulová",J233,0)</f>
        <v>0</v>
      </c>
      <c r="BJ233" s="14" t="s">
        <v>78</v>
      </c>
      <c r="BK233" s="153">
        <f>ROUND(I233*H233,2)</f>
        <v>0</v>
      </c>
      <c r="BL233" s="14" t="s">
        <v>222</v>
      </c>
      <c r="BM233" s="152" t="s">
        <v>838</v>
      </c>
    </row>
    <row r="234" spans="1:47" s="2" customFormat="1" ht="12">
      <c r="A234" s="29"/>
      <c r="B234" s="30"/>
      <c r="C234" s="29"/>
      <c r="D234" s="154" t="s">
        <v>128</v>
      </c>
      <c r="E234" s="29"/>
      <c r="F234" s="155" t="s">
        <v>353</v>
      </c>
      <c r="G234" s="29"/>
      <c r="H234" s="29"/>
      <c r="I234" s="156"/>
      <c r="J234" s="29"/>
      <c r="K234" s="29"/>
      <c r="L234" s="30"/>
      <c r="M234" s="157"/>
      <c r="N234" s="158"/>
      <c r="O234" s="55"/>
      <c r="P234" s="55"/>
      <c r="Q234" s="55"/>
      <c r="R234" s="55"/>
      <c r="S234" s="55"/>
      <c r="T234" s="56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T234" s="14" t="s">
        <v>128</v>
      </c>
      <c r="AU234" s="14" t="s">
        <v>80</v>
      </c>
    </row>
    <row r="235" spans="1:47" s="2" customFormat="1" ht="19.5">
      <c r="A235" s="29"/>
      <c r="B235" s="30"/>
      <c r="C235" s="29"/>
      <c r="D235" s="154" t="s">
        <v>165</v>
      </c>
      <c r="E235" s="29"/>
      <c r="F235" s="159" t="s">
        <v>354</v>
      </c>
      <c r="G235" s="29"/>
      <c r="H235" s="29"/>
      <c r="I235" s="156"/>
      <c r="J235" s="29"/>
      <c r="K235" s="29"/>
      <c r="L235" s="30"/>
      <c r="M235" s="157"/>
      <c r="N235" s="158"/>
      <c r="O235" s="55"/>
      <c r="P235" s="55"/>
      <c r="Q235" s="55"/>
      <c r="R235" s="55"/>
      <c r="S235" s="55"/>
      <c r="T235" s="56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T235" s="14" t="s">
        <v>165</v>
      </c>
      <c r="AU235" s="14" t="s">
        <v>80</v>
      </c>
    </row>
    <row r="236" spans="1:65" s="2" customFormat="1" ht="24.2" customHeight="1">
      <c r="A236" s="29"/>
      <c r="B236" s="140"/>
      <c r="C236" s="160" t="s">
        <v>332</v>
      </c>
      <c r="D236" s="160" t="s">
        <v>258</v>
      </c>
      <c r="E236" s="161" t="s">
        <v>362</v>
      </c>
      <c r="F236" s="162" t="s">
        <v>363</v>
      </c>
      <c r="G236" s="163" t="s">
        <v>339</v>
      </c>
      <c r="H236" s="164">
        <v>1</v>
      </c>
      <c r="I236" s="165"/>
      <c r="J236" s="166">
        <f>ROUND(I236*H236,2)</f>
        <v>0</v>
      </c>
      <c r="K236" s="162" t="s">
        <v>138</v>
      </c>
      <c r="L236" s="167"/>
      <c r="M236" s="168" t="s">
        <v>1</v>
      </c>
      <c r="N236" s="169" t="s">
        <v>37</v>
      </c>
      <c r="O236" s="55"/>
      <c r="P236" s="150">
        <f>O236*H236</f>
        <v>0</v>
      </c>
      <c r="Q236" s="150">
        <v>0.00606</v>
      </c>
      <c r="R236" s="150">
        <f>Q236*H236</f>
        <v>0.00606</v>
      </c>
      <c r="S236" s="150">
        <v>0</v>
      </c>
      <c r="T236" s="151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2" t="s">
        <v>288</v>
      </c>
      <c r="AT236" s="152" t="s">
        <v>258</v>
      </c>
      <c r="AU236" s="152" t="s">
        <v>80</v>
      </c>
      <c r="AY236" s="14" t="s">
        <v>122</v>
      </c>
      <c r="BE236" s="153">
        <f>IF(N236="základní",J236,0)</f>
        <v>0</v>
      </c>
      <c r="BF236" s="153">
        <f>IF(N236="snížená",J236,0)</f>
        <v>0</v>
      </c>
      <c r="BG236" s="153">
        <f>IF(N236="zákl. přenesená",J236,0)</f>
        <v>0</v>
      </c>
      <c r="BH236" s="153">
        <f>IF(N236="sníž. přenesená",J236,0)</f>
        <v>0</v>
      </c>
      <c r="BI236" s="153">
        <f>IF(N236="nulová",J236,0)</f>
        <v>0</v>
      </c>
      <c r="BJ236" s="14" t="s">
        <v>78</v>
      </c>
      <c r="BK236" s="153">
        <f>ROUND(I236*H236,2)</f>
        <v>0</v>
      </c>
      <c r="BL236" s="14" t="s">
        <v>222</v>
      </c>
      <c r="BM236" s="152" t="s">
        <v>839</v>
      </c>
    </row>
    <row r="237" spans="1:47" s="2" customFormat="1" ht="12">
      <c r="A237" s="29"/>
      <c r="B237" s="30"/>
      <c r="C237" s="29"/>
      <c r="D237" s="154" t="s">
        <v>128</v>
      </c>
      <c r="E237" s="29"/>
      <c r="F237" s="155" t="s">
        <v>364</v>
      </c>
      <c r="G237" s="29"/>
      <c r="H237" s="29"/>
      <c r="I237" s="156"/>
      <c r="J237" s="29"/>
      <c r="K237" s="29"/>
      <c r="L237" s="30"/>
      <c r="M237" s="157"/>
      <c r="N237" s="158"/>
      <c r="O237" s="55"/>
      <c r="P237" s="55"/>
      <c r="Q237" s="55"/>
      <c r="R237" s="55"/>
      <c r="S237" s="55"/>
      <c r="T237" s="56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T237" s="14" t="s">
        <v>128</v>
      </c>
      <c r="AU237" s="14" t="s">
        <v>80</v>
      </c>
    </row>
    <row r="238" spans="1:65" s="2" customFormat="1" ht="16.5" customHeight="1">
      <c r="A238" s="29"/>
      <c r="B238" s="140"/>
      <c r="C238" s="141" t="s">
        <v>440</v>
      </c>
      <c r="D238" s="141" t="s">
        <v>124</v>
      </c>
      <c r="E238" s="142" t="s">
        <v>378</v>
      </c>
      <c r="F238" s="143" t="s">
        <v>379</v>
      </c>
      <c r="G238" s="144" t="s">
        <v>339</v>
      </c>
      <c r="H238" s="145">
        <v>32</v>
      </c>
      <c r="I238" s="146"/>
      <c r="J238" s="147">
        <f>ROUND(I238*H238,2)</f>
        <v>0</v>
      </c>
      <c r="K238" s="143" t="s">
        <v>138</v>
      </c>
      <c r="L238" s="30"/>
      <c r="M238" s="148" t="s">
        <v>1</v>
      </c>
      <c r="N238" s="149" t="s">
        <v>37</v>
      </c>
      <c r="O238" s="55"/>
      <c r="P238" s="150">
        <f>O238*H238</f>
        <v>0</v>
      </c>
      <c r="Q238" s="150">
        <v>0</v>
      </c>
      <c r="R238" s="150">
        <f>Q238*H238</f>
        <v>0</v>
      </c>
      <c r="S238" s="150">
        <v>0</v>
      </c>
      <c r="T238" s="151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2" t="s">
        <v>222</v>
      </c>
      <c r="AT238" s="152" t="s">
        <v>124</v>
      </c>
      <c r="AU238" s="152" t="s">
        <v>80</v>
      </c>
      <c r="AY238" s="14" t="s">
        <v>122</v>
      </c>
      <c r="BE238" s="153">
        <f>IF(N238="základní",J238,0)</f>
        <v>0</v>
      </c>
      <c r="BF238" s="153">
        <f>IF(N238="snížená",J238,0)</f>
        <v>0</v>
      </c>
      <c r="BG238" s="153">
        <f>IF(N238="zákl. přenesená",J238,0)</f>
        <v>0</v>
      </c>
      <c r="BH238" s="153">
        <f>IF(N238="sníž. přenesená",J238,0)</f>
        <v>0</v>
      </c>
      <c r="BI238" s="153">
        <f>IF(N238="nulová",J238,0)</f>
        <v>0</v>
      </c>
      <c r="BJ238" s="14" t="s">
        <v>78</v>
      </c>
      <c r="BK238" s="153">
        <f>ROUND(I238*H238,2)</f>
        <v>0</v>
      </c>
      <c r="BL238" s="14" t="s">
        <v>222</v>
      </c>
      <c r="BM238" s="152" t="s">
        <v>840</v>
      </c>
    </row>
    <row r="239" spans="1:47" s="2" customFormat="1" ht="39">
      <c r="A239" s="29"/>
      <c r="B239" s="30"/>
      <c r="C239" s="29"/>
      <c r="D239" s="154" t="s">
        <v>128</v>
      </c>
      <c r="E239" s="29"/>
      <c r="F239" s="155" t="s">
        <v>380</v>
      </c>
      <c r="G239" s="29"/>
      <c r="H239" s="29"/>
      <c r="I239" s="156"/>
      <c r="J239" s="29"/>
      <c r="K239" s="29"/>
      <c r="L239" s="30"/>
      <c r="M239" s="157"/>
      <c r="N239" s="158"/>
      <c r="O239" s="55"/>
      <c r="P239" s="55"/>
      <c r="Q239" s="55"/>
      <c r="R239" s="55"/>
      <c r="S239" s="55"/>
      <c r="T239" s="56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T239" s="14" t="s">
        <v>128</v>
      </c>
      <c r="AU239" s="14" t="s">
        <v>80</v>
      </c>
    </row>
    <row r="240" spans="1:47" s="2" customFormat="1" ht="29.25">
      <c r="A240" s="29"/>
      <c r="B240" s="30"/>
      <c r="C240" s="29"/>
      <c r="D240" s="154" t="s">
        <v>165</v>
      </c>
      <c r="E240" s="29"/>
      <c r="F240" s="159" t="s">
        <v>381</v>
      </c>
      <c r="G240" s="29"/>
      <c r="H240" s="29"/>
      <c r="I240" s="156"/>
      <c r="J240" s="29"/>
      <c r="K240" s="29"/>
      <c r="L240" s="30"/>
      <c r="M240" s="157"/>
      <c r="N240" s="158"/>
      <c r="O240" s="55"/>
      <c r="P240" s="55"/>
      <c r="Q240" s="55"/>
      <c r="R240" s="55"/>
      <c r="S240" s="55"/>
      <c r="T240" s="56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T240" s="14" t="s">
        <v>165</v>
      </c>
      <c r="AU240" s="14" t="s">
        <v>80</v>
      </c>
    </row>
    <row r="241" spans="2:63" s="12" customFormat="1" ht="25.9" customHeight="1">
      <c r="B241" s="127"/>
      <c r="D241" s="128" t="s">
        <v>71</v>
      </c>
      <c r="E241" s="129" t="s">
        <v>258</v>
      </c>
      <c r="F241" s="129" t="s">
        <v>382</v>
      </c>
      <c r="I241" s="130"/>
      <c r="J241" s="131">
        <f>BK241</f>
        <v>0</v>
      </c>
      <c r="L241" s="127"/>
      <c r="M241" s="132"/>
      <c r="N241" s="133"/>
      <c r="O241" s="133"/>
      <c r="P241" s="134">
        <f>P242+P248</f>
        <v>0</v>
      </c>
      <c r="Q241" s="133"/>
      <c r="R241" s="134">
        <f>R242+R248</f>
        <v>0.7467</v>
      </c>
      <c r="S241" s="133"/>
      <c r="T241" s="135">
        <f>T242+T248</f>
        <v>0</v>
      </c>
      <c r="AR241" s="128" t="s">
        <v>157</v>
      </c>
      <c r="AT241" s="136" t="s">
        <v>71</v>
      </c>
      <c r="AU241" s="136" t="s">
        <v>72</v>
      </c>
      <c r="AY241" s="128" t="s">
        <v>122</v>
      </c>
      <c r="BK241" s="137">
        <f>BK242+BK248</f>
        <v>0</v>
      </c>
    </row>
    <row r="242" spans="2:63" s="12" customFormat="1" ht="22.9" customHeight="1">
      <c r="B242" s="127"/>
      <c r="D242" s="128" t="s">
        <v>71</v>
      </c>
      <c r="E242" s="138" t="s">
        <v>383</v>
      </c>
      <c r="F242" s="138" t="s">
        <v>384</v>
      </c>
      <c r="I242" s="130"/>
      <c r="J242" s="139">
        <f>BK242</f>
        <v>0</v>
      </c>
      <c r="L242" s="127"/>
      <c r="M242" s="132"/>
      <c r="N242" s="133"/>
      <c r="O242" s="133"/>
      <c r="P242" s="134">
        <f>SUM(P243:P247)</f>
        <v>0</v>
      </c>
      <c r="Q242" s="133"/>
      <c r="R242" s="134">
        <f>SUM(R243:R247)</f>
        <v>0.12580000000000002</v>
      </c>
      <c r="S242" s="133"/>
      <c r="T242" s="135">
        <f>SUM(T243:T247)</f>
        <v>0</v>
      </c>
      <c r="AR242" s="128" t="s">
        <v>157</v>
      </c>
      <c r="AT242" s="136" t="s">
        <v>71</v>
      </c>
      <c r="AU242" s="136" t="s">
        <v>78</v>
      </c>
      <c r="AY242" s="128" t="s">
        <v>122</v>
      </c>
      <c r="BK242" s="137">
        <f>SUM(BK243:BK247)</f>
        <v>0</v>
      </c>
    </row>
    <row r="243" spans="1:65" s="2" customFormat="1" ht="37.9" customHeight="1">
      <c r="A243" s="29"/>
      <c r="B243" s="140"/>
      <c r="C243" s="141" t="s">
        <v>694</v>
      </c>
      <c r="D243" s="141" t="s">
        <v>124</v>
      </c>
      <c r="E243" s="142" t="s">
        <v>450</v>
      </c>
      <c r="F243" s="143" t="s">
        <v>451</v>
      </c>
      <c r="G243" s="144" t="s">
        <v>225</v>
      </c>
      <c r="H243" s="145">
        <v>705</v>
      </c>
      <c r="I243" s="146"/>
      <c r="J243" s="147">
        <f>ROUND(I243*H243,2)</f>
        <v>0</v>
      </c>
      <c r="K243" s="143" t="s">
        <v>126</v>
      </c>
      <c r="L243" s="30"/>
      <c r="M243" s="148" t="s">
        <v>1</v>
      </c>
      <c r="N243" s="149" t="s">
        <v>37</v>
      </c>
      <c r="O243" s="55"/>
      <c r="P243" s="150">
        <f>O243*H243</f>
        <v>0</v>
      </c>
      <c r="Q243" s="150">
        <v>0</v>
      </c>
      <c r="R243" s="150">
        <f>Q243*H243</f>
        <v>0</v>
      </c>
      <c r="S243" s="150">
        <v>0</v>
      </c>
      <c r="T243" s="151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2" t="s">
        <v>194</v>
      </c>
      <c r="AT243" s="152" t="s">
        <v>124</v>
      </c>
      <c r="AU243" s="152" t="s">
        <v>80</v>
      </c>
      <c r="AY243" s="14" t="s">
        <v>122</v>
      </c>
      <c r="BE243" s="153">
        <f>IF(N243="základní",J243,0)</f>
        <v>0</v>
      </c>
      <c r="BF243" s="153">
        <f>IF(N243="snížená",J243,0)</f>
        <v>0</v>
      </c>
      <c r="BG243" s="153">
        <f>IF(N243="zákl. přenesená",J243,0)</f>
        <v>0</v>
      </c>
      <c r="BH243" s="153">
        <f>IF(N243="sníž. přenesená",J243,0)</f>
        <v>0</v>
      </c>
      <c r="BI243" s="153">
        <f>IF(N243="nulová",J243,0)</f>
        <v>0</v>
      </c>
      <c r="BJ243" s="14" t="s">
        <v>78</v>
      </c>
      <c r="BK243" s="153">
        <f>ROUND(I243*H243,2)</f>
        <v>0</v>
      </c>
      <c r="BL243" s="14" t="s">
        <v>194</v>
      </c>
      <c r="BM243" s="152" t="s">
        <v>841</v>
      </c>
    </row>
    <row r="244" spans="1:47" s="2" customFormat="1" ht="29.25">
      <c r="A244" s="29"/>
      <c r="B244" s="30"/>
      <c r="C244" s="29"/>
      <c r="D244" s="154" t="s">
        <v>128</v>
      </c>
      <c r="E244" s="29"/>
      <c r="F244" s="155" t="s">
        <v>452</v>
      </c>
      <c r="G244" s="29"/>
      <c r="H244" s="29"/>
      <c r="I244" s="156"/>
      <c r="J244" s="29"/>
      <c r="K244" s="29"/>
      <c r="L244" s="30"/>
      <c r="M244" s="157"/>
      <c r="N244" s="158"/>
      <c r="O244" s="55"/>
      <c r="P244" s="55"/>
      <c r="Q244" s="55"/>
      <c r="R244" s="55"/>
      <c r="S244" s="55"/>
      <c r="T244" s="56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T244" s="14" t="s">
        <v>128</v>
      </c>
      <c r="AU244" s="14" t="s">
        <v>80</v>
      </c>
    </row>
    <row r="245" spans="1:65" s="2" customFormat="1" ht="24.2" customHeight="1">
      <c r="A245" s="29"/>
      <c r="B245" s="140"/>
      <c r="C245" s="160" t="s">
        <v>524</v>
      </c>
      <c r="D245" s="160" t="s">
        <v>258</v>
      </c>
      <c r="E245" s="161" t="s">
        <v>457</v>
      </c>
      <c r="F245" s="162" t="s">
        <v>458</v>
      </c>
      <c r="G245" s="163" t="s">
        <v>225</v>
      </c>
      <c r="H245" s="164">
        <v>740</v>
      </c>
      <c r="I245" s="165"/>
      <c r="J245" s="166">
        <f>ROUND(I245*H245,2)</f>
        <v>0</v>
      </c>
      <c r="K245" s="162" t="s">
        <v>126</v>
      </c>
      <c r="L245" s="167"/>
      <c r="M245" s="168" t="s">
        <v>1</v>
      </c>
      <c r="N245" s="169" t="s">
        <v>37</v>
      </c>
      <c r="O245" s="55"/>
      <c r="P245" s="150">
        <f>O245*H245</f>
        <v>0</v>
      </c>
      <c r="Q245" s="150">
        <v>0.00017</v>
      </c>
      <c r="R245" s="150">
        <f>Q245*H245</f>
        <v>0.12580000000000002</v>
      </c>
      <c r="S245" s="150">
        <v>0</v>
      </c>
      <c r="T245" s="151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2" t="s">
        <v>261</v>
      </c>
      <c r="AT245" s="152" t="s">
        <v>258</v>
      </c>
      <c r="AU245" s="152" t="s">
        <v>80</v>
      </c>
      <c r="AY245" s="14" t="s">
        <v>122</v>
      </c>
      <c r="BE245" s="153">
        <f>IF(N245="základní",J245,0)</f>
        <v>0</v>
      </c>
      <c r="BF245" s="153">
        <f>IF(N245="snížená",J245,0)</f>
        <v>0</v>
      </c>
      <c r="BG245" s="153">
        <f>IF(N245="zákl. přenesená",J245,0)</f>
        <v>0</v>
      </c>
      <c r="BH245" s="153">
        <f>IF(N245="sníž. přenesená",J245,0)</f>
        <v>0</v>
      </c>
      <c r="BI245" s="153">
        <f>IF(N245="nulová",J245,0)</f>
        <v>0</v>
      </c>
      <c r="BJ245" s="14" t="s">
        <v>78</v>
      </c>
      <c r="BK245" s="153">
        <f>ROUND(I245*H245,2)</f>
        <v>0</v>
      </c>
      <c r="BL245" s="14" t="s">
        <v>261</v>
      </c>
      <c r="BM245" s="152" t="s">
        <v>842</v>
      </c>
    </row>
    <row r="246" spans="1:47" s="2" customFormat="1" ht="19.5">
      <c r="A246" s="29"/>
      <c r="B246" s="30"/>
      <c r="C246" s="29"/>
      <c r="D246" s="154" t="s">
        <v>128</v>
      </c>
      <c r="E246" s="29"/>
      <c r="F246" s="155" t="s">
        <v>458</v>
      </c>
      <c r="G246" s="29"/>
      <c r="H246" s="29"/>
      <c r="I246" s="156"/>
      <c r="J246" s="29"/>
      <c r="K246" s="29"/>
      <c r="L246" s="30"/>
      <c r="M246" s="157"/>
      <c r="N246" s="158"/>
      <c r="O246" s="55"/>
      <c r="P246" s="55"/>
      <c r="Q246" s="55"/>
      <c r="R246" s="55"/>
      <c r="S246" s="55"/>
      <c r="T246" s="56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T246" s="14" t="s">
        <v>128</v>
      </c>
      <c r="AU246" s="14" t="s">
        <v>80</v>
      </c>
    </row>
    <row r="247" spans="1:47" s="2" customFormat="1" ht="19.5">
      <c r="A247" s="29"/>
      <c r="B247" s="30"/>
      <c r="C247" s="29"/>
      <c r="D247" s="154" t="s">
        <v>165</v>
      </c>
      <c r="E247" s="29"/>
      <c r="F247" s="159" t="s">
        <v>459</v>
      </c>
      <c r="G247" s="29"/>
      <c r="H247" s="29"/>
      <c r="I247" s="156"/>
      <c r="J247" s="29"/>
      <c r="K247" s="29"/>
      <c r="L247" s="30"/>
      <c r="M247" s="157"/>
      <c r="N247" s="158"/>
      <c r="O247" s="55"/>
      <c r="P247" s="55"/>
      <c r="Q247" s="55"/>
      <c r="R247" s="55"/>
      <c r="S247" s="55"/>
      <c r="T247" s="56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T247" s="14" t="s">
        <v>165</v>
      </c>
      <c r="AU247" s="14" t="s">
        <v>80</v>
      </c>
    </row>
    <row r="248" spans="2:63" s="12" customFormat="1" ht="22.9" customHeight="1">
      <c r="B248" s="127"/>
      <c r="D248" s="128" t="s">
        <v>71</v>
      </c>
      <c r="E248" s="138" t="s">
        <v>480</v>
      </c>
      <c r="F248" s="138" t="s">
        <v>481</v>
      </c>
      <c r="I248" s="130"/>
      <c r="J248" s="139">
        <f>BK248</f>
        <v>0</v>
      </c>
      <c r="L248" s="127"/>
      <c r="M248" s="132"/>
      <c r="N248" s="133"/>
      <c r="O248" s="133"/>
      <c r="P248" s="134">
        <f>SUM(P249:P268)</f>
        <v>0</v>
      </c>
      <c r="Q248" s="133"/>
      <c r="R248" s="134">
        <f>SUM(R249:R268)</f>
        <v>0.6209</v>
      </c>
      <c r="S248" s="133"/>
      <c r="T248" s="135">
        <f>SUM(T249:T268)</f>
        <v>0</v>
      </c>
      <c r="AR248" s="128" t="s">
        <v>157</v>
      </c>
      <c r="AT248" s="136" t="s">
        <v>71</v>
      </c>
      <c r="AU248" s="136" t="s">
        <v>78</v>
      </c>
      <c r="AY248" s="128" t="s">
        <v>122</v>
      </c>
      <c r="BK248" s="137">
        <f>SUM(BK249:BK268)</f>
        <v>0</v>
      </c>
    </row>
    <row r="249" spans="1:65" s="2" customFormat="1" ht="24.2" customHeight="1">
      <c r="A249" s="29"/>
      <c r="B249" s="140"/>
      <c r="C249" s="160" t="s">
        <v>682</v>
      </c>
      <c r="D249" s="160" t="s">
        <v>258</v>
      </c>
      <c r="E249" s="161" t="s">
        <v>482</v>
      </c>
      <c r="F249" s="162" t="s">
        <v>483</v>
      </c>
      <c r="G249" s="163" t="s">
        <v>225</v>
      </c>
      <c r="H249" s="164">
        <v>1540</v>
      </c>
      <c r="I249" s="165"/>
      <c r="J249" s="166">
        <f>ROUND(I249*H249,2)</f>
        <v>0</v>
      </c>
      <c r="K249" s="162" t="s">
        <v>138</v>
      </c>
      <c r="L249" s="167"/>
      <c r="M249" s="168" t="s">
        <v>1</v>
      </c>
      <c r="N249" s="169" t="s">
        <v>37</v>
      </c>
      <c r="O249" s="55"/>
      <c r="P249" s="150">
        <f>O249*H249</f>
        <v>0</v>
      </c>
      <c r="Q249" s="150">
        <v>0.0002</v>
      </c>
      <c r="R249" s="150">
        <f>Q249*H249</f>
        <v>0.308</v>
      </c>
      <c r="S249" s="150">
        <v>0</v>
      </c>
      <c r="T249" s="151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2" t="s">
        <v>261</v>
      </c>
      <c r="AT249" s="152" t="s">
        <v>258</v>
      </c>
      <c r="AU249" s="152" t="s">
        <v>80</v>
      </c>
      <c r="AY249" s="14" t="s">
        <v>122</v>
      </c>
      <c r="BE249" s="153">
        <f>IF(N249="základní",J249,0)</f>
        <v>0</v>
      </c>
      <c r="BF249" s="153">
        <f>IF(N249="snížená",J249,0)</f>
        <v>0</v>
      </c>
      <c r="BG249" s="153">
        <f>IF(N249="zákl. přenesená",J249,0)</f>
        <v>0</v>
      </c>
      <c r="BH249" s="153">
        <f>IF(N249="sníž. přenesená",J249,0)</f>
        <v>0</v>
      </c>
      <c r="BI249" s="153">
        <f>IF(N249="nulová",J249,0)</f>
        <v>0</v>
      </c>
      <c r="BJ249" s="14" t="s">
        <v>78</v>
      </c>
      <c r="BK249" s="153">
        <f>ROUND(I249*H249,2)</f>
        <v>0</v>
      </c>
      <c r="BL249" s="14" t="s">
        <v>261</v>
      </c>
      <c r="BM249" s="152" t="s">
        <v>843</v>
      </c>
    </row>
    <row r="250" spans="1:47" s="2" customFormat="1" ht="12">
      <c r="A250" s="29"/>
      <c r="B250" s="30"/>
      <c r="C250" s="29"/>
      <c r="D250" s="154" t="s">
        <v>128</v>
      </c>
      <c r="E250" s="29"/>
      <c r="F250" s="155" t="s">
        <v>483</v>
      </c>
      <c r="G250" s="29"/>
      <c r="H250" s="29"/>
      <c r="I250" s="156"/>
      <c r="J250" s="29"/>
      <c r="K250" s="29"/>
      <c r="L250" s="30"/>
      <c r="M250" s="157"/>
      <c r="N250" s="158"/>
      <c r="O250" s="55"/>
      <c r="P250" s="55"/>
      <c r="Q250" s="55"/>
      <c r="R250" s="55"/>
      <c r="S250" s="55"/>
      <c r="T250" s="56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T250" s="14" t="s">
        <v>128</v>
      </c>
      <c r="AU250" s="14" t="s">
        <v>80</v>
      </c>
    </row>
    <row r="251" spans="1:65" s="2" customFormat="1" ht="16.5" customHeight="1">
      <c r="A251" s="29"/>
      <c r="B251" s="140"/>
      <c r="C251" s="160" t="s">
        <v>261</v>
      </c>
      <c r="D251" s="160" t="s">
        <v>258</v>
      </c>
      <c r="E251" s="161" t="s">
        <v>484</v>
      </c>
      <c r="F251" s="162" t="s">
        <v>485</v>
      </c>
      <c r="G251" s="163" t="s">
        <v>225</v>
      </c>
      <c r="H251" s="164">
        <v>150</v>
      </c>
      <c r="I251" s="165"/>
      <c r="J251" s="166">
        <f>ROUND(I251*H251,2)</f>
        <v>0</v>
      </c>
      <c r="K251" s="162" t="s">
        <v>138</v>
      </c>
      <c r="L251" s="167"/>
      <c r="M251" s="168" t="s">
        <v>1</v>
      </c>
      <c r="N251" s="169" t="s">
        <v>37</v>
      </c>
      <c r="O251" s="55"/>
      <c r="P251" s="150">
        <f>O251*H251</f>
        <v>0</v>
      </c>
      <c r="Q251" s="150">
        <v>0.0002</v>
      </c>
      <c r="R251" s="150">
        <f>Q251*H251</f>
        <v>0.030000000000000002</v>
      </c>
      <c r="S251" s="150">
        <v>0</v>
      </c>
      <c r="T251" s="151">
        <f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2" t="s">
        <v>261</v>
      </c>
      <c r="AT251" s="152" t="s">
        <v>258</v>
      </c>
      <c r="AU251" s="152" t="s">
        <v>80</v>
      </c>
      <c r="AY251" s="14" t="s">
        <v>122</v>
      </c>
      <c r="BE251" s="153">
        <f>IF(N251="základní",J251,0)</f>
        <v>0</v>
      </c>
      <c r="BF251" s="153">
        <f>IF(N251="snížená",J251,0)</f>
        <v>0</v>
      </c>
      <c r="BG251" s="153">
        <f>IF(N251="zákl. přenesená",J251,0)</f>
        <v>0</v>
      </c>
      <c r="BH251" s="153">
        <f>IF(N251="sníž. přenesená",J251,0)</f>
        <v>0</v>
      </c>
      <c r="BI251" s="153">
        <f>IF(N251="nulová",J251,0)</f>
        <v>0</v>
      </c>
      <c r="BJ251" s="14" t="s">
        <v>78</v>
      </c>
      <c r="BK251" s="153">
        <f>ROUND(I251*H251,2)</f>
        <v>0</v>
      </c>
      <c r="BL251" s="14" t="s">
        <v>261</v>
      </c>
      <c r="BM251" s="152" t="s">
        <v>844</v>
      </c>
    </row>
    <row r="252" spans="1:47" s="2" customFormat="1" ht="12">
      <c r="A252" s="29"/>
      <c r="B252" s="30"/>
      <c r="C252" s="29"/>
      <c r="D252" s="154" t="s">
        <v>128</v>
      </c>
      <c r="E252" s="29"/>
      <c r="F252" s="155" t="s">
        <v>485</v>
      </c>
      <c r="G252" s="29"/>
      <c r="H252" s="29"/>
      <c r="I252" s="156"/>
      <c r="J252" s="29"/>
      <c r="K252" s="29"/>
      <c r="L252" s="30"/>
      <c r="M252" s="157"/>
      <c r="N252" s="158"/>
      <c r="O252" s="55"/>
      <c r="P252" s="55"/>
      <c r="Q252" s="55"/>
      <c r="R252" s="55"/>
      <c r="S252" s="55"/>
      <c r="T252" s="56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T252" s="14" t="s">
        <v>128</v>
      </c>
      <c r="AU252" s="14" t="s">
        <v>80</v>
      </c>
    </row>
    <row r="253" spans="1:65" s="2" customFormat="1" ht="24.2" customHeight="1">
      <c r="A253" s="29"/>
      <c r="B253" s="140"/>
      <c r="C253" s="141" t="s">
        <v>686</v>
      </c>
      <c r="D253" s="141" t="s">
        <v>124</v>
      </c>
      <c r="E253" s="142" t="s">
        <v>486</v>
      </c>
      <c r="F253" s="143" t="s">
        <v>487</v>
      </c>
      <c r="G253" s="144" t="s">
        <v>225</v>
      </c>
      <c r="H253" s="145">
        <v>1690</v>
      </c>
      <c r="I253" s="146"/>
      <c r="J253" s="147">
        <f>ROUND(I253*H253,2)</f>
        <v>0</v>
      </c>
      <c r="K253" s="143" t="s">
        <v>126</v>
      </c>
      <c r="L253" s="30"/>
      <c r="M253" s="148" t="s">
        <v>1</v>
      </c>
      <c r="N253" s="149" t="s">
        <v>37</v>
      </c>
      <c r="O253" s="55"/>
      <c r="P253" s="150">
        <f>O253*H253</f>
        <v>0</v>
      </c>
      <c r="Q253" s="150">
        <v>0</v>
      </c>
      <c r="R253" s="150">
        <f>Q253*H253</f>
        <v>0</v>
      </c>
      <c r="S253" s="150">
        <v>0</v>
      </c>
      <c r="T253" s="151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2" t="s">
        <v>194</v>
      </c>
      <c r="AT253" s="152" t="s">
        <v>124</v>
      </c>
      <c r="AU253" s="152" t="s">
        <v>80</v>
      </c>
      <c r="AY253" s="14" t="s">
        <v>122</v>
      </c>
      <c r="BE253" s="153">
        <f>IF(N253="základní",J253,0)</f>
        <v>0</v>
      </c>
      <c r="BF253" s="153">
        <f>IF(N253="snížená",J253,0)</f>
        <v>0</v>
      </c>
      <c r="BG253" s="153">
        <f>IF(N253="zákl. přenesená",J253,0)</f>
        <v>0</v>
      </c>
      <c r="BH253" s="153">
        <f>IF(N253="sníž. přenesená",J253,0)</f>
        <v>0</v>
      </c>
      <c r="BI253" s="153">
        <f>IF(N253="nulová",J253,0)</f>
        <v>0</v>
      </c>
      <c r="BJ253" s="14" t="s">
        <v>78</v>
      </c>
      <c r="BK253" s="153">
        <f>ROUND(I253*H253,2)</f>
        <v>0</v>
      </c>
      <c r="BL253" s="14" t="s">
        <v>194</v>
      </c>
      <c r="BM253" s="152" t="s">
        <v>845</v>
      </c>
    </row>
    <row r="254" spans="1:47" s="2" customFormat="1" ht="19.5">
      <c r="A254" s="29"/>
      <c r="B254" s="30"/>
      <c r="C254" s="29"/>
      <c r="D254" s="154" t="s">
        <v>128</v>
      </c>
      <c r="E254" s="29"/>
      <c r="F254" s="155" t="s">
        <v>488</v>
      </c>
      <c r="G254" s="29"/>
      <c r="H254" s="29"/>
      <c r="I254" s="156"/>
      <c r="J254" s="29"/>
      <c r="K254" s="29"/>
      <c r="L254" s="30"/>
      <c r="M254" s="157"/>
      <c r="N254" s="158"/>
      <c r="O254" s="55"/>
      <c r="P254" s="55"/>
      <c r="Q254" s="55"/>
      <c r="R254" s="55"/>
      <c r="S254" s="55"/>
      <c r="T254" s="56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T254" s="14" t="s">
        <v>128</v>
      </c>
      <c r="AU254" s="14" t="s">
        <v>80</v>
      </c>
    </row>
    <row r="255" spans="1:65" s="2" customFormat="1" ht="21.75" customHeight="1">
      <c r="A255" s="29"/>
      <c r="B255" s="140"/>
      <c r="C255" s="141" t="s">
        <v>780</v>
      </c>
      <c r="D255" s="141" t="s">
        <v>124</v>
      </c>
      <c r="E255" s="142" t="s">
        <v>489</v>
      </c>
      <c r="F255" s="143" t="s">
        <v>846</v>
      </c>
      <c r="G255" s="144" t="s">
        <v>491</v>
      </c>
      <c r="H255" s="145">
        <v>2.59</v>
      </c>
      <c r="I255" s="146"/>
      <c r="J255" s="147">
        <f>ROUND(I255*H255,2)</f>
        <v>0</v>
      </c>
      <c r="K255" s="143" t="s">
        <v>126</v>
      </c>
      <c r="L255" s="30"/>
      <c r="M255" s="148" t="s">
        <v>1</v>
      </c>
      <c r="N255" s="149" t="s">
        <v>37</v>
      </c>
      <c r="O255" s="55"/>
      <c r="P255" s="150">
        <f>O255*H255</f>
        <v>0</v>
      </c>
      <c r="Q255" s="150">
        <v>0</v>
      </c>
      <c r="R255" s="150">
        <f>Q255*H255</f>
        <v>0</v>
      </c>
      <c r="S255" s="150">
        <v>0</v>
      </c>
      <c r="T255" s="151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2" t="s">
        <v>194</v>
      </c>
      <c r="AT255" s="152" t="s">
        <v>124</v>
      </c>
      <c r="AU255" s="152" t="s">
        <v>80</v>
      </c>
      <c r="AY255" s="14" t="s">
        <v>122</v>
      </c>
      <c r="BE255" s="153">
        <f>IF(N255="základní",J255,0)</f>
        <v>0</v>
      </c>
      <c r="BF255" s="153">
        <f>IF(N255="snížená",J255,0)</f>
        <v>0</v>
      </c>
      <c r="BG255" s="153">
        <f>IF(N255="zákl. přenesená",J255,0)</f>
        <v>0</v>
      </c>
      <c r="BH255" s="153">
        <f>IF(N255="sníž. přenesená",J255,0)</f>
        <v>0</v>
      </c>
      <c r="BI255" s="153">
        <f>IF(N255="nulová",J255,0)</f>
        <v>0</v>
      </c>
      <c r="BJ255" s="14" t="s">
        <v>78</v>
      </c>
      <c r="BK255" s="153">
        <f>ROUND(I255*H255,2)</f>
        <v>0</v>
      </c>
      <c r="BL255" s="14" t="s">
        <v>194</v>
      </c>
      <c r="BM255" s="152" t="s">
        <v>847</v>
      </c>
    </row>
    <row r="256" spans="1:47" s="2" customFormat="1" ht="12">
      <c r="A256" s="29"/>
      <c r="B256" s="30"/>
      <c r="C256" s="29"/>
      <c r="D256" s="154" t="s">
        <v>128</v>
      </c>
      <c r="E256" s="29"/>
      <c r="F256" s="155" t="s">
        <v>846</v>
      </c>
      <c r="G256" s="29"/>
      <c r="H256" s="29"/>
      <c r="I256" s="156"/>
      <c r="J256" s="29"/>
      <c r="K256" s="29"/>
      <c r="L256" s="30"/>
      <c r="M256" s="157"/>
      <c r="N256" s="158"/>
      <c r="O256" s="55"/>
      <c r="P256" s="55"/>
      <c r="Q256" s="55"/>
      <c r="R256" s="55"/>
      <c r="S256" s="55"/>
      <c r="T256" s="56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T256" s="14" t="s">
        <v>128</v>
      </c>
      <c r="AU256" s="14" t="s">
        <v>80</v>
      </c>
    </row>
    <row r="257" spans="1:65" s="2" customFormat="1" ht="16.5" customHeight="1">
      <c r="A257" s="29"/>
      <c r="B257" s="140"/>
      <c r="C257" s="160" t="s">
        <v>351</v>
      </c>
      <c r="D257" s="160" t="s">
        <v>258</v>
      </c>
      <c r="E257" s="161" t="s">
        <v>492</v>
      </c>
      <c r="F257" s="162" t="s">
        <v>493</v>
      </c>
      <c r="G257" s="163" t="s">
        <v>129</v>
      </c>
      <c r="H257" s="164">
        <v>10</v>
      </c>
      <c r="I257" s="165"/>
      <c r="J257" s="166">
        <f>ROUND(I257*H257,2)</f>
        <v>0</v>
      </c>
      <c r="K257" s="162" t="s">
        <v>138</v>
      </c>
      <c r="L257" s="167"/>
      <c r="M257" s="168" t="s">
        <v>1</v>
      </c>
      <c r="N257" s="169" t="s">
        <v>37</v>
      </c>
      <c r="O257" s="55"/>
      <c r="P257" s="150">
        <f>O257*H257</f>
        <v>0</v>
      </c>
      <c r="Q257" s="150">
        <v>0</v>
      </c>
      <c r="R257" s="150">
        <f>Q257*H257</f>
        <v>0</v>
      </c>
      <c r="S257" s="150">
        <v>0</v>
      </c>
      <c r="T257" s="151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2" t="s">
        <v>393</v>
      </c>
      <c r="AT257" s="152" t="s">
        <v>258</v>
      </c>
      <c r="AU257" s="152" t="s">
        <v>80</v>
      </c>
      <c r="AY257" s="14" t="s">
        <v>122</v>
      </c>
      <c r="BE257" s="153">
        <f>IF(N257="základní",J257,0)</f>
        <v>0</v>
      </c>
      <c r="BF257" s="153">
        <f>IF(N257="snížená",J257,0)</f>
        <v>0</v>
      </c>
      <c r="BG257" s="153">
        <f>IF(N257="zákl. přenesená",J257,0)</f>
        <v>0</v>
      </c>
      <c r="BH257" s="153">
        <f>IF(N257="sníž. přenesená",J257,0)</f>
        <v>0</v>
      </c>
      <c r="BI257" s="153">
        <f>IF(N257="nulová",J257,0)</f>
        <v>0</v>
      </c>
      <c r="BJ257" s="14" t="s">
        <v>78</v>
      </c>
      <c r="BK257" s="153">
        <f>ROUND(I257*H257,2)</f>
        <v>0</v>
      </c>
      <c r="BL257" s="14" t="s">
        <v>194</v>
      </c>
      <c r="BM257" s="152" t="s">
        <v>848</v>
      </c>
    </row>
    <row r="258" spans="1:47" s="2" customFormat="1" ht="12">
      <c r="A258" s="29"/>
      <c r="B258" s="30"/>
      <c r="C258" s="29"/>
      <c r="D258" s="154" t="s">
        <v>128</v>
      </c>
      <c r="E258" s="29"/>
      <c r="F258" s="155" t="s">
        <v>493</v>
      </c>
      <c r="G258" s="29"/>
      <c r="H258" s="29"/>
      <c r="I258" s="156"/>
      <c r="J258" s="29"/>
      <c r="K258" s="29"/>
      <c r="L258" s="30"/>
      <c r="M258" s="157"/>
      <c r="N258" s="158"/>
      <c r="O258" s="55"/>
      <c r="P258" s="55"/>
      <c r="Q258" s="55"/>
      <c r="R258" s="55"/>
      <c r="S258" s="55"/>
      <c r="T258" s="56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T258" s="14" t="s">
        <v>128</v>
      </c>
      <c r="AU258" s="14" t="s">
        <v>80</v>
      </c>
    </row>
    <row r="259" spans="1:65" s="2" customFormat="1" ht="24.2" customHeight="1">
      <c r="A259" s="29"/>
      <c r="B259" s="140"/>
      <c r="C259" s="141" t="s">
        <v>355</v>
      </c>
      <c r="D259" s="141" t="s">
        <v>124</v>
      </c>
      <c r="E259" s="142" t="s">
        <v>494</v>
      </c>
      <c r="F259" s="143" t="s">
        <v>495</v>
      </c>
      <c r="G259" s="144" t="s">
        <v>129</v>
      </c>
      <c r="H259" s="145">
        <v>10</v>
      </c>
      <c r="I259" s="146"/>
      <c r="J259" s="147">
        <f>ROUND(I259*H259,2)</f>
        <v>0</v>
      </c>
      <c r="K259" s="143" t="s">
        <v>126</v>
      </c>
      <c r="L259" s="30"/>
      <c r="M259" s="148" t="s">
        <v>1</v>
      </c>
      <c r="N259" s="149" t="s">
        <v>37</v>
      </c>
      <c r="O259" s="55"/>
      <c r="P259" s="150">
        <f>O259*H259</f>
        <v>0</v>
      </c>
      <c r="Q259" s="150">
        <v>0</v>
      </c>
      <c r="R259" s="150">
        <f>Q259*H259</f>
        <v>0</v>
      </c>
      <c r="S259" s="150">
        <v>0</v>
      </c>
      <c r="T259" s="151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2" t="s">
        <v>194</v>
      </c>
      <c r="AT259" s="152" t="s">
        <v>124</v>
      </c>
      <c r="AU259" s="152" t="s">
        <v>80</v>
      </c>
      <c r="AY259" s="14" t="s">
        <v>122</v>
      </c>
      <c r="BE259" s="153">
        <f>IF(N259="základní",J259,0)</f>
        <v>0</v>
      </c>
      <c r="BF259" s="153">
        <f>IF(N259="snížená",J259,0)</f>
        <v>0</v>
      </c>
      <c r="BG259" s="153">
        <f>IF(N259="zákl. přenesená",J259,0)</f>
        <v>0</v>
      </c>
      <c r="BH259" s="153">
        <f>IF(N259="sníž. přenesená",J259,0)</f>
        <v>0</v>
      </c>
      <c r="BI259" s="153">
        <f>IF(N259="nulová",J259,0)</f>
        <v>0</v>
      </c>
      <c r="BJ259" s="14" t="s">
        <v>78</v>
      </c>
      <c r="BK259" s="153">
        <f>ROUND(I259*H259,2)</f>
        <v>0</v>
      </c>
      <c r="BL259" s="14" t="s">
        <v>194</v>
      </c>
      <c r="BM259" s="152" t="s">
        <v>849</v>
      </c>
    </row>
    <row r="260" spans="1:47" s="2" customFormat="1" ht="19.5">
      <c r="A260" s="29"/>
      <c r="B260" s="30"/>
      <c r="C260" s="29"/>
      <c r="D260" s="154" t="s">
        <v>128</v>
      </c>
      <c r="E260" s="29"/>
      <c r="F260" s="155" t="s">
        <v>495</v>
      </c>
      <c r="G260" s="29"/>
      <c r="H260" s="29"/>
      <c r="I260" s="156"/>
      <c r="J260" s="29"/>
      <c r="K260" s="29"/>
      <c r="L260" s="30"/>
      <c r="M260" s="157"/>
      <c r="N260" s="158"/>
      <c r="O260" s="55"/>
      <c r="P260" s="55"/>
      <c r="Q260" s="55"/>
      <c r="R260" s="55"/>
      <c r="S260" s="55"/>
      <c r="T260" s="56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T260" s="14" t="s">
        <v>128</v>
      </c>
      <c r="AU260" s="14" t="s">
        <v>80</v>
      </c>
    </row>
    <row r="261" spans="1:65" s="2" customFormat="1" ht="16.5" customHeight="1">
      <c r="A261" s="29"/>
      <c r="B261" s="140"/>
      <c r="C261" s="160" t="s">
        <v>376</v>
      </c>
      <c r="D261" s="160" t="s">
        <v>258</v>
      </c>
      <c r="E261" s="161" t="s">
        <v>496</v>
      </c>
      <c r="F261" s="162" t="s">
        <v>683</v>
      </c>
      <c r="G261" s="163" t="s">
        <v>129</v>
      </c>
      <c r="H261" s="164">
        <v>23</v>
      </c>
      <c r="I261" s="165"/>
      <c r="J261" s="166">
        <f>ROUND(I261*H261,2)</f>
        <v>0</v>
      </c>
      <c r="K261" s="162" t="s">
        <v>138</v>
      </c>
      <c r="L261" s="167"/>
      <c r="M261" s="168" t="s">
        <v>1</v>
      </c>
      <c r="N261" s="169" t="s">
        <v>37</v>
      </c>
      <c r="O261" s="55"/>
      <c r="P261" s="150">
        <f>O261*H261</f>
        <v>0</v>
      </c>
      <c r="Q261" s="150">
        <v>0.0081</v>
      </c>
      <c r="R261" s="150">
        <f>Q261*H261</f>
        <v>0.1863</v>
      </c>
      <c r="S261" s="150">
        <v>0</v>
      </c>
      <c r="T261" s="151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2" t="s">
        <v>261</v>
      </c>
      <c r="AT261" s="152" t="s">
        <v>258</v>
      </c>
      <c r="AU261" s="152" t="s">
        <v>80</v>
      </c>
      <c r="AY261" s="14" t="s">
        <v>122</v>
      </c>
      <c r="BE261" s="153">
        <f>IF(N261="základní",J261,0)</f>
        <v>0</v>
      </c>
      <c r="BF261" s="153">
        <f>IF(N261="snížená",J261,0)</f>
        <v>0</v>
      </c>
      <c r="BG261" s="153">
        <f>IF(N261="zákl. přenesená",J261,0)</f>
        <v>0</v>
      </c>
      <c r="BH261" s="153">
        <f>IF(N261="sníž. přenesená",J261,0)</f>
        <v>0</v>
      </c>
      <c r="BI261" s="153">
        <f>IF(N261="nulová",J261,0)</f>
        <v>0</v>
      </c>
      <c r="BJ261" s="14" t="s">
        <v>78</v>
      </c>
      <c r="BK261" s="153">
        <f>ROUND(I261*H261,2)</f>
        <v>0</v>
      </c>
      <c r="BL261" s="14" t="s">
        <v>261</v>
      </c>
      <c r="BM261" s="152" t="s">
        <v>850</v>
      </c>
    </row>
    <row r="262" spans="1:47" s="2" customFormat="1" ht="12">
      <c r="A262" s="29"/>
      <c r="B262" s="30"/>
      <c r="C262" s="29"/>
      <c r="D262" s="154" t="s">
        <v>128</v>
      </c>
      <c r="E262" s="29"/>
      <c r="F262" s="155" t="s">
        <v>683</v>
      </c>
      <c r="G262" s="29"/>
      <c r="H262" s="29"/>
      <c r="I262" s="156"/>
      <c r="J262" s="29"/>
      <c r="K262" s="29"/>
      <c r="L262" s="30"/>
      <c r="M262" s="157"/>
      <c r="N262" s="158"/>
      <c r="O262" s="55"/>
      <c r="P262" s="55"/>
      <c r="Q262" s="55"/>
      <c r="R262" s="55"/>
      <c r="S262" s="55"/>
      <c r="T262" s="56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T262" s="14" t="s">
        <v>128</v>
      </c>
      <c r="AU262" s="14" t="s">
        <v>80</v>
      </c>
    </row>
    <row r="263" spans="1:65" s="2" customFormat="1" ht="24.2" customHeight="1">
      <c r="A263" s="29"/>
      <c r="B263" s="140"/>
      <c r="C263" s="141" t="s">
        <v>340</v>
      </c>
      <c r="D263" s="141" t="s">
        <v>124</v>
      </c>
      <c r="E263" s="142" t="s">
        <v>497</v>
      </c>
      <c r="F263" s="143" t="s">
        <v>498</v>
      </c>
      <c r="G263" s="144" t="s">
        <v>129</v>
      </c>
      <c r="H263" s="145">
        <v>23</v>
      </c>
      <c r="I263" s="146"/>
      <c r="J263" s="147">
        <f>ROUND(I263*H263,2)</f>
        <v>0</v>
      </c>
      <c r="K263" s="143" t="s">
        <v>126</v>
      </c>
      <c r="L263" s="30"/>
      <c r="M263" s="148" t="s">
        <v>1</v>
      </c>
      <c r="N263" s="149" t="s">
        <v>37</v>
      </c>
      <c r="O263" s="55"/>
      <c r="P263" s="150">
        <f>O263*H263</f>
        <v>0</v>
      </c>
      <c r="Q263" s="150">
        <v>0</v>
      </c>
      <c r="R263" s="150">
        <f>Q263*H263</f>
        <v>0</v>
      </c>
      <c r="S263" s="150">
        <v>0</v>
      </c>
      <c r="T263" s="151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2" t="s">
        <v>194</v>
      </c>
      <c r="AT263" s="152" t="s">
        <v>124</v>
      </c>
      <c r="AU263" s="152" t="s">
        <v>80</v>
      </c>
      <c r="AY263" s="14" t="s">
        <v>122</v>
      </c>
      <c r="BE263" s="153">
        <f>IF(N263="základní",J263,0)</f>
        <v>0</v>
      </c>
      <c r="BF263" s="153">
        <f>IF(N263="snížená",J263,0)</f>
        <v>0</v>
      </c>
      <c r="BG263" s="153">
        <f>IF(N263="zákl. přenesená",J263,0)</f>
        <v>0</v>
      </c>
      <c r="BH263" s="153">
        <f>IF(N263="sníž. přenesená",J263,0)</f>
        <v>0</v>
      </c>
      <c r="BI263" s="153">
        <f>IF(N263="nulová",J263,0)</f>
        <v>0</v>
      </c>
      <c r="BJ263" s="14" t="s">
        <v>78</v>
      </c>
      <c r="BK263" s="153">
        <f>ROUND(I263*H263,2)</f>
        <v>0</v>
      </c>
      <c r="BL263" s="14" t="s">
        <v>194</v>
      </c>
      <c r="BM263" s="152" t="s">
        <v>851</v>
      </c>
    </row>
    <row r="264" spans="1:47" s="2" customFormat="1" ht="12">
      <c r="A264" s="29"/>
      <c r="B264" s="30"/>
      <c r="C264" s="29"/>
      <c r="D264" s="154" t="s">
        <v>128</v>
      </c>
      <c r="E264" s="29"/>
      <c r="F264" s="155" t="s">
        <v>498</v>
      </c>
      <c r="G264" s="29"/>
      <c r="H264" s="29"/>
      <c r="I264" s="156"/>
      <c r="J264" s="29"/>
      <c r="K264" s="29"/>
      <c r="L264" s="30"/>
      <c r="M264" s="157"/>
      <c r="N264" s="158"/>
      <c r="O264" s="55"/>
      <c r="P264" s="55"/>
      <c r="Q264" s="55"/>
      <c r="R264" s="55"/>
      <c r="S264" s="55"/>
      <c r="T264" s="56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T264" s="14" t="s">
        <v>128</v>
      </c>
      <c r="AU264" s="14" t="s">
        <v>80</v>
      </c>
    </row>
    <row r="265" spans="1:65" s="2" customFormat="1" ht="24.2" customHeight="1">
      <c r="A265" s="29"/>
      <c r="B265" s="140"/>
      <c r="C265" s="141" t="s">
        <v>344</v>
      </c>
      <c r="D265" s="141" t="s">
        <v>124</v>
      </c>
      <c r="E265" s="142" t="s">
        <v>499</v>
      </c>
      <c r="F265" s="143" t="s">
        <v>500</v>
      </c>
      <c r="G265" s="144" t="s">
        <v>129</v>
      </c>
      <c r="H265" s="145">
        <v>46</v>
      </c>
      <c r="I265" s="146"/>
      <c r="J265" s="147">
        <f>ROUND(I265*H265,2)</f>
        <v>0</v>
      </c>
      <c r="K265" s="143" t="s">
        <v>126</v>
      </c>
      <c r="L265" s="30"/>
      <c r="M265" s="148" t="s">
        <v>1</v>
      </c>
      <c r="N265" s="149" t="s">
        <v>37</v>
      </c>
      <c r="O265" s="55"/>
      <c r="P265" s="150">
        <f>O265*H265</f>
        <v>0</v>
      </c>
      <c r="Q265" s="150">
        <v>0</v>
      </c>
      <c r="R265" s="150">
        <f>Q265*H265</f>
        <v>0</v>
      </c>
      <c r="S265" s="150">
        <v>0</v>
      </c>
      <c r="T265" s="151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2" t="s">
        <v>194</v>
      </c>
      <c r="AT265" s="152" t="s">
        <v>124</v>
      </c>
      <c r="AU265" s="152" t="s">
        <v>80</v>
      </c>
      <c r="AY265" s="14" t="s">
        <v>122</v>
      </c>
      <c r="BE265" s="153">
        <f>IF(N265="základní",J265,0)</f>
        <v>0</v>
      </c>
      <c r="BF265" s="153">
        <f>IF(N265="snížená",J265,0)</f>
        <v>0</v>
      </c>
      <c r="BG265" s="153">
        <f>IF(N265="zákl. přenesená",J265,0)</f>
        <v>0</v>
      </c>
      <c r="BH265" s="153">
        <f>IF(N265="sníž. přenesená",J265,0)</f>
        <v>0</v>
      </c>
      <c r="BI265" s="153">
        <f>IF(N265="nulová",J265,0)</f>
        <v>0</v>
      </c>
      <c r="BJ265" s="14" t="s">
        <v>78</v>
      </c>
      <c r="BK265" s="153">
        <f>ROUND(I265*H265,2)</f>
        <v>0</v>
      </c>
      <c r="BL265" s="14" t="s">
        <v>194</v>
      </c>
      <c r="BM265" s="152" t="s">
        <v>852</v>
      </c>
    </row>
    <row r="266" spans="1:47" s="2" customFormat="1" ht="12">
      <c r="A266" s="29"/>
      <c r="B266" s="30"/>
      <c r="C266" s="29"/>
      <c r="D266" s="154" t="s">
        <v>128</v>
      </c>
      <c r="E266" s="29"/>
      <c r="F266" s="155" t="s">
        <v>500</v>
      </c>
      <c r="G266" s="29"/>
      <c r="H266" s="29"/>
      <c r="I266" s="156"/>
      <c r="J266" s="29"/>
      <c r="K266" s="29"/>
      <c r="L266" s="30"/>
      <c r="M266" s="157"/>
      <c r="N266" s="158"/>
      <c r="O266" s="55"/>
      <c r="P266" s="55"/>
      <c r="Q266" s="55"/>
      <c r="R266" s="55"/>
      <c r="S266" s="55"/>
      <c r="T266" s="56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T266" s="14" t="s">
        <v>128</v>
      </c>
      <c r="AU266" s="14" t="s">
        <v>80</v>
      </c>
    </row>
    <row r="267" spans="1:65" s="2" customFormat="1" ht="16.5" customHeight="1">
      <c r="A267" s="29"/>
      <c r="B267" s="140"/>
      <c r="C267" s="160" t="s">
        <v>358</v>
      </c>
      <c r="D267" s="160" t="s">
        <v>258</v>
      </c>
      <c r="E267" s="161" t="s">
        <v>501</v>
      </c>
      <c r="F267" s="162" t="s">
        <v>502</v>
      </c>
      <c r="G267" s="163" t="s">
        <v>129</v>
      </c>
      <c r="H267" s="164">
        <v>46</v>
      </c>
      <c r="I267" s="165"/>
      <c r="J267" s="166">
        <f>ROUND(I267*H267,2)</f>
        <v>0</v>
      </c>
      <c r="K267" s="162" t="s">
        <v>138</v>
      </c>
      <c r="L267" s="167"/>
      <c r="M267" s="168" t="s">
        <v>1</v>
      </c>
      <c r="N267" s="169" t="s">
        <v>37</v>
      </c>
      <c r="O267" s="55"/>
      <c r="P267" s="150">
        <f>O267*H267</f>
        <v>0</v>
      </c>
      <c r="Q267" s="150">
        <v>0.0021</v>
      </c>
      <c r="R267" s="150">
        <f>Q267*H267</f>
        <v>0.09659999999999999</v>
      </c>
      <c r="S267" s="150">
        <v>0</v>
      </c>
      <c r="T267" s="151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2" t="s">
        <v>261</v>
      </c>
      <c r="AT267" s="152" t="s">
        <v>258</v>
      </c>
      <c r="AU267" s="152" t="s">
        <v>80</v>
      </c>
      <c r="AY267" s="14" t="s">
        <v>122</v>
      </c>
      <c r="BE267" s="153">
        <f>IF(N267="základní",J267,0)</f>
        <v>0</v>
      </c>
      <c r="BF267" s="153">
        <f>IF(N267="snížená",J267,0)</f>
        <v>0</v>
      </c>
      <c r="BG267" s="153">
        <f>IF(N267="zákl. přenesená",J267,0)</f>
        <v>0</v>
      </c>
      <c r="BH267" s="153">
        <f>IF(N267="sníž. přenesená",J267,0)</f>
        <v>0</v>
      </c>
      <c r="BI267" s="153">
        <f>IF(N267="nulová",J267,0)</f>
        <v>0</v>
      </c>
      <c r="BJ267" s="14" t="s">
        <v>78</v>
      </c>
      <c r="BK267" s="153">
        <f>ROUND(I267*H267,2)</f>
        <v>0</v>
      </c>
      <c r="BL267" s="14" t="s">
        <v>261</v>
      </c>
      <c r="BM267" s="152" t="s">
        <v>853</v>
      </c>
    </row>
    <row r="268" spans="1:47" s="2" customFormat="1" ht="12">
      <c r="A268" s="29"/>
      <c r="B268" s="30"/>
      <c r="C268" s="29"/>
      <c r="D268" s="154" t="s">
        <v>128</v>
      </c>
      <c r="E268" s="29"/>
      <c r="F268" s="155" t="s">
        <v>502</v>
      </c>
      <c r="G268" s="29"/>
      <c r="H268" s="29"/>
      <c r="I268" s="156"/>
      <c r="J268" s="29"/>
      <c r="K268" s="29"/>
      <c r="L268" s="30"/>
      <c r="M268" s="157"/>
      <c r="N268" s="158"/>
      <c r="O268" s="55"/>
      <c r="P268" s="55"/>
      <c r="Q268" s="55"/>
      <c r="R268" s="55"/>
      <c r="S268" s="55"/>
      <c r="T268" s="56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T268" s="14" t="s">
        <v>128</v>
      </c>
      <c r="AU268" s="14" t="s">
        <v>80</v>
      </c>
    </row>
    <row r="269" spans="2:63" s="12" customFormat="1" ht="25.9" customHeight="1">
      <c r="B269" s="127"/>
      <c r="D269" s="128" t="s">
        <v>71</v>
      </c>
      <c r="E269" s="129" t="s">
        <v>513</v>
      </c>
      <c r="F269" s="129" t="s">
        <v>514</v>
      </c>
      <c r="I269" s="130"/>
      <c r="J269" s="131">
        <f>BK269</f>
        <v>0</v>
      </c>
      <c r="L269" s="127"/>
      <c r="M269" s="132"/>
      <c r="N269" s="133"/>
      <c r="O269" s="133"/>
      <c r="P269" s="134">
        <f>SUM(P270:P282)</f>
        <v>0</v>
      </c>
      <c r="Q269" s="133"/>
      <c r="R269" s="134">
        <f>SUM(R270:R282)</f>
        <v>0</v>
      </c>
      <c r="S269" s="133"/>
      <c r="T269" s="135">
        <f>SUM(T270:T282)</f>
        <v>0</v>
      </c>
      <c r="AR269" s="128" t="s">
        <v>127</v>
      </c>
      <c r="AT269" s="136" t="s">
        <v>71</v>
      </c>
      <c r="AU269" s="136" t="s">
        <v>72</v>
      </c>
      <c r="AY269" s="128" t="s">
        <v>122</v>
      </c>
      <c r="BK269" s="137">
        <f>SUM(BK270:BK282)</f>
        <v>0</v>
      </c>
    </row>
    <row r="270" spans="1:65" s="2" customFormat="1" ht="16.5" customHeight="1">
      <c r="A270" s="29"/>
      <c r="B270" s="140"/>
      <c r="C270" s="141" t="s">
        <v>235</v>
      </c>
      <c r="D270" s="141" t="s">
        <v>124</v>
      </c>
      <c r="E270" s="142" t="s">
        <v>515</v>
      </c>
      <c r="F270" s="143" t="s">
        <v>516</v>
      </c>
      <c r="G270" s="144" t="s">
        <v>129</v>
      </c>
      <c r="H270" s="145">
        <v>1</v>
      </c>
      <c r="I270" s="146"/>
      <c r="J270" s="147">
        <f>ROUND(I270*H270,2)</f>
        <v>0</v>
      </c>
      <c r="K270" s="143" t="s">
        <v>138</v>
      </c>
      <c r="L270" s="30"/>
      <c r="M270" s="148" t="s">
        <v>1</v>
      </c>
      <c r="N270" s="149" t="s">
        <v>37</v>
      </c>
      <c r="O270" s="55"/>
      <c r="P270" s="150">
        <f>O270*H270</f>
        <v>0</v>
      </c>
      <c r="Q270" s="150">
        <v>0</v>
      </c>
      <c r="R270" s="150">
        <f>Q270*H270</f>
        <v>0</v>
      </c>
      <c r="S270" s="150">
        <v>0</v>
      </c>
      <c r="T270" s="151">
        <f>S270*H270</f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2" t="s">
        <v>517</v>
      </c>
      <c r="AT270" s="152" t="s">
        <v>124</v>
      </c>
      <c r="AU270" s="152" t="s">
        <v>78</v>
      </c>
      <c r="AY270" s="14" t="s">
        <v>122</v>
      </c>
      <c r="BE270" s="153">
        <f>IF(N270="základní",J270,0)</f>
        <v>0</v>
      </c>
      <c r="BF270" s="153">
        <f>IF(N270="snížená",J270,0)</f>
        <v>0</v>
      </c>
      <c r="BG270" s="153">
        <f>IF(N270="zákl. přenesená",J270,0)</f>
        <v>0</v>
      </c>
      <c r="BH270" s="153">
        <f>IF(N270="sníž. přenesená",J270,0)</f>
        <v>0</v>
      </c>
      <c r="BI270" s="153">
        <f>IF(N270="nulová",J270,0)</f>
        <v>0</v>
      </c>
      <c r="BJ270" s="14" t="s">
        <v>78</v>
      </c>
      <c r="BK270" s="153">
        <f>ROUND(I270*H270,2)</f>
        <v>0</v>
      </c>
      <c r="BL270" s="14" t="s">
        <v>517</v>
      </c>
      <c r="BM270" s="152" t="s">
        <v>854</v>
      </c>
    </row>
    <row r="271" spans="1:47" s="2" customFormat="1" ht="39">
      <c r="A271" s="29"/>
      <c r="B271" s="30"/>
      <c r="C271" s="29"/>
      <c r="D271" s="154" t="s">
        <v>128</v>
      </c>
      <c r="E271" s="29"/>
      <c r="F271" s="155" t="s">
        <v>518</v>
      </c>
      <c r="G271" s="29"/>
      <c r="H271" s="29"/>
      <c r="I271" s="156"/>
      <c r="J271" s="29"/>
      <c r="K271" s="29"/>
      <c r="L271" s="30"/>
      <c r="M271" s="157"/>
      <c r="N271" s="158"/>
      <c r="O271" s="55"/>
      <c r="P271" s="55"/>
      <c r="Q271" s="55"/>
      <c r="R271" s="55"/>
      <c r="S271" s="55"/>
      <c r="T271" s="56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T271" s="14" t="s">
        <v>128</v>
      </c>
      <c r="AU271" s="14" t="s">
        <v>78</v>
      </c>
    </row>
    <row r="272" spans="1:47" s="2" customFormat="1" ht="39">
      <c r="A272" s="29"/>
      <c r="B272" s="30"/>
      <c r="C272" s="29"/>
      <c r="D272" s="154" t="s">
        <v>165</v>
      </c>
      <c r="E272" s="29"/>
      <c r="F272" s="159" t="s">
        <v>519</v>
      </c>
      <c r="G272" s="29"/>
      <c r="H272" s="29"/>
      <c r="I272" s="156"/>
      <c r="J272" s="29"/>
      <c r="K272" s="29"/>
      <c r="L272" s="30"/>
      <c r="M272" s="157"/>
      <c r="N272" s="158"/>
      <c r="O272" s="55"/>
      <c r="P272" s="55"/>
      <c r="Q272" s="55"/>
      <c r="R272" s="55"/>
      <c r="S272" s="55"/>
      <c r="T272" s="56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T272" s="14" t="s">
        <v>165</v>
      </c>
      <c r="AU272" s="14" t="s">
        <v>78</v>
      </c>
    </row>
    <row r="273" spans="1:65" s="2" customFormat="1" ht="24.2" customHeight="1">
      <c r="A273" s="29"/>
      <c r="B273" s="140"/>
      <c r="C273" s="141" t="s">
        <v>586</v>
      </c>
      <c r="D273" s="141" t="s">
        <v>124</v>
      </c>
      <c r="E273" s="142" t="s">
        <v>521</v>
      </c>
      <c r="F273" s="143" t="s">
        <v>522</v>
      </c>
      <c r="G273" s="144" t="s">
        <v>129</v>
      </c>
      <c r="H273" s="145">
        <v>2</v>
      </c>
      <c r="I273" s="146"/>
      <c r="J273" s="147">
        <f>ROUND(I273*H273,2)</f>
        <v>0</v>
      </c>
      <c r="K273" s="143" t="s">
        <v>138</v>
      </c>
      <c r="L273" s="30"/>
      <c r="M273" s="148" t="s">
        <v>1</v>
      </c>
      <c r="N273" s="149" t="s">
        <v>37</v>
      </c>
      <c r="O273" s="55"/>
      <c r="P273" s="150">
        <f>O273*H273</f>
        <v>0</v>
      </c>
      <c r="Q273" s="150">
        <v>0</v>
      </c>
      <c r="R273" s="150">
        <f>Q273*H273</f>
        <v>0</v>
      </c>
      <c r="S273" s="150">
        <v>0</v>
      </c>
      <c r="T273" s="151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2" t="s">
        <v>222</v>
      </c>
      <c r="AT273" s="152" t="s">
        <v>124</v>
      </c>
      <c r="AU273" s="152" t="s">
        <v>78</v>
      </c>
      <c r="AY273" s="14" t="s">
        <v>122</v>
      </c>
      <c r="BE273" s="153">
        <f>IF(N273="základní",J273,0)</f>
        <v>0</v>
      </c>
      <c r="BF273" s="153">
        <f>IF(N273="snížená",J273,0)</f>
        <v>0</v>
      </c>
      <c r="BG273" s="153">
        <f>IF(N273="zákl. přenesená",J273,0)</f>
        <v>0</v>
      </c>
      <c r="BH273" s="153">
        <f>IF(N273="sníž. přenesená",J273,0)</f>
        <v>0</v>
      </c>
      <c r="BI273" s="153">
        <f>IF(N273="nulová",J273,0)</f>
        <v>0</v>
      </c>
      <c r="BJ273" s="14" t="s">
        <v>78</v>
      </c>
      <c r="BK273" s="153">
        <f>ROUND(I273*H273,2)</f>
        <v>0</v>
      </c>
      <c r="BL273" s="14" t="s">
        <v>222</v>
      </c>
      <c r="BM273" s="152" t="s">
        <v>855</v>
      </c>
    </row>
    <row r="274" spans="1:47" s="2" customFormat="1" ht="12">
      <c r="A274" s="29"/>
      <c r="B274" s="30"/>
      <c r="C274" s="29"/>
      <c r="D274" s="154" t="s">
        <v>128</v>
      </c>
      <c r="E274" s="29"/>
      <c r="F274" s="155" t="s">
        <v>522</v>
      </c>
      <c r="G274" s="29"/>
      <c r="H274" s="29"/>
      <c r="I274" s="156"/>
      <c r="J274" s="29"/>
      <c r="K274" s="29"/>
      <c r="L274" s="30"/>
      <c r="M274" s="157"/>
      <c r="N274" s="158"/>
      <c r="O274" s="55"/>
      <c r="P274" s="55"/>
      <c r="Q274" s="55"/>
      <c r="R274" s="55"/>
      <c r="S274" s="55"/>
      <c r="T274" s="56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T274" s="14" t="s">
        <v>128</v>
      </c>
      <c r="AU274" s="14" t="s">
        <v>78</v>
      </c>
    </row>
    <row r="275" spans="1:47" s="2" customFormat="1" ht="19.5">
      <c r="A275" s="29"/>
      <c r="B275" s="30"/>
      <c r="C275" s="29"/>
      <c r="D275" s="154" t="s">
        <v>165</v>
      </c>
      <c r="E275" s="29"/>
      <c r="F275" s="159" t="s">
        <v>523</v>
      </c>
      <c r="G275" s="29"/>
      <c r="H275" s="29"/>
      <c r="I275" s="156"/>
      <c r="J275" s="29"/>
      <c r="K275" s="29"/>
      <c r="L275" s="30"/>
      <c r="M275" s="157"/>
      <c r="N275" s="158"/>
      <c r="O275" s="55"/>
      <c r="P275" s="55"/>
      <c r="Q275" s="55"/>
      <c r="R275" s="55"/>
      <c r="S275" s="55"/>
      <c r="T275" s="56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T275" s="14" t="s">
        <v>165</v>
      </c>
      <c r="AU275" s="14" t="s">
        <v>78</v>
      </c>
    </row>
    <row r="276" spans="1:65" s="2" customFormat="1" ht="16.5" customHeight="1">
      <c r="A276" s="29"/>
      <c r="B276" s="140"/>
      <c r="C276" s="141" t="s">
        <v>276</v>
      </c>
      <c r="D276" s="141" t="s">
        <v>124</v>
      </c>
      <c r="E276" s="142" t="s">
        <v>525</v>
      </c>
      <c r="F276" s="143" t="s">
        <v>526</v>
      </c>
      <c r="G276" s="144" t="s">
        <v>527</v>
      </c>
      <c r="H276" s="145">
        <v>48</v>
      </c>
      <c r="I276" s="146"/>
      <c r="J276" s="147">
        <f>ROUND(I276*H276,2)</f>
        <v>0</v>
      </c>
      <c r="K276" s="143" t="s">
        <v>138</v>
      </c>
      <c r="L276" s="30"/>
      <c r="M276" s="148" t="s">
        <v>1</v>
      </c>
      <c r="N276" s="149" t="s">
        <v>37</v>
      </c>
      <c r="O276" s="55"/>
      <c r="P276" s="150">
        <f>O276*H276</f>
        <v>0</v>
      </c>
      <c r="Q276" s="150">
        <v>0</v>
      </c>
      <c r="R276" s="150">
        <f>Q276*H276</f>
        <v>0</v>
      </c>
      <c r="S276" s="150">
        <v>0</v>
      </c>
      <c r="T276" s="151">
        <f>S276*H276</f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2" t="s">
        <v>528</v>
      </c>
      <c r="AT276" s="152" t="s">
        <v>124</v>
      </c>
      <c r="AU276" s="152" t="s">
        <v>78</v>
      </c>
      <c r="AY276" s="14" t="s">
        <v>122</v>
      </c>
      <c r="BE276" s="153">
        <f>IF(N276="základní",J276,0)</f>
        <v>0</v>
      </c>
      <c r="BF276" s="153">
        <f>IF(N276="snížená",J276,0)</f>
        <v>0</v>
      </c>
      <c r="BG276" s="153">
        <f>IF(N276="zákl. přenesená",J276,0)</f>
        <v>0</v>
      </c>
      <c r="BH276" s="153">
        <f>IF(N276="sníž. přenesená",J276,0)</f>
        <v>0</v>
      </c>
      <c r="BI276" s="153">
        <f>IF(N276="nulová",J276,0)</f>
        <v>0</v>
      </c>
      <c r="BJ276" s="14" t="s">
        <v>78</v>
      </c>
      <c r="BK276" s="153">
        <f>ROUND(I276*H276,2)</f>
        <v>0</v>
      </c>
      <c r="BL276" s="14" t="s">
        <v>528</v>
      </c>
      <c r="BM276" s="152" t="s">
        <v>856</v>
      </c>
    </row>
    <row r="277" spans="1:47" s="2" customFormat="1" ht="19.5">
      <c r="A277" s="29"/>
      <c r="B277" s="30"/>
      <c r="C277" s="29"/>
      <c r="D277" s="154" t="s">
        <v>128</v>
      </c>
      <c r="E277" s="29"/>
      <c r="F277" s="155" t="s">
        <v>529</v>
      </c>
      <c r="G277" s="29"/>
      <c r="H277" s="29"/>
      <c r="I277" s="156"/>
      <c r="J277" s="29"/>
      <c r="K277" s="29"/>
      <c r="L277" s="30"/>
      <c r="M277" s="157"/>
      <c r="N277" s="158"/>
      <c r="O277" s="55"/>
      <c r="P277" s="55"/>
      <c r="Q277" s="55"/>
      <c r="R277" s="55"/>
      <c r="S277" s="55"/>
      <c r="T277" s="56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T277" s="14" t="s">
        <v>128</v>
      </c>
      <c r="AU277" s="14" t="s">
        <v>78</v>
      </c>
    </row>
    <row r="278" spans="1:65" s="2" customFormat="1" ht="16.5" customHeight="1">
      <c r="A278" s="29"/>
      <c r="B278" s="140"/>
      <c r="C278" s="141" t="s">
        <v>460</v>
      </c>
      <c r="D278" s="141" t="s">
        <v>124</v>
      </c>
      <c r="E278" s="142" t="s">
        <v>531</v>
      </c>
      <c r="F278" s="143" t="s">
        <v>532</v>
      </c>
      <c r="G278" s="144" t="s">
        <v>129</v>
      </c>
      <c r="H278" s="145">
        <v>1</v>
      </c>
      <c r="I278" s="146"/>
      <c r="J278" s="147">
        <f>ROUND(I278*H278,2)</f>
        <v>0</v>
      </c>
      <c r="K278" s="143" t="s">
        <v>138</v>
      </c>
      <c r="L278" s="30"/>
      <c r="M278" s="148" t="s">
        <v>1</v>
      </c>
      <c r="N278" s="149" t="s">
        <v>37</v>
      </c>
      <c r="O278" s="55"/>
      <c r="P278" s="150">
        <f>O278*H278</f>
        <v>0</v>
      </c>
      <c r="Q278" s="150">
        <v>0</v>
      </c>
      <c r="R278" s="150">
        <f>Q278*H278</f>
        <v>0</v>
      </c>
      <c r="S278" s="150">
        <v>0</v>
      </c>
      <c r="T278" s="151">
        <f>S278*H278</f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2" t="s">
        <v>517</v>
      </c>
      <c r="AT278" s="152" t="s">
        <v>124</v>
      </c>
      <c r="AU278" s="152" t="s">
        <v>78</v>
      </c>
      <c r="AY278" s="14" t="s">
        <v>122</v>
      </c>
      <c r="BE278" s="153">
        <f>IF(N278="základní",J278,0)</f>
        <v>0</v>
      </c>
      <c r="BF278" s="153">
        <f>IF(N278="snížená",J278,0)</f>
        <v>0</v>
      </c>
      <c r="BG278" s="153">
        <f>IF(N278="zákl. přenesená",J278,0)</f>
        <v>0</v>
      </c>
      <c r="BH278" s="153">
        <f>IF(N278="sníž. přenesená",J278,0)</f>
        <v>0</v>
      </c>
      <c r="BI278" s="153">
        <f>IF(N278="nulová",J278,0)</f>
        <v>0</v>
      </c>
      <c r="BJ278" s="14" t="s">
        <v>78</v>
      </c>
      <c r="BK278" s="153">
        <f>ROUND(I278*H278,2)</f>
        <v>0</v>
      </c>
      <c r="BL278" s="14" t="s">
        <v>517</v>
      </c>
      <c r="BM278" s="152" t="s">
        <v>857</v>
      </c>
    </row>
    <row r="279" spans="1:47" s="2" customFormat="1" ht="12">
      <c r="A279" s="29"/>
      <c r="B279" s="30"/>
      <c r="C279" s="29"/>
      <c r="D279" s="154" t="s">
        <v>128</v>
      </c>
      <c r="E279" s="29"/>
      <c r="F279" s="155" t="s">
        <v>532</v>
      </c>
      <c r="G279" s="29"/>
      <c r="H279" s="29"/>
      <c r="I279" s="156"/>
      <c r="J279" s="29"/>
      <c r="K279" s="29"/>
      <c r="L279" s="30"/>
      <c r="M279" s="157"/>
      <c r="N279" s="158"/>
      <c r="O279" s="55"/>
      <c r="P279" s="55"/>
      <c r="Q279" s="55"/>
      <c r="R279" s="55"/>
      <c r="S279" s="55"/>
      <c r="T279" s="56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T279" s="14" t="s">
        <v>128</v>
      </c>
      <c r="AU279" s="14" t="s">
        <v>78</v>
      </c>
    </row>
    <row r="280" spans="1:47" s="2" customFormat="1" ht="19.5">
      <c r="A280" s="29"/>
      <c r="B280" s="30"/>
      <c r="C280" s="29"/>
      <c r="D280" s="154" t="s">
        <v>165</v>
      </c>
      <c r="E280" s="29"/>
      <c r="F280" s="159" t="s">
        <v>533</v>
      </c>
      <c r="G280" s="29"/>
      <c r="H280" s="29"/>
      <c r="I280" s="156"/>
      <c r="J280" s="29"/>
      <c r="K280" s="29"/>
      <c r="L280" s="30"/>
      <c r="M280" s="157"/>
      <c r="N280" s="158"/>
      <c r="O280" s="55"/>
      <c r="P280" s="55"/>
      <c r="Q280" s="55"/>
      <c r="R280" s="55"/>
      <c r="S280" s="55"/>
      <c r="T280" s="56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T280" s="14" t="s">
        <v>165</v>
      </c>
      <c r="AU280" s="14" t="s">
        <v>78</v>
      </c>
    </row>
    <row r="281" spans="1:65" s="2" customFormat="1" ht="21.75" customHeight="1">
      <c r="A281" s="29"/>
      <c r="B281" s="140"/>
      <c r="C281" s="141" t="s">
        <v>467</v>
      </c>
      <c r="D281" s="141" t="s">
        <v>124</v>
      </c>
      <c r="E281" s="142" t="s">
        <v>539</v>
      </c>
      <c r="F281" s="143" t="s">
        <v>540</v>
      </c>
      <c r="G281" s="144" t="s">
        <v>129</v>
      </c>
      <c r="H281" s="177">
        <v>8</v>
      </c>
      <c r="I281" s="146"/>
      <c r="J281" s="147">
        <f>ROUND(I281*H281,2)</f>
        <v>0</v>
      </c>
      <c r="K281" s="143" t="s">
        <v>138</v>
      </c>
      <c r="L281" s="30"/>
      <c r="M281" s="148" t="s">
        <v>1</v>
      </c>
      <c r="N281" s="149" t="s">
        <v>37</v>
      </c>
      <c r="O281" s="55"/>
      <c r="P281" s="150">
        <f>O281*H281</f>
        <v>0</v>
      </c>
      <c r="Q281" s="150">
        <v>0</v>
      </c>
      <c r="R281" s="150">
        <f>Q281*H281</f>
        <v>0</v>
      </c>
      <c r="S281" s="150">
        <v>0</v>
      </c>
      <c r="T281" s="151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2" t="s">
        <v>517</v>
      </c>
      <c r="AT281" s="152" t="s">
        <v>124</v>
      </c>
      <c r="AU281" s="152" t="s">
        <v>78</v>
      </c>
      <c r="AY281" s="14" t="s">
        <v>122</v>
      </c>
      <c r="BE281" s="153">
        <f>IF(N281="základní",J281,0)</f>
        <v>0</v>
      </c>
      <c r="BF281" s="153">
        <f>IF(N281="snížená",J281,0)</f>
        <v>0</v>
      </c>
      <c r="BG281" s="153">
        <f>IF(N281="zákl. přenesená",J281,0)</f>
        <v>0</v>
      </c>
      <c r="BH281" s="153">
        <f>IF(N281="sníž. přenesená",J281,0)</f>
        <v>0</v>
      </c>
      <c r="BI281" s="153">
        <f>IF(N281="nulová",J281,0)</f>
        <v>0</v>
      </c>
      <c r="BJ281" s="14" t="s">
        <v>78</v>
      </c>
      <c r="BK281" s="153">
        <f>ROUND(I281*H281,2)</f>
        <v>0</v>
      </c>
      <c r="BL281" s="14" t="s">
        <v>517</v>
      </c>
      <c r="BM281" s="152" t="s">
        <v>858</v>
      </c>
    </row>
    <row r="282" spans="1:47" s="2" customFormat="1" ht="12">
      <c r="A282" s="29"/>
      <c r="B282" s="30"/>
      <c r="C282" s="29"/>
      <c r="D282" s="154" t="s">
        <v>128</v>
      </c>
      <c r="E282" s="29"/>
      <c r="F282" s="155" t="s">
        <v>537</v>
      </c>
      <c r="G282" s="29"/>
      <c r="H282" s="29"/>
      <c r="I282" s="156"/>
      <c r="J282" s="29"/>
      <c r="K282" s="29"/>
      <c r="L282" s="30"/>
      <c r="M282" s="170"/>
      <c r="N282" s="171"/>
      <c r="O282" s="172"/>
      <c r="P282" s="172"/>
      <c r="Q282" s="172"/>
      <c r="R282" s="172"/>
      <c r="S282" s="172"/>
      <c r="T282" s="173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T282" s="14" t="s">
        <v>128</v>
      </c>
      <c r="AU282" s="14" t="s">
        <v>78</v>
      </c>
    </row>
    <row r="283" spans="1:31" s="2" customFormat="1" ht="6.95" customHeight="1">
      <c r="A283" s="29"/>
      <c r="B283" s="44"/>
      <c r="C283" s="45"/>
      <c r="D283" s="45"/>
      <c r="E283" s="45"/>
      <c r="F283" s="45"/>
      <c r="G283" s="45"/>
      <c r="H283" s="45"/>
      <c r="I283" s="45"/>
      <c r="J283" s="45"/>
      <c r="K283" s="45"/>
      <c r="L283" s="30"/>
      <c r="M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</row>
  </sheetData>
  <autoFilter ref="C125:K28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Dvorský</dc:creator>
  <cp:keywords/>
  <dc:description/>
  <cp:lastModifiedBy>Bubenik Tomas</cp:lastModifiedBy>
  <dcterms:created xsi:type="dcterms:W3CDTF">2022-05-11T08:59:58Z</dcterms:created>
  <dcterms:modified xsi:type="dcterms:W3CDTF">2024-03-14T08:34:10Z</dcterms:modified>
  <cp:category/>
  <cp:version/>
  <cp:contentType/>
  <cp:contentStatus/>
</cp:coreProperties>
</file>