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/>
  <mc:AlternateContent xmlns:mc="http://schemas.openxmlformats.org/markup-compatibility/2006">
    <mc:Choice Requires="x15">
      <x15ac:absPath xmlns:x15ac="http://schemas.microsoft.com/office/spreadsheetml/2010/11/ac" url="C:\Users\pek045\VSB-TUO\Centrum projektové podpory - Dokumenty (1)\PhD_Infra\REALIZACE\VZ\PhD akademie_nábytek_IT a AV technika\Nábytek_final do VZ\"/>
    </mc:Choice>
  </mc:AlternateContent>
  <xr:revisionPtr revIDLastSave="45" documentId="13_ncr:1_{94AABB14-A997-4B2C-8123-A832516CB4A6}" xr6:coauthVersionLast="36" xr6:coauthVersionMax="46" xr10:uidLastSave="{03057BC3-7AC9-4F40-A320-9B2270451D5B}"/>
  <bookViews>
    <workbookView xWindow="2340" yWindow="2340" windowWidth="21600" windowHeight="12732" activeTab="2" xr2:uid="{00000000-000D-0000-FFFF-FFFF00000000}"/>
  </bookViews>
  <sheets>
    <sheet name="Rekapitulace stavby" sheetId="1" r:id="rId1"/>
    <sheet name="D.1.1 - Architektonicko-s..." sheetId="2" r:id="rId2"/>
    <sheet name="D.1.1 - Architektonicko-s..._01" sheetId="3" r:id="rId3"/>
  </sheets>
  <definedNames>
    <definedName name="_xlnm._FilterDatabase" localSheetId="1" hidden="1">'D.1.1 - Architektonicko-s...'!$C$131:$K$169</definedName>
    <definedName name="_xlnm._FilterDatabase" localSheetId="2" hidden="1">'D.1.1 - Architektonicko-s..._01'!$C$131:$K$163</definedName>
    <definedName name="_xlnm.Print_Titles" localSheetId="1">'D.1.1 - Architektonicko-s...'!$131:$131</definedName>
    <definedName name="_xlnm.Print_Titles" localSheetId="2">'D.1.1 - Architektonicko-s..._01'!$131:$131</definedName>
    <definedName name="_xlnm.Print_Titles" localSheetId="0">'Rekapitulace stavby'!$92:$92</definedName>
    <definedName name="_xlnm.Print_Area" localSheetId="1">'D.1.1 - Architektonicko-s...'!$C$4:$J$76,'D.1.1 - Architektonicko-s...'!$C$82:$J$111,'D.1.1 - Architektonicko-s...'!$C$117:$J$169</definedName>
    <definedName name="_xlnm.Print_Area" localSheetId="2">'D.1.1 - Architektonicko-s..._01'!$C$4:$J$76,'D.1.1 - Architektonicko-s..._01'!$C$82:$J$111,'D.1.1 - Architektonicko-s..._01'!$C$117:$J$163</definedName>
    <definedName name="_xlnm.Print_Area" localSheetId="0">'Rekapitulace stavby'!$D$4:$AO$76,'Rekapitulace stavby'!$C$82:$AQ$99</definedName>
  </definedNames>
  <calcPr calcId="191029"/>
</workbook>
</file>

<file path=xl/calcChain.xml><?xml version="1.0" encoding="utf-8"?>
<calcChain xmlns="http://schemas.openxmlformats.org/spreadsheetml/2006/main">
  <c r="J41" i="3" l="1"/>
  <c r="J40" i="3"/>
  <c r="AY98" i="1"/>
  <c r="J39" i="3"/>
  <c r="AX98" i="1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J128" i="3"/>
  <c r="F128" i="3"/>
  <c r="F126" i="3"/>
  <c r="E124" i="3"/>
  <c r="BI109" i="3"/>
  <c r="BH109" i="3"/>
  <c r="BG109" i="3"/>
  <c r="BF109" i="3"/>
  <c r="BI108" i="3"/>
  <c r="BH108" i="3"/>
  <c r="BG108" i="3"/>
  <c r="BF108" i="3"/>
  <c r="BE108" i="3"/>
  <c r="BI107" i="3"/>
  <c r="BH107" i="3"/>
  <c r="BG107" i="3"/>
  <c r="BF107" i="3"/>
  <c r="BE107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J93" i="3"/>
  <c r="F93" i="3"/>
  <c r="F91" i="3"/>
  <c r="E89" i="3"/>
  <c r="J26" i="3"/>
  <c r="E26" i="3"/>
  <c r="J129" i="3" s="1"/>
  <c r="J25" i="3"/>
  <c r="J20" i="3"/>
  <c r="E20" i="3"/>
  <c r="F94" i="3" s="1"/>
  <c r="J19" i="3"/>
  <c r="J14" i="3"/>
  <c r="J126" i="3"/>
  <c r="E7" i="3"/>
  <c r="E120" i="3" s="1"/>
  <c r="J41" i="2"/>
  <c r="J40" i="2"/>
  <c r="AY96" i="1"/>
  <c r="J39" i="2"/>
  <c r="AX96" i="1" s="1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J128" i="2"/>
  <c r="F128" i="2"/>
  <c r="F126" i="2"/>
  <c r="E124" i="2"/>
  <c r="BI109" i="2"/>
  <c r="BH109" i="2"/>
  <c r="BG109" i="2"/>
  <c r="BF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BI104" i="2"/>
  <c r="BH104" i="2"/>
  <c r="BG104" i="2"/>
  <c r="BF104" i="2"/>
  <c r="BE104" i="2"/>
  <c r="J93" i="2"/>
  <c r="F93" i="2"/>
  <c r="F91" i="2"/>
  <c r="E89" i="2"/>
  <c r="J26" i="2"/>
  <c r="E26" i="2"/>
  <c r="J129" i="2"/>
  <c r="J25" i="2"/>
  <c r="J20" i="2"/>
  <c r="E20" i="2"/>
  <c r="F129" i="2" s="1"/>
  <c r="J19" i="2"/>
  <c r="J14" i="2"/>
  <c r="J126" i="2"/>
  <c r="E7" i="2"/>
  <c r="E120" i="2" s="1"/>
  <c r="L90" i="1"/>
  <c r="AM90" i="1"/>
  <c r="AM89" i="1"/>
  <c r="L89" i="1"/>
  <c r="AM87" i="1"/>
  <c r="L87" i="1"/>
  <c r="L85" i="1"/>
  <c r="L84" i="1"/>
  <c r="J163" i="2"/>
  <c r="BK153" i="2"/>
  <c r="J145" i="2"/>
  <c r="BK137" i="2"/>
  <c r="J159" i="3"/>
  <c r="J139" i="3"/>
  <c r="BK139" i="3"/>
  <c r="J157" i="3"/>
  <c r="J151" i="3"/>
  <c r="BK169" i="2"/>
  <c r="J161" i="2"/>
  <c r="J157" i="2"/>
  <c r="BK147" i="2"/>
  <c r="BK139" i="2"/>
  <c r="AS95" i="1"/>
  <c r="J141" i="3"/>
  <c r="J137" i="3"/>
  <c r="J143" i="3"/>
  <c r="BK137" i="3"/>
  <c r="BK163" i="2"/>
  <c r="J153" i="2"/>
  <c r="BK143" i="2"/>
  <c r="BK135" i="2"/>
  <c r="BK155" i="3"/>
  <c r="J145" i="3"/>
  <c r="BK145" i="3"/>
  <c r="BK141" i="3"/>
  <c r="BK143" i="3"/>
  <c r="J167" i="2"/>
  <c r="BK157" i="2"/>
  <c r="BK149" i="2"/>
  <c r="J143" i="2"/>
  <c r="J135" i="2"/>
  <c r="BK151" i="3"/>
  <c r="J155" i="3"/>
  <c r="J147" i="3"/>
  <c r="BK161" i="2"/>
  <c r="BK155" i="2"/>
  <c r="J149" i="2"/>
  <c r="J141" i="2"/>
  <c r="BK163" i="3"/>
  <c r="BK149" i="3"/>
  <c r="BK135" i="3"/>
  <c r="BK153" i="3"/>
  <c r="J135" i="3"/>
  <c r="BK167" i="2"/>
  <c r="J159" i="2"/>
  <c r="J151" i="2"/>
  <c r="BK141" i="2"/>
  <c r="AS97" i="1"/>
  <c r="BK147" i="3"/>
  <c r="J149" i="3"/>
  <c r="BK165" i="2"/>
  <c r="BK159" i="2"/>
  <c r="BK151" i="2"/>
  <c r="BK145" i="2"/>
  <c r="J137" i="2"/>
  <c r="BK157" i="3"/>
  <c r="J165" i="2"/>
  <c r="J155" i="2"/>
  <c r="J147" i="2"/>
  <c r="J139" i="2"/>
  <c r="J153" i="3"/>
  <c r="BK159" i="3"/>
  <c r="J161" i="3"/>
  <c r="BK161" i="3"/>
  <c r="F40" i="2" l="1"/>
  <c r="F39" i="2"/>
  <c r="BB96" i="1" s="1"/>
  <c r="BB95" i="1" s="1"/>
  <c r="AX95" i="1" s="1"/>
  <c r="F41" i="2"/>
  <c r="BD96" i="1" s="1"/>
  <c r="BD95" i="1" s="1"/>
  <c r="J38" i="2"/>
  <c r="AW96" i="1" s="1"/>
  <c r="F38" i="2"/>
  <c r="BA96" i="1" s="1"/>
  <c r="BA95" i="1" s="1"/>
  <c r="AW95" i="1" s="1"/>
  <c r="BK134" i="2"/>
  <c r="J134" i="2" s="1"/>
  <c r="J100" i="2" s="1"/>
  <c r="BK134" i="3"/>
  <c r="J134" i="3" s="1"/>
  <c r="J100" i="3" s="1"/>
  <c r="T134" i="2"/>
  <c r="T133" i="2" s="1"/>
  <c r="T132" i="2" s="1"/>
  <c r="T134" i="3"/>
  <c r="T133" i="3" s="1"/>
  <c r="T132" i="3" s="1"/>
  <c r="R134" i="2"/>
  <c r="R133" i="2" s="1"/>
  <c r="R132" i="2" s="1"/>
  <c r="R134" i="3"/>
  <c r="R133" i="3" s="1"/>
  <c r="R132" i="3" s="1"/>
  <c r="P134" i="3"/>
  <c r="P133" i="3" s="1"/>
  <c r="P132" i="3" s="1"/>
  <c r="AU98" i="1" s="1"/>
  <c r="AU97" i="1" s="1"/>
  <c r="P134" i="2"/>
  <c r="P133" i="2" s="1"/>
  <c r="P132" i="2" s="1"/>
  <c r="AU96" i="1" s="1"/>
  <c r="AU95" i="1" s="1"/>
  <c r="J91" i="3"/>
  <c r="F129" i="3"/>
  <c r="BE155" i="3"/>
  <c r="BE157" i="3"/>
  <c r="E85" i="3"/>
  <c r="BE135" i="3"/>
  <c r="BE139" i="3"/>
  <c r="BE145" i="3"/>
  <c r="BE151" i="3"/>
  <c r="BE159" i="3"/>
  <c r="BE141" i="3"/>
  <c r="BE147" i="3"/>
  <c r="BE153" i="3"/>
  <c r="BE143" i="3"/>
  <c r="BE161" i="3"/>
  <c r="J94" i="3"/>
  <c r="BE137" i="3"/>
  <c r="BE149" i="3"/>
  <c r="BE163" i="3"/>
  <c r="BC96" i="1"/>
  <c r="BC95" i="1" s="1"/>
  <c r="AY95" i="1" s="1"/>
  <c r="E85" i="2"/>
  <c r="J91" i="2"/>
  <c r="F94" i="2"/>
  <c r="J94" i="2"/>
  <c r="BE135" i="2"/>
  <c r="BE137" i="2"/>
  <c r="BE139" i="2"/>
  <c r="BE141" i="2"/>
  <c r="BE143" i="2"/>
  <c r="BE145" i="2"/>
  <c r="BE147" i="2"/>
  <c r="BE149" i="2"/>
  <c r="BE151" i="2"/>
  <c r="BE153" i="2"/>
  <c r="BE155" i="2"/>
  <c r="BE157" i="2"/>
  <c r="BE159" i="2"/>
  <c r="BE161" i="2"/>
  <c r="BE163" i="2"/>
  <c r="BE165" i="2"/>
  <c r="BE167" i="2"/>
  <c r="BE169" i="2"/>
  <c r="F41" i="3"/>
  <c r="BD98" i="1" s="1"/>
  <c r="BD97" i="1" s="1"/>
  <c r="F40" i="3"/>
  <c r="BC98" i="1" s="1"/>
  <c r="BC97" i="1" s="1"/>
  <c r="AY97" i="1" s="1"/>
  <c r="AS94" i="1"/>
  <c r="F38" i="3"/>
  <c r="BA98" i="1" s="1"/>
  <c r="BA97" i="1" s="1"/>
  <c r="AW97" i="1" s="1"/>
  <c r="F39" i="3"/>
  <c r="BB98" i="1" s="1"/>
  <c r="BB97" i="1" s="1"/>
  <c r="AX97" i="1" s="1"/>
  <c r="J38" i="3"/>
  <c r="AW98" i="1" s="1"/>
  <c r="BK133" i="2" l="1"/>
  <c r="J133" i="2" s="1"/>
  <c r="J99" i="2" s="1"/>
  <c r="BK133" i="3"/>
  <c r="J133" i="3" s="1"/>
  <c r="J99" i="3" s="1"/>
  <c r="BK132" i="2"/>
  <c r="J132" i="2" s="1"/>
  <c r="J98" i="2" s="1"/>
  <c r="BD94" i="1"/>
  <c r="W33" i="1" s="1"/>
  <c r="AU94" i="1"/>
  <c r="BA94" i="1"/>
  <c r="W30" i="1" s="1"/>
  <c r="BC94" i="1"/>
  <c r="W32" i="1" s="1"/>
  <c r="BB94" i="1"/>
  <c r="W31" i="1" s="1"/>
  <c r="J32" i="2" l="1"/>
  <c r="J111" i="2" s="1"/>
  <c r="BK132" i="3"/>
  <c r="J132" i="3" s="1"/>
  <c r="J98" i="3" s="1"/>
  <c r="J32" i="3" s="1"/>
  <c r="J109" i="3" s="1"/>
  <c r="BE109" i="3" s="1"/>
  <c r="F37" i="3" s="1"/>
  <c r="AZ98" i="1" s="1"/>
  <c r="AZ97" i="1" s="1"/>
  <c r="AV97" i="1" s="1"/>
  <c r="AT97" i="1" s="1"/>
  <c r="J33" i="2"/>
  <c r="BE109" i="2"/>
  <c r="F37" i="2" s="1"/>
  <c r="AZ96" i="1" s="1"/>
  <c r="AZ95" i="1" s="1"/>
  <c r="AV95" i="1" s="1"/>
  <c r="AT95" i="1" s="1"/>
  <c r="AW94" i="1"/>
  <c r="AK30" i="1" s="1"/>
  <c r="AY94" i="1"/>
  <c r="AX94" i="1"/>
  <c r="J34" i="2" l="1"/>
  <c r="AG96" i="1" s="1"/>
  <c r="AG95" i="1" s="1"/>
  <c r="AN95" i="1" s="1"/>
  <c r="J37" i="2"/>
  <c r="AV96" i="1" s="1"/>
  <c r="AT96" i="1" s="1"/>
  <c r="AN96" i="1" s="1"/>
  <c r="J111" i="3"/>
  <c r="J37" i="3"/>
  <c r="AV98" i="1" s="1"/>
  <c r="AT98" i="1" s="1"/>
  <c r="AZ94" i="1"/>
  <c r="W29" i="1" s="1"/>
  <c r="J43" i="2" l="1"/>
  <c r="J33" i="3"/>
  <c r="J34" i="3"/>
  <c r="AG98" i="1" s="1"/>
  <c r="AG97" i="1" s="1"/>
  <c r="AN97" i="1" s="1"/>
  <c r="AV94" i="1"/>
  <c r="AK29" i="1" s="1"/>
  <c r="AN98" i="1" l="1"/>
  <c r="J43" i="3"/>
  <c r="AT94" i="1"/>
  <c r="AG94" i="1"/>
  <c r="AK26" i="1" s="1"/>
  <c r="AK35" i="1" l="1"/>
  <c r="AN94" i="1"/>
</calcChain>
</file>

<file path=xl/sharedStrings.xml><?xml version="1.0" encoding="utf-8"?>
<sst xmlns="http://schemas.openxmlformats.org/spreadsheetml/2006/main" count="1039" uniqueCount="261">
  <si>
    <t>Export Komplet</t>
  </si>
  <si>
    <t/>
  </si>
  <si>
    <t>2.0</t>
  </si>
  <si>
    <t>ZAMOK</t>
  </si>
  <si>
    <t>False</t>
  </si>
  <si>
    <t>{b140a16e-88d8-4655-a089-446400f2f0df}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</si>
  <si>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</si>
  <si>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</si>
  <si>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</si>
  <si>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</si>
  <si>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</si>
  <si>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</si>
  <si>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</si>
  <si>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</si>
  <si>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3835A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</si>
  <si>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</si>
  <si>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</si>
  <si>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ve 2.NP budovy ÚK VŠB-TUO - NÁBYTEK</t>
  </si>
  <si>
    <t>KSO:</t>
  </si>
  <si>
    <t>CC-CZ:</t>
  </si>
  <si>
    <t>Místo:</t>
  </si>
  <si>
    <t>Ostrava</t>
  </si>
  <si>
    <t>Datum:</t>
  </si>
  <si>
    <t>6. 3. 2023</t>
  </si>
  <si>
    <t>Zadavatel:</t>
  </si>
  <si>
    <t>IČ:</t>
  </si>
  <si>
    <t>VŠB-TUO</t>
  </si>
  <si>
    <t>DIČ:</t>
  </si>
  <si>
    <t>Uchazeč:</t>
  </si>
  <si>
    <t>Vyplň údaj</t>
  </si>
  <si>
    <t>Projektant:</t>
  </si>
  <si>
    <t>Marpo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</si>
  <si>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</si>
  <si>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</si>
  <si>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</si>
  <si>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</si>
  <si>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</si>
  <si>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</si>
  <si>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</si>
  <si>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</si>
  <si>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</si>
  <si>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</si>
  <si>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</si>
  <si>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</si>
  <si>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</si>
  <si>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</si>
  <si>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</si>
  <si>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</si>
  <si>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</si>
  <si>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</si>
  <si>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</si>
  <si>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</si>
  <si>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</si>
  <si>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</si>
  <si>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</si>
  <si>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</si>
  <si>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</si>
  <si>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</si>
  <si>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</si>
  <si>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</si>
  <si>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</si>
  <si>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</si>
  <si>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</si>
  <si>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</si>
  <si>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</si>
  <si>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</si>
  <si>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</si>
  <si>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</si>
  <si>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</si>
  <si>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</si>
  <si>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</si>
  <si>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</si>
  <si>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</si>
  <si>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</si>
  <si>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</si>
  <si>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</si>
  <si>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</si>
  <si>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</si>
  <si>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</si>
  <si>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</si>
  <si>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</si>
  <si>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UZNATELNÉ NÁKLADY</t>
  </si>
  <si>
    <t>STA</t>
  </si>
  <si>
    <t>1</t>
  </si>
  <si>
    <t>{7216207e-71e8-4480-b100-a3cacb96db5a}</t>
  </si>
  <si>
    <t>2</t>
  </si>
  <si>
    <t>/</t>
  </si>
  <si>
    <t>D.1.1</t>
  </si>
  <si>
    <t>Architektonicko-stavební řešení</t>
  </si>
  <si>
    <t>Soupis</t>
  </si>
  <si>
    <t>{36d08550-f2af-406b-ac31-6db6323fb514}</t>
  </si>
  <si>
    <t>B</t>
  </si>
  <si>
    <t>NEUZNATELNÉ NÁKLADY</t>
  </si>
  <si>
    <t>{8b107548-fbc6-4a4a-906b-bfac0d6870e3}</t>
  </si>
  <si>
    <t>{e4fee7a2-5bee-48a2-9853-755e387339e2}</t>
  </si>
  <si>
    <t>KRYCÍ LIST SOUPISU PRACÍ</t>
  </si>
  <si>
    <t>Objekt:</t>
  </si>
  <si>
    <t>A - UZNATELNÉ NÁKLADY</t>
  </si>
  <si>
    <t>Soupis:</t>
  </si>
  <si>
    <t>D.1.1 - Architektonicko-stavební řešení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</si>
  <si>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</si>
  <si>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</si>
  <si>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</si>
  <si>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</si>
  <si>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</si>
  <si>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</si>
  <si>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</si>
  <si>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PSV - Práce a dodávky PSV</t>
  </si>
  <si>
    <t xml:space="preserve">    766 - Konstrukce truhlářské</t>
  </si>
  <si>
    <t>VRN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</si>
  <si>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</si>
  <si>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</si>
  <si>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</si>
  <si>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</si>
  <si>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</si>
  <si>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</si>
  <si>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</si>
  <si>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</si>
  <si>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</si>
  <si>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</si>
  <si>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</si>
  <si>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</si>
  <si>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</si>
  <si>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</si>
  <si>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</si>
  <si>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</si>
  <si>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</si>
  <si>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</si>
  <si>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Konstrukce truhlářské</t>
  </si>
  <si>
    <t>K</t>
  </si>
  <si>
    <t>766_100</t>
  </si>
  <si>
    <t>D+M konferenční stůl 3600x1200mm - popis a specifikace viz PD, TZ, výpis PSV ozn. 100 vč. DÍLENSKÉ DOKUMENTACE</t>
  </si>
  <si>
    <t>kus</t>
  </si>
  <si>
    <t>16</t>
  </si>
  <si>
    <t>-709701065</t>
  </si>
  <si>
    <t>P</t>
  </si>
  <si>
    <t>Poznámka k položce:_x000D_
KONFERENČNÍ STŮL 3600x1200_x000D_
ČTVERCOVÁ STOLNÍ DESKA 1200x1200 MM Z LAMINOVANÉ DTD TL. 25 MM, STOLOVÁ ZÁSUVKA VÝKLOPNÁ_x000D_
ZÁPUSTNÁ, VČ. NAPOJENÍ DO PODLAHOVÝCH KRABIC, OCELOVÁ RÁMOVÁ PODNOŽ._x000D_
STŮL BUDE KOTVENÝ DO PODLAHY.</t>
  </si>
  <si>
    <t>766_101</t>
  </si>
  <si>
    <t>D+M stů učebnový 1400x800mm- popis a specifikace viz PD, TZ, výpis PSV ozn. 101 vč. DÍLENSKÉ DOKUMENTACE</t>
  </si>
  <si>
    <t>2077494321</t>
  </si>
  <si>
    <t>Poznámka k položce:_x000D_
STŮL UČEBNOVÝ 1400x800_x000D_
STOLNÍ DESKA 1400x800 MM Z LAMINOVANÉ DTD TL. 25 MM, STOLOVÁ ZÁSUVKA VÝKLOPNÁ ZÁPUSTNÁ,_x000D_
VČ. NAPOJENÍ ZÁSUVKY DO PODLAHOVÝCH KRABIC,_x000D_
OCELOVÁ RÁMOVÁ PODNOŽ. STŮL BUDE KOTVENÝ DO PODLAHY.</t>
  </si>
  <si>
    <t>3</t>
  </si>
  <si>
    <t>766_102</t>
  </si>
  <si>
    <t>D+M stůl učebnový 1200x800mm - popis a specifikace viz PD, TZ, výpis PSV ozn. 102 vč. DÍLENSKÉ DOKUMENTACE</t>
  </si>
  <si>
    <t>1282282281</t>
  </si>
  <si>
    <t>Poznámka k položce:_x000D_
STŮL UČEBNOVÝ 1200x800_x000D_
STOLNÍ DESKA 1200x800 MM Z LAMINOVANÉ DTD TL. 25 MM, OCELOVÁ RÁMOVÁ PODNOŽ.</t>
  </si>
  <si>
    <t>4</t>
  </si>
  <si>
    <t>766_103</t>
  </si>
  <si>
    <t>D+M stůl rohový - popis a specifikace viz PD, TZ, výpis PSV ozn. 103 vč. DÍLENSKÉ DOKUMENTACE</t>
  </si>
  <si>
    <t>787221714</t>
  </si>
  <si>
    <t>Poznámka k položce:_x000D_
STŮL ROHOVÝ_x000D_
STOLNÍ DESKA TVARU L 2300x2300 MM, HLOUBKA 750 A 450 MM, Z LAMINOVANÉ DTD TL. 25 MM,_x000D_
OCELOVÁ RÁMOVÁ PODNOŽ. PLASTOVÉ KABELOVÉ PRŮCHODKY.</t>
  </si>
  <si>
    <t>5</t>
  </si>
  <si>
    <t>766_104</t>
  </si>
  <si>
    <t>D+M stolový nástavec - popis a specifikace viz PD, TZ, výpis PSV ozn. 104 vč. DÍLENSKÉ DOKUMENTACE</t>
  </si>
  <si>
    <t>-448731413</t>
  </si>
  <si>
    <t>Poznámka k položce:_x000D_
STOLOVÝ NÁSTAVEC_x000D_
POLICOVÝ NÁSTAVEC NA STŮL 104. KORPUS I PEVNÉ POLICE Z LAMINOVANÉ DTD TL. 18 MM. PLNÁ ZÁDA._x000D_
PRVEK BUDE PEVNĚ SPOJEN SE STOLEM.</t>
  </si>
  <si>
    <t>6</t>
  </si>
  <si>
    <t>766_105</t>
  </si>
  <si>
    <t>D+M katedra - popis a specifikace viz PD, TZ, výpis PSV ozn. 105 vč. DÍLENSKÉ DOKUMENTACE</t>
  </si>
  <si>
    <t>1412299320</t>
  </si>
  <si>
    <t>Poznámka k položce:_x000D_
KATEDRA_x000D_
STOLNÍ DESKA 1200x700 MM, Z LAMINOVANÉ DTD TL. 25 MM, ČELNÍ KRYCÍ DESKA TL. 18 MM._x000D_
OCELOVÁ RÁMOVÁ PODNOŽ, DRŽÁK NA PC POD STOLOVOU DESKOU.</t>
  </si>
  <si>
    <t>7</t>
  </si>
  <si>
    <t>766_106</t>
  </si>
  <si>
    <t>D+M skládací konferenční stůl - popis a specifikace viz PD, TZ, výpis PSV ozn. 106 vč. DÍLENSKÉ DOKUMENTACE</t>
  </si>
  <si>
    <t>1780279597</t>
  </si>
  <si>
    <t>Poznámka k položce:_x000D_
SKLÁDACÍ KONFERENČNÍ STŮL_x000D_
DESKA 1400x800 MM, Z LAMINOVANÉ DTD TL. 25 MM, SKLÁDACÍ STOLOVÁ PODNOŽ Z CHROMOVANÝCH_x000D_
OCELOVÝCH TRUBEK. VE SLOŽENÉM STAVU STOHOVATELNÝ.</t>
  </si>
  <si>
    <t>8</t>
  </si>
  <si>
    <t>766_108</t>
  </si>
  <si>
    <t>D+M konferenční stolek obdélníkový- popis a specifikace viz PD, TZ, výpis PSV ozn. 108 vč. DÍLENSKÉ DOKUMENTACE</t>
  </si>
  <si>
    <t>-401547761</t>
  </si>
  <si>
    <t>Poznámka k položce:_x000D_
KONFERENČNÍ STOLEK_x000D_
OBDÉLNÍKOVÁ STOLNÍ DESKA 1200 x 600 MM ZE 2x LAMINOVANÉ DTD TL.18 MM, OCELOVÁ RÁMOVÁ PODNOŽ.</t>
  </si>
  <si>
    <t>9</t>
  </si>
  <si>
    <t>766_109</t>
  </si>
  <si>
    <t>D+M konferenční stolek kruhový - popis a specifikace viz PD, TZ, výpis PSV ozn. 109 vč. DÍLENSKÉ DOKUMENTACE</t>
  </si>
  <si>
    <t>-76279136</t>
  </si>
  <si>
    <t>Poznámka k položce:_x000D_
KONFERENČNÍ STOLEK_x000D_
KRUHOVÁ STOLNÍ DESKA Ø800 MM ZE 2x LAMINOVANÉ DTD TL. 18 MM, OCELOVÁ RÁMOVÁ PODNOŽ.</t>
  </si>
  <si>
    <t>10</t>
  </si>
  <si>
    <t>766_150</t>
  </si>
  <si>
    <t>D+M dřevěná učebnová židle - popis a specifikace viz PD, TZ, výpis PSV ozn. 150</t>
  </si>
  <si>
    <t>374700259</t>
  </si>
  <si>
    <t>Poznámka k položce:_x000D_
DŘEVĚNÁ UČEBNOVÁ ŽIDLE_x000D_
ŽIDLE NA KOVOVÉ PODNOŽI, STOHOVATELNÁ. SEDÁK A OPĚRÁK TVOŘÍ BUKOVÁ SKOŘEPINA S ČALOUNĚNÍM._x000D_
PROVEDENÍ BEZ PODRUČEK. SVAŘOVANÁ TRUBKOVÁ PODNOŽ 16X2 MM, ČTYŘNOHÁ, POVRCHOVÁ ÚPRAVA_x000D_
LESKLÝ CHROM. OPATŘENÁ PEVNÝM PRVKEM PROTI NEŽÁDOUCÍMU POJEZDU DISTANČNÍCH PODLOŽEK_x000D_
VYMEZUJÍCÍCH PROSTOR MEZI SAMOTNOU PODNOŽÍ/KONSTRUKCÍ A KORPUSEM. LAKOVANÁ BUKOVÁ_x000D_
SKOŘEPINA O SÍLE MIN. 10 MM. NOSNOST MIN. 120 KG.</t>
  </si>
  <si>
    <t>11</t>
  </si>
  <si>
    <t>766_151</t>
  </si>
  <si>
    <t xml:space="preserve">D+M otočná čalouněná židle - popis a specifikace viz PD, TZ, výpis PSV ozn. 151 </t>
  </si>
  <si>
    <t>-1628910312</t>
  </si>
  <si>
    <t>Poznámka k položce:_x000D_
OTOČNÁ ČALOUNĚNÁ ŽIDLE_x000D_
ŽIDLE NA OTOČNÉ PODNOŽI S GUMOVÝMI KOLEČKY, S ARETACÍ A VÝŠKOVÝM NASTAVENÍM, ASYNCHRONNÍ_x000D_
MECHANISMUS S PLYNULÝM NASTAVENÍM SEDÁKU A OPĚRÁKU. PROVEDENÍ_x000D_
BEZ PODRUČEK. SEDÁK A OPĚRÁK ČALOUNENÉ. OTĚRUVZDORNOST MIN. 100 000 CYKLŮ. BEZ PODRUČEK._x000D_
PROVEDENÍ VÝROBKU S OHLEDEM NA VYSOKOU ČETNOST UŽÍVÁNÍ. NOSNOST MIN. 120 KG.</t>
  </si>
  <si>
    <t>12</t>
  </si>
  <si>
    <t>766_152</t>
  </si>
  <si>
    <t xml:space="preserve">D+M křeslo - popis a specifikace viz PD, TZ, výpis PSV ozn. 152 </t>
  </si>
  <si>
    <t>-1177830144</t>
  </si>
  <si>
    <t>Poznámka k položce:_x000D_
KŘESLO_x000D_
ČALOUNĚNÉ KŘESLO S PODRUČKAMI. OPĚRÁK VE STEJNÉ VÝŠCE JAKO PODRUČKY. CELOČALOUNĚNÉ._x000D_
OTĚRUVZDORNOST MIN. 100 000 CYKLŮ. KOVOVÉ NOŽKY.</t>
  </si>
  <si>
    <t>13</t>
  </si>
  <si>
    <t>766_153</t>
  </si>
  <si>
    <t xml:space="preserve">D+M sedačka 3-místná - popis a specifikace viz PD, TZ, výpis PSV ozn. 153 </t>
  </si>
  <si>
    <t>2105007490</t>
  </si>
  <si>
    <t>Poznámka k položce:_x000D_
SEDAČKA 3 MÍSTNÁ_x000D_
ČALOUNĚNÁ TROJMÍSTNÁ SEDAČKA S PODRUČKAMI. OPĚRÁK VE STEJNÉ VÝŠCE JAKO PODRUČKY._x000D_
CELOČALOUNĚNÁ. OTĚRUVZDORNOST MIN. 100 000 CYKLŮ. KOVOVÉ NOŽKY.</t>
  </si>
  <si>
    <t>14</t>
  </si>
  <si>
    <t>766_154</t>
  </si>
  <si>
    <t xml:space="preserve">D+M sedačka 2-místná - popis a specifikace viz PD, TZ, výpis PSV ozn. 154 </t>
  </si>
  <si>
    <t>1771170515</t>
  </si>
  <si>
    <t>Poznámka k položce:_x000D_
SEDAČKA 2 MÍSTNÁ_x000D_
ČALOUNĚNÁ DVOJMÍSTNÁ SEDAČKA S PODRUČKAMI. OPĚRÁK VE STEJNÉ VÝŠCE JAKO PODRUČKY._x000D_
CELOČALOUNĚNÁ. OTĚRUVZDORNOST MIN. 100 000 CYKLŮ. KOVOVÉ NOŽKY.</t>
  </si>
  <si>
    <t>766_200</t>
  </si>
  <si>
    <t xml:space="preserve">D+M tabule 3000x1200mm - popis a specifikace viz PD, TZ, výpis PSV ozn. 200 </t>
  </si>
  <si>
    <t>1629693169</t>
  </si>
  <si>
    <t>Poznámka k položce:_x000D_
TABULE 3,0 x 1,2 m_x000D_
BÍLÁ MAGNETICKÁ TABULE, KERAMICKÝ POVRCH, HLINÍKOVÝ RÁM S PLASTOVÝMI ROHY,_x000D_
ODKLÁDACÍ POLIČKA NA FIXY. ROZMĚR 3000 x 1200 MM. DODÁVKA VČETNĚ UPEVŇOVACÍHO MATERIÁLU.</t>
  </si>
  <si>
    <t>766_201</t>
  </si>
  <si>
    <t xml:space="preserve">D+M tabule 1500x1200mm - popis a specifikace viz PD, TZ, výpis PSV ozn. 201 </t>
  </si>
  <si>
    <t>-1213217324</t>
  </si>
  <si>
    <t>Poznámka k položce:_x000D_
TABULE 1,5 x 1,2 m_x000D_
BÍLÁ MAGNETICKÁ TABULE, KERAMICKÝ POVRCH, HLINÍKOVÝ RÁM S PLASTOVÝMI ROHY,_x000D_
ODKLÁDACÍ POLIČKA NA FIXY. ROZMĚR 1500 x 1200 MM. DODÁVKA VČETNĚ UPEVŇOVACÍHO MATERIÁLU.</t>
  </si>
  <si>
    <t>17</t>
  </si>
  <si>
    <t>766_204</t>
  </si>
  <si>
    <t>D+M FLIPCHART bílá lakov.magnet.tabule - popis a specifikace viz PD, TZ, výpis PSV ozn. 204</t>
  </si>
  <si>
    <t>-459244855</t>
  </si>
  <si>
    <t>Poznámka k položce:_x000D_
FLIPCHART_x000D_
BÍLÁ LAKOVANÁ MAGNETICKÁ TABULE NA TROJNOŽCE. VÝŠKOVĚ STAVITELNÁ. LIŠTA NA UPEVNĚNÍ_x000D_
PAPÍROVÝCH BLOKŮ, ODKLÁDACÍ LIŠTA NA FIXY, VÝKLOPNÁ RAMENA PRO ZAVĚŠENÍ PAPÍROVÝCH ARCHŮ._x000D_
ROZMĚR TABULE 750 x 1100 MM.</t>
  </si>
  <si>
    <t>-1927713108</t>
  </si>
  <si>
    <t>B - NEUZNATELNÉ NÁKLADY</t>
  </si>
  <si>
    <t>1559264335</t>
  </si>
  <si>
    <t>-382176011</t>
  </si>
  <si>
    <t>766_107</t>
  </si>
  <si>
    <t>D+M stůl do studovny - popis a specifikace viz PD, TZ, výpis PSV ozn. 107 vč. DÍLENSKÉ DOKUMENTACE</t>
  </si>
  <si>
    <t>1060018575</t>
  </si>
  <si>
    <t>Poznámka k položce:_x000D_
STŮL DO STUDOVNY_x000D_
STOLNÍ DESKA 1000x800 MM, Z LAMINOVANÉ DTD TL. 25 MM, PODNOŽ S OCELOVÝM RÁMEM.</t>
  </si>
  <si>
    <t>766_110</t>
  </si>
  <si>
    <t xml:space="preserve">D+M barový stolek - popis a specifikace viz PD, TZ, výpis PSV ozn. 110 </t>
  </si>
  <si>
    <t>-1757760947</t>
  </si>
  <si>
    <t>Poznámka k položce:_x000D_
BAROVÝ STOLEK_x000D_
STOLEK Š. 800 MM, JEDNA STRANA PŮLKRUHOVÁ, STOLOVÁ DESKA Z LAMINOVANÉ DTD TL. 25 MM,_x000D_
KOVOVÁ NOHA V. 1100 MM. STŮL JE KOTVENÝ DO STĚNY PŘES KOVOVÉ KONZOLKY.</t>
  </si>
  <si>
    <t>766_121</t>
  </si>
  <si>
    <t>D+M regál na kniky v prostoru - popis a specifikace viz PD, TZ, výpis PSV ozn. 121 vč. DÍLENSKÉ DOKUMENTACE</t>
  </si>
  <si>
    <t>769088402</t>
  </si>
  <si>
    <t>Poznámka k položce:_x000D_
REGÁL NA KNIHY_x000D_
REGÁL V PROSTORU. MODUL 900 MM. MEZI SLOUPY MODUL UPRAVIT PODLE VZDÁLENOSTI SLOUPŮ._x000D_
KONSTRUKCE ZE ZDVOJENÉ LAMINOVANÉ DTD TL. 18 MM. VIDITELNÉ HRANY A HRANY POLIC OLEPENY ABS_x000D_
HRANOU VE SHODNÉM PROVEDENÍ DEZÉNU. PLNÁ ZÁDA Z DTD TL. 18 MM. POLICE PEVNÉ._x000D_
OCELOVÁ CHROMOVANÁ PODNOŽ, NOŽKY VÝŠKOVĚ STAVITELNÉ S KOVOVOU REKTIFIKAČNÍ_x000D_
PATKOU VZHLEDEM K BUDOUCÍMU ZATÍŽENÍ REGÁLU.</t>
  </si>
  <si>
    <t>766_122</t>
  </si>
  <si>
    <t>D+M regál na kniky v prostoru - popis a specifikace viz PD, TZ, výpis PSV ozn. 122 vč. DÍLENSKÉ DOKUMENTACE</t>
  </si>
  <si>
    <t>1954044765</t>
  </si>
  <si>
    <t>766_123</t>
  </si>
  <si>
    <t>D+M regál na kniky v prostoru - popis a specifikace viz PD, TZ, výpis PSV ozn. 123 vč. DÍLENSKÉ DOKUMENTACE</t>
  </si>
  <si>
    <t>-1530521061</t>
  </si>
  <si>
    <t>766_124</t>
  </si>
  <si>
    <t>D+M regál na kniky nástěnný - popis a specifikace viz PD, TZ, výpis PSV ozn. 124 vč. DÍLENSKÉ DOKUMENTACE</t>
  </si>
  <si>
    <t>-2013246856</t>
  </si>
  <si>
    <t>Poznámka k položce:_x000D_
REGÁL NA KNIHY NÁSTĚNNÝ_x000D_
REGÁL PODÉL STĚNY. KOTVENÝ KE STĚNĚ._x000D_
_x000D_
MODUL 900 MM. MEZI SLOUPY MODUL UPRAVIT PODLE VZDÁLENOSTI SLOUPŮ._x000D_
KONSTRUKCE ZE ZDVOJENÉ LAMINOVANÉ DTD TL. 18 MM. VIDITELNÉ HRANY A HRANY POLIC OLEPENY ABS_x000D_
HRANOU VE SHODNÉM PROVEDENÍ DEZÉNU. PLNÁ ZÁDA Z DTD TL. 18 MM. POLICE PEVNÉ._x000D_
OCELOVÁ CHROMOVANÁ PODNOŽ, NOŽKY VÝŠKOVĚ STAVITELNÉ S KOVOVOU REKTIFIKAČNÍ_x000D_
PATKOU VZHLEDEM K BUDOUCÍMU ZATÍŽENÍ REGÁLU.</t>
  </si>
  <si>
    <t>766_125</t>
  </si>
  <si>
    <t>D+M regál na kniky nástěnný - popis a specifikace viz PD, TZ, výpis PSV ozn. 125 vč. DÍLENSKÉ DOKUMENTACE</t>
  </si>
  <si>
    <t>1671136288</t>
  </si>
  <si>
    <t xml:space="preserve">D+M dřevěná učebnová židle - popis a specifikace viz PD, TZ, výpis PSV ozn. 150 </t>
  </si>
  <si>
    <t>1517928981</t>
  </si>
  <si>
    <t>D+M otočná čalouněná židle - popis a specifikace viz PD, TZ, výpis PSV ozn. 151</t>
  </si>
  <si>
    <t>-1742384127</t>
  </si>
  <si>
    <t>766_155</t>
  </si>
  <si>
    <t>D+M barová židle - popis a specifikace viz PD, TZ, výpis PSV ozn. 155</t>
  </si>
  <si>
    <t>-555735773</t>
  </si>
  <si>
    <t>Poznámka k položce:_x000D_
BAROVÁ ŽIDLE_x000D_
ZVÝŠENÁ ŽIDLE NA KOVOVÉ PODNOŽI. SEDÁK A OPĚRÁK Z BUKOVÉ SKOŘEPINY S ČALOUNĚNÍM._x000D_
SVAŘOVANÁ TRUBKOVÁ PODNOŽ 16x2 MM, ČTYŘNOHÁ, POVRCHOVÁ ÚPRAVA LESKLÝ CHROM. LAKOVANÁ_x000D_
SKOŘEPINA O SÍLE MIN. 10 MM. NOSNOST MIN. 120 KG.</t>
  </si>
  <si>
    <t>766_205</t>
  </si>
  <si>
    <t>D+M šatní stěna - popis a specifikace viz PD, TZ, výpis PSV ozn. 205 vč. DÍLENSKÉ DOKUMENTACE</t>
  </si>
  <si>
    <t>-674221750</t>
  </si>
  <si>
    <t>Poznámka k položce:_x000D_
ŠATNÍ STĚNA_x000D_
DESKA Z LAMINOVANÉ DTD TL. 18 MM, VÝŠKY 1600 MM. NAVRTANÉ KOVOVÉ ŠATNÍ DVOJHÁČKY. VIDITELNÉ_x000D_
HRANY OLEPENY ABS HRANOU VE SHODNÉM PROVEDENÍ DEZÉNU. VRSTVENÁ HRANA TL. 2 MM NA_x000D_
ZÁTĚŽOVÝCH (KONTAKTNÍCH) HRANÁCH, HRANY JSOU ZAKULACENY. VÝROBEK BUDE KOTVEN KE STĚNĚ_x000D_
NEREZOVÝMI VRUTY DO HMOŽDINEK. DODÁVKA VČETNĚ UPEVŇOVACÍHO MATERIÁLU.</t>
  </si>
  <si>
    <t>766_206</t>
  </si>
  <si>
    <t>D+M odpadkový koš - popis a specifikace viz PD, TZ, výpis PSV ozn. 206</t>
  </si>
  <si>
    <t>-159820884</t>
  </si>
  <si>
    <t>Poznámka k položce:_x000D_
ODPADKOVÝ KOŠ_x000D_
ODPADKOVÝ KOŠ PLASTOVÝ, PERFOROVANÝ, OBJEM CCA 16-20 L. DO KAŽDÉ ŘEŠENÉ MÍSTNOSTI.</t>
  </si>
  <si>
    <t>-766880625</t>
  </si>
  <si>
    <t>Celkové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</si>
</sst>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1" fillId="4" borderId="0" xfId="0" applyFont="1" applyFill="1" applyAlignment="1">
      <alignment horizontal="left" vertical="center"/>
    </xf>
    <xf numFmtId="4" fontId="21" fillId="4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>
      <alignment horizontal="left" vertical="center"/>
    </xf>
    <xf numFmtId="4" fontId="7" fillId="0" borderId="0" xfId="0" applyNumberFormat="1" applyFont="1" applyFill="1" applyAlignment="1" applyProtection="1">
      <alignment vertical="center"/>
      <protection locked="0"/>
    </xf>
    <xf numFmtId="167" fontId="19" fillId="0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opLeftCell="A79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7" t="s">
        <v>14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R5" s="16"/>
      <c r="BE5" s="174" t="s">
        <v>15</v>
      </c>
      <c r="BS5" s="13" t="s">
        <v>6</v>
      </c>
    </row>
    <row r="6" spans="1:74" ht="36.9" customHeight="1">
      <c r="B6" s="16"/>
      <c r="D6" s="22" t="s">
        <v>16</v>
      </c>
      <c r="K6" s="178" t="s">
        <v>17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R6" s="16"/>
      <c r="BE6" s="175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5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75"/>
      <c r="BS8" s="13" t="s">
        <v>6</v>
      </c>
    </row>
    <row r="9" spans="1:74" ht="14.4" customHeight="1">
      <c r="B9" s="16"/>
      <c r="AR9" s="16"/>
      <c r="BE9" s="175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75"/>
      <c r="BS10" s="13" t="s">
        <v>6</v>
      </c>
    </row>
    <row r="11" spans="1:74" ht="18.45" customHeight="1">
      <c r="B11" s="16"/>
      <c r="E11" s="21" t="s">
        <v>26</v>
      </c>
      <c r="AK11" s="23" t="s">
        <v>27</v>
      </c>
      <c r="AN11" s="21" t="s">
        <v>1</v>
      </c>
      <c r="AR11" s="16"/>
      <c r="BE11" s="175"/>
      <c r="BS11" s="13" t="s">
        <v>6</v>
      </c>
    </row>
    <row r="12" spans="1:74" ht="6.9" customHeight="1">
      <c r="B12" s="16"/>
      <c r="AR12" s="16"/>
      <c r="BE12" s="175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75"/>
      <c r="BS13" s="13" t="s">
        <v>6</v>
      </c>
    </row>
    <row r="14" spans="1:74" ht="13.2">
      <c r="B14" s="16"/>
      <c r="E14" s="179" t="s">
        <v>29</v>
      </c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23" t="s">
        <v>27</v>
      </c>
      <c r="AN14" s="25" t="s">
        <v>29</v>
      </c>
      <c r="AR14" s="16"/>
      <c r="BE14" s="175"/>
      <c r="BS14" s="13" t="s">
        <v>6</v>
      </c>
    </row>
    <row r="15" spans="1:74" ht="6.9" customHeight="1">
      <c r="B15" s="16"/>
      <c r="AR15" s="16"/>
      <c r="BE15" s="175"/>
      <c r="BS15" s="13" t="s">
        <v>4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75"/>
      <c r="BS16" s="13" t="s">
        <v>4</v>
      </c>
    </row>
    <row r="17" spans="2:71" ht="18.45" customHeight="1">
      <c r="B17" s="16"/>
      <c r="E17" s="21" t="s">
        <v>31</v>
      </c>
      <c r="AK17" s="23" t="s">
        <v>27</v>
      </c>
      <c r="AN17" s="21" t="s">
        <v>1</v>
      </c>
      <c r="AR17" s="16"/>
      <c r="BE17" s="175"/>
      <c r="BS17" s="13" t="s">
        <v>32</v>
      </c>
    </row>
    <row r="18" spans="2:71" ht="6.9" customHeight="1">
      <c r="B18" s="16"/>
      <c r="AR18" s="16"/>
      <c r="BE18" s="175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175"/>
      <c r="BS19" s="13" t="s">
        <v>6</v>
      </c>
    </row>
    <row r="20" spans="2:71" ht="18.45" customHeight="1">
      <c r="B20" s="16"/>
      <c r="E20" s="21" t="s">
        <v>34</v>
      </c>
      <c r="AK20" s="23" t="s">
        <v>27</v>
      </c>
      <c r="AN20" s="21" t="s">
        <v>1</v>
      </c>
      <c r="AR20" s="16"/>
      <c r="BE20" s="175"/>
      <c r="BS20" s="13" t="s">
        <v>32</v>
      </c>
    </row>
    <row r="21" spans="2:71" ht="6.9" customHeight="1">
      <c r="B21" s="16"/>
      <c r="AR21" s="16"/>
      <c r="BE21" s="175"/>
    </row>
    <row r="22" spans="2:71" ht="12" customHeight="1">
      <c r="B22" s="16"/>
      <c r="D22" s="23" t="s">
        <v>35</v>
      </c>
      <c r="AR22" s="16"/>
      <c r="BE22" s="175"/>
    </row>
    <row r="23" spans="2:71" ht="16.5" customHeight="1">
      <c r="B23" s="16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6"/>
      <c r="BE23" s="175"/>
    </row>
    <row r="24" spans="2:71" ht="6.9" customHeight="1">
      <c r="B24" s="16"/>
      <c r="AR24" s="16"/>
      <c r="BE24" s="175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5"/>
    </row>
    <row r="26" spans="2:71" s="1" customFormat="1" ht="25.95" customHeight="1">
      <c r="B26" s="28"/>
      <c r="D26" s="29" t="s">
        <v>36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2">
        <f>ROUND(AG94,2)</f>
        <v>0</v>
      </c>
      <c r="AL26" s="183"/>
      <c r="AM26" s="183"/>
      <c r="AN26" s="183"/>
      <c r="AO26" s="183"/>
      <c r="AR26" s="28"/>
      <c r="BE26" s="175"/>
    </row>
    <row r="27" spans="2:71" s="1" customFormat="1" ht="6.9" customHeight="1">
      <c r="B27" s="28"/>
      <c r="AR27" s="28"/>
      <c r="BE27" s="175"/>
    </row>
    <row r="28" spans="2:71" s="1" customFormat="1" ht="13.2">
      <c r="B28" s="28"/>
      <c r="L28" s="184" t="s">
        <v>37</v>
      </c>
      <c r="M28" s="184"/>
      <c r="N28" s="184"/>
      <c r="O28" s="184"/>
      <c r="P28" s="184"/>
      <c r="W28" s="184" t="s">
        <v>38</v>
      </c>
      <c r="X28" s="184"/>
      <c r="Y28" s="184"/>
      <c r="Z28" s="184"/>
      <c r="AA28" s="184"/>
      <c r="AB28" s="184"/>
      <c r="AC28" s="184"/>
      <c r="AD28" s="184"/>
      <c r="AE28" s="184"/>
      <c r="AK28" s="184" t="s">
        <v>39</v>
      </c>
      <c r="AL28" s="184"/>
      <c r="AM28" s="184"/>
      <c r="AN28" s="184"/>
      <c r="AO28" s="184"/>
      <c r="AR28" s="28"/>
      <c r="BE28" s="175"/>
    </row>
    <row r="29" spans="2:71" s="2" customFormat="1" ht="14.4" customHeight="1">
      <c r="B29" s="32"/>
      <c r="D29" s="23" t="s">
        <v>40</v>
      </c>
      <c r="F29" s="23" t="s">
        <v>41</v>
      </c>
      <c r="L29" s="167">
        <v>0.21</v>
      </c>
      <c r="M29" s="168"/>
      <c r="N29" s="168"/>
      <c r="O29" s="168"/>
      <c r="P29" s="168"/>
      <c r="W29" s="169">
        <f>ROUND(AZ94, 2)</f>
        <v>0</v>
      </c>
      <c r="X29" s="168"/>
      <c r="Y29" s="168"/>
      <c r="Z29" s="168"/>
      <c r="AA29" s="168"/>
      <c r="AB29" s="168"/>
      <c r="AC29" s="168"/>
      <c r="AD29" s="168"/>
      <c r="AE29" s="168"/>
      <c r="AK29" s="169">
        <f>ROUND(AV94, 2)</f>
        <v>0</v>
      </c>
      <c r="AL29" s="168"/>
      <c r="AM29" s="168"/>
      <c r="AN29" s="168"/>
      <c r="AO29" s="168"/>
      <c r="AR29" s="32"/>
      <c r="BE29" s="176"/>
    </row>
    <row r="30" spans="2:71" s="2" customFormat="1" ht="14.4" customHeight="1">
      <c r="B30" s="32"/>
      <c r="F30" s="23" t="s">
        <v>42</v>
      </c>
      <c r="L30" s="167">
        <v>0.15</v>
      </c>
      <c r="M30" s="168"/>
      <c r="N30" s="168"/>
      <c r="O30" s="168"/>
      <c r="P30" s="168"/>
      <c r="W30" s="169">
        <f>ROUND(BA94, 2)</f>
        <v>0</v>
      </c>
      <c r="X30" s="168"/>
      <c r="Y30" s="168"/>
      <c r="Z30" s="168"/>
      <c r="AA30" s="168"/>
      <c r="AB30" s="168"/>
      <c r="AC30" s="168"/>
      <c r="AD30" s="168"/>
      <c r="AE30" s="168"/>
      <c r="AK30" s="169">
        <f>ROUND(AW94, 2)</f>
        <v>0</v>
      </c>
      <c r="AL30" s="168"/>
      <c r="AM30" s="168"/>
      <c r="AN30" s="168"/>
      <c r="AO30" s="168"/>
      <c r="AR30" s="32"/>
      <c r="BE30" s="176"/>
    </row>
    <row r="31" spans="2:71" s="2" customFormat="1" ht="14.4" hidden="1" customHeight="1">
      <c r="B31" s="32"/>
      <c r="F31" s="23" t="s">
        <v>43</v>
      </c>
      <c r="L31" s="167">
        <v>0.21</v>
      </c>
      <c r="M31" s="168"/>
      <c r="N31" s="168"/>
      <c r="O31" s="168"/>
      <c r="P31" s="168"/>
      <c r="W31" s="169">
        <f>ROUND(BB94, 2)</f>
        <v>0</v>
      </c>
      <c r="X31" s="168"/>
      <c r="Y31" s="168"/>
      <c r="Z31" s="168"/>
      <c r="AA31" s="168"/>
      <c r="AB31" s="168"/>
      <c r="AC31" s="168"/>
      <c r="AD31" s="168"/>
      <c r="AE31" s="168"/>
      <c r="AK31" s="169">
        <v>0</v>
      </c>
      <c r="AL31" s="168"/>
      <c r="AM31" s="168"/>
      <c r="AN31" s="168"/>
      <c r="AO31" s="168"/>
      <c r="AR31" s="32"/>
      <c r="BE31" s="176"/>
    </row>
    <row r="32" spans="2:71" s="2" customFormat="1" ht="14.4" hidden="1" customHeight="1">
      <c r="B32" s="32"/>
      <c r="F32" s="23" t="s">
        <v>44</v>
      </c>
      <c r="L32" s="167">
        <v>0.15</v>
      </c>
      <c r="M32" s="168"/>
      <c r="N32" s="168"/>
      <c r="O32" s="168"/>
      <c r="P32" s="168"/>
      <c r="W32" s="169">
        <f>ROUND(BC94, 2)</f>
        <v>0</v>
      </c>
      <c r="X32" s="168"/>
      <c r="Y32" s="168"/>
      <c r="Z32" s="168"/>
      <c r="AA32" s="168"/>
      <c r="AB32" s="168"/>
      <c r="AC32" s="168"/>
      <c r="AD32" s="168"/>
      <c r="AE32" s="168"/>
      <c r="AK32" s="169">
        <v>0</v>
      </c>
      <c r="AL32" s="168"/>
      <c r="AM32" s="168"/>
      <c r="AN32" s="168"/>
      <c r="AO32" s="168"/>
      <c r="AR32" s="32"/>
      <c r="BE32" s="176"/>
    </row>
    <row r="33" spans="2:57" s="2" customFormat="1" ht="14.4" hidden="1" customHeight="1">
      <c r="B33" s="32"/>
      <c r="F33" s="23" t="s">
        <v>45</v>
      </c>
      <c r="L33" s="167">
        <v>0</v>
      </c>
      <c r="M33" s="168"/>
      <c r="N33" s="168"/>
      <c r="O33" s="168"/>
      <c r="P33" s="168"/>
      <c r="W33" s="169">
        <f>ROUND(BD94, 2)</f>
        <v>0</v>
      </c>
      <c r="X33" s="168"/>
      <c r="Y33" s="168"/>
      <c r="Z33" s="168"/>
      <c r="AA33" s="168"/>
      <c r="AB33" s="168"/>
      <c r="AC33" s="168"/>
      <c r="AD33" s="168"/>
      <c r="AE33" s="168"/>
      <c r="AK33" s="169">
        <v>0</v>
      </c>
      <c r="AL33" s="168"/>
      <c r="AM33" s="168"/>
      <c r="AN33" s="168"/>
      <c r="AO33" s="168"/>
      <c r="AR33" s="32"/>
      <c r="BE33" s="176"/>
    </row>
    <row r="34" spans="2:57" s="1" customFormat="1" ht="6.9" customHeight="1">
      <c r="B34" s="28"/>
      <c r="AR34" s="28"/>
      <c r="BE34" s="175"/>
    </row>
    <row r="35" spans="2:57" s="1" customFormat="1" ht="25.95" customHeight="1">
      <c r="B35" s="28"/>
      <c r="C35" s="33"/>
      <c r="D35" s="34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47</v>
      </c>
      <c r="U35" s="35"/>
      <c r="V35" s="35"/>
      <c r="W35" s="35"/>
      <c r="X35" s="173" t="s">
        <v>48</v>
      </c>
      <c r="Y35" s="171"/>
      <c r="Z35" s="171"/>
      <c r="AA35" s="171"/>
      <c r="AB35" s="171"/>
      <c r="AC35" s="35"/>
      <c r="AD35" s="35"/>
      <c r="AE35" s="35"/>
      <c r="AF35" s="35"/>
      <c r="AG35" s="35"/>
      <c r="AH35" s="35"/>
      <c r="AI35" s="35"/>
      <c r="AJ35" s="35"/>
      <c r="AK35" s="170">
        <f>SUM(AK26:AK33)</f>
        <v>0</v>
      </c>
      <c r="AL35" s="171"/>
      <c r="AM35" s="171"/>
      <c r="AN35" s="171"/>
      <c r="AO35" s="172"/>
      <c r="AP35" s="33"/>
      <c r="AQ35" s="33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37" t="s">
        <v>49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50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8"/>
      <c r="D60" s="39" t="s">
        <v>51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52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51</v>
      </c>
      <c r="AI60" s="30"/>
      <c r="AJ60" s="30"/>
      <c r="AK60" s="30"/>
      <c r="AL60" s="30"/>
      <c r="AM60" s="39" t="s">
        <v>52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8"/>
      <c r="D64" s="37" t="s">
        <v>53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54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8"/>
      <c r="D75" s="39" t="s">
        <v>51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52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51</v>
      </c>
      <c r="AI75" s="30"/>
      <c r="AJ75" s="30"/>
      <c r="AK75" s="30"/>
      <c r="AL75" s="30"/>
      <c r="AM75" s="39" t="s">
        <v>52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" customHeight="1">
      <c r="B82" s="28"/>
      <c r="C82" s="17" t="s">
        <v>55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3835A</v>
      </c>
      <c r="AR84" s="44"/>
    </row>
    <row r="85" spans="1:91" s="4" customFormat="1" ht="36.9" customHeight="1">
      <c r="B85" s="45"/>
      <c r="C85" s="46" t="s">
        <v>16</v>
      </c>
      <c r="L85" s="199" t="str">
        <f>K6</f>
        <v>Stavební úpravy ve 2.NP budovy ÚK VŠB-TUO - NÁBYTEK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R85" s="45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Ostrava</v>
      </c>
      <c r="AI87" s="23" t="s">
        <v>22</v>
      </c>
      <c r="AM87" s="201" t="str">
        <f>IF(AN8= "","",AN8)</f>
        <v>6. 3. 2023</v>
      </c>
      <c r="AN87" s="201"/>
      <c r="AR87" s="28"/>
    </row>
    <row r="88" spans="1:91" s="1" customFormat="1" ht="6.9" customHeight="1">
      <c r="B88" s="28"/>
      <c r="AR88" s="28"/>
    </row>
    <row r="89" spans="1:91" s="1" customFormat="1" ht="15.15" customHeight="1">
      <c r="B89" s="28"/>
      <c r="C89" s="23" t="s">
        <v>24</v>
      </c>
      <c r="L89" s="3" t="str">
        <f>IF(E11= "","",E11)</f>
        <v>VŠB-TUO</v>
      </c>
      <c r="AI89" s="23" t="s">
        <v>30</v>
      </c>
      <c r="AM89" s="202" t="str">
        <f>IF(E17="","",E17)</f>
        <v>Marpo s.r.o.</v>
      </c>
      <c r="AN89" s="203"/>
      <c r="AO89" s="203"/>
      <c r="AP89" s="203"/>
      <c r="AR89" s="28"/>
      <c r="AS89" s="204" t="s">
        <v>56</v>
      </c>
      <c r="AT89" s="20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15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202" t="str">
        <f>IF(E20="","",E20)</f>
        <v xml:space="preserve"> </v>
      </c>
      <c r="AN90" s="203"/>
      <c r="AO90" s="203"/>
      <c r="AP90" s="203"/>
      <c r="AR90" s="28"/>
      <c r="AS90" s="206"/>
      <c r="AT90" s="207"/>
      <c r="BD90" s="52"/>
    </row>
    <row r="91" spans="1:91" s="1" customFormat="1" ht="10.95" customHeight="1">
      <c r="B91" s="28"/>
      <c r="AR91" s="28"/>
      <c r="AS91" s="206"/>
      <c r="AT91" s="207"/>
      <c r="BD91" s="52"/>
    </row>
    <row r="92" spans="1:91" s="1" customFormat="1" ht="29.25" customHeight="1">
      <c r="B92" s="28"/>
      <c r="C92" s="194" t="s">
        <v>57</v>
      </c>
      <c r="D92" s="195"/>
      <c r="E92" s="195"/>
      <c r="F92" s="195"/>
      <c r="G92" s="195"/>
      <c r="H92" s="53"/>
      <c r="I92" s="197" t="s">
        <v>58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59</v>
      </c>
      <c r="AH92" s="195"/>
      <c r="AI92" s="195"/>
      <c r="AJ92" s="195"/>
      <c r="AK92" s="195"/>
      <c r="AL92" s="195"/>
      <c r="AM92" s="195"/>
      <c r="AN92" s="197" t="s">
        <v>60</v>
      </c>
      <c r="AO92" s="195"/>
      <c r="AP92" s="198"/>
      <c r="AQ92" s="54" t="s">
        <v>61</v>
      </c>
      <c r="AR92" s="28"/>
      <c r="AS92" s="55" t="s">
        <v>62</v>
      </c>
      <c r="AT92" s="56" t="s">
        <v>63</v>
      </c>
      <c r="AU92" s="56" t="s">
        <v>64</v>
      </c>
      <c r="AV92" s="56" t="s">
        <v>65</v>
      </c>
      <c r="AW92" s="56" t="s">
        <v>66</v>
      </c>
      <c r="AX92" s="56" t="s">
        <v>67</v>
      </c>
      <c r="AY92" s="56" t="s">
        <v>68</v>
      </c>
      <c r="AZ92" s="56" t="s">
        <v>69</v>
      </c>
      <c r="BA92" s="56" t="s">
        <v>70</v>
      </c>
      <c r="BB92" s="56" t="s">
        <v>71</v>
      </c>
      <c r="BC92" s="56" t="s">
        <v>72</v>
      </c>
      <c r="BD92" s="57" t="s">
        <v>73</v>
      </c>
    </row>
    <row r="93" spans="1:91" s="1" customFormat="1" ht="10.95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8">
        <f>ROUND(AG95+AG97,2)</f>
        <v>0</v>
      </c>
      <c r="AH94" s="188"/>
      <c r="AI94" s="188"/>
      <c r="AJ94" s="188"/>
      <c r="AK94" s="188"/>
      <c r="AL94" s="188"/>
      <c r="AM94" s="188"/>
      <c r="AN94" s="189">
        <f>SUM(AG94,AT94)</f>
        <v>0</v>
      </c>
      <c r="AO94" s="189"/>
      <c r="AP94" s="189"/>
      <c r="AQ94" s="63" t="s">
        <v>1</v>
      </c>
      <c r="AR94" s="59"/>
      <c r="AS94" s="64">
        <f>ROUND(AS95+AS97,2)</f>
        <v>0</v>
      </c>
      <c r="AT94" s="65">
        <f>ROUND(SUM(AV94:AW94),2)</f>
        <v>0</v>
      </c>
      <c r="AU94" s="66">
        <f>ROUND(AU95+AU97,5)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ROUND(AZ95+AZ97,2)</f>
        <v>0</v>
      </c>
      <c r="BA94" s="65">
        <f>ROUND(BA95+BA97,2)</f>
        <v>0</v>
      </c>
      <c r="BB94" s="65">
        <f>ROUND(BB95+BB97,2)</f>
        <v>0</v>
      </c>
      <c r="BC94" s="65">
        <f>ROUND(BC95+BC97,2)</f>
        <v>0</v>
      </c>
      <c r="BD94" s="67">
        <f>ROUND(BD95+BD97,2)</f>
        <v>0</v>
      </c>
      <c r="BS94" s="68" t="s">
        <v>75</v>
      </c>
      <c r="BT94" s="68" t="s">
        <v>76</v>
      </c>
      <c r="BU94" s="69" t="s">
        <v>77</v>
      </c>
      <c r="BV94" s="68" t="s">
        <v>78</v>
      </c>
      <c r="BW94" s="68" t="s">
        <v>5</v>
      </c>
      <c r="BX94" s="68" t="s">
        <v>79</v>
      </c>
      <c r="CL94" s="68" t="s">
        <v>1</v>
      </c>
    </row>
    <row r="95" spans="1:91" s="6" customFormat="1" ht="16.5" customHeight="1">
      <c r="B95" s="70"/>
      <c r="C95" s="71"/>
      <c r="D95" s="190" t="s">
        <v>80</v>
      </c>
      <c r="E95" s="190"/>
      <c r="F95" s="190"/>
      <c r="G95" s="190"/>
      <c r="H95" s="190"/>
      <c r="I95" s="72"/>
      <c r="J95" s="190" t="s">
        <v>81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93">
        <f>ROUND(AG96,2)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3" t="s">
        <v>82</v>
      </c>
      <c r="AR95" s="70"/>
      <c r="AS95" s="74">
        <f>ROUND(AS96,2)</f>
        <v>0</v>
      </c>
      <c r="AT95" s="75">
        <f>ROUND(SUM(AV95:AW95),2)</f>
        <v>0</v>
      </c>
      <c r="AU95" s="76">
        <f>ROUND(AU96,5)</f>
        <v>0</v>
      </c>
      <c r="AV95" s="75">
        <f>ROUND(AZ95*L29,2)</f>
        <v>0</v>
      </c>
      <c r="AW95" s="75">
        <f>ROUND(BA95*L30,2)</f>
        <v>0</v>
      </c>
      <c r="AX95" s="75">
        <f>ROUND(BB95*L29,2)</f>
        <v>0</v>
      </c>
      <c r="AY95" s="75">
        <f>ROUND(BC95*L30,2)</f>
        <v>0</v>
      </c>
      <c r="AZ95" s="75">
        <f>ROUND(AZ96,2)</f>
        <v>0</v>
      </c>
      <c r="BA95" s="75">
        <f>ROUND(BA96,2)</f>
        <v>0</v>
      </c>
      <c r="BB95" s="75">
        <f>ROUND(BB96,2)</f>
        <v>0</v>
      </c>
      <c r="BC95" s="75">
        <f>ROUND(BC96,2)</f>
        <v>0</v>
      </c>
      <c r="BD95" s="77">
        <f>ROUND(BD96,2)</f>
        <v>0</v>
      </c>
      <c r="BS95" s="78" t="s">
        <v>75</v>
      </c>
      <c r="BT95" s="78" t="s">
        <v>83</v>
      </c>
      <c r="BU95" s="78" t="s">
        <v>77</v>
      </c>
      <c r="BV95" s="78" t="s">
        <v>78</v>
      </c>
      <c r="BW95" s="78" t="s">
        <v>84</v>
      </c>
      <c r="BX95" s="78" t="s">
        <v>5</v>
      </c>
      <c r="CL95" s="78" t="s">
        <v>1</v>
      </c>
      <c r="CM95" s="78" t="s">
        <v>85</v>
      </c>
    </row>
    <row r="96" spans="1:91" s="3" customFormat="1" ht="16.5" customHeight="1">
      <c r="A96" s="79" t="s">
        <v>86</v>
      </c>
      <c r="B96" s="44"/>
      <c r="C96" s="9"/>
      <c r="D96" s="9"/>
      <c r="E96" s="187" t="s">
        <v>87</v>
      </c>
      <c r="F96" s="187"/>
      <c r="G96" s="187"/>
      <c r="H96" s="187"/>
      <c r="I96" s="187"/>
      <c r="J96" s="9"/>
      <c r="K96" s="187" t="s">
        <v>88</v>
      </c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F96" s="187"/>
      <c r="AG96" s="185">
        <f>'D.1.1 - Architektonicko-s...'!J34</f>
        <v>0</v>
      </c>
      <c r="AH96" s="186"/>
      <c r="AI96" s="186"/>
      <c r="AJ96" s="186"/>
      <c r="AK96" s="186"/>
      <c r="AL96" s="186"/>
      <c r="AM96" s="186"/>
      <c r="AN96" s="185">
        <f>SUM(AG96,AT96)</f>
        <v>0</v>
      </c>
      <c r="AO96" s="186"/>
      <c r="AP96" s="186"/>
      <c r="AQ96" s="80" t="s">
        <v>89</v>
      </c>
      <c r="AR96" s="44"/>
      <c r="AS96" s="81">
        <v>0</v>
      </c>
      <c r="AT96" s="82">
        <f>ROUND(SUM(AV96:AW96),2)</f>
        <v>0</v>
      </c>
      <c r="AU96" s="83">
        <f>'D.1.1 - Architektonicko-s...'!P132</f>
        <v>0</v>
      </c>
      <c r="AV96" s="82">
        <f>'D.1.1 - Architektonicko-s...'!J37</f>
        <v>0</v>
      </c>
      <c r="AW96" s="82">
        <f>'D.1.1 - Architektonicko-s...'!J38</f>
        <v>0</v>
      </c>
      <c r="AX96" s="82">
        <f>'D.1.1 - Architektonicko-s...'!J39</f>
        <v>0</v>
      </c>
      <c r="AY96" s="82">
        <f>'D.1.1 - Architektonicko-s...'!J40</f>
        <v>0</v>
      </c>
      <c r="AZ96" s="82">
        <f>'D.1.1 - Architektonicko-s...'!F37</f>
        <v>0</v>
      </c>
      <c r="BA96" s="82">
        <f>'D.1.1 - Architektonicko-s...'!F38</f>
        <v>0</v>
      </c>
      <c r="BB96" s="82">
        <f>'D.1.1 - Architektonicko-s...'!F39</f>
        <v>0</v>
      </c>
      <c r="BC96" s="82">
        <f>'D.1.1 - Architektonicko-s...'!F40</f>
        <v>0</v>
      </c>
      <c r="BD96" s="84">
        <f>'D.1.1 - Architektonicko-s...'!F41</f>
        <v>0</v>
      </c>
      <c r="BT96" s="21" t="s">
        <v>85</v>
      </c>
      <c r="BV96" s="21" t="s">
        <v>78</v>
      </c>
      <c r="BW96" s="21" t="s">
        <v>90</v>
      </c>
      <c r="BX96" s="21" t="s">
        <v>84</v>
      </c>
      <c r="CL96" s="21" t="s">
        <v>1</v>
      </c>
    </row>
    <row r="97" spans="1:91" s="6" customFormat="1" ht="16.5" customHeight="1">
      <c r="B97" s="70"/>
      <c r="C97" s="71"/>
      <c r="D97" s="190" t="s">
        <v>91</v>
      </c>
      <c r="E97" s="190"/>
      <c r="F97" s="190"/>
      <c r="G97" s="190"/>
      <c r="H97" s="190"/>
      <c r="I97" s="72"/>
      <c r="J97" s="190" t="s">
        <v>92</v>
      </c>
      <c r="K97" s="190"/>
      <c r="L97" s="190"/>
      <c r="M97" s="190"/>
      <c r="N97" s="190"/>
      <c r="O97" s="190"/>
      <c r="P97" s="190"/>
      <c r="Q97" s="190"/>
      <c r="R97" s="190"/>
      <c r="S97" s="190"/>
      <c r="T97" s="190"/>
      <c r="U97" s="190"/>
      <c r="V97" s="190"/>
      <c r="W97" s="190"/>
      <c r="X97" s="190"/>
      <c r="Y97" s="190"/>
      <c r="Z97" s="190"/>
      <c r="AA97" s="190"/>
      <c r="AB97" s="190"/>
      <c r="AC97" s="190"/>
      <c r="AD97" s="190"/>
      <c r="AE97" s="190"/>
      <c r="AF97" s="190"/>
      <c r="AG97" s="193">
        <f>ROUND(AG98,2)</f>
        <v>0</v>
      </c>
      <c r="AH97" s="192"/>
      <c r="AI97" s="192"/>
      <c r="AJ97" s="192"/>
      <c r="AK97" s="192"/>
      <c r="AL97" s="192"/>
      <c r="AM97" s="192"/>
      <c r="AN97" s="191">
        <f>SUM(AG97,AT97)</f>
        <v>0</v>
      </c>
      <c r="AO97" s="192"/>
      <c r="AP97" s="192"/>
      <c r="AQ97" s="73" t="s">
        <v>82</v>
      </c>
      <c r="AR97" s="70"/>
      <c r="AS97" s="74">
        <f>ROUND(AS98,2)</f>
        <v>0</v>
      </c>
      <c r="AT97" s="75">
        <f>ROUND(SUM(AV97:AW97),2)</f>
        <v>0</v>
      </c>
      <c r="AU97" s="76">
        <f>ROUND(AU98,5)</f>
        <v>0</v>
      </c>
      <c r="AV97" s="75">
        <f>ROUND(AZ97*L29,2)</f>
        <v>0</v>
      </c>
      <c r="AW97" s="75">
        <f>ROUND(BA97*L30,2)</f>
        <v>0</v>
      </c>
      <c r="AX97" s="75">
        <f>ROUND(BB97*L29,2)</f>
        <v>0</v>
      </c>
      <c r="AY97" s="75">
        <f>ROUND(BC97*L30,2)</f>
        <v>0</v>
      </c>
      <c r="AZ97" s="75">
        <f>ROUND(AZ98,2)</f>
        <v>0</v>
      </c>
      <c r="BA97" s="75">
        <f>ROUND(BA98,2)</f>
        <v>0</v>
      </c>
      <c r="BB97" s="75">
        <f>ROUND(BB98,2)</f>
        <v>0</v>
      </c>
      <c r="BC97" s="75">
        <f>ROUND(BC98,2)</f>
        <v>0</v>
      </c>
      <c r="BD97" s="77">
        <f>ROUND(BD98,2)</f>
        <v>0</v>
      </c>
      <c r="BS97" s="78" t="s">
        <v>75</v>
      </c>
      <c r="BT97" s="78" t="s">
        <v>83</v>
      </c>
      <c r="BU97" s="78" t="s">
        <v>77</v>
      </c>
      <c r="BV97" s="78" t="s">
        <v>78</v>
      </c>
      <c r="BW97" s="78" t="s">
        <v>93</v>
      </c>
      <c r="BX97" s="78" t="s">
        <v>5</v>
      </c>
      <c r="CL97" s="78" t="s">
        <v>1</v>
      </c>
      <c r="CM97" s="78" t="s">
        <v>85</v>
      </c>
    </row>
    <row r="98" spans="1:91" s="3" customFormat="1" ht="16.5" customHeight="1">
      <c r="A98" s="79" t="s">
        <v>86</v>
      </c>
      <c r="B98" s="44"/>
      <c r="C98" s="9"/>
      <c r="D98" s="9"/>
      <c r="E98" s="187" t="s">
        <v>87</v>
      </c>
      <c r="F98" s="187"/>
      <c r="G98" s="187"/>
      <c r="H98" s="187"/>
      <c r="I98" s="187"/>
      <c r="J98" s="9"/>
      <c r="K98" s="187" t="s">
        <v>88</v>
      </c>
      <c r="L98" s="187"/>
      <c r="M98" s="187"/>
      <c r="N98" s="187"/>
      <c r="O98" s="187"/>
      <c r="P98" s="187"/>
      <c r="Q98" s="187"/>
      <c r="R98" s="187"/>
      <c r="S98" s="187"/>
      <c r="T98" s="187"/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F98" s="187"/>
      <c r="AG98" s="185">
        <f>'D.1.1 - Architektonicko-s..._01'!J34</f>
        <v>0</v>
      </c>
      <c r="AH98" s="186"/>
      <c r="AI98" s="186"/>
      <c r="AJ98" s="186"/>
      <c r="AK98" s="186"/>
      <c r="AL98" s="186"/>
      <c r="AM98" s="186"/>
      <c r="AN98" s="185">
        <f>SUM(AG98,AT98)</f>
        <v>0</v>
      </c>
      <c r="AO98" s="186"/>
      <c r="AP98" s="186"/>
      <c r="AQ98" s="80" t="s">
        <v>89</v>
      </c>
      <c r="AR98" s="44"/>
      <c r="AS98" s="85">
        <v>0</v>
      </c>
      <c r="AT98" s="86">
        <f>ROUND(SUM(AV98:AW98),2)</f>
        <v>0</v>
      </c>
      <c r="AU98" s="87">
        <f>'D.1.1 - Architektonicko-s..._01'!P132</f>
        <v>0</v>
      </c>
      <c r="AV98" s="86">
        <f>'D.1.1 - Architektonicko-s..._01'!J37</f>
        <v>0</v>
      </c>
      <c r="AW98" s="86">
        <f>'D.1.1 - Architektonicko-s..._01'!J38</f>
        <v>0</v>
      </c>
      <c r="AX98" s="86">
        <f>'D.1.1 - Architektonicko-s..._01'!J39</f>
        <v>0</v>
      </c>
      <c r="AY98" s="86">
        <f>'D.1.1 - Architektonicko-s..._01'!J40</f>
        <v>0</v>
      </c>
      <c r="AZ98" s="86">
        <f>'D.1.1 - Architektonicko-s..._01'!F37</f>
        <v>0</v>
      </c>
      <c r="BA98" s="86">
        <f>'D.1.1 - Architektonicko-s..._01'!F38</f>
        <v>0</v>
      </c>
      <c r="BB98" s="86">
        <f>'D.1.1 - Architektonicko-s..._01'!F39</f>
        <v>0</v>
      </c>
      <c r="BC98" s="86">
        <f>'D.1.1 - Architektonicko-s..._01'!F40</f>
        <v>0</v>
      </c>
      <c r="BD98" s="88">
        <f>'D.1.1 - Architektonicko-s..._01'!F41</f>
        <v>0</v>
      </c>
      <c r="BT98" s="21" t="s">
        <v>85</v>
      </c>
      <c r="BV98" s="21" t="s">
        <v>78</v>
      </c>
      <c r="BW98" s="21" t="s">
        <v>94</v>
      </c>
      <c r="BX98" s="21" t="s">
        <v>93</v>
      </c>
      <c r="CL98" s="21" t="s">
        <v>1</v>
      </c>
    </row>
    <row r="99" spans="1:91" s="1" customFormat="1" ht="30" customHeight="1">
      <c r="B99" s="28"/>
      <c r="AR99" s="28"/>
    </row>
    <row r="100" spans="1:91" s="1" customFormat="1" ht="6.9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28"/>
    </row>
  </sheetData>
  <sheetProtection algorithmName="SHA-512" hashValue="hNGGecS1kEdUmhn3WRtUznAuaLbrRIh3aKD4fwTdQ5gqUApL1LDXvytQ0uUeW9672R4/vMc2H1/ZITlpHKuOJw==" saltValue="Jh6zFBUET1UL7TiqEW+kn02heFIq+ZqgrN/qKQi2Jeu71O419pWYiHZHxLtly42cHybL16lHl/swjMFOYAbt/w==" spinCount="100000" sheet="1" objects="1" scenarios="1" formatColumns="0" formatRows="0"/>
  <mergeCells count="54"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E98:I98"/>
    <mergeCell ref="K98:AF98"/>
    <mergeCell ref="AG94:AM94"/>
    <mergeCell ref="AN94:AP94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AK30:AO30"/>
    <mergeCell ref="W30:AE30"/>
    <mergeCell ref="L30:P30"/>
    <mergeCell ref="W31:AE31"/>
    <mergeCell ref="AG98:AM98"/>
    <mergeCell ref="AN98:AP98"/>
    <mergeCell ref="L85:AO85"/>
    <mergeCell ref="AM87:AN87"/>
    <mergeCell ref="AM89:AP89"/>
    <mergeCell ref="AK26:AO26"/>
    <mergeCell ref="L28:P28"/>
    <mergeCell ref="W28:AE28"/>
    <mergeCell ref="AK28:AO28"/>
    <mergeCell ref="AK29:AO29"/>
    <mergeCell ref="W29:AE29"/>
    <mergeCell ref="L29:P29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D.1.1 - Architektonicko-s...'!C2" display="/" xr:uid="{00000000-0004-0000-0000-000000000000}"/>
    <hyperlink ref="A98" location="'D.1.1 - Architektonicko-s..._01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0"/>
  <sheetViews>
    <sheetView showGridLines="0" topLeftCell="A122" workbookViewId="0">
      <selection activeCell="I167" sqref="I16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90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" customHeight="1">
      <c r="B4" s="16"/>
      <c r="D4" s="17" t="s">
        <v>95</v>
      </c>
      <c r="L4" s="16"/>
      <c r="M4" s="89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9" t="str">
        <f>'Rekapitulace stavby'!K6</f>
        <v>Stavební úpravy ve 2.NP budovy ÚK VŠB-TUO - NÁBYTEK</v>
      </c>
      <c r="F7" s="210"/>
      <c r="G7" s="210"/>
      <c r="H7" s="210"/>
      <c r="L7" s="16"/>
    </row>
    <row r="8" spans="2:46" ht="12" customHeight="1">
      <c r="B8" s="16"/>
      <c r="D8" s="23" t="s">
        <v>96</v>
      </c>
      <c r="L8" s="16"/>
    </row>
    <row r="9" spans="2:46" s="1" customFormat="1" ht="16.5" customHeight="1">
      <c r="B9" s="28"/>
      <c r="E9" s="209" t="s">
        <v>97</v>
      </c>
      <c r="F9" s="208"/>
      <c r="G9" s="208"/>
      <c r="H9" s="208"/>
      <c r="L9" s="28"/>
    </row>
    <row r="10" spans="2:46" s="1" customFormat="1" ht="12" customHeight="1">
      <c r="B10" s="28"/>
      <c r="D10" s="23" t="s">
        <v>98</v>
      </c>
      <c r="L10" s="28"/>
    </row>
    <row r="11" spans="2:46" s="1" customFormat="1" ht="16.5" customHeight="1">
      <c r="B11" s="28"/>
      <c r="E11" s="199" t="s">
        <v>99</v>
      </c>
      <c r="F11" s="208"/>
      <c r="G11" s="208"/>
      <c r="H11" s="208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18</v>
      </c>
      <c r="F13" s="21" t="s">
        <v>1</v>
      </c>
      <c r="I13" s="23" t="s">
        <v>19</v>
      </c>
      <c r="J13" s="21" t="s">
        <v>1</v>
      </c>
      <c r="L13" s="28"/>
    </row>
    <row r="14" spans="2:46" s="1" customFormat="1" ht="12" customHeight="1">
      <c r="B14" s="28"/>
      <c r="D14" s="23" t="s">
        <v>20</v>
      </c>
      <c r="F14" s="21" t="s">
        <v>21</v>
      </c>
      <c r="I14" s="23" t="s">
        <v>22</v>
      </c>
      <c r="J14" s="48" t="str">
        <f>'Rekapitulace stavby'!AN8</f>
        <v>6. 3. 2023</v>
      </c>
      <c r="L14" s="28"/>
    </row>
    <row r="15" spans="2:46" s="1" customFormat="1" ht="10.95" customHeight="1">
      <c r="B15" s="28"/>
      <c r="L15" s="28"/>
    </row>
    <row r="16" spans="2:46" s="1" customFormat="1" ht="12" customHeight="1">
      <c r="B16" s="28"/>
      <c r="D16" s="23" t="s">
        <v>24</v>
      </c>
      <c r="I16" s="23" t="s">
        <v>25</v>
      </c>
      <c r="J16" s="21" t="s">
        <v>1</v>
      </c>
      <c r="L16" s="28"/>
    </row>
    <row r="17" spans="2:12" s="1" customFormat="1" ht="18" customHeight="1">
      <c r="B17" s="28"/>
      <c r="E17" s="21" t="s">
        <v>26</v>
      </c>
      <c r="I17" s="23" t="s">
        <v>27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28</v>
      </c>
      <c r="I19" s="23" t="s">
        <v>25</v>
      </c>
      <c r="J19" s="24" t="str">
        <f>'Rekapitulace stavby'!AN13</f>
        <v>Vyplň údaj</v>
      </c>
      <c r="L19" s="28"/>
    </row>
    <row r="20" spans="2:12" s="1" customFormat="1" ht="18" customHeight="1">
      <c r="B20" s="28"/>
      <c r="E20" s="211" t="str">
        <f>'Rekapitulace stavby'!E14</f>
        <v>Vyplň údaj</v>
      </c>
      <c r="F20" s="177"/>
      <c r="G20" s="177"/>
      <c r="H20" s="177"/>
      <c r="I20" s="23" t="s">
        <v>27</v>
      </c>
      <c r="J20" s="24" t="str">
        <f>'Rekapitulace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30</v>
      </c>
      <c r="I22" s="23" t="s">
        <v>25</v>
      </c>
      <c r="J22" s="21" t="s">
        <v>1</v>
      </c>
      <c r="L22" s="28"/>
    </row>
    <row r="23" spans="2:12" s="1" customFormat="1" ht="18" customHeight="1">
      <c r="B23" s="28"/>
      <c r="E23" s="21" t="s">
        <v>31</v>
      </c>
      <c r="I23" s="23" t="s">
        <v>27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33</v>
      </c>
      <c r="I25" s="23" t="s">
        <v>25</v>
      </c>
      <c r="J25" s="21" t="str">
        <f>IF('Rekapitulace stavby'!AN19="","",'Rekapitulace stavby'!AN19)</f>
        <v/>
      </c>
      <c r="L25" s="28"/>
    </row>
    <row r="26" spans="2:12" s="1" customFormat="1" ht="18" customHeight="1">
      <c r="B26" s="28"/>
      <c r="E26" s="21" t="str">
        <f>IF('Rekapitulace stavby'!E20="","",'Rekapitulace stavby'!E20)</f>
        <v xml:space="preserve"> </v>
      </c>
      <c r="I26" s="23" t="s">
        <v>27</v>
      </c>
      <c r="J26" s="21" t="str">
        <f>IF('Rekapitulace stavby'!AN20="","",'Rekapitulace stavby'!AN20)</f>
        <v/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35</v>
      </c>
      <c r="L28" s="28"/>
    </row>
    <row r="29" spans="2:12" s="7" customFormat="1" ht="16.5" customHeight="1">
      <c r="B29" s="90"/>
      <c r="E29" s="181" t="s">
        <v>1</v>
      </c>
      <c r="F29" s="181"/>
      <c r="G29" s="181"/>
      <c r="H29" s="181"/>
      <c r="L29" s="90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D32" s="21" t="s">
        <v>100</v>
      </c>
      <c r="J32" s="91">
        <f>J98</f>
        <v>0</v>
      </c>
      <c r="L32" s="28"/>
    </row>
    <row r="33" spans="2:12" s="1" customFormat="1" ht="14.4" customHeight="1">
      <c r="B33" s="28"/>
      <c r="D33" s="92" t="s">
        <v>101</v>
      </c>
      <c r="J33" s="91">
        <f>J103</f>
        <v>0</v>
      </c>
      <c r="L33" s="28"/>
    </row>
    <row r="34" spans="2:12" s="1" customFormat="1" ht="25.35" customHeight="1">
      <c r="B34" s="28"/>
      <c r="D34" s="93" t="s">
        <v>36</v>
      </c>
      <c r="J34" s="62">
        <f>ROUND(J32 + J33, 2)</f>
        <v>0</v>
      </c>
      <c r="L34" s="28"/>
    </row>
    <row r="35" spans="2:12" s="1" customFormat="1" ht="6.9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" customHeight="1">
      <c r="B36" s="28"/>
      <c r="F36" s="31" t="s">
        <v>38</v>
      </c>
      <c r="I36" s="31" t="s">
        <v>37</v>
      </c>
      <c r="J36" s="31" t="s">
        <v>39</v>
      </c>
      <c r="L36" s="28"/>
    </row>
    <row r="37" spans="2:12" s="1" customFormat="1" ht="14.4" customHeight="1">
      <c r="B37" s="28"/>
      <c r="D37" s="51" t="s">
        <v>40</v>
      </c>
      <c r="E37" s="23" t="s">
        <v>41</v>
      </c>
      <c r="F37" s="82">
        <f>ROUND((SUM(BE103:BE110) + SUM(BE132:BE169)),  2)</f>
        <v>0</v>
      </c>
      <c r="I37" s="94">
        <v>0.21</v>
      </c>
      <c r="J37" s="82">
        <f>ROUND(((SUM(BE103:BE110) + SUM(BE132:BE169))*I37),  2)</f>
        <v>0</v>
      </c>
      <c r="L37" s="28"/>
    </row>
    <row r="38" spans="2:12" s="1" customFormat="1" ht="14.4" customHeight="1">
      <c r="B38" s="28"/>
      <c r="E38" s="23" t="s">
        <v>42</v>
      </c>
      <c r="F38" s="82">
        <f>ROUND((SUM(BF103:BF110) + SUM(BF132:BF169)),  2)</f>
        <v>0</v>
      </c>
      <c r="I38" s="94">
        <v>0.15</v>
      </c>
      <c r="J38" s="82">
        <f>ROUND(((SUM(BF103:BF110) + SUM(BF132:BF169))*I38),  2)</f>
        <v>0</v>
      </c>
      <c r="L38" s="28"/>
    </row>
    <row r="39" spans="2:12" s="1" customFormat="1" ht="14.4" hidden="1" customHeight="1">
      <c r="B39" s="28"/>
      <c r="E39" s="23" t="s">
        <v>43</v>
      </c>
      <c r="F39" s="82">
        <f>ROUND((SUM(BG103:BG110) + SUM(BG132:BG169)),  2)</f>
        <v>0</v>
      </c>
      <c r="I39" s="94">
        <v>0.21</v>
      </c>
      <c r="J39" s="82">
        <f>0</f>
        <v>0</v>
      </c>
      <c r="L39" s="28"/>
    </row>
    <row r="40" spans="2:12" s="1" customFormat="1" ht="14.4" hidden="1" customHeight="1">
      <c r="B40" s="28"/>
      <c r="E40" s="23" t="s">
        <v>44</v>
      </c>
      <c r="F40" s="82">
        <f>ROUND((SUM(BH103:BH110) + SUM(BH132:BH169)),  2)</f>
        <v>0</v>
      </c>
      <c r="I40" s="94">
        <v>0.15</v>
      </c>
      <c r="J40" s="82">
        <f>0</f>
        <v>0</v>
      </c>
      <c r="L40" s="28"/>
    </row>
    <row r="41" spans="2:12" s="1" customFormat="1" ht="14.4" hidden="1" customHeight="1">
      <c r="B41" s="28"/>
      <c r="E41" s="23" t="s">
        <v>45</v>
      </c>
      <c r="F41" s="82">
        <f>ROUND((SUM(BI103:BI110) + SUM(BI132:BI169)),  2)</f>
        <v>0</v>
      </c>
      <c r="I41" s="94">
        <v>0</v>
      </c>
      <c r="J41" s="82">
        <f>0</f>
        <v>0</v>
      </c>
      <c r="L41" s="28"/>
    </row>
    <row r="42" spans="2:12" s="1" customFormat="1" ht="6.9" customHeight="1">
      <c r="B42" s="28"/>
      <c r="L42" s="28"/>
    </row>
    <row r="43" spans="2:12" s="1" customFormat="1" ht="25.35" customHeight="1">
      <c r="B43" s="28"/>
      <c r="C43" s="95"/>
      <c r="D43" s="96" t="s">
        <v>46</v>
      </c>
      <c r="E43" s="53"/>
      <c r="F43" s="53"/>
      <c r="G43" s="97" t="s">
        <v>47</v>
      </c>
      <c r="H43" s="98" t="s">
        <v>48</v>
      </c>
      <c r="I43" s="53"/>
      <c r="J43" s="99">
        <f>SUM(J34:J41)</f>
        <v>0</v>
      </c>
      <c r="K43" s="100"/>
      <c r="L43" s="28"/>
    </row>
    <row r="44" spans="2:12" s="1" customFormat="1" ht="14.4" customHeight="1">
      <c r="B44" s="28"/>
      <c r="L44" s="28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51</v>
      </c>
      <c r="E61" s="30"/>
      <c r="F61" s="101" t="s">
        <v>52</v>
      </c>
      <c r="G61" s="39" t="s">
        <v>51</v>
      </c>
      <c r="H61" s="30"/>
      <c r="I61" s="30"/>
      <c r="J61" s="102" t="s">
        <v>52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51</v>
      </c>
      <c r="E76" s="30"/>
      <c r="F76" s="101" t="s">
        <v>52</v>
      </c>
      <c r="G76" s="39" t="s">
        <v>51</v>
      </c>
      <c r="H76" s="30"/>
      <c r="I76" s="30"/>
      <c r="J76" s="102" t="s">
        <v>52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" customHeight="1">
      <c r="B82" s="28"/>
      <c r="C82" s="17" t="s">
        <v>102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16</v>
      </c>
      <c r="L84" s="28"/>
    </row>
    <row r="85" spans="2:12" s="1" customFormat="1" ht="16.5" customHeight="1">
      <c r="B85" s="28"/>
      <c r="E85" s="209" t="str">
        <f>E7</f>
        <v>Stavební úpravy ve 2.NP budovy ÚK VŠB-TUO - NÁBYTEK</v>
      </c>
      <c r="F85" s="210"/>
      <c r="G85" s="210"/>
      <c r="H85" s="210"/>
      <c r="L85" s="28"/>
    </row>
    <row r="86" spans="2:12" ht="12" customHeight="1">
      <c r="B86" s="16"/>
      <c r="C86" s="23" t="s">
        <v>96</v>
      </c>
      <c r="L86" s="16"/>
    </row>
    <row r="87" spans="2:12" s="1" customFormat="1" ht="16.5" customHeight="1">
      <c r="B87" s="28"/>
      <c r="E87" s="209" t="s">
        <v>97</v>
      </c>
      <c r="F87" s="208"/>
      <c r="G87" s="208"/>
      <c r="H87" s="208"/>
      <c r="L87" s="28"/>
    </row>
    <row r="88" spans="2:12" s="1" customFormat="1" ht="12" customHeight="1">
      <c r="B88" s="28"/>
      <c r="C88" s="23" t="s">
        <v>98</v>
      </c>
      <c r="L88" s="28"/>
    </row>
    <row r="89" spans="2:12" s="1" customFormat="1" ht="16.5" customHeight="1">
      <c r="B89" s="28"/>
      <c r="E89" s="199" t="str">
        <f>E11</f>
        <v>D.1.1 - Architektonicko-stavební řešení</v>
      </c>
      <c r="F89" s="208"/>
      <c r="G89" s="208"/>
      <c r="H89" s="208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20</v>
      </c>
      <c r="F91" s="21" t="str">
        <f>F14</f>
        <v>Ostrava</v>
      </c>
      <c r="I91" s="23" t="s">
        <v>22</v>
      </c>
      <c r="J91" s="48" t="str">
        <f>IF(J14="","",J14)</f>
        <v>6. 3. 2023</v>
      </c>
      <c r="L91" s="28"/>
    </row>
    <row r="92" spans="2:12" s="1" customFormat="1" ht="6.9" customHeight="1">
      <c r="B92" s="28"/>
      <c r="L92" s="28"/>
    </row>
    <row r="93" spans="2:12" s="1" customFormat="1" ht="15.15" customHeight="1">
      <c r="B93" s="28"/>
      <c r="C93" s="23" t="s">
        <v>24</v>
      </c>
      <c r="F93" s="21" t="str">
        <f>E17</f>
        <v>VŠB-TUO</v>
      </c>
      <c r="I93" s="23" t="s">
        <v>30</v>
      </c>
      <c r="J93" s="26" t="str">
        <f>E23</f>
        <v>Marpo s.r.o.</v>
      </c>
      <c r="L93" s="28"/>
    </row>
    <row r="94" spans="2:12" s="1" customFormat="1" ht="15.15" customHeight="1">
      <c r="B94" s="28"/>
      <c r="C94" s="23" t="s">
        <v>28</v>
      </c>
      <c r="F94" s="21" t="str">
        <f>IF(E20="","",E20)</f>
        <v>Vyplň údaj</v>
      </c>
      <c r="I94" s="23" t="s">
        <v>33</v>
      </c>
      <c r="J94" s="26" t="str">
        <f>E26</f>
        <v xml:space="preserve"> 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3" t="s">
        <v>103</v>
      </c>
      <c r="D96" s="95"/>
      <c r="E96" s="95"/>
      <c r="F96" s="95"/>
      <c r="G96" s="95"/>
      <c r="H96" s="95"/>
      <c r="I96" s="95"/>
      <c r="J96" s="104" t="s">
        <v>104</v>
      </c>
      <c r="K96" s="95"/>
      <c r="L96" s="28"/>
    </row>
    <row r="97" spans="2:65" s="1" customFormat="1" ht="10.35" customHeight="1">
      <c r="B97" s="28"/>
      <c r="L97" s="28"/>
    </row>
    <row r="98" spans="2:65" s="1" customFormat="1" ht="22.95" customHeight="1">
      <c r="B98" s="28"/>
      <c r="C98" s="105" t="s">
        <v>105</v>
      </c>
      <c r="J98" s="62">
        <f>J132</f>
        <v>0</v>
      </c>
      <c r="L98" s="28"/>
      <c r="AU98" s="13" t="s">
        <v>106</v>
      </c>
    </row>
    <row r="99" spans="2:65" s="8" customFormat="1" ht="24.9" customHeight="1">
      <c r="B99" s="106"/>
      <c r="D99" s="107" t="s">
        <v>107</v>
      </c>
      <c r="E99" s="108"/>
      <c r="F99" s="108"/>
      <c r="G99" s="108"/>
      <c r="H99" s="108"/>
      <c r="I99" s="108"/>
      <c r="J99" s="109">
        <f>J133</f>
        <v>0</v>
      </c>
      <c r="L99" s="106"/>
    </row>
    <row r="100" spans="2:65" s="9" customFormat="1" ht="19.95" customHeight="1">
      <c r="B100" s="110"/>
      <c r="D100" s="111" t="s">
        <v>108</v>
      </c>
      <c r="E100" s="112"/>
      <c r="F100" s="112"/>
      <c r="G100" s="112"/>
      <c r="H100" s="112"/>
      <c r="I100" s="112"/>
      <c r="J100" s="113">
        <f>J134</f>
        <v>0</v>
      </c>
      <c r="L100" s="110"/>
    </row>
    <row r="101" spans="2:65" s="1" customFormat="1" ht="21.75" customHeight="1">
      <c r="B101" s="28"/>
      <c r="L101" s="28"/>
    </row>
    <row r="102" spans="2:65" s="1" customFormat="1" ht="6.9" customHeight="1">
      <c r="B102" s="28"/>
      <c r="L102" s="28"/>
    </row>
    <row r="103" spans="2:65" s="1" customFormat="1" ht="29.25" hidden="1" customHeight="1">
      <c r="B103" s="28"/>
      <c r="C103" s="105"/>
      <c r="J103" s="114"/>
      <c r="L103" s="28"/>
      <c r="N103" s="115" t="s">
        <v>40</v>
      </c>
    </row>
    <row r="104" spans="2:65" s="1" customFormat="1" ht="18" hidden="1" customHeight="1">
      <c r="B104" s="28"/>
      <c r="D104" s="212"/>
      <c r="E104" s="213"/>
      <c r="F104" s="213"/>
      <c r="J104" s="214"/>
      <c r="L104" s="117"/>
      <c r="M104" s="118"/>
      <c r="N104" s="119" t="s">
        <v>41</v>
      </c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18"/>
      <c r="AH104" s="118"/>
      <c r="AI104" s="118"/>
      <c r="AJ104" s="118"/>
      <c r="AK104" s="118"/>
      <c r="AL104" s="118"/>
      <c r="AM104" s="118"/>
      <c r="AN104" s="118"/>
      <c r="AO104" s="118"/>
      <c r="AP104" s="118"/>
      <c r="AQ104" s="118"/>
      <c r="AR104" s="118"/>
      <c r="AS104" s="118"/>
      <c r="AT104" s="118"/>
      <c r="AU104" s="118"/>
      <c r="AV104" s="118"/>
      <c r="AW104" s="118"/>
      <c r="AX104" s="118"/>
      <c r="AY104" s="120" t="s">
        <v>109</v>
      </c>
      <c r="AZ104" s="118"/>
      <c r="BA104" s="118"/>
      <c r="BB104" s="118"/>
      <c r="BC104" s="118"/>
      <c r="BD104" s="118"/>
      <c r="BE104" s="121">
        <f t="shared" ref="BE104:BE109" si="0">IF(N104="základní",J104,0)</f>
        <v>0</v>
      </c>
      <c r="BF104" s="121">
        <f t="shared" ref="BF104:BF109" si="1">IF(N104="snížená",J104,0)</f>
        <v>0</v>
      </c>
      <c r="BG104" s="121">
        <f t="shared" ref="BG104:BG109" si="2">IF(N104="zákl. přenesená",J104,0)</f>
        <v>0</v>
      </c>
      <c r="BH104" s="121">
        <f t="shared" ref="BH104:BH109" si="3">IF(N104="sníž. přenesená",J104,0)</f>
        <v>0</v>
      </c>
      <c r="BI104" s="121">
        <f t="shared" ref="BI104:BI109" si="4">IF(N104="nulová",J104,0)</f>
        <v>0</v>
      </c>
      <c r="BJ104" s="120" t="s">
        <v>83</v>
      </c>
      <c r="BK104" s="118"/>
      <c r="BL104" s="118"/>
      <c r="BM104" s="118"/>
    </row>
    <row r="105" spans="2:65" s="1" customFormat="1" ht="18" hidden="1" customHeight="1">
      <c r="B105" s="28"/>
      <c r="D105" s="212"/>
      <c r="E105" s="213"/>
      <c r="F105" s="213"/>
      <c r="J105" s="214"/>
      <c r="L105" s="117"/>
      <c r="M105" s="118"/>
      <c r="N105" s="119" t="s">
        <v>41</v>
      </c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18"/>
      <c r="AH105" s="118"/>
      <c r="AI105" s="118"/>
      <c r="AJ105" s="118"/>
      <c r="AK105" s="118"/>
      <c r="AL105" s="118"/>
      <c r="AM105" s="118"/>
      <c r="AN105" s="118"/>
      <c r="AO105" s="118"/>
      <c r="AP105" s="118"/>
      <c r="AQ105" s="118"/>
      <c r="AR105" s="118"/>
      <c r="AS105" s="118"/>
      <c r="AT105" s="118"/>
      <c r="AU105" s="118"/>
      <c r="AV105" s="118"/>
      <c r="AW105" s="118"/>
      <c r="AX105" s="118"/>
      <c r="AY105" s="120" t="s">
        <v>109</v>
      </c>
      <c r="AZ105" s="118"/>
      <c r="BA105" s="118"/>
      <c r="BB105" s="118"/>
      <c r="BC105" s="118"/>
      <c r="BD105" s="118"/>
      <c r="BE105" s="121">
        <f t="shared" si="0"/>
        <v>0</v>
      </c>
      <c r="BF105" s="121">
        <f t="shared" si="1"/>
        <v>0</v>
      </c>
      <c r="BG105" s="121">
        <f t="shared" si="2"/>
        <v>0</v>
      </c>
      <c r="BH105" s="121">
        <f t="shared" si="3"/>
        <v>0</v>
      </c>
      <c r="BI105" s="121">
        <f t="shared" si="4"/>
        <v>0</v>
      </c>
      <c r="BJ105" s="120" t="s">
        <v>83</v>
      </c>
      <c r="BK105" s="118"/>
      <c r="BL105" s="118"/>
      <c r="BM105" s="118"/>
    </row>
    <row r="106" spans="2:65" s="1" customFormat="1" ht="18" hidden="1" customHeight="1">
      <c r="B106" s="28"/>
      <c r="D106" s="212"/>
      <c r="E106" s="213"/>
      <c r="F106" s="213"/>
      <c r="J106" s="214"/>
      <c r="L106" s="117"/>
      <c r="M106" s="118"/>
      <c r="N106" s="119" t="s">
        <v>41</v>
      </c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18"/>
      <c r="AH106" s="118"/>
      <c r="AI106" s="118"/>
      <c r="AJ106" s="118"/>
      <c r="AK106" s="118"/>
      <c r="AL106" s="118"/>
      <c r="AM106" s="118"/>
      <c r="AN106" s="118"/>
      <c r="AO106" s="118"/>
      <c r="AP106" s="118"/>
      <c r="AQ106" s="118"/>
      <c r="AR106" s="118"/>
      <c r="AS106" s="118"/>
      <c r="AT106" s="118"/>
      <c r="AU106" s="118"/>
      <c r="AV106" s="118"/>
      <c r="AW106" s="118"/>
      <c r="AX106" s="118"/>
      <c r="AY106" s="120" t="s">
        <v>109</v>
      </c>
      <c r="AZ106" s="118"/>
      <c r="BA106" s="118"/>
      <c r="BB106" s="118"/>
      <c r="BC106" s="118"/>
      <c r="BD106" s="118"/>
      <c r="BE106" s="121">
        <f t="shared" si="0"/>
        <v>0</v>
      </c>
      <c r="BF106" s="121">
        <f t="shared" si="1"/>
        <v>0</v>
      </c>
      <c r="BG106" s="121">
        <f t="shared" si="2"/>
        <v>0</v>
      </c>
      <c r="BH106" s="121">
        <f t="shared" si="3"/>
        <v>0</v>
      </c>
      <c r="BI106" s="121">
        <f t="shared" si="4"/>
        <v>0</v>
      </c>
      <c r="BJ106" s="120" t="s">
        <v>83</v>
      </c>
      <c r="BK106" s="118"/>
      <c r="BL106" s="118"/>
      <c r="BM106" s="118"/>
    </row>
    <row r="107" spans="2:65" s="1" customFormat="1" ht="18" hidden="1" customHeight="1">
      <c r="B107" s="28"/>
      <c r="D107" s="212"/>
      <c r="E107" s="213"/>
      <c r="F107" s="213"/>
      <c r="J107" s="214"/>
      <c r="L107" s="117"/>
      <c r="M107" s="118"/>
      <c r="N107" s="119" t="s">
        <v>41</v>
      </c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18"/>
      <c r="AH107" s="118"/>
      <c r="AI107" s="118"/>
      <c r="AJ107" s="118"/>
      <c r="AK107" s="118"/>
      <c r="AL107" s="118"/>
      <c r="AM107" s="118"/>
      <c r="AN107" s="118"/>
      <c r="AO107" s="118"/>
      <c r="AP107" s="118"/>
      <c r="AQ107" s="118"/>
      <c r="AR107" s="118"/>
      <c r="AS107" s="118"/>
      <c r="AT107" s="118"/>
      <c r="AU107" s="118"/>
      <c r="AV107" s="118"/>
      <c r="AW107" s="118"/>
      <c r="AX107" s="118"/>
      <c r="AY107" s="120" t="s">
        <v>109</v>
      </c>
      <c r="AZ107" s="118"/>
      <c r="BA107" s="118"/>
      <c r="BB107" s="118"/>
      <c r="BC107" s="118"/>
      <c r="BD107" s="118"/>
      <c r="BE107" s="121">
        <f t="shared" si="0"/>
        <v>0</v>
      </c>
      <c r="BF107" s="121">
        <f t="shared" si="1"/>
        <v>0</v>
      </c>
      <c r="BG107" s="121">
        <f t="shared" si="2"/>
        <v>0</v>
      </c>
      <c r="BH107" s="121">
        <f t="shared" si="3"/>
        <v>0</v>
      </c>
      <c r="BI107" s="121">
        <f t="shared" si="4"/>
        <v>0</v>
      </c>
      <c r="BJ107" s="120" t="s">
        <v>83</v>
      </c>
      <c r="BK107" s="118"/>
      <c r="BL107" s="118"/>
      <c r="BM107" s="118"/>
    </row>
    <row r="108" spans="2:65" s="1" customFormat="1" ht="18" hidden="1" customHeight="1">
      <c r="B108" s="28"/>
      <c r="D108" s="212"/>
      <c r="E108" s="213"/>
      <c r="F108" s="213"/>
      <c r="J108" s="214"/>
      <c r="L108" s="117"/>
      <c r="M108" s="118"/>
      <c r="N108" s="119" t="s">
        <v>41</v>
      </c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8"/>
      <c r="AH108" s="118"/>
      <c r="AI108" s="118"/>
      <c r="AJ108" s="118"/>
      <c r="AK108" s="118"/>
      <c r="AL108" s="118"/>
      <c r="AM108" s="118"/>
      <c r="AN108" s="118"/>
      <c r="AO108" s="118"/>
      <c r="AP108" s="118"/>
      <c r="AQ108" s="118"/>
      <c r="AR108" s="118"/>
      <c r="AS108" s="118"/>
      <c r="AT108" s="118"/>
      <c r="AU108" s="118"/>
      <c r="AV108" s="118"/>
      <c r="AW108" s="118"/>
      <c r="AX108" s="118"/>
      <c r="AY108" s="120" t="s">
        <v>109</v>
      </c>
      <c r="AZ108" s="118"/>
      <c r="BA108" s="118"/>
      <c r="BB108" s="118"/>
      <c r="BC108" s="118"/>
      <c r="BD108" s="118"/>
      <c r="BE108" s="121">
        <f t="shared" si="0"/>
        <v>0</v>
      </c>
      <c r="BF108" s="121">
        <f t="shared" si="1"/>
        <v>0</v>
      </c>
      <c r="BG108" s="121">
        <f t="shared" si="2"/>
        <v>0</v>
      </c>
      <c r="BH108" s="121">
        <f t="shared" si="3"/>
        <v>0</v>
      </c>
      <c r="BI108" s="121">
        <f t="shared" si="4"/>
        <v>0</v>
      </c>
      <c r="BJ108" s="120" t="s">
        <v>83</v>
      </c>
      <c r="BK108" s="118"/>
      <c r="BL108" s="118"/>
      <c r="BM108" s="118"/>
    </row>
    <row r="109" spans="2:65" s="1" customFormat="1" ht="18" hidden="1" customHeight="1">
      <c r="B109" s="28"/>
      <c r="D109" s="116"/>
      <c r="J109" s="214"/>
      <c r="L109" s="117"/>
      <c r="M109" s="118"/>
      <c r="N109" s="119" t="s">
        <v>41</v>
      </c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8"/>
      <c r="AH109" s="118"/>
      <c r="AI109" s="118"/>
      <c r="AJ109" s="118"/>
      <c r="AK109" s="118"/>
      <c r="AL109" s="118"/>
      <c r="AM109" s="118"/>
      <c r="AN109" s="118"/>
      <c r="AO109" s="118"/>
      <c r="AP109" s="118"/>
      <c r="AQ109" s="118"/>
      <c r="AR109" s="118"/>
      <c r="AS109" s="118"/>
      <c r="AT109" s="118"/>
      <c r="AU109" s="118"/>
      <c r="AV109" s="118"/>
      <c r="AW109" s="118"/>
      <c r="AX109" s="118"/>
      <c r="AY109" s="120" t="s">
        <v>110</v>
      </c>
      <c r="AZ109" s="118"/>
      <c r="BA109" s="118"/>
      <c r="BB109" s="118"/>
      <c r="BC109" s="118"/>
      <c r="BD109" s="118"/>
      <c r="BE109" s="121">
        <f t="shared" si="0"/>
        <v>0</v>
      </c>
      <c r="BF109" s="121">
        <f t="shared" si="1"/>
        <v>0</v>
      </c>
      <c r="BG109" s="121">
        <f t="shared" si="2"/>
        <v>0</v>
      </c>
      <c r="BH109" s="121">
        <f t="shared" si="3"/>
        <v>0</v>
      </c>
      <c r="BI109" s="121">
        <f t="shared" si="4"/>
        <v>0</v>
      </c>
      <c r="BJ109" s="120" t="s">
        <v>83</v>
      </c>
      <c r="BK109" s="118"/>
      <c r="BL109" s="118"/>
      <c r="BM109" s="118"/>
    </row>
    <row r="110" spans="2:65" s="1" customFormat="1">
      <c r="B110" s="28"/>
      <c r="L110" s="28"/>
    </row>
    <row r="111" spans="2:65" s="1" customFormat="1" ht="29.25" customHeight="1">
      <c r="B111" s="28"/>
      <c r="C111" s="122" t="s">
        <v>260</v>
      </c>
      <c r="D111" s="95"/>
      <c r="E111" s="95"/>
      <c r="F111" s="95"/>
      <c r="G111" s="95"/>
      <c r="H111" s="95"/>
      <c r="I111" s="95"/>
      <c r="J111" s="123">
        <f>ROUND(J98+J103,2)</f>
        <v>0</v>
      </c>
      <c r="K111" s="95"/>
      <c r="L111" s="28"/>
    </row>
    <row r="112" spans="2:65" s="1" customFormat="1" ht="6.9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28"/>
    </row>
    <row r="116" spans="2:12" s="1" customFormat="1" ht="6.9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28"/>
    </row>
    <row r="117" spans="2:12" s="1" customFormat="1" ht="24.9" customHeight="1">
      <c r="B117" s="28"/>
      <c r="C117" s="17" t="s">
        <v>111</v>
      </c>
      <c r="L117" s="28"/>
    </row>
    <row r="118" spans="2:12" s="1" customFormat="1" ht="6.9" customHeight="1">
      <c r="B118" s="28"/>
      <c r="L118" s="28"/>
    </row>
    <row r="119" spans="2:12" s="1" customFormat="1" ht="12" customHeight="1">
      <c r="B119" s="28"/>
      <c r="C119" s="23" t="s">
        <v>16</v>
      </c>
      <c r="L119" s="28"/>
    </row>
    <row r="120" spans="2:12" s="1" customFormat="1" ht="16.5" customHeight="1">
      <c r="B120" s="28"/>
      <c r="E120" s="209" t="str">
        <f>E7</f>
        <v>Stavební úpravy ve 2.NP budovy ÚK VŠB-TUO - NÁBYTEK</v>
      </c>
      <c r="F120" s="210"/>
      <c r="G120" s="210"/>
      <c r="H120" s="210"/>
      <c r="L120" s="28"/>
    </row>
    <row r="121" spans="2:12" ht="12" customHeight="1">
      <c r="B121" s="16"/>
      <c r="C121" s="23" t="s">
        <v>96</v>
      </c>
      <c r="L121" s="16"/>
    </row>
    <row r="122" spans="2:12" s="1" customFormat="1" ht="16.5" customHeight="1">
      <c r="B122" s="28"/>
      <c r="E122" s="209" t="s">
        <v>97</v>
      </c>
      <c r="F122" s="208"/>
      <c r="G122" s="208"/>
      <c r="H122" s="208"/>
      <c r="L122" s="28"/>
    </row>
    <row r="123" spans="2:12" s="1" customFormat="1" ht="12" customHeight="1">
      <c r="B123" s="28"/>
      <c r="C123" s="23" t="s">
        <v>98</v>
      </c>
      <c r="L123" s="28"/>
    </row>
    <row r="124" spans="2:12" s="1" customFormat="1" ht="16.5" customHeight="1">
      <c r="B124" s="28"/>
      <c r="E124" s="199" t="str">
        <f>E11</f>
        <v>D.1.1 - Architektonicko-stavební řešení</v>
      </c>
      <c r="F124" s="208"/>
      <c r="G124" s="208"/>
      <c r="H124" s="208"/>
      <c r="L124" s="28"/>
    </row>
    <row r="125" spans="2:12" s="1" customFormat="1" ht="6.9" customHeight="1">
      <c r="B125" s="28"/>
      <c r="L125" s="28"/>
    </row>
    <row r="126" spans="2:12" s="1" customFormat="1" ht="12" customHeight="1">
      <c r="B126" s="28"/>
      <c r="C126" s="23" t="s">
        <v>20</v>
      </c>
      <c r="F126" s="21" t="str">
        <f>F14</f>
        <v>Ostrava</v>
      </c>
      <c r="I126" s="23" t="s">
        <v>22</v>
      </c>
      <c r="J126" s="48" t="str">
        <f>IF(J14="","",J14)</f>
        <v>6. 3. 2023</v>
      </c>
      <c r="L126" s="28"/>
    </row>
    <row r="127" spans="2:12" s="1" customFormat="1" ht="6.9" customHeight="1">
      <c r="B127" s="28"/>
      <c r="L127" s="28"/>
    </row>
    <row r="128" spans="2:12" s="1" customFormat="1" ht="15.15" customHeight="1">
      <c r="B128" s="28"/>
      <c r="C128" s="23" t="s">
        <v>24</v>
      </c>
      <c r="F128" s="21" t="str">
        <f>E17</f>
        <v>VŠB-TUO</v>
      </c>
      <c r="I128" s="23" t="s">
        <v>30</v>
      </c>
      <c r="J128" s="26" t="str">
        <f>E23</f>
        <v>Marpo s.r.o.</v>
      </c>
      <c r="L128" s="28"/>
    </row>
    <row r="129" spans="2:65" s="1" customFormat="1" ht="15.15" customHeight="1">
      <c r="B129" s="28"/>
      <c r="C129" s="23" t="s">
        <v>28</v>
      </c>
      <c r="F129" s="21" t="str">
        <f>IF(E20="","",E20)</f>
        <v>Vyplň údaj</v>
      </c>
      <c r="I129" s="23" t="s">
        <v>33</v>
      </c>
      <c r="J129" s="26" t="str">
        <f>E26</f>
        <v xml:space="preserve"> </v>
      </c>
      <c r="L129" s="28"/>
    </row>
    <row r="130" spans="2:65" s="1" customFormat="1" ht="10.35" customHeight="1">
      <c r="B130" s="28"/>
      <c r="L130" s="28"/>
    </row>
    <row r="131" spans="2:65" s="10" customFormat="1" ht="29.25" customHeight="1">
      <c r="B131" s="124"/>
      <c r="C131" s="125" t="s">
        <v>112</v>
      </c>
      <c r="D131" s="126" t="s">
        <v>61</v>
      </c>
      <c r="E131" s="126" t="s">
        <v>57</v>
      </c>
      <c r="F131" s="126" t="s">
        <v>58</v>
      </c>
      <c r="G131" s="126" t="s">
        <v>113</v>
      </c>
      <c r="H131" s="126" t="s">
        <v>114</v>
      </c>
      <c r="I131" s="126" t="s">
        <v>115</v>
      </c>
      <c r="J131" s="127" t="s">
        <v>104</v>
      </c>
      <c r="K131" s="128" t="s">
        <v>116</v>
      </c>
      <c r="L131" s="124"/>
      <c r="M131" s="55" t="s">
        <v>1</v>
      </c>
      <c r="N131" s="56" t="s">
        <v>40</v>
      </c>
      <c r="O131" s="56" t="s">
        <v>117</v>
      </c>
      <c r="P131" s="56" t="s">
        <v>118</v>
      </c>
      <c r="Q131" s="56" t="s">
        <v>119</v>
      </c>
      <c r="R131" s="56" t="s">
        <v>120</v>
      </c>
      <c r="S131" s="56" t="s">
        <v>121</v>
      </c>
      <c r="T131" s="57" t="s">
        <v>122</v>
      </c>
    </row>
    <row r="132" spans="2:65" s="1" customFormat="1" ht="22.95" customHeight="1">
      <c r="B132" s="28"/>
      <c r="C132" s="60" t="s">
        <v>123</v>
      </c>
      <c r="J132" s="129">
        <f>BK132</f>
        <v>0</v>
      </c>
      <c r="L132" s="28"/>
      <c r="M132" s="58"/>
      <c r="N132" s="49"/>
      <c r="O132" s="49"/>
      <c r="P132" s="130">
        <f>P133</f>
        <v>0</v>
      </c>
      <c r="Q132" s="49"/>
      <c r="R132" s="130">
        <f>R133</f>
        <v>0</v>
      </c>
      <c r="S132" s="49"/>
      <c r="T132" s="131">
        <f>T133</f>
        <v>0</v>
      </c>
      <c r="AT132" s="13" t="s">
        <v>75</v>
      </c>
      <c r="AU132" s="13" t="s">
        <v>106</v>
      </c>
      <c r="BK132" s="132">
        <f>BK133</f>
        <v>0</v>
      </c>
    </row>
    <row r="133" spans="2:65" s="11" customFormat="1" ht="25.95" customHeight="1">
      <c r="B133" s="133"/>
      <c r="D133" s="134" t="s">
        <v>75</v>
      </c>
      <c r="E133" s="135" t="s">
        <v>124</v>
      </c>
      <c r="F133" s="135" t="s">
        <v>125</v>
      </c>
      <c r="I133" s="136"/>
      <c r="J133" s="137">
        <f>BK133</f>
        <v>0</v>
      </c>
      <c r="L133" s="133"/>
      <c r="M133" s="138"/>
      <c r="P133" s="139">
        <f>P134</f>
        <v>0</v>
      </c>
      <c r="R133" s="139">
        <f>R134</f>
        <v>0</v>
      </c>
      <c r="T133" s="140">
        <f>T134</f>
        <v>0</v>
      </c>
      <c r="AR133" s="134" t="s">
        <v>85</v>
      </c>
      <c r="AT133" s="141" t="s">
        <v>75</v>
      </c>
      <c r="AU133" s="141" t="s">
        <v>76</v>
      </c>
      <c r="AY133" s="134" t="s">
        <v>126</v>
      </c>
      <c r="BK133" s="142">
        <f>BK134</f>
        <v>0</v>
      </c>
    </row>
    <row r="134" spans="2:65" s="11" customFormat="1" ht="22.95" customHeight="1">
      <c r="B134" s="133"/>
      <c r="D134" s="134" t="s">
        <v>75</v>
      </c>
      <c r="E134" s="143" t="s">
        <v>127</v>
      </c>
      <c r="F134" s="143" t="s">
        <v>128</v>
      </c>
      <c r="I134" s="136"/>
      <c r="J134" s="144">
        <f>BK134</f>
        <v>0</v>
      </c>
      <c r="L134" s="133"/>
      <c r="M134" s="138"/>
      <c r="P134" s="139">
        <f>SUM(P135:P169)</f>
        <v>0</v>
      </c>
      <c r="R134" s="139">
        <f>SUM(R135:R169)</f>
        <v>0</v>
      </c>
      <c r="T134" s="140">
        <f>SUM(T135:T169)</f>
        <v>0</v>
      </c>
      <c r="AR134" s="134" t="s">
        <v>85</v>
      </c>
      <c r="AT134" s="141" t="s">
        <v>75</v>
      </c>
      <c r="AU134" s="141" t="s">
        <v>83</v>
      </c>
      <c r="AY134" s="134" t="s">
        <v>126</v>
      </c>
      <c r="BK134" s="142">
        <f>SUM(BK135:BK169)</f>
        <v>0</v>
      </c>
    </row>
    <row r="135" spans="2:65" s="1" customFormat="1" ht="37.950000000000003" customHeight="1">
      <c r="B135" s="28"/>
      <c r="C135" s="145" t="s">
        <v>83</v>
      </c>
      <c r="D135" s="145" t="s">
        <v>129</v>
      </c>
      <c r="E135" s="146" t="s">
        <v>130</v>
      </c>
      <c r="F135" s="147" t="s">
        <v>131</v>
      </c>
      <c r="G135" s="148" t="s">
        <v>132</v>
      </c>
      <c r="H135" s="149">
        <v>1</v>
      </c>
      <c r="I135" s="150"/>
      <c r="J135" s="151">
        <f>ROUND(I135*H135,2)</f>
        <v>0</v>
      </c>
      <c r="K135" s="152"/>
      <c r="L135" s="28"/>
      <c r="M135" s="153" t="s">
        <v>1</v>
      </c>
      <c r="N135" s="115" t="s">
        <v>41</v>
      </c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AR135" s="156" t="s">
        <v>133</v>
      </c>
      <c r="AT135" s="156" t="s">
        <v>129</v>
      </c>
      <c r="AU135" s="156" t="s">
        <v>85</v>
      </c>
      <c r="AY135" s="13" t="s">
        <v>126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3" t="s">
        <v>83</v>
      </c>
      <c r="BK135" s="157">
        <f>ROUND(I135*H135,2)</f>
        <v>0</v>
      </c>
      <c r="BL135" s="13" t="s">
        <v>133</v>
      </c>
      <c r="BM135" s="156" t="s">
        <v>134</v>
      </c>
    </row>
    <row r="136" spans="2:65" s="1" customFormat="1" ht="76.8">
      <c r="B136" s="28"/>
      <c r="D136" s="158" t="s">
        <v>135</v>
      </c>
      <c r="F136" s="159" t="s">
        <v>136</v>
      </c>
      <c r="I136" s="118"/>
      <c r="L136" s="28"/>
      <c r="M136" s="160"/>
      <c r="T136" s="52"/>
      <c r="AT136" s="13" t="s">
        <v>135</v>
      </c>
      <c r="AU136" s="13" t="s">
        <v>85</v>
      </c>
    </row>
    <row r="137" spans="2:65" s="1" customFormat="1" ht="37.950000000000003" customHeight="1">
      <c r="B137" s="28"/>
      <c r="C137" s="145" t="s">
        <v>85</v>
      </c>
      <c r="D137" s="145" t="s">
        <v>129</v>
      </c>
      <c r="E137" s="146" t="s">
        <v>137</v>
      </c>
      <c r="F137" s="147" t="s">
        <v>138</v>
      </c>
      <c r="G137" s="148" t="s">
        <v>132</v>
      </c>
      <c r="H137" s="149">
        <v>3</v>
      </c>
      <c r="I137" s="150"/>
      <c r="J137" s="151">
        <f>ROUND(I137*H137,2)</f>
        <v>0</v>
      </c>
      <c r="K137" s="152"/>
      <c r="L137" s="28"/>
      <c r="M137" s="153" t="s">
        <v>1</v>
      </c>
      <c r="N137" s="115" t="s">
        <v>41</v>
      </c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AR137" s="156" t="s">
        <v>133</v>
      </c>
      <c r="AT137" s="156" t="s">
        <v>129</v>
      </c>
      <c r="AU137" s="156" t="s">
        <v>85</v>
      </c>
      <c r="AY137" s="13" t="s">
        <v>126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3" t="s">
        <v>83</v>
      </c>
      <c r="BK137" s="157">
        <f>ROUND(I137*H137,2)</f>
        <v>0</v>
      </c>
      <c r="BL137" s="13" t="s">
        <v>133</v>
      </c>
      <c r="BM137" s="156" t="s">
        <v>139</v>
      </c>
    </row>
    <row r="138" spans="2:65" s="1" customFormat="1" ht="67.2">
      <c r="B138" s="28"/>
      <c r="D138" s="158" t="s">
        <v>135</v>
      </c>
      <c r="F138" s="159" t="s">
        <v>140</v>
      </c>
      <c r="I138" s="118"/>
      <c r="L138" s="28"/>
      <c r="M138" s="160"/>
      <c r="T138" s="52"/>
      <c r="AT138" s="13" t="s">
        <v>135</v>
      </c>
      <c r="AU138" s="13" t="s">
        <v>85</v>
      </c>
    </row>
    <row r="139" spans="2:65" s="1" customFormat="1" ht="37.950000000000003" customHeight="1">
      <c r="B139" s="28"/>
      <c r="C139" s="145" t="s">
        <v>141</v>
      </c>
      <c r="D139" s="145" t="s">
        <v>129</v>
      </c>
      <c r="E139" s="146" t="s">
        <v>142</v>
      </c>
      <c r="F139" s="147" t="s">
        <v>143</v>
      </c>
      <c r="G139" s="148" t="s">
        <v>132</v>
      </c>
      <c r="H139" s="149">
        <v>6</v>
      </c>
      <c r="I139" s="150"/>
      <c r="J139" s="151">
        <f>ROUND(I139*H139,2)</f>
        <v>0</v>
      </c>
      <c r="K139" s="152"/>
      <c r="L139" s="28"/>
      <c r="M139" s="153" t="s">
        <v>1</v>
      </c>
      <c r="N139" s="115" t="s">
        <v>41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AR139" s="156" t="s">
        <v>133</v>
      </c>
      <c r="AT139" s="156" t="s">
        <v>129</v>
      </c>
      <c r="AU139" s="156" t="s">
        <v>85</v>
      </c>
      <c r="AY139" s="13" t="s">
        <v>126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3" t="s">
        <v>83</v>
      </c>
      <c r="BK139" s="157">
        <f>ROUND(I139*H139,2)</f>
        <v>0</v>
      </c>
      <c r="BL139" s="13" t="s">
        <v>133</v>
      </c>
      <c r="BM139" s="156" t="s">
        <v>144</v>
      </c>
    </row>
    <row r="140" spans="2:65" s="1" customFormat="1" ht="38.4">
      <c r="B140" s="28"/>
      <c r="D140" s="158" t="s">
        <v>135</v>
      </c>
      <c r="F140" s="159" t="s">
        <v>145</v>
      </c>
      <c r="I140" s="118"/>
      <c r="L140" s="28"/>
      <c r="M140" s="160"/>
      <c r="T140" s="52"/>
      <c r="AT140" s="13" t="s">
        <v>135</v>
      </c>
      <c r="AU140" s="13" t="s">
        <v>85</v>
      </c>
    </row>
    <row r="141" spans="2:65" s="1" customFormat="1" ht="33" customHeight="1">
      <c r="B141" s="28"/>
      <c r="C141" s="145" t="s">
        <v>146</v>
      </c>
      <c r="D141" s="145" t="s">
        <v>129</v>
      </c>
      <c r="E141" s="146" t="s">
        <v>147</v>
      </c>
      <c r="F141" s="147" t="s">
        <v>148</v>
      </c>
      <c r="G141" s="148" t="s">
        <v>132</v>
      </c>
      <c r="H141" s="149">
        <v>2</v>
      </c>
      <c r="I141" s="150"/>
      <c r="J141" s="151">
        <f>ROUND(I141*H141,2)</f>
        <v>0</v>
      </c>
      <c r="K141" s="152"/>
      <c r="L141" s="28"/>
      <c r="M141" s="153" t="s">
        <v>1</v>
      </c>
      <c r="N141" s="115" t="s">
        <v>41</v>
      </c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AR141" s="156" t="s">
        <v>133</v>
      </c>
      <c r="AT141" s="156" t="s">
        <v>129</v>
      </c>
      <c r="AU141" s="156" t="s">
        <v>85</v>
      </c>
      <c r="AY141" s="13" t="s">
        <v>126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3" t="s">
        <v>83</v>
      </c>
      <c r="BK141" s="157">
        <f>ROUND(I141*H141,2)</f>
        <v>0</v>
      </c>
      <c r="BL141" s="13" t="s">
        <v>133</v>
      </c>
      <c r="BM141" s="156" t="s">
        <v>149</v>
      </c>
    </row>
    <row r="142" spans="2:65" s="1" customFormat="1" ht="57.6">
      <c r="B142" s="28"/>
      <c r="D142" s="158" t="s">
        <v>135</v>
      </c>
      <c r="F142" s="159" t="s">
        <v>150</v>
      </c>
      <c r="I142" s="118"/>
      <c r="L142" s="28"/>
      <c r="M142" s="160"/>
      <c r="T142" s="52"/>
      <c r="AT142" s="13" t="s">
        <v>135</v>
      </c>
      <c r="AU142" s="13" t="s">
        <v>85</v>
      </c>
    </row>
    <row r="143" spans="2:65" s="1" customFormat="1" ht="33" customHeight="1">
      <c r="B143" s="28"/>
      <c r="C143" s="145" t="s">
        <v>151</v>
      </c>
      <c r="D143" s="145" t="s">
        <v>129</v>
      </c>
      <c r="E143" s="146" t="s">
        <v>152</v>
      </c>
      <c r="F143" s="147" t="s">
        <v>153</v>
      </c>
      <c r="G143" s="148" t="s">
        <v>132</v>
      </c>
      <c r="H143" s="149">
        <v>2</v>
      </c>
      <c r="I143" s="150"/>
      <c r="J143" s="151">
        <f>ROUND(I143*H143,2)</f>
        <v>0</v>
      </c>
      <c r="K143" s="152"/>
      <c r="L143" s="28"/>
      <c r="M143" s="153" t="s">
        <v>1</v>
      </c>
      <c r="N143" s="115" t="s">
        <v>41</v>
      </c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AR143" s="156" t="s">
        <v>133</v>
      </c>
      <c r="AT143" s="156" t="s">
        <v>129</v>
      </c>
      <c r="AU143" s="156" t="s">
        <v>85</v>
      </c>
      <c r="AY143" s="13" t="s">
        <v>126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3" t="s">
        <v>83</v>
      </c>
      <c r="BK143" s="157">
        <f>ROUND(I143*H143,2)</f>
        <v>0</v>
      </c>
      <c r="BL143" s="13" t="s">
        <v>133</v>
      </c>
      <c r="BM143" s="156" t="s">
        <v>154</v>
      </c>
    </row>
    <row r="144" spans="2:65" s="1" customFormat="1" ht="48">
      <c r="B144" s="28"/>
      <c r="D144" s="158" t="s">
        <v>135</v>
      </c>
      <c r="F144" s="159" t="s">
        <v>155</v>
      </c>
      <c r="I144" s="118"/>
      <c r="L144" s="28"/>
      <c r="M144" s="160"/>
      <c r="T144" s="52"/>
      <c r="AT144" s="13" t="s">
        <v>135</v>
      </c>
      <c r="AU144" s="13" t="s">
        <v>85</v>
      </c>
    </row>
    <row r="145" spans="2:65" s="1" customFormat="1" ht="33" customHeight="1">
      <c r="B145" s="28"/>
      <c r="C145" s="145" t="s">
        <v>156</v>
      </c>
      <c r="D145" s="145" t="s">
        <v>129</v>
      </c>
      <c r="E145" s="146" t="s">
        <v>157</v>
      </c>
      <c r="F145" s="147" t="s">
        <v>158</v>
      </c>
      <c r="G145" s="148" t="s">
        <v>132</v>
      </c>
      <c r="H145" s="149">
        <v>1</v>
      </c>
      <c r="I145" s="150"/>
      <c r="J145" s="151">
        <f>ROUND(I145*H145,2)</f>
        <v>0</v>
      </c>
      <c r="K145" s="152"/>
      <c r="L145" s="28"/>
      <c r="M145" s="153" t="s">
        <v>1</v>
      </c>
      <c r="N145" s="115" t="s">
        <v>41</v>
      </c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AR145" s="156" t="s">
        <v>133</v>
      </c>
      <c r="AT145" s="156" t="s">
        <v>129</v>
      </c>
      <c r="AU145" s="156" t="s">
        <v>85</v>
      </c>
      <c r="AY145" s="13" t="s">
        <v>126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3" t="s">
        <v>83</v>
      </c>
      <c r="BK145" s="157">
        <f>ROUND(I145*H145,2)</f>
        <v>0</v>
      </c>
      <c r="BL145" s="13" t="s">
        <v>133</v>
      </c>
      <c r="BM145" s="156" t="s">
        <v>159</v>
      </c>
    </row>
    <row r="146" spans="2:65" s="1" customFormat="1" ht="57.6">
      <c r="B146" s="28"/>
      <c r="D146" s="158" t="s">
        <v>135</v>
      </c>
      <c r="F146" s="159" t="s">
        <v>160</v>
      </c>
      <c r="I146" s="118"/>
      <c r="L146" s="28"/>
      <c r="M146" s="160"/>
      <c r="T146" s="52"/>
      <c r="AT146" s="13" t="s">
        <v>135</v>
      </c>
      <c r="AU146" s="13" t="s">
        <v>85</v>
      </c>
    </row>
    <row r="147" spans="2:65" s="1" customFormat="1" ht="37.950000000000003" customHeight="1">
      <c r="B147" s="28"/>
      <c r="C147" s="145" t="s">
        <v>161</v>
      </c>
      <c r="D147" s="145" t="s">
        <v>129</v>
      </c>
      <c r="E147" s="146" t="s">
        <v>162</v>
      </c>
      <c r="F147" s="147" t="s">
        <v>163</v>
      </c>
      <c r="G147" s="148" t="s">
        <v>132</v>
      </c>
      <c r="H147" s="149">
        <v>13</v>
      </c>
      <c r="I147" s="150"/>
      <c r="J147" s="151">
        <f>ROUND(I147*H147,2)</f>
        <v>0</v>
      </c>
      <c r="K147" s="152"/>
      <c r="L147" s="28"/>
      <c r="M147" s="153" t="s">
        <v>1</v>
      </c>
      <c r="N147" s="115" t="s">
        <v>41</v>
      </c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AR147" s="156" t="s">
        <v>133</v>
      </c>
      <c r="AT147" s="156" t="s">
        <v>129</v>
      </c>
      <c r="AU147" s="156" t="s">
        <v>85</v>
      </c>
      <c r="AY147" s="13" t="s">
        <v>126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3" t="s">
        <v>83</v>
      </c>
      <c r="BK147" s="157">
        <f>ROUND(I147*H147,2)</f>
        <v>0</v>
      </c>
      <c r="BL147" s="13" t="s">
        <v>133</v>
      </c>
      <c r="BM147" s="156" t="s">
        <v>164</v>
      </c>
    </row>
    <row r="148" spans="2:65" s="1" customFormat="1" ht="57.6">
      <c r="B148" s="28"/>
      <c r="D148" s="158" t="s">
        <v>135</v>
      </c>
      <c r="F148" s="159" t="s">
        <v>165</v>
      </c>
      <c r="I148" s="118"/>
      <c r="L148" s="28"/>
      <c r="M148" s="160"/>
      <c r="T148" s="52"/>
      <c r="AT148" s="13" t="s">
        <v>135</v>
      </c>
      <c r="AU148" s="13" t="s">
        <v>85</v>
      </c>
    </row>
    <row r="149" spans="2:65" s="1" customFormat="1" ht="37.950000000000003" customHeight="1">
      <c r="B149" s="28"/>
      <c r="C149" s="145" t="s">
        <v>166</v>
      </c>
      <c r="D149" s="145" t="s">
        <v>129</v>
      </c>
      <c r="E149" s="146" t="s">
        <v>167</v>
      </c>
      <c r="F149" s="147" t="s">
        <v>168</v>
      </c>
      <c r="G149" s="148" t="s">
        <v>132</v>
      </c>
      <c r="H149" s="149">
        <v>1</v>
      </c>
      <c r="I149" s="150"/>
      <c r="J149" s="151">
        <f>ROUND(I149*H149,2)</f>
        <v>0</v>
      </c>
      <c r="K149" s="152"/>
      <c r="L149" s="28"/>
      <c r="M149" s="153" t="s">
        <v>1</v>
      </c>
      <c r="N149" s="115" t="s">
        <v>41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AR149" s="156" t="s">
        <v>133</v>
      </c>
      <c r="AT149" s="156" t="s">
        <v>129</v>
      </c>
      <c r="AU149" s="156" t="s">
        <v>85</v>
      </c>
      <c r="AY149" s="13" t="s">
        <v>126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3" t="s">
        <v>83</v>
      </c>
      <c r="BK149" s="157">
        <f>ROUND(I149*H149,2)</f>
        <v>0</v>
      </c>
      <c r="BL149" s="13" t="s">
        <v>133</v>
      </c>
      <c r="BM149" s="156" t="s">
        <v>169</v>
      </c>
    </row>
    <row r="150" spans="2:65" s="1" customFormat="1" ht="38.4">
      <c r="B150" s="28"/>
      <c r="D150" s="158" t="s">
        <v>135</v>
      </c>
      <c r="F150" s="159" t="s">
        <v>170</v>
      </c>
      <c r="I150" s="118"/>
      <c r="L150" s="28"/>
      <c r="M150" s="160"/>
      <c r="T150" s="52"/>
      <c r="AT150" s="13" t="s">
        <v>135</v>
      </c>
      <c r="AU150" s="13" t="s">
        <v>85</v>
      </c>
    </row>
    <row r="151" spans="2:65" s="1" customFormat="1" ht="37.950000000000003" customHeight="1">
      <c r="B151" s="28"/>
      <c r="C151" s="145" t="s">
        <v>171</v>
      </c>
      <c r="D151" s="145" t="s">
        <v>129</v>
      </c>
      <c r="E151" s="146" t="s">
        <v>172</v>
      </c>
      <c r="F151" s="147" t="s">
        <v>173</v>
      </c>
      <c r="G151" s="148" t="s">
        <v>132</v>
      </c>
      <c r="H151" s="149">
        <v>1</v>
      </c>
      <c r="I151" s="150"/>
      <c r="J151" s="151">
        <f>ROUND(I151*H151,2)</f>
        <v>0</v>
      </c>
      <c r="K151" s="152"/>
      <c r="L151" s="28"/>
      <c r="M151" s="153" t="s">
        <v>1</v>
      </c>
      <c r="N151" s="115" t="s">
        <v>41</v>
      </c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AR151" s="156" t="s">
        <v>133</v>
      </c>
      <c r="AT151" s="156" t="s">
        <v>129</v>
      </c>
      <c r="AU151" s="156" t="s">
        <v>85</v>
      </c>
      <c r="AY151" s="13" t="s">
        <v>126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3" t="s">
        <v>83</v>
      </c>
      <c r="BK151" s="157">
        <f>ROUND(I151*H151,2)</f>
        <v>0</v>
      </c>
      <c r="BL151" s="13" t="s">
        <v>133</v>
      </c>
      <c r="BM151" s="156" t="s">
        <v>174</v>
      </c>
    </row>
    <row r="152" spans="2:65" s="1" customFormat="1" ht="38.4">
      <c r="B152" s="28"/>
      <c r="D152" s="158" t="s">
        <v>135</v>
      </c>
      <c r="F152" s="159" t="s">
        <v>175</v>
      </c>
      <c r="I152" s="118"/>
      <c r="L152" s="28"/>
      <c r="M152" s="160"/>
      <c r="T152" s="52"/>
      <c r="AT152" s="13" t="s">
        <v>135</v>
      </c>
      <c r="AU152" s="13" t="s">
        <v>85</v>
      </c>
    </row>
    <row r="153" spans="2:65" s="1" customFormat="1" ht="24.15" customHeight="1">
      <c r="B153" s="28"/>
      <c r="C153" s="145" t="s">
        <v>176</v>
      </c>
      <c r="D153" s="145" t="s">
        <v>129</v>
      </c>
      <c r="E153" s="146" t="s">
        <v>177</v>
      </c>
      <c r="F153" s="147" t="s">
        <v>178</v>
      </c>
      <c r="G153" s="148" t="s">
        <v>132</v>
      </c>
      <c r="H153" s="149">
        <v>88</v>
      </c>
      <c r="I153" s="150"/>
      <c r="J153" s="151">
        <f>ROUND(I153*H153,2)</f>
        <v>0</v>
      </c>
      <c r="K153" s="152"/>
      <c r="L153" s="28"/>
      <c r="M153" s="153" t="s">
        <v>1</v>
      </c>
      <c r="N153" s="115" t="s">
        <v>41</v>
      </c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AR153" s="156" t="s">
        <v>133</v>
      </c>
      <c r="AT153" s="156" t="s">
        <v>129</v>
      </c>
      <c r="AU153" s="156" t="s">
        <v>85</v>
      </c>
      <c r="AY153" s="13" t="s">
        <v>126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3" t="s">
        <v>83</v>
      </c>
      <c r="BK153" s="157">
        <f>ROUND(I153*H153,2)</f>
        <v>0</v>
      </c>
      <c r="BL153" s="13" t="s">
        <v>133</v>
      </c>
      <c r="BM153" s="156" t="s">
        <v>179</v>
      </c>
    </row>
    <row r="154" spans="2:65" s="1" customFormat="1" ht="115.2">
      <c r="B154" s="28"/>
      <c r="D154" s="158" t="s">
        <v>135</v>
      </c>
      <c r="F154" s="159" t="s">
        <v>180</v>
      </c>
      <c r="I154" s="118"/>
      <c r="L154" s="28"/>
      <c r="M154" s="160"/>
      <c r="T154" s="52"/>
      <c r="AT154" s="13" t="s">
        <v>135</v>
      </c>
      <c r="AU154" s="13" t="s">
        <v>85</v>
      </c>
    </row>
    <row r="155" spans="2:65" s="1" customFormat="1" ht="24.15" customHeight="1">
      <c r="B155" s="28"/>
      <c r="C155" s="145" t="s">
        <v>181</v>
      </c>
      <c r="D155" s="145" t="s">
        <v>129</v>
      </c>
      <c r="E155" s="146" t="s">
        <v>182</v>
      </c>
      <c r="F155" s="147" t="s">
        <v>183</v>
      </c>
      <c r="G155" s="148" t="s">
        <v>132</v>
      </c>
      <c r="H155" s="149">
        <v>31</v>
      </c>
      <c r="I155" s="150"/>
      <c r="J155" s="151">
        <f>ROUND(I155*H155,2)</f>
        <v>0</v>
      </c>
      <c r="K155" s="152"/>
      <c r="L155" s="28"/>
      <c r="M155" s="153" t="s">
        <v>1</v>
      </c>
      <c r="N155" s="115" t="s">
        <v>41</v>
      </c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AR155" s="156" t="s">
        <v>133</v>
      </c>
      <c r="AT155" s="156" t="s">
        <v>129</v>
      </c>
      <c r="AU155" s="156" t="s">
        <v>85</v>
      </c>
      <c r="AY155" s="13" t="s">
        <v>126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3" t="s">
        <v>83</v>
      </c>
      <c r="BK155" s="157">
        <f>ROUND(I155*H155,2)</f>
        <v>0</v>
      </c>
      <c r="BL155" s="13" t="s">
        <v>133</v>
      </c>
      <c r="BM155" s="156" t="s">
        <v>184</v>
      </c>
    </row>
    <row r="156" spans="2:65" s="1" customFormat="1" ht="105.6">
      <c r="B156" s="28"/>
      <c r="D156" s="158" t="s">
        <v>135</v>
      </c>
      <c r="F156" s="159" t="s">
        <v>185</v>
      </c>
      <c r="I156" s="118"/>
      <c r="L156" s="28"/>
      <c r="M156" s="160"/>
      <c r="T156" s="52"/>
      <c r="AT156" s="13" t="s">
        <v>135</v>
      </c>
      <c r="AU156" s="13" t="s">
        <v>85</v>
      </c>
    </row>
    <row r="157" spans="2:65" s="1" customFormat="1" ht="24.15" customHeight="1">
      <c r="B157" s="28"/>
      <c r="C157" s="145" t="s">
        <v>186</v>
      </c>
      <c r="D157" s="145" t="s">
        <v>129</v>
      </c>
      <c r="E157" s="146" t="s">
        <v>187</v>
      </c>
      <c r="F157" s="147" t="s">
        <v>188</v>
      </c>
      <c r="G157" s="148" t="s">
        <v>132</v>
      </c>
      <c r="H157" s="149">
        <v>4</v>
      </c>
      <c r="I157" s="150"/>
      <c r="J157" s="151">
        <f>ROUND(I157*H157,2)</f>
        <v>0</v>
      </c>
      <c r="K157" s="152"/>
      <c r="L157" s="28"/>
      <c r="M157" s="153" t="s">
        <v>1</v>
      </c>
      <c r="N157" s="115" t="s">
        <v>41</v>
      </c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AR157" s="156" t="s">
        <v>133</v>
      </c>
      <c r="AT157" s="156" t="s">
        <v>129</v>
      </c>
      <c r="AU157" s="156" t="s">
        <v>85</v>
      </c>
      <c r="AY157" s="13" t="s">
        <v>126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3" t="s">
        <v>83</v>
      </c>
      <c r="BK157" s="157">
        <f>ROUND(I157*H157,2)</f>
        <v>0</v>
      </c>
      <c r="BL157" s="13" t="s">
        <v>133</v>
      </c>
      <c r="BM157" s="156" t="s">
        <v>189</v>
      </c>
    </row>
    <row r="158" spans="2:65" s="1" customFormat="1" ht="57.6">
      <c r="B158" s="28"/>
      <c r="D158" s="158" t="s">
        <v>135</v>
      </c>
      <c r="F158" s="159" t="s">
        <v>190</v>
      </c>
      <c r="I158" s="118"/>
      <c r="L158" s="28"/>
      <c r="M158" s="160"/>
      <c r="T158" s="52"/>
      <c r="AT158" s="13" t="s">
        <v>135</v>
      </c>
      <c r="AU158" s="13" t="s">
        <v>85</v>
      </c>
    </row>
    <row r="159" spans="2:65" s="1" customFormat="1" ht="24.15" customHeight="1">
      <c r="B159" s="28"/>
      <c r="C159" s="145" t="s">
        <v>191</v>
      </c>
      <c r="D159" s="145" t="s">
        <v>129</v>
      </c>
      <c r="E159" s="146" t="s">
        <v>192</v>
      </c>
      <c r="F159" s="147" t="s">
        <v>193</v>
      </c>
      <c r="G159" s="148" t="s">
        <v>1</v>
      </c>
      <c r="H159" s="149">
        <v>1</v>
      </c>
      <c r="I159" s="150"/>
      <c r="J159" s="151">
        <f>ROUND(I159*H159,2)</f>
        <v>0</v>
      </c>
      <c r="K159" s="152"/>
      <c r="L159" s="28"/>
      <c r="M159" s="153" t="s">
        <v>1</v>
      </c>
      <c r="N159" s="115" t="s">
        <v>41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AR159" s="156" t="s">
        <v>133</v>
      </c>
      <c r="AT159" s="156" t="s">
        <v>129</v>
      </c>
      <c r="AU159" s="156" t="s">
        <v>85</v>
      </c>
      <c r="AY159" s="13" t="s">
        <v>126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3" t="s">
        <v>83</v>
      </c>
      <c r="BK159" s="157">
        <f>ROUND(I159*H159,2)</f>
        <v>0</v>
      </c>
      <c r="BL159" s="13" t="s">
        <v>133</v>
      </c>
      <c r="BM159" s="156" t="s">
        <v>194</v>
      </c>
    </row>
    <row r="160" spans="2:65" s="1" customFormat="1" ht="57.6">
      <c r="B160" s="28"/>
      <c r="D160" s="158" t="s">
        <v>135</v>
      </c>
      <c r="F160" s="159" t="s">
        <v>195</v>
      </c>
      <c r="I160" s="118"/>
      <c r="L160" s="28"/>
      <c r="M160" s="160"/>
      <c r="T160" s="52"/>
      <c r="AT160" s="13" t="s">
        <v>135</v>
      </c>
      <c r="AU160" s="13" t="s">
        <v>85</v>
      </c>
    </row>
    <row r="161" spans="2:65" s="1" customFormat="1" ht="24.15" customHeight="1">
      <c r="B161" s="28"/>
      <c r="C161" s="145" t="s">
        <v>196</v>
      </c>
      <c r="D161" s="145" t="s">
        <v>129</v>
      </c>
      <c r="E161" s="146" t="s">
        <v>197</v>
      </c>
      <c r="F161" s="147" t="s">
        <v>198</v>
      </c>
      <c r="G161" s="148" t="s">
        <v>132</v>
      </c>
      <c r="H161" s="149">
        <v>1</v>
      </c>
      <c r="I161" s="150"/>
      <c r="J161" s="151">
        <f>ROUND(I161*H161,2)</f>
        <v>0</v>
      </c>
      <c r="K161" s="152"/>
      <c r="L161" s="28"/>
      <c r="M161" s="153" t="s">
        <v>1</v>
      </c>
      <c r="N161" s="115" t="s">
        <v>41</v>
      </c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AR161" s="156" t="s">
        <v>133</v>
      </c>
      <c r="AT161" s="156" t="s">
        <v>129</v>
      </c>
      <c r="AU161" s="156" t="s">
        <v>85</v>
      </c>
      <c r="AY161" s="13" t="s">
        <v>126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3" t="s">
        <v>83</v>
      </c>
      <c r="BK161" s="157">
        <f>ROUND(I161*H161,2)</f>
        <v>0</v>
      </c>
      <c r="BL161" s="13" t="s">
        <v>133</v>
      </c>
      <c r="BM161" s="156" t="s">
        <v>199</v>
      </c>
    </row>
    <row r="162" spans="2:65" s="1" customFormat="1" ht="57.6">
      <c r="B162" s="28"/>
      <c r="D162" s="158" t="s">
        <v>135</v>
      </c>
      <c r="F162" s="159" t="s">
        <v>200</v>
      </c>
      <c r="I162" s="118"/>
      <c r="L162" s="28"/>
      <c r="M162" s="160"/>
      <c r="T162" s="52"/>
      <c r="AT162" s="13" t="s">
        <v>135</v>
      </c>
      <c r="AU162" s="13" t="s">
        <v>85</v>
      </c>
    </row>
    <row r="163" spans="2:65" s="1" customFormat="1" ht="24.15" customHeight="1">
      <c r="B163" s="28"/>
      <c r="C163" s="145" t="s">
        <v>8</v>
      </c>
      <c r="D163" s="145" t="s">
        <v>129</v>
      </c>
      <c r="E163" s="146" t="s">
        <v>201</v>
      </c>
      <c r="F163" s="147" t="s">
        <v>202</v>
      </c>
      <c r="G163" s="148" t="s">
        <v>132</v>
      </c>
      <c r="H163" s="149">
        <v>3</v>
      </c>
      <c r="I163" s="150"/>
      <c r="J163" s="151">
        <f>ROUND(I163*H163,2)</f>
        <v>0</v>
      </c>
      <c r="K163" s="152"/>
      <c r="L163" s="28"/>
      <c r="M163" s="153" t="s">
        <v>1</v>
      </c>
      <c r="N163" s="115" t="s">
        <v>41</v>
      </c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AR163" s="156" t="s">
        <v>133</v>
      </c>
      <c r="AT163" s="156" t="s">
        <v>129</v>
      </c>
      <c r="AU163" s="156" t="s">
        <v>85</v>
      </c>
      <c r="AY163" s="13" t="s">
        <v>126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3" t="s">
        <v>83</v>
      </c>
      <c r="BK163" s="157">
        <f>ROUND(I163*H163,2)</f>
        <v>0</v>
      </c>
      <c r="BL163" s="13" t="s">
        <v>133</v>
      </c>
      <c r="BM163" s="156" t="s">
        <v>203</v>
      </c>
    </row>
    <row r="164" spans="2:65" s="1" customFormat="1" ht="57.6">
      <c r="B164" s="28"/>
      <c r="D164" s="158" t="s">
        <v>135</v>
      </c>
      <c r="F164" s="159" t="s">
        <v>204</v>
      </c>
      <c r="I164" s="118"/>
      <c r="L164" s="28"/>
      <c r="M164" s="160"/>
      <c r="T164" s="52"/>
      <c r="AT164" s="13" t="s">
        <v>135</v>
      </c>
      <c r="AU164" s="13" t="s">
        <v>85</v>
      </c>
    </row>
    <row r="165" spans="2:65" s="1" customFormat="1" ht="24.15" customHeight="1">
      <c r="B165" s="28"/>
      <c r="C165" s="145" t="s">
        <v>133</v>
      </c>
      <c r="D165" s="145" t="s">
        <v>129</v>
      </c>
      <c r="E165" s="146" t="s">
        <v>205</v>
      </c>
      <c r="F165" s="147" t="s">
        <v>206</v>
      </c>
      <c r="G165" s="148" t="s">
        <v>132</v>
      </c>
      <c r="H165" s="149">
        <v>1</v>
      </c>
      <c r="I165" s="150"/>
      <c r="J165" s="151">
        <f>ROUND(I165*H165,2)</f>
        <v>0</v>
      </c>
      <c r="K165" s="152"/>
      <c r="L165" s="28"/>
      <c r="M165" s="153" t="s">
        <v>1</v>
      </c>
      <c r="N165" s="115" t="s">
        <v>41</v>
      </c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AR165" s="156" t="s">
        <v>133</v>
      </c>
      <c r="AT165" s="156" t="s">
        <v>129</v>
      </c>
      <c r="AU165" s="156" t="s">
        <v>85</v>
      </c>
      <c r="AY165" s="13" t="s">
        <v>126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3" t="s">
        <v>83</v>
      </c>
      <c r="BK165" s="157">
        <f>ROUND(I165*H165,2)</f>
        <v>0</v>
      </c>
      <c r="BL165" s="13" t="s">
        <v>133</v>
      </c>
      <c r="BM165" s="156" t="s">
        <v>207</v>
      </c>
    </row>
    <row r="166" spans="2:65" s="1" customFormat="1" ht="57.6">
      <c r="B166" s="28"/>
      <c r="D166" s="158" t="s">
        <v>135</v>
      </c>
      <c r="F166" s="159" t="s">
        <v>208</v>
      </c>
      <c r="I166" s="118"/>
      <c r="L166" s="28"/>
      <c r="M166" s="160"/>
      <c r="T166" s="52"/>
      <c r="AT166" s="13" t="s">
        <v>135</v>
      </c>
      <c r="AU166" s="13" t="s">
        <v>85</v>
      </c>
    </row>
    <row r="167" spans="2:65" s="1" customFormat="1" ht="33" customHeight="1">
      <c r="B167" s="28"/>
      <c r="C167" s="145" t="s">
        <v>209</v>
      </c>
      <c r="D167" s="145" t="s">
        <v>129</v>
      </c>
      <c r="E167" s="146" t="s">
        <v>210</v>
      </c>
      <c r="F167" s="147" t="s">
        <v>211</v>
      </c>
      <c r="G167" s="148" t="s">
        <v>132</v>
      </c>
      <c r="H167" s="149">
        <v>4</v>
      </c>
      <c r="I167" s="150"/>
      <c r="J167" s="151">
        <f>ROUND(I167*H167,2)</f>
        <v>0</v>
      </c>
      <c r="K167" s="152"/>
      <c r="L167" s="28"/>
      <c r="M167" s="153" t="s">
        <v>1</v>
      </c>
      <c r="N167" s="115" t="s">
        <v>41</v>
      </c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AR167" s="156" t="s">
        <v>133</v>
      </c>
      <c r="AT167" s="156" t="s">
        <v>129</v>
      </c>
      <c r="AU167" s="156" t="s">
        <v>85</v>
      </c>
      <c r="AY167" s="13" t="s">
        <v>126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3" t="s">
        <v>83</v>
      </c>
      <c r="BK167" s="157">
        <f>ROUND(I167*H167,2)</f>
        <v>0</v>
      </c>
      <c r="BL167" s="13" t="s">
        <v>133</v>
      </c>
      <c r="BM167" s="156" t="s">
        <v>212</v>
      </c>
    </row>
    <row r="168" spans="2:65" s="1" customFormat="1" ht="76.8">
      <c r="B168" s="28"/>
      <c r="D168" s="158" t="s">
        <v>135</v>
      </c>
      <c r="F168" s="159" t="s">
        <v>213</v>
      </c>
      <c r="I168" s="118"/>
      <c r="L168" s="28"/>
      <c r="M168" s="160"/>
      <c r="T168" s="52"/>
      <c r="AT168" s="13" t="s">
        <v>135</v>
      </c>
      <c r="AU168" s="13" t="s">
        <v>85</v>
      </c>
    </row>
    <row r="169" spans="2:65" s="1" customFormat="1" ht="24.15" hidden="1" customHeight="1">
      <c r="B169" s="28"/>
      <c r="C169" s="145"/>
      <c r="D169" s="145"/>
      <c r="E169" s="146"/>
      <c r="F169" s="147"/>
      <c r="G169" s="148"/>
      <c r="H169" s="215"/>
      <c r="I169" s="216"/>
      <c r="J169" s="151"/>
      <c r="K169" s="152"/>
      <c r="L169" s="28"/>
      <c r="M169" s="161" t="s">
        <v>1</v>
      </c>
      <c r="N169" s="162" t="s">
        <v>41</v>
      </c>
      <c r="O169" s="163"/>
      <c r="P169" s="164">
        <f>O169*H169</f>
        <v>0</v>
      </c>
      <c r="Q169" s="164">
        <v>0</v>
      </c>
      <c r="R169" s="164">
        <f>Q169*H169</f>
        <v>0</v>
      </c>
      <c r="S169" s="164">
        <v>0</v>
      </c>
      <c r="T169" s="165">
        <f>S169*H169</f>
        <v>0</v>
      </c>
      <c r="AR169" s="156" t="s">
        <v>133</v>
      </c>
      <c r="AT169" s="156" t="s">
        <v>129</v>
      </c>
      <c r="AU169" s="156" t="s">
        <v>85</v>
      </c>
      <c r="AY169" s="13" t="s">
        <v>126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3" t="s">
        <v>83</v>
      </c>
      <c r="BK169" s="157">
        <f>ROUND(I169*H169,2)</f>
        <v>0</v>
      </c>
      <c r="BL169" s="13" t="s">
        <v>133</v>
      </c>
      <c r="BM169" s="156" t="s">
        <v>214</v>
      </c>
    </row>
    <row r="170" spans="2:65" s="1" customFormat="1" ht="6.9" customHeight="1">
      <c r="B170" s="40"/>
      <c r="C170" s="41"/>
      <c r="D170" s="41"/>
      <c r="E170" s="41"/>
      <c r="F170" s="41"/>
      <c r="G170" s="41"/>
      <c r="H170" s="41"/>
      <c r="I170" s="41"/>
      <c r="J170" s="41"/>
      <c r="K170" s="41"/>
      <c r="L170" s="28"/>
    </row>
  </sheetData>
  <sheetProtection algorithmName="SHA-512" hashValue="jiYKwT2ksdvsprr7pHjiEr7AT33+K/4G6pBoMsg/LalMeBQybur8CcCY334VCLeYsHNG7GdPPHVzwpDIvJmDUQ==" saltValue="yPya/p3rGdSUo0DfHmYmhg==" spinCount="100000" sheet="1" objects="1" scenarios="1" formatColumns="0" formatRows="0" autoFilter="0"/>
  <autoFilter ref="C131:K169" xr:uid="{00000000-0009-0000-0000-000001000000}"/>
  <mergeCells count="17">
    <mergeCell ref="E29:H29"/>
    <mergeCell ref="E124:H124"/>
    <mergeCell ref="L2:V2"/>
    <mergeCell ref="D106:F106"/>
    <mergeCell ref="D107:F107"/>
    <mergeCell ref="D108:F108"/>
    <mergeCell ref="E120:H120"/>
    <mergeCell ref="E122:H122"/>
    <mergeCell ref="E85:H85"/>
    <mergeCell ref="E87:H87"/>
    <mergeCell ref="E89:H89"/>
    <mergeCell ref="D104:F104"/>
    <mergeCell ref="D105:F105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4"/>
  <sheetViews>
    <sheetView showGridLines="0" tabSelected="1" topLeftCell="A149" workbookViewId="0">
      <selection activeCell="J175" sqref="J17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94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" customHeight="1">
      <c r="B4" s="16"/>
      <c r="D4" s="17" t="s">
        <v>95</v>
      </c>
      <c r="L4" s="16"/>
      <c r="M4" s="89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9" t="str">
        <f>'Rekapitulace stavby'!K6</f>
        <v>Stavební úpravy ve 2.NP budovy ÚK VŠB-TUO - NÁBYTEK</v>
      </c>
      <c r="F7" s="210"/>
      <c r="G7" s="210"/>
      <c r="H7" s="210"/>
      <c r="L7" s="16"/>
    </row>
    <row r="8" spans="2:46" ht="12" customHeight="1">
      <c r="B8" s="16"/>
      <c r="D8" s="23" t="s">
        <v>96</v>
      </c>
      <c r="L8" s="16"/>
    </row>
    <row r="9" spans="2:46" s="1" customFormat="1" ht="16.5" customHeight="1">
      <c r="B9" s="28"/>
      <c r="E9" s="209" t="s">
        <v>215</v>
      </c>
      <c r="F9" s="208"/>
      <c r="G9" s="208"/>
      <c r="H9" s="208"/>
      <c r="L9" s="28"/>
    </row>
    <row r="10" spans="2:46" s="1" customFormat="1" ht="12" customHeight="1">
      <c r="B10" s="28"/>
      <c r="D10" s="23" t="s">
        <v>98</v>
      </c>
      <c r="L10" s="28"/>
    </row>
    <row r="11" spans="2:46" s="1" customFormat="1" ht="16.5" customHeight="1">
      <c r="B11" s="28"/>
      <c r="E11" s="199" t="s">
        <v>99</v>
      </c>
      <c r="F11" s="208"/>
      <c r="G11" s="208"/>
      <c r="H11" s="208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18</v>
      </c>
      <c r="F13" s="21" t="s">
        <v>1</v>
      </c>
      <c r="I13" s="23" t="s">
        <v>19</v>
      </c>
      <c r="J13" s="21" t="s">
        <v>1</v>
      </c>
      <c r="L13" s="28"/>
    </row>
    <row r="14" spans="2:46" s="1" customFormat="1" ht="12" customHeight="1">
      <c r="B14" s="28"/>
      <c r="D14" s="23" t="s">
        <v>20</v>
      </c>
      <c r="F14" s="21" t="s">
        <v>21</v>
      </c>
      <c r="I14" s="23" t="s">
        <v>22</v>
      </c>
      <c r="J14" s="48" t="str">
        <f>'Rekapitulace stavby'!AN8</f>
        <v>6. 3. 2023</v>
      </c>
      <c r="L14" s="28"/>
    </row>
    <row r="15" spans="2:46" s="1" customFormat="1" ht="10.95" customHeight="1">
      <c r="B15" s="28"/>
      <c r="L15" s="28"/>
    </row>
    <row r="16" spans="2:46" s="1" customFormat="1" ht="12" customHeight="1">
      <c r="B16" s="28"/>
      <c r="D16" s="23" t="s">
        <v>24</v>
      </c>
      <c r="I16" s="23" t="s">
        <v>25</v>
      </c>
      <c r="J16" s="21" t="s">
        <v>1</v>
      </c>
      <c r="L16" s="28"/>
    </row>
    <row r="17" spans="2:12" s="1" customFormat="1" ht="18" customHeight="1">
      <c r="B17" s="28"/>
      <c r="E17" s="21" t="s">
        <v>26</v>
      </c>
      <c r="I17" s="23" t="s">
        <v>27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28</v>
      </c>
      <c r="I19" s="23" t="s">
        <v>25</v>
      </c>
      <c r="J19" s="24" t="str">
        <f>'Rekapitulace stavby'!AN13</f>
        <v>Vyplň údaj</v>
      </c>
      <c r="L19" s="28"/>
    </row>
    <row r="20" spans="2:12" s="1" customFormat="1" ht="18" customHeight="1">
      <c r="B20" s="28"/>
      <c r="E20" s="211" t="str">
        <f>'Rekapitulace stavby'!E14</f>
        <v>Vyplň údaj</v>
      </c>
      <c r="F20" s="177"/>
      <c r="G20" s="177"/>
      <c r="H20" s="177"/>
      <c r="I20" s="23" t="s">
        <v>27</v>
      </c>
      <c r="J20" s="24" t="str">
        <f>'Rekapitulace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30</v>
      </c>
      <c r="I22" s="23" t="s">
        <v>25</v>
      </c>
      <c r="J22" s="21" t="s">
        <v>1</v>
      </c>
      <c r="L22" s="28"/>
    </row>
    <row r="23" spans="2:12" s="1" customFormat="1" ht="18" customHeight="1">
      <c r="B23" s="28"/>
      <c r="E23" s="21" t="s">
        <v>31</v>
      </c>
      <c r="I23" s="23" t="s">
        <v>27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33</v>
      </c>
      <c r="I25" s="23" t="s">
        <v>25</v>
      </c>
      <c r="J25" s="21" t="str">
        <f>IF('Rekapitulace stavby'!AN19="","",'Rekapitulace stavby'!AN19)</f>
        <v/>
      </c>
      <c r="L25" s="28"/>
    </row>
    <row r="26" spans="2:12" s="1" customFormat="1" ht="18" customHeight="1">
      <c r="B26" s="28"/>
      <c r="E26" s="21" t="str">
        <f>IF('Rekapitulace stavby'!E20="","",'Rekapitulace stavby'!E20)</f>
        <v xml:space="preserve"> </v>
      </c>
      <c r="I26" s="23" t="s">
        <v>27</v>
      </c>
      <c r="J26" s="21" t="str">
        <f>IF('Rekapitulace stavby'!AN20="","",'Rekapitulace stavby'!AN20)</f>
        <v/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35</v>
      </c>
      <c r="L28" s="28"/>
    </row>
    <row r="29" spans="2:12" s="7" customFormat="1" ht="16.5" customHeight="1">
      <c r="B29" s="90"/>
      <c r="E29" s="181" t="s">
        <v>1</v>
      </c>
      <c r="F29" s="181"/>
      <c r="G29" s="181"/>
      <c r="H29" s="181"/>
      <c r="L29" s="90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D32" s="21" t="s">
        <v>100</v>
      </c>
      <c r="J32" s="91">
        <f>J98</f>
        <v>0</v>
      </c>
      <c r="L32" s="28"/>
    </row>
    <row r="33" spans="2:12" s="1" customFormat="1" ht="14.4" customHeight="1">
      <c r="B33" s="28"/>
      <c r="D33" s="92" t="s">
        <v>101</v>
      </c>
      <c r="J33" s="91">
        <f>J103</f>
        <v>0</v>
      </c>
      <c r="L33" s="28"/>
    </row>
    <row r="34" spans="2:12" s="1" customFormat="1" ht="25.35" customHeight="1">
      <c r="B34" s="28"/>
      <c r="D34" s="93" t="s">
        <v>36</v>
      </c>
      <c r="J34" s="62">
        <f>ROUND(J32 + J33, 2)</f>
        <v>0</v>
      </c>
      <c r="L34" s="28"/>
    </row>
    <row r="35" spans="2:12" s="1" customFormat="1" ht="6.9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" customHeight="1">
      <c r="B36" s="28"/>
      <c r="F36" s="31" t="s">
        <v>38</v>
      </c>
      <c r="I36" s="31" t="s">
        <v>37</v>
      </c>
      <c r="J36" s="31" t="s">
        <v>39</v>
      </c>
      <c r="L36" s="28"/>
    </row>
    <row r="37" spans="2:12" s="1" customFormat="1" ht="14.4" customHeight="1">
      <c r="B37" s="28"/>
      <c r="D37" s="51" t="s">
        <v>40</v>
      </c>
      <c r="E37" s="23" t="s">
        <v>41</v>
      </c>
      <c r="F37" s="82">
        <f>ROUND((SUM(BE103:BE110) + SUM(BE132:BE163)),  2)</f>
        <v>0</v>
      </c>
      <c r="I37" s="94">
        <v>0.21</v>
      </c>
      <c r="J37" s="82">
        <f>ROUND(((SUM(BE103:BE110) + SUM(BE132:BE163))*I37),  2)</f>
        <v>0</v>
      </c>
      <c r="L37" s="28"/>
    </row>
    <row r="38" spans="2:12" s="1" customFormat="1" ht="14.4" customHeight="1">
      <c r="B38" s="28"/>
      <c r="E38" s="23" t="s">
        <v>42</v>
      </c>
      <c r="F38" s="82">
        <f>ROUND((SUM(BF103:BF110) + SUM(BF132:BF163)),  2)</f>
        <v>0</v>
      </c>
      <c r="I38" s="94">
        <v>0.15</v>
      </c>
      <c r="J38" s="82">
        <f>ROUND(((SUM(BF103:BF110) + SUM(BF132:BF163))*I38),  2)</f>
        <v>0</v>
      </c>
      <c r="L38" s="28"/>
    </row>
    <row r="39" spans="2:12" s="1" customFormat="1" ht="14.4" hidden="1" customHeight="1">
      <c r="B39" s="28"/>
      <c r="E39" s="23" t="s">
        <v>43</v>
      </c>
      <c r="F39" s="82">
        <f>ROUND((SUM(BG103:BG110) + SUM(BG132:BG163)),  2)</f>
        <v>0</v>
      </c>
      <c r="I39" s="94">
        <v>0.21</v>
      </c>
      <c r="J39" s="82">
        <f>0</f>
        <v>0</v>
      </c>
      <c r="L39" s="28"/>
    </row>
    <row r="40" spans="2:12" s="1" customFormat="1" ht="14.4" hidden="1" customHeight="1">
      <c r="B40" s="28"/>
      <c r="E40" s="23" t="s">
        <v>44</v>
      </c>
      <c r="F40" s="82">
        <f>ROUND((SUM(BH103:BH110) + SUM(BH132:BH163)),  2)</f>
        <v>0</v>
      </c>
      <c r="I40" s="94">
        <v>0.15</v>
      </c>
      <c r="J40" s="82">
        <f>0</f>
        <v>0</v>
      </c>
      <c r="L40" s="28"/>
    </row>
    <row r="41" spans="2:12" s="1" customFormat="1" ht="14.4" hidden="1" customHeight="1">
      <c r="B41" s="28"/>
      <c r="E41" s="23" t="s">
        <v>45</v>
      </c>
      <c r="F41" s="82">
        <f>ROUND((SUM(BI103:BI110) + SUM(BI132:BI163)),  2)</f>
        <v>0</v>
      </c>
      <c r="I41" s="94">
        <v>0</v>
      </c>
      <c r="J41" s="82">
        <f>0</f>
        <v>0</v>
      </c>
      <c r="L41" s="28"/>
    </row>
    <row r="42" spans="2:12" s="1" customFormat="1" ht="6.9" customHeight="1">
      <c r="B42" s="28"/>
      <c r="L42" s="28"/>
    </row>
    <row r="43" spans="2:12" s="1" customFormat="1" ht="25.35" customHeight="1">
      <c r="B43" s="28"/>
      <c r="C43" s="95"/>
      <c r="D43" s="96" t="s">
        <v>46</v>
      </c>
      <c r="E43" s="53"/>
      <c r="F43" s="53"/>
      <c r="G43" s="97" t="s">
        <v>47</v>
      </c>
      <c r="H43" s="98" t="s">
        <v>48</v>
      </c>
      <c r="I43" s="53"/>
      <c r="J43" s="99">
        <f>SUM(J34:J41)</f>
        <v>0</v>
      </c>
      <c r="K43" s="100"/>
      <c r="L43" s="28"/>
    </row>
    <row r="44" spans="2:12" s="1" customFormat="1" ht="14.4" customHeight="1">
      <c r="B44" s="28"/>
      <c r="L44" s="28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39" t="s">
        <v>51</v>
      </c>
      <c r="E61" s="30"/>
      <c r="F61" s="101" t="s">
        <v>52</v>
      </c>
      <c r="G61" s="39" t="s">
        <v>51</v>
      </c>
      <c r="H61" s="30"/>
      <c r="I61" s="30"/>
      <c r="J61" s="102" t="s">
        <v>52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37" t="s">
        <v>53</v>
      </c>
      <c r="E65" s="38"/>
      <c r="F65" s="38"/>
      <c r="G65" s="37" t="s">
        <v>54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39" t="s">
        <v>51</v>
      </c>
      <c r="E76" s="30"/>
      <c r="F76" s="101" t="s">
        <v>52</v>
      </c>
      <c r="G76" s="39" t="s">
        <v>51</v>
      </c>
      <c r="H76" s="30"/>
      <c r="I76" s="30"/>
      <c r="J76" s="102" t="s">
        <v>52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" customHeight="1">
      <c r="B82" s="28"/>
      <c r="C82" s="17" t="s">
        <v>102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16</v>
      </c>
      <c r="L84" s="28"/>
    </row>
    <row r="85" spans="2:12" s="1" customFormat="1" ht="16.5" customHeight="1">
      <c r="B85" s="28"/>
      <c r="E85" s="209" t="str">
        <f>E7</f>
        <v>Stavební úpravy ve 2.NP budovy ÚK VŠB-TUO - NÁBYTEK</v>
      </c>
      <c r="F85" s="210"/>
      <c r="G85" s="210"/>
      <c r="H85" s="210"/>
      <c r="L85" s="28"/>
    </row>
    <row r="86" spans="2:12" ht="12" customHeight="1">
      <c r="B86" s="16"/>
      <c r="C86" s="23" t="s">
        <v>96</v>
      </c>
      <c r="L86" s="16"/>
    </row>
    <row r="87" spans="2:12" s="1" customFormat="1" ht="16.5" customHeight="1">
      <c r="B87" s="28"/>
      <c r="E87" s="209" t="s">
        <v>215</v>
      </c>
      <c r="F87" s="208"/>
      <c r="G87" s="208"/>
      <c r="H87" s="208"/>
      <c r="L87" s="28"/>
    </row>
    <row r="88" spans="2:12" s="1" customFormat="1" ht="12" customHeight="1">
      <c r="B88" s="28"/>
      <c r="C88" s="23" t="s">
        <v>98</v>
      </c>
      <c r="L88" s="28"/>
    </row>
    <row r="89" spans="2:12" s="1" customFormat="1" ht="16.5" customHeight="1">
      <c r="B89" s="28"/>
      <c r="E89" s="199" t="str">
        <f>E11</f>
        <v>D.1.1 - Architektonicko-stavební řešení</v>
      </c>
      <c r="F89" s="208"/>
      <c r="G89" s="208"/>
      <c r="H89" s="208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20</v>
      </c>
      <c r="F91" s="21" t="str">
        <f>F14</f>
        <v>Ostrava</v>
      </c>
      <c r="I91" s="23" t="s">
        <v>22</v>
      </c>
      <c r="J91" s="48" t="str">
        <f>IF(J14="","",J14)</f>
        <v>6. 3. 2023</v>
      </c>
      <c r="L91" s="28"/>
    </row>
    <row r="92" spans="2:12" s="1" customFormat="1" ht="6.9" customHeight="1">
      <c r="B92" s="28"/>
      <c r="L92" s="28"/>
    </row>
    <row r="93" spans="2:12" s="1" customFormat="1" ht="15.15" customHeight="1">
      <c r="B93" s="28"/>
      <c r="C93" s="23" t="s">
        <v>24</v>
      </c>
      <c r="F93" s="21" t="str">
        <f>E17</f>
        <v>VŠB-TUO</v>
      </c>
      <c r="I93" s="23" t="s">
        <v>30</v>
      </c>
      <c r="J93" s="26" t="str">
        <f>E23</f>
        <v>Marpo s.r.o.</v>
      </c>
      <c r="L93" s="28"/>
    </row>
    <row r="94" spans="2:12" s="1" customFormat="1" ht="15.15" customHeight="1">
      <c r="B94" s="28"/>
      <c r="C94" s="23" t="s">
        <v>28</v>
      </c>
      <c r="F94" s="21" t="str">
        <f>IF(E20="","",E20)</f>
        <v>Vyplň údaj</v>
      </c>
      <c r="I94" s="23" t="s">
        <v>33</v>
      </c>
      <c r="J94" s="26" t="str">
        <f>E26</f>
        <v xml:space="preserve"> 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3" t="s">
        <v>103</v>
      </c>
      <c r="D96" s="95"/>
      <c r="E96" s="95"/>
      <c r="F96" s="95"/>
      <c r="G96" s="95"/>
      <c r="H96" s="95"/>
      <c r="I96" s="95"/>
      <c r="J96" s="104" t="s">
        <v>104</v>
      </c>
      <c r="K96" s="95"/>
      <c r="L96" s="28"/>
    </row>
    <row r="97" spans="2:65" s="1" customFormat="1" ht="10.35" customHeight="1">
      <c r="B97" s="28"/>
      <c r="L97" s="28"/>
    </row>
    <row r="98" spans="2:65" s="1" customFormat="1" ht="22.95" customHeight="1">
      <c r="B98" s="28"/>
      <c r="C98" s="105" t="s">
        <v>105</v>
      </c>
      <c r="J98" s="62">
        <f>J132</f>
        <v>0</v>
      </c>
      <c r="L98" s="28"/>
      <c r="AU98" s="13" t="s">
        <v>106</v>
      </c>
    </row>
    <row r="99" spans="2:65" s="8" customFormat="1" ht="24.9" customHeight="1">
      <c r="B99" s="106"/>
      <c r="D99" s="107" t="s">
        <v>107</v>
      </c>
      <c r="E99" s="108"/>
      <c r="F99" s="108"/>
      <c r="G99" s="108"/>
      <c r="H99" s="108"/>
      <c r="I99" s="108"/>
      <c r="J99" s="109">
        <f>J133</f>
        <v>0</v>
      </c>
      <c r="L99" s="106"/>
    </row>
    <row r="100" spans="2:65" s="9" customFormat="1" ht="19.95" customHeight="1">
      <c r="B100" s="110"/>
      <c r="D100" s="111" t="s">
        <v>108</v>
      </c>
      <c r="E100" s="112"/>
      <c r="F100" s="112"/>
      <c r="G100" s="112"/>
      <c r="H100" s="112"/>
      <c r="I100" s="112"/>
      <c r="J100" s="113">
        <f>J134</f>
        <v>0</v>
      </c>
      <c r="L100" s="110"/>
    </row>
    <row r="101" spans="2:65" s="1" customFormat="1" ht="21.75" customHeight="1">
      <c r="B101" s="28"/>
      <c r="L101" s="28"/>
    </row>
    <row r="102" spans="2:65" s="1" customFormat="1" ht="6.9" customHeight="1">
      <c r="B102" s="28"/>
      <c r="L102" s="28"/>
    </row>
    <row r="103" spans="2:65" s="1" customFormat="1" ht="29.25" hidden="1" customHeight="1">
      <c r="B103" s="28"/>
      <c r="C103" s="105"/>
      <c r="J103" s="114"/>
      <c r="L103" s="28"/>
      <c r="N103" s="115" t="s">
        <v>40</v>
      </c>
    </row>
    <row r="104" spans="2:65" s="1" customFormat="1" ht="18" hidden="1" customHeight="1">
      <c r="B104" s="28"/>
      <c r="D104" s="212"/>
      <c r="E104" s="213"/>
      <c r="F104" s="213"/>
      <c r="J104" s="214">
        <v>0</v>
      </c>
      <c r="L104" s="117"/>
      <c r="M104" s="118"/>
      <c r="N104" s="119" t="s">
        <v>41</v>
      </c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18"/>
      <c r="AH104" s="118"/>
      <c r="AI104" s="118"/>
      <c r="AJ104" s="118"/>
      <c r="AK104" s="118"/>
      <c r="AL104" s="118"/>
      <c r="AM104" s="118"/>
      <c r="AN104" s="118"/>
      <c r="AO104" s="118"/>
      <c r="AP104" s="118"/>
      <c r="AQ104" s="118"/>
      <c r="AR104" s="118"/>
      <c r="AS104" s="118"/>
      <c r="AT104" s="118"/>
      <c r="AU104" s="118"/>
      <c r="AV104" s="118"/>
      <c r="AW104" s="118"/>
      <c r="AX104" s="118"/>
      <c r="AY104" s="120" t="s">
        <v>109</v>
      </c>
      <c r="AZ104" s="118"/>
      <c r="BA104" s="118"/>
      <c r="BB104" s="118"/>
      <c r="BC104" s="118"/>
      <c r="BD104" s="118"/>
      <c r="BE104" s="121">
        <f t="shared" ref="BE104:BE109" si="0">IF(N104="základní",J104,0)</f>
        <v>0</v>
      </c>
      <c r="BF104" s="121">
        <f t="shared" ref="BF104:BF109" si="1">IF(N104="snížená",J104,0)</f>
        <v>0</v>
      </c>
      <c r="BG104" s="121">
        <f t="shared" ref="BG104:BG109" si="2">IF(N104="zákl. přenesená",J104,0)</f>
        <v>0</v>
      </c>
      <c r="BH104" s="121">
        <f t="shared" ref="BH104:BH109" si="3">IF(N104="sníž. přenesená",J104,0)</f>
        <v>0</v>
      </c>
      <c r="BI104" s="121">
        <f t="shared" ref="BI104:BI109" si="4">IF(N104="nulová",J104,0)</f>
        <v>0</v>
      </c>
      <c r="BJ104" s="120" t="s">
        <v>83</v>
      </c>
      <c r="BK104" s="118"/>
      <c r="BL104" s="118"/>
      <c r="BM104" s="118"/>
    </row>
    <row r="105" spans="2:65" s="1" customFormat="1" ht="18" hidden="1" customHeight="1">
      <c r="B105" s="28"/>
      <c r="D105" s="212"/>
      <c r="E105" s="213"/>
      <c r="F105" s="213"/>
      <c r="J105" s="214">
        <v>0</v>
      </c>
      <c r="L105" s="117"/>
      <c r="M105" s="118"/>
      <c r="N105" s="119" t="s">
        <v>41</v>
      </c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18"/>
      <c r="AH105" s="118"/>
      <c r="AI105" s="118"/>
      <c r="AJ105" s="118"/>
      <c r="AK105" s="118"/>
      <c r="AL105" s="118"/>
      <c r="AM105" s="118"/>
      <c r="AN105" s="118"/>
      <c r="AO105" s="118"/>
      <c r="AP105" s="118"/>
      <c r="AQ105" s="118"/>
      <c r="AR105" s="118"/>
      <c r="AS105" s="118"/>
      <c r="AT105" s="118"/>
      <c r="AU105" s="118"/>
      <c r="AV105" s="118"/>
      <c r="AW105" s="118"/>
      <c r="AX105" s="118"/>
      <c r="AY105" s="120" t="s">
        <v>109</v>
      </c>
      <c r="AZ105" s="118"/>
      <c r="BA105" s="118"/>
      <c r="BB105" s="118"/>
      <c r="BC105" s="118"/>
      <c r="BD105" s="118"/>
      <c r="BE105" s="121">
        <f t="shared" si="0"/>
        <v>0</v>
      </c>
      <c r="BF105" s="121">
        <f t="shared" si="1"/>
        <v>0</v>
      </c>
      <c r="BG105" s="121">
        <f t="shared" si="2"/>
        <v>0</v>
      </c>
      <c r="BH105" s="121">
        <f t="shared" si="3"/>
        <v>0</v>
      </c>
      <c r="BI105" s="121">
        <f t="shared" si="4"/>
        <v>0</v>
      </c>
      <c r="BJ105" s="120" t="s">
        <v>83</v>
      </c>
      <c r="BK105" s="118"/>
      <c r="BL105" s="118"/>
      <c r="BM105" s="118"/>
    </row>
    <row r="106" spans="2:65" s="1" customFormat="1" ht="18" hidden="1" customHeight="1">
      <c r="B106" s="28"/>
      <c r="D106" s="212"/>
      <c r="E106" s="213"/>
      <c r="F106" s="213"/>
      <c r="J106" s="214">
        <v>0</v>
      </c>
      <c r="L106" s="117"/>
      <c r="M106" s="118"/>
      <c r="N106" s="119" t="s">
        <v>41</v>
      </c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18"/>
      <c r="AH106" s="118"/>
      <c r="AI106" s="118"/>
      <c r="AJ106" s="118"/>
      <c r="AK106" s="118"/>
      <c r="AL106" s="118"/>
      <c r="AM106" s="118"/>
      <c r="AN106" s="118"/>
      <c r="AO106" s="118"/>
      <c r="AP106" s="118"/>
      <c r="AQ106" s="118"/>
      <c r="AR106" s="118"/>
      <c r="AS106" s="118"/>
      <c r="AT106" s="118"/>
      <c r="AU106" s="118"/>
      <c r="AV106" s="118"/>
      <c r="AW106" s="118"/>
      <c r="AX106" s="118"/>
      <c r="AY106" s="120" t="s">
        <v>109</v>
      </c>
      <c r="AZ106" s="118"/>
      <c r="BA106" s="118"/>
      <c r="BB106" s="118"/>
      <c r="BC106" s="118"/>
      <c r="BD106" s="118"/>
      <c r="BE106" s="121">
        <f t="shared" si="0"/>
        <v>0</v>
      </c>
      <c r="BF106" s="121">
        <f t="shared" si="1"/>
        <v>0</v>
      </c>
      <c r="BG106" s="121">
        <f t="shared" si="2"/>
        <v>0</v>
      </c>
      <c r="BH106" s="121">
        <f t="shared" si="3"/>
        <v>0</v>
      </c>
      <c r="BI106" s="121">
        <f t="shared" si="4"/>
        <v>0</v>
      </c>
      <c r="BJ106" s="120" t="s">
        <v>83</v>
      </c>
      <c r="BK106" s="118"/>
      <c r="BL106" s="118"/>
      <c r="BM106" s="118"/>
    </row>
    <row r="107" spans="2:65" s="1" customFormat="1" ht="18" hidden="1" customHeight="1">
      <c r="B107" s="28"/>
      <c r="D107" s="212"/>
      <c r="E107" s="213"/>
      <c r="F107" s="213"/>
      <c r="J107" s="214">
        <v>0</v>
      </c>
      <c r="L107" s="117"/>
      <c r="M107" s="118"/>
      <c r="N107" s="119" t="s">
        <v>41</v>
      </c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18"/>
      <c r="AH107" s="118"/>
      <c r="AI107" s="118"/>
      <c r="AJ107" s="118"/>
      <c r="AK107" s="118"/>
      <c r="AL107" s="118"/>
      <c r="AM107" s="118"/>
      <c r="AN107" s="118"/>
      <c r="AO107" s="118"/>
      <c r="AP107" s="118"/>
      <c r="AQ107" s="118"/>
      <c r="AR107" s="118"/>
      <c r="AS107" s="118"/>
      <c r="AT107" s="118"/>
      <c r="AU107" s="118"/>
      <c r="AV107" s="118"/>
      <c r="AW107" s="118"/>
      <c r="AX107" s="118"/>
      <c r="AY107" s="120" t="s">
        <v>109</v>
      </c>
      <c r="AZ107" s="118"/>
      <c r="BA107" s="118"/>
      <c r="BB107" s="118"/>
      <c r="BC107" s="118"/>
      <c r="BD107" s="118"/>
      <c r="BE107" s="121">
        <f t="shared" si="0"/>
        <v>0</v>
      </c>
      <c r="BF107" s="121">
        <f t="shared" si="1"/>
        <v>0</v>
      </c>
      <c r="BG107" s="121">
        <f t="shared" si="2"/>
        <v>0</v>
      </c>
      <c r="BH107" s="121">
        <f t="shared" si="3"/>
        <v>0</v>
      </c>
      <c r="BI107" s="121">
        <f t="shared" si="4"/>
        <v>0</v>
      </c>
      <c r="BJ107" s="120" t="s">
        <v>83</v>
      </c>
      <c r="BK107" s="118"/>
      <c r="BL107" s="118"/>
      <c r="BM107" s="118"/>
    </row>
    <row r="108" spans="2:65" s="1" customFormat="1" ht="18" hidden="1" customHeight="1">
      <c r="B108" s="28"/>
      <c r="D108" s="212"/>
      <c r="E108" s="213"/>
      <c r="F108" s="213"/>
      <c r="J108" s="214">
        <v>0</v>
      </c>
      <c r="L108" s="117"/>
      <c r="M108" s="118"/>
      <c r="N108" s="119" t="s">
        <v>41</v>
      </c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8"/>
      <c r="AH108" s="118"/>
      <c r="AI108" s="118"/>
      <c r="AJ108" s="118"/>
      <c r="AK108" s="118"/>
      <c r="AL108" s="118"/>
      <c r="AM108" s="118"/>
      <c r="AN108" s="118"/>
      <c r="AO108" s="118"/>
      <c r="AP108" s="118"/>
      <c r="AQ108" s="118"/>
      <c r="AR108" s="118"/>
      <c r="AS108" s="118"/>
      <c r="AT108" s="118"/>
      <c r="AU108" s="118"/>
      <c r="AV108" s="118"/>
      <c r="AW108" s="118"/>
      <c r="AX108" s="118"/>
      <c r="AY108" s="120" t="s">
        <v>109</v>
      </c>
      <c r="AZ108" s="118"/>
      <c r="BA108" s="118"/>
      <c r="BB108" s="118"/>
      <c r="BC108" s="118"/>
      <c r="BD108" s="118"/>
      <c r="BE108" s="121">
        <f t="shared" si="0"/>
        <v>0</v>
      </c>
      <c r="BF108" s="121">
        <f t="shared" si="1"/>
        <v>0</v>
      </c>
      <c r="BG108" s="121">
        <f t="shared" si="2"/>
        <v>0</v>
      </c>
      <c r="BH108" s="121">
        <f t="shared" si="3"/>
        <v>0</v>
      </c>
      <c r="BI108" s="121">
        <f t="shared" si="4"/>
        <v>0</v>
      </c>
      <c r="BJ108" s="120" t="s">
        <v>83</v>
      </c>
      <c r="BK108" s="118"/>
      <c r="BL108" s="118"/>
      <c r="BM108" s="118"/>
    </row>
    <row r="109" spans="2:65" s="1" customFormat="1" ht="18" hidden="1" customHeight="1">
      <c r="B109" s="28"/>
      <c r="D109" s="116"/>
      <c r="J109" s="214">
        <f>ROUND(J32*T109,2)</f>
        <v>0</v>
      </c>
      <c r="L109" s="117"/>
      <c r="M109" s="118"/>
      <c r="N109" s="119" t="s">
        <v>41</v>
      </c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8"/>
      <c r="AH109" s="118"/>
      <c r="AI109" s="118"/>
      <c r="AJ109" s="118"/>
      <c r="AK109" s="118"/>
      <c r="AL109" s="118"/>
      <c r="AM109" s="118"/>
      <c r="AN109" s="118"/>
      <c r="AO109" s="118"/>
      <c r="AP109" s="118"/>
      <c r="AQ109" s="118"/>
      <c r="AR109" s="118"/>
      <c r="AS109" s="118"/>
      <c r="AT109" s="118"/>
      <c r="AU109" s="118"/>
      <c r="AV109" s="118"/>
      <c r="AW109" s="118"/>
      <c r="AX109" s="118"/>
      <c r="AY109" s="120" t="s">
        <v>110</v>
      </c>
      <c r="AZ109" s="118"/>
      <c r="BA109" s="118"/>
      <c r="BB109" s="118"/>
      <c r="BC109" s="118"/>
      <c r="BD109" s="118"/>
      <c r="BE109" s="121">
        <f t="shared" si="0"/>
        <v>0</v>
      </c>
      <c r="BF109" s="121">
        <f t="shared" si="1"/>
        <v>0</v>
      </c>
      <c r="BG109" s="121">
        <f t="shared" si="2"/>
        <v>0</v>
      </c>
      <c r="BH109" s="121">
        <f t="shared" si="3"/>
        <v>0</v>
      </c>
      <c r="BI109" s="121">
        <f t="shared" si="4"/>
        <v>0</v>
      </c>
      <c r="BJ109" s="120" t="s">
        <v>83</v>
      </c>
      <c r="BK109" s="118"/>
      <c r="BL109" s="118"/>
      <c r="BM109" s="118"/>
    </row>
    <row r="110" spans="2:65" s="1" customFormat="1">
      <c r="B110" s="28"/>
      <c r="L110" s="28"/>
    </row>
    <row r="111" spans="2:65" s="1" customFormat="1" ht="29.25" customHeight="1">
      <c r="B111" s="28"/>
      <c r="C111" s="122" t="s">
        <v>260</v>
      </c>
      <c r="D111" s="95"/>
      <c r="E111" s="95"/>
      <c r="F111" s="95"/>
      <c r="G111" s="95"/>
      <c r="H111" s="95"/>
      <c r="I111" s="95"/>
      <c r="J111" s="123">
        <f>ROUND(J98+J103,2)</f>
        <v>0</v>
      </c>
      <c r="K111" s="95"/>
      <c r="L111" s="28"/>
    </row>
    <row r="112" spans="2:65" s="1" customFormat="1" ht="6.9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28"/>
    </row>
    <row r="116" spans="2:12" s="1" customFormat="1" ht="6.9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28"/>
    </row>
    <row r="117" spans="2:12" s="1" customFormat="1" ht="24.9" customHeight="1">
      <c r="B117" s="28"/>
      <c r="C117" s="17" t="s">
        <v>111</v>
      </c>
      <c r="L117" s="28"/>
    </row>
    <row r="118" spans="2:12" s="1" customFormat="1" ht="6.9" customHeight="1">
      <c r="B118" s="28"/>
      <c r="L118" s="28"/>
    </row>
    <row r="119" spans="2:12" s="1" customFormat="1" ht="12" customHeight="1">
      <c r="B119" s="28"/>
      <c r="C119" s="23" t="s">
        <v>16</v>
      </c>
      <c r="L119" s="28"/>
    </row>
    <row r="120" spans="2:12" s="1" customFormat="1" ht="16.5" customHeight="1">
      <c r="B120" s="28"/>
      <c r="E120" s="209" t="str">
        <f>E7</f>
        <v>Stavební úpravy ve 2.NP budovy ÚK VŠB-TUO - NÁBYTEK</v>
      </c>
      <c r="F120" s="210"/>
      <c r="G120" s="210"/>
      <c r="H120" s="210"/>
      <c r="L120" s="28"/>
    </row>
    <row r="121" spans="2:12" ht="12" customHeight="1">
      <c r="B121" s="16"/>
      <c r="C121" s="23" t="s">
        <v>96</v>
      </c>
      <c r="L121" s="16"/>
    </row>
    <row r="122" spans="2:12" s="1" customFormat="1" ht="16.5" customHeight="1">
      <c r="B122" s="28"/>
      <c r="E122" s="209" t="s">
        <v>215</v>
      </c>
      <c r="F122" s="208"/>
      <c r="G122" s="208"/>
      <c r="H122" s="208"/>
      <c r="L122" s="28"/>
    </row>
    <row r="123" spans="2:12" s="1" customFormat="1" ht="12" customHeight="1">
      <c r="B123" s="28"/>
      <c r="C123" s="23" t="s">
        <v>98</v>
      </c>
      <c r="L123" s="28"/>
    </row>
    <row r="124" spans="2:12" s="1" customFormat="1" ht="16.5" customHeight="1">
      <c r="B124" s="28"/>
      <c r="E124" s="199" t="str">
        <f>E11</f>
        <v>D.1.1 - Architektonicko-stavební řešení</v>
      </c>
      <c r="F124" s="208"/>
      <c r="G124" s="208"/>
      <c r="H124" s="208"/>
      <c r="L124" s="28"/>
    </row>
    <row r="125" spans="2:12" s="1" customFormat="1" ht="6.9" customHeight="1">
      <c r="B125" s="28"/>
      <c r="L125" s="28"/>
    </row>
    <row r="126" spans="2:12" s="1" customFormat="1" ht="12" customHeight="1">
      <c r="B126" s="28"/>
      <c r="C126" s="23" t="s">
        <v>20</v>
      </c>
      <c r="F126" s="21" t="str">
        <f>F14</f>
        <v>Ostrava</v>
      </c>
      <c r="I126" s="23" t="s">
        <v>22</v>
      </c>
      <c r="J126" s="48" t="str">
        <f>IF(J14="","",J14)</f>
        <v>6. 3. 2023</v>
      </c>
      <c r="L126" s="28"/>
    </row>
    <row r="127" spans="2:12" s="1" customFormat="1" ht="6.9" customHeight="1">
      <c r="B127" s="28"/>
      <c r="L127" s="28"/>
    </row>
    <row r="128" spans="2:12" s="1" customFormat="1" ht="15.15" customHeight="1">
      <c r="B128" s="28"/>
      <c r="C128" s="23" t="s">
        <v>24</v>
      </c>
      <c r="F128" s="21" t="str">
        <f>E17</f>
        <v>VŠB-TUO</v>
      </c>
      <c r="I128" s="23" t="s">
        <v>30</v>
      </c>
      <c r="J128" s="26" t="str">
        <f>E23</f>
        <v>Marpo s.r.o.</v>
      </c>
      <c r="L128" s="28"/>
    </row>
    <row r="129" spans="2:65" s="1" customFormat="1" ht="15.15" customHeight="1">
      <c r="B129" s="28"/>
      <c r="C129" s="23" t="s">
        <v>28</v>
      </c>
      <c r="F129" s="21" t="str">
        <f>IF(E20="","",E20)</f>
        <v>Vyplň údaj</v>
      </c>
      <c r="I129" s="23" t="s">
        <v>33</v>
      </c>
      <c r="J129" s="26" t="str">
        <f>E26</f>
        <v xml:space="preserve"> </v>
      </c>
      <c r="L129" s="28"/>
    </row>
    <row r="130" spans="2:65" s="1" customFormat="1" ht="10.35" customHeight="1">
      <c r="B130" s="28"/>
      <c r="L130" s="28"/>
    </row>
    <row r="131" spans="2:65" s="10" customFormat="1" ht="29.25" customHeight="1">
      <c r="B131" s="124"/>
      <c r="C131" s="125" t="s">
        <v>112</v>
      </c>
      <c r="D131" s="126" t="s">
        <v>61</v>
      </c>
      <c r="E131" s="126" t="s">
        <v>57</v>
      </c>
      <c r="F131" s="126" t="s">
        <v>58</v>
      </c>
      <c r="G131" s="126" t="s">
        <v>113</v>
      </c>
      <c r="H131" s="126" t="s">
        <v>114</v>
      </c>
      <c r="I131" s="126" t="s">
        <v>115</v>
      </c>
      <c r="J131" s="127" t="s">
        <v>104</v>
      </c>
      <c r="K131" s="128" t="s">
        <v>116</v>
      </c>
      <c r="L131" s="124"/>
      <c r="M131" s="55" t="s">
        <v>1</v>
      </c>
      <c r="N131" s="56" t="s">
        <v>40</v>
      </c>
      <c r="O131" s="56" t="s">
        <v>117</v>
      </c>
      <c r="P131" s="56" t="s">
        <v>118</v>
      </c>
      <c r="Q131" s="56" t="s">
        <v>119</v>
      </c>
      <c r="R131" s="56" t="s">
        <v>120</v>
      </c>
      <c r="S131" s="56" t="s">
        <v>121</v>
      </c>
      <c r="T131" s="57" t="s">
        <v>122</v>
      </c>
    </row>
    <row r="132" spans="2:65" s="1" customFormat="1" ht="22.95" customHeight="1">
      <c r="B132" s="28"/>
      <c r="C132" s="60" t="s">
        <v>123</v>
      </c>
      <c r="J132" s="129">
        <f>BK132</f>
        <v>0</v>
      </c>
      <c r="L132" s="28"/>
      <c r="M132" s="58"/>
      <c r="N132" s="49"/>
      <c r="O132" s="49"/>
      <c r="P132" s="130">
        <f>P133</f>
        <v>0</v>
      </c>
      <c r="Q132" s="49"/>
      <c r="R132" s="130">
        <f>R133</f>
        <v>0</v>
      </c>
      <c r="S132" s="49"/>
      <c r="T132" s="131">
        <f>T133</f>
        <v>0</v>
      </c>
      <c r="AT132" s="13" t="s">
        <v>75</v>
      </c>
      <c r="AU132" s="13" t="s">
        <v>106</v>
      </c>
      <c r="BK132" s="132">
        <f>BK133</f>
        <v>0</v>
      </c>
    </row>
    <row r="133" spans="2:65" s="11" customFormat="1" ht="25.95" customHeight="1">
      <c r="B133" s="133"/>
      <c r="D133" s="134" t="s">
        <v>75</v>
      </c>
      <c r="E133" s="135" t="s">
        <v>124</v>
      </c>
      <c r="F133" s="135" t="s">
        <v>125</v>
      </c>
      <c r="I133" s="136"/>
      <c r="J133" s="137">
        <f>BK133</f>
        <v>0</v>
      </c>
      <c r="L133" s="133"/>
      <c r="M133" s="138"/>
      <c r="P133" s="139">
        <f>P134</f>
        <v>0</v>
      </c>
      <c r="R133" s="139">
        <f>R134</f>
        <v>0</v>
      </c>
      <c r="T133" s="140">
        <f>T134</f>
        <v>0</v>
      </c>
      <c r="AR133" s="134" t="s">
        <v>85</v>
      </c>
      <c r="AT133" s="141" t="s">
        <v>75</v>
      </c>
      <c r="AU133" s="141" t="s">
        <v>76</v>
      </c>
      <c r="AY133" s="134" t="s">
        <v>126</v>
      </c>
      <c r="BK133" s="142">
        <f>BK134</f>
        <v>0</v>
      </c>
    </row>
    <row r="134" spans="2:65" s="11" customFormat="1" ht="22.95" customHeight="1">
      <c r="B134" s="133"/>
      <c r="D134" s="134" t="s">
        <v>75</v>
      </c>
      <c r="E134" s="143" t="s">
        <v>127</v>
      </c>
      <c r="F134" s="143" t="s">
        <v>128</v>
      </c>
      <c r="I134" s="136"/>
      <c r="J134" s="144">
        <f>BK134</f>
        <v>0</v>
      </c>
      <c r="L134" s="133"/>
      <c r="M134" s="138"/>
      <c r="P134" s="139">
        <f>SUM(P135:P163)</f>
        <v>0</v>
      </c>
      <c r="R134" s="139">
        <f>SUM(R135:R163)</f>
        <v>0</v>
      </c>
      <c r="T134" s="140">
        <f>SUM(T135:T163)</f>
        <v>0</v>
      </c>
      <c r="AR134" s="134" t="s">
        <v>85</v>
      </c>
      <c r="AT134" s="141" t="s">
        <v>75</v>
      </c>
      <c r="AU134" s="141" t="s">
        <v>83</v>
      </c>
      <c r="AY134" s="134" t="s">
        <v>126</v>
      </c>
      <c r="BK134" s="142">
        <f>SUM(BK135:BK163)</f>
        <v>0</v>
      </c>
    </row>
    <row r="135" spans="2:65" s="1" customFormat="1" ht="33" customHeight="1">
      <c r="B135" s="28"/>
      <c r="C135" s="145" t="s">
        <v>83</v>
      </c>
      <c r="D135" s="145" t="s">
        <v>129</v>
      </c>
      <c r="E135" s="146" t="s">
        <v>147</v>
      </c>
      <c r="F135" s="147" t="s">
        <v>148</v>
      </c>
      <c r="G135" s="148" t="s">
        <v>132</v>
      </c>
      <c r="H135" s="149">
        <v>2</v>
      </c>
      <c r="I135" s="150"/>
      <c r="J135" s="151">
        <f>ROUND(I135*H135,2)</f>
        <v>0</v>
      </c>
      <c r="K135" s="152"/>
      <c r="L135" s="28"/>
      <c r="M135" s="153" t="s">
        <v>1</v>
      </c>
      <c r="N135" s="115" t="s">
        <v>41</v>
      </c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AR135" s="156" t="s">
        <v>133</v>
      </c>
      <c r="AT135" s="156" t="s">
        <v>129</v>
      </c>
      <c r="AU135" s="156" t="s">
        <v>85</v>
      </c>
      <c r="AY135" s="13" t="s">
        <v>126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3" t="s">
        <v>83</v>
      </c>
      <c r="BK135" s="157">
        <f>ROUND(I135*H135,2)</f>
        <v>0</v>
      </c>
      <c r="BL135" s="13" t="s">
        <v>133</v>
      </c>
      <c r="BM135" s="156" t="s">
        <v>216</v>
      </c>
    </row>
    <row r="136" spans="2:65" s="1" customFormat="1" ht="57.6">
      <c r="B136" s="28"/>
      <c r="D136" s="158" t="s">
        <v>135</v>
      </c>
      <c r="F136" s="159" t="s">
        <v>150</v>
      </c>
      <c r="I136" s="118"/>
      <c r="L136" s="28"/>
      <c r="M136" s="160"/>
      <c r="T136" s="52"/>
      <c r="AT136" s="13" t="s">
        <v>135</v>
      </c>
      <c r="AU136" s="13" t="s">
        <v>85</v>
      </c>
    </row>
    <row r="137" spans="2:65" s="1" customFormat="1" ht="33" customHeight="1">
      <c r="B137" s="28"/>
      <c r="C137" s="145" t="s">
        <v>85</v>
      </c>
      <c r="D137" s="145" t="s">
        <v>129</v>
      </c>
      <c r="E137" s="146" t="s">
        <v>152</v>
      </c>
      <c r="F137" s="147" t="s">
        <v>153</v>
      </c>
      <c r="G137" s="148" t="s">
        <v>132</v>
      </c>
      <c r="H137" s="149">
        <v>2</v>
      </c>
      <c r="I137" s="150"/>
      <c r="J137" s="151">
        <f>ROUND(I137*H137,2)</f>
        <v>0</v>
      </c>
      <c r="K137" s="152"/>
      <c r="L137" s="28"/>
      <c r="M137" s="153" t="s">
        <v>1</v>
      </c>
      <c r="N137" s="115" t="s">
        <v>41</v>
      </c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AR137" s="156" t="s">
        <v>133</v>
      </c>
      <c r="AT137" s="156" t="s">
        <v>129</v>
      </c>
      <c r="AU137" s="156" t="s">
        <v>85</v>
      </c>
      <c r="AY137" s="13" t="s">
        <v>126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3" t="s">
        <v>83</v>
      </c>
      <c r="BK137" s="157">
        <f>ROUND(I137*H137,2)</f>
        <v>0</v>
      </c>
      <c r="BL137" s="13" t="s">
        <v>133</v>
      </c>
      <c r="BM137" s="156" t="s">
        <v>217</v>
      </c>
    </row>
    <row r="138" spans="2:65" s="1" customFormat="1" ht="48">
      <c r="B138" s="28"/>
      <c r="D138" s="158" t="s">
        <v>135</v>
      </c>
      <c r="F138" s="159" t="s">
        <v>155</v>
      </c>
      <c r="I138" s="118"/>
      <c r="L138" s="28"/>
      <c r="M138" s="160"/>
      <c r="T138" s="52"/>
      <c r="AT138" s="13" t="s">
        <v>135</v>
      </c>
      <c r="AU138" s="13" t="s">
        <v>85</v>
      </c>
    </row>
    <row r="139" spans="2:65" s="1" customFormat="1" ht="33" customHeight="1">
      <c r="B139" s="28"/>
      <c r="C139" s="145" t="s">
        <v>141</v>
      </c>
      <c r="D139" s="145" t="s">
        <v>129</v>
      </c>
      <c r="E139" s="146" t="s">
        <v>218</v>
      </c>
      <c r="F139" s="147" t="s">
        <v>219</v>
      </c>
      <c r="G139" s="148" t="s">
        <v>132</v>
      </c>
      <c r="H139" s="149">
        <v>2</v>
      </c>
      <c r="I139" s="150"/>
      <c r="J139" s="151">
        <f>ROUND(I139*H139,2)</f>
        <v>0</v>
      </c>
      <c r="K139" s="152"/>
      <c r="L139" s="28"/>
      <c r="M139" s="153" t="s">
        <v>1</v>
      </c>
      <c r="N139" s="115" t="s">
        <v>41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AR139" s="156" t="s">
        <v>133</v>
      </c>
      <c r="AT139" s="156" t="s">
        <v>129</v>
      </c>
      <c r="AU139" s="156" t="s">
        <v>85</v>
      </c>
      <c r="AY139" s="13" t="s">
        <v>126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3" t="s">
        <v>83</v>
      </c>
      <c r="BK139" s="157">
        <f>ROUND(I139*H139,2)</f>
        <v>0</v>
      </c>
      <c r="BL139" s="13" t="s">
        <v>133</v>
      </c>
      <c r="BM139" s="156" t="s">
        <v>220</v>
      </c>
    </row>
    <row r="140" spans="2:65" s="1" customFormat="1" ht="38.4">
      <c r="B140" s="28"/>
      <c r="D140" s="158" t="s">
        <v>135</v>
      </c>
      <c r="F140" s="159" t="s">
        <v>221</v>
      </c>
      <c r="I140" s="118"/>
      <c r="L140" s="28"/>
      <c r="M140" s="160"/>
      <c r="T140" s="52"/>
      <c r="AT140" s="13" t="s">
        <v>135</v>
      </c>
      <c r="AU140" s="13" t="s">
        <v>85</v>
      </c>
    </row>
    <row r="141" spans="2:65" s="1" customFormat="1" ht="24.15" customHeight="1">
      <c r="B141" s="28"/>
      <c r="C141" s="145" t="s">
        <v>146</v>
      </c>
      <c r="D141" s="145" t="s">
        <v>129</v>
      </c>
      <c r="E141" s="146" t="s">
        <v>222</v>
      </c>
      <c r="F141" s="147" t="s">
        <v>223</v>
      </c>
      <c r="G141" s="148" t="s">
        <v>132</v>
      </c>
      <c r="H141" s="149">
        <v>1</v>
      </c>
      <c r="I141" s="150"/>
      <c r="J141" s="151">
        <f>ROUND(I141*H141,2)</f>
        <v>0</v>
      </c>
      <c r="K141" s="152"/>
      <c r="L141" s="28"/>
      <c r="M141" s="153" t="s">
        <v>1</v>
      </c>
      <c r="N141" s="115" t="s">
        <v>41</v>
      </c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AR141" s="156" t="s">
        <v>133</v>
      </c>
      <c r="AT141" s="156" t="s">
        <v>129</v>
      </c>
      <c r="AU141" s="156" t="s">
        <v>85</v>
      </c>
      <c r="AY141" s="13" t="s">
        <v>126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3" t="s">
        <v>83</v>
      </c>
      <c r="BK141" s="157">
        <f>ROUND(I141*H141,2)</f>
        <v>0</v>
      </c>
      <c r="BL141" s="13" t="s">
        <v>133</v>
      </c>
      <c r="BM141" s="156" t="s">
        <v>224</v>
      </c>
    </row>
    <row r="142" spans="2:65" s="1" customFormat="1" ht="57.6">
      <c r="B142" s="28"/>
      <c r="D142" s="158" t="s">
        <v>135</v>
      </c>
      <c r="F142" s="159" t="s">
        <v>225</v>
      </c>
      <c r="I142" s="118"/>
      <c r="L142" s="28"/>
      <c r="M142" s="160"/>
      <c r="T142" s="52"/>
      <c r="AT142" s="13" t="s">
        <v>135</v>
      </c>
      <c r="AU142" s="13" t="s">
        <v>85</v>
      </c>
    </row>
    <row r="143" spans="2:65" s="1" customFormat="1" ht="37.950000000000003" customHeight="1">
      <c r="B143" s="28"/>
      <c r="C143" s="145" t="s">
        <v>151</v>
      </c>
      <c r="D143" s="145" t="s">
        <v>129</v>
      </c>
      <c r="E143" s="146" t="s">
        <v>226</v>
      </c>
      <c r="F143" s="147" t="s">
        <v>227</v>
      </c>
      <c r="G143" s="148" t="s">
        <v>132</v>
      </c>
      <c r="H143" s="149">
        <v>3</v>
      </c>
      <c r="I143" s="150"/>
      <c r="J143" s="151">
        <f>ROUND(I143*H143,2)</f>
        <v>0</v>
      </c>
      <c r="K143" s="152"/>
      <c r="L143" s="28"/>
      <c r="M143" s="153" t="s">
        <v>1</v>
      </c>
      <c r="N143" s="115" t="s">
        <v>41</v>
      </c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AR143" s="156" t="s">
        <v>133</v>
      </c>
      <c r="AT143" s="156" t="s">
        <v>129</v>
      </c>
      <c r="AU143" s="156" t="s">
        <v>85</v>
      </c>
      <c r="AY143" s="13" t="s">
        <v>126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3" t="s">
        <v>83</v>
      </c>
      <c r="BK143" s="157">
        <f>ROUND(I143*H143,2)</f>
        <v>0</v>
      </c>
      <c r="BL143" s="13" t="s">
        <v>133</v>
      </c>
      <c r="BM143" s="156" t="s">
        <v>228</v>
      </c>
    </row>
    <row r="144" spans="2:65" s="1" customFormat="1" ht="105.6">
      <c r="B144" s="28"/>
      <c r="D144" s="158" t="s">
        <v>135</v>
      </c>
      <c r="F144" s="159" t="s">
        <v>229</v>
      </c>
      <c r="I144" s="118"/>
      <c r="L144" s="28"/>
      <c r="M144" s="160"/>
      <c r="T144" s="52"/>
      <c r="AT144" s="13" t="s">
        <v>135</v>
      </c>
      <c r="AU144" s="13" t="s">
        <v>85</v>
      </c>
    </row>
    <row r="145" spans="2:65" s="1" customFormat="1" ht="37.950000000000003" customHeight="1">
      <c r="B145" s="28"/>
      <c r="C145" s="145" t="s">
        <v>156</v>
      </c>
      <c r="D145" s="145" t="s">
        <v>129</v>
      </c>
      <c r="E145" s="146" t="s">
        <v>230</v>
      </c>
      <c r="F145" s="147" t="s">
        <v>231</v>
      </c>
      <c r="G145" s="148" t="s">
        <v>132</v>
      </c>
      <c r="H145" s="149">
        <v>1</v>
      </c>
      <c r="I145" s="150"/>
      <c r="J145" s="151">
        <f>ROUND(I145*H145,2)</f>
        <v>0</v>
      </c>
      <c r="K145" s="152"/>
      <c r="L145" s="28"/>
      <c r="M145" s="153" t="s">
        <v>1</v>
      </c>
      <c r="N145" s="115" t="s">
        <v>41</v>
      </c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AR145" s="156" t="s">
        <v>133</v>
      </c>
      <c r="AT145" s="156" t="s">
        <v>129</v>
      </c>
      <c r="AU145" s="156" t="s">
        <v>85</v>
      </c>
      <c r="AY145" s="13" t="s">
        <v>126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3" t="s">
        <v>83</v>
      </c>
      <c r="BK145" s="157">
        <f>ROUND(I145*H145,2)</f>
        <v>0</v>
      </c>
      <c r="BL145" s="13" t="s">
        <v>133</v>
      </c>
      <c r="BM145" s="156" t="s">
        <v>232</v>
      </c>
    </row>
    <row r="146" spans="2:65" s="1" customFormat="1" ht="105.6">
      <c r="B146" s="28"/>
      <c r="D146" s="158" t="s">
        <v>135</v>
      </c>
      <c r="F146" s="159" t="s">
        <v>229</v>
      </c>
      <c r="I146" s="118"/>
      <c r="L146" s="28"/>
      <c r="M146" s="160"/>
      <c r="T146" s="52"/>
      <c r="AT146" s="13" t="s">
        <v>135</v>
      </c>
      <c r="AU146" s="13" t="s">
        <v>85</v>
      </c>
    </row>
    <row r="147" spans="2:65" s="1" customFormat="1" ht="37.950000000000003" customHeight="1">
      <c r="B147" s="28"/>
      <c r="C147" s="145" t="s">
        <v>161</v>
      </c>
      <c r="D147" s="145" t="s">
        <v>129</v>
      </c>
      <c r="E147" s="146" t="s">
        <v>233</v>
      </c>
      <c r="F147" s="147" t="s">
        <v>234</v>
      </c>
      <c r="G147" s="148" t="s">
        <v>132</v>
      </c>
      <c r="H147" s="149">
        <v>1</v>
      </c>
      <c r="I147" s="150"/>
      <c r="J147" s="151">
        <f>ROUND(I147*H147,2)</f>
        <v>0</v>
      </c>
      <c r="K147" s="152"/>
      <c r="L147" s="28"/>
      <c r="M147" s="153" t="s">
        <v>1</v>
      </c>
      <c r="N147" s="115" t="s">
        <v>41</v>
      </c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AR147" s="156" t="s">
        <v>133</v>
      </c>
      <c r="AT147" s="156" t="s">
        <v>129</v>
      </c>
      <c r="AU147" s="156" t="s">
        <v>85</v>
      </c>
      <c r="AY147" s="13" t="s">
        <v>126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3" t="s">
        <v>83</v>
      </c>
      <c r="BK147" s="157">
        <f>ROUND(I147*H147,2)</f>
        <v>0</v>
      </c>
      <c r="BL147" s="13" t="s">
        <v>133</v>
      </c>
      <c r="BM147" s="156" t="s">
        <v>235</v>
      </c>
    </row>
    <row r="148" spans="2:65" s="1" customFormat="1" ht="105.6">
      <c r="B148" s="28"/>
      <c r="D148" s="158" t="s">
        <v>135</v>
      </c>
      <c r="F148" s="159" t="s">
        <v>229</v>
      </c>
      <c r="I148" s="118"/>
      <c r="L148" s="28"/>
      <c r="M148" s="160"/>
      <c r="T148" s="52"/>
      <c r="AT148" s="13" t="s">
        <v>135</v>
      </c>
      <c r="AU148" s="13" t="s">
        <v>85</v>
      </c>
    </row>
    <row r="149" spans="2:65" s="1" customFormat="1" ht="37.950000000000003" customHeight="1">
      <c r="B149" s="28"/>
      <c r="C149" s="145" t="s">
        <v>166</v>
      </c>
      <c r="D149" s="145" t="s">
        <v>129</v>
      </c>
      <c r="E149" s="146" t="s">
        <v>236</v>
      </c>
      <c r="F149" s="147" t="s">
        <v>237</v>
      </c>
      <c r="G149" s="148" t="s">
        <v>132</v>
      </c>
      <c r="H149" s="149">
        <v>1</v>
      </c>
      <c r="I149" s="150"/>
      <c r="J149" s="151">
        <f>ROUND(I149*H149,2)</f>
        <v>0</v>
      </c>
      <c r="K149" s="152"/>
      <c r="L149" s="28"/>
      <c r="M149" s="153" t="s">
        <v>1</v>
      </c>
      <c r="N149" s="115" t="s">
        <v>41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AR149" s="156" t="s">
        <v>133</v>
      </c>
      <c r="AT149" s="156" t="s">
        <v>129</v>
      </c>
      <c r="AU149" s="156" t="s">
        <v>85</v>
      </c>
      <c r="AY149" s="13" t="s">
        <v>126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3" t="s">
        <v>83</v>
      </c>
      <c r="BK149" s="157">
        <f>ROUND(I149*H149,2)</f>
        <v>0</v>
      </c>
      <c r="BL149" s="13" t="s">
        <v>133</v>
      </c>
      <c r="BM149" s="156" t="s">
        <v>238</v>
      </c>
    </row>
    <row r="150" spans="2:65" s="1" customFormat="1" ht="124.8">
      <c r="B150" s="28"/>
      <c r="D150" s="158" t="s">
        <v>135</v>
      </c>
      <c r="F150" s="159" t="s">
        <v>239</v>
      </c>
      <c r="I150" s="118"/>
      <c r="L150" s="28"/>
      <c r="M150" s="160"/>
      <c r="T150" s="52"/>
      <c r="AT150" s="13" t="s">
        <v>135</v>
      </c>
      <c r="AU150" s="13" t="s">
        <v>85</v>
      </c>
    </row>
    <row r="151" spans="2:65" s="1" customFormat="1" ht="37.950000000000003" customHeight="1">
      <c r="B151" s="28"/>
      <c r="C151" s="145" t="s">
        <v>171</v>
      </c>
      <c r="D151" s="145" t="s">
        <v>129</v>
      </c>
      <c r="E151" s="146" t="s">
        <v>240</v>
      </c>
      <c r="F151" s="147" t="s">
        <v>241</v>
      </c>
      <c r="G151" s="148" t="s">
        <v>132</v>
      </c>
      <c r="H151" s="149">
        <v>1</v>
      </c>
      <c r="I151" s="150"/>
      <c r="J151" s="151">
        <f>ROUND(I151*H151,2)</f>
        <v>0</v>
      </c>
      <c r="K151" s="152"/>
      <c r="L151" s="28"/>
      <c r="M151" s="153" t="s">
        <v>1</v>
      </c>
      <c r="N151" s="115" t="s">
        <v>41</v>
      </c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AR151" s="156" t="s">
        <v>133</v>
      </c>
      <c r="AT151" s="156" t="s">
        <v>129</v>
      </c>
      <c r="AU151" s="156" t="s">
        <v>85</v>
      </c>
      <c r="AY151" s="13" t="s">
        <v>126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3" t="s">
        <v>83</v>
      </c>
      <c r="BK151" s="157">
        <f>ROUND(I151*H151,2)</f>
        <v>0</v>
      </c>
      <c r="BL151" s="13" t="s">
        <v>133</v>
      </c>
      <c r="BM151" s="156" t="s">
        <v>242</v>
      </c>
    </row>
    <row r="152" spans="2:65" s="1" customFormat="1" ht="124.8">
      <c r="B152" s="28"/>
      <c r="D152" s="158" t="s">
        <v>135</v>
      </c>
      <c r="F152" s="159" t="s">
        <v>239</v>
      </c>
      <c r="I152" s="118"/>
      <c r="L152" s="28"/>
      <c r="M152" s="160"/>
      <c r="T152" s="52"/>
      <c r="AT152" s="13" t="s">
        <v>135</v>
      </c>
      <c r="AU152" s="13" t="s">
        <v>85</v>
      </c>
    </row>
    <row r="153" spans="2:65" s="1" customFormat="1" ht="24.15" customHeight="1">
      <c r="B153" s="28"/>
      <c r="C153" s="145" t="s">
        <v>176</v>
      </c>
      <c r="D153" s="145" t="s">
        <v>129</v>
      </c>
      <c r="E153" s="146" t="s">
        <v>177</v>
      </c>
      <c r="F153" s="147" t="s">
        <v>243</v>
      </c>
      <c r="G153" s="148" t="s">
        <v>132</v>
      </c>
      <c r="H153" s="149">
        <v>4</v>
      </c>
      <c r="I153" s="150"/>
      <c r="J153" s="151">
        <f>ROUND(I153*H153,2)</f>
        <v>0</v>
      </c>
      <c r="K153" s="152"/>
      <c r="L153" s="28"/>
      <c r="M153" s="153" t="s">
        <v>1</v>
      </c>
      <c r="N153" s="115" t="s">
        <v>41</v>
      </c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AR153" s="156" t="s">
        <v>133</v>
      </c>
      <c r="AT153" s="156" t="s">
        <v>129</v>
      </c>
      <c r="AU153" s="156" t="s">
        <v>85</v>
      </c>
      <c r="AY153" s="13" t="s">
        <v>126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3" t="s">
        <v>83</v>
      </c>
      <c r="BK153" s="157">
        <f>ROUND(I153*H153,2)</f>
        <v>0</v>
      </c>
      <c r="BL153" s="13" t="s">
        <v>133</v>
      </c>
      <c r="BM153" s="156" t="s">
        <v>244</v>
      </c>
    </row>
    <row r="154" spans="2:65" s="1" customFormat="1" ht="115.2">
      <c r="B154" s="28"/>
      <c r="D154" s="158" t="s">
        <v>135</v>
      </c>
      <c r="F154" s="159" t="s">
        <v>180</v>
      </c>
      <c r="I154" s="118"/>
      <c r="L154" s="28"/>
      <c r="M154" s="160"/>
      <c r="T154" s="52"/>
      <c r="AT154" s="13" t="s">
        <v>135</v>
      </c>
      <c r="AU154" s="13" t="s">
        <v>85</v>
      </c>
    </row>
    <row r="155" spans="2:65" s="1" customFormat="1" ht="24.15" customHeight="1">
      <c r="B155" s="28"/>
      <c r="C155" s="145" t="s">
        <v>181</v>
      </c>
      <c r="D155" s="145" t="s">
        <v>129</v>
      </c>
      <c r="E155" s="146" t="s">
        <v>182</v>
      </c>
      <c r="F155" s="147" t="s">
        <v>245</v>
      </c>
      <c r="G155" s="148" t="s">
        <v>132</v>
      </c>
      <c r="H155" s="149">
        <v>4</v>
      </c>
      <c r="I155" s="150"/>
      <c r="J155" s="151">
        <f>ROUND(I155*H155,2)</f>
        <v>0</v>
      </c>
      <c r="K155" s="152"/>
      <c r="L155" s="28"/>
      <c r="M155" s="153" t="s">
        <v>1</v>
      </c>
      <c r="N155" s="115" t="s">
        <v>41</v>
      </c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AR155" s="156" t="s">
        <v>133</v>
      </c>
      <c r="AT155" s="156" t="s">
        <v>129</v>
      </c>
      <c r="AU155" s="156" t="s">
        <v>85</v>
      </c>
      <c r="AY155" s="13" t="s">
        <v>126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3" t="s">
        <v>83</v>
      </c>
      <c r="BK155" s="157">
        <f>ROUND(I155*H155,2)</f>
        <v>0</v>
      </c>
      <c r="BL155" s="13" t="s">
        <v>133</v>
      </c>
      <c r="BM155" s="156" t="s">
        <v>246</v>
      </c>
    </row>
    <row r="156" spans="2:65" s="1" customFormat="1" ht="105.6">
      <c r="B156" s="28"/>
      <c r="D156" s="158" t="s">
        <v>135</v>
      </c>
      <c r="F156" s="159" t="s">
        <v>185</v>
      </c>
      <c r="I156" s="118"/>
      <c r="L156" s="28"/>
      <c r="M156" s="160"/>
      <c r="T156" s="52"/>
      <c r="AT156" s="13" t="s">
        <v>135</v>
      </c>
      <c r="AU156" s="13" t="s">
        <v>85</v>
      </c>
    </row>
    <row r="157" spans="2:65" s="1" customFormat="1" ht="24.15" customHeight="1">
      <c r="B157" s="28"/>
      <c r="C157" s="145" t="s">
        <v>186</v>
      </c>
      <c r="D157" s="145" t="s">
        <v>129</v>
      </c>
      <c r="E157" s="146" t="s">
        <v>247</v>
      </c>
      <c r="F157" s="147" t="s">
        <v>248</v>
      </c>
      <c r="G157" s="148" t="s">
        <v>132</v>
      </c>
      <c r="H157" s="149">
        <v>2</v>
      </c>
      <c r="I157" s="150"/>
      <c r="J157" s="151">
        <f>ROUND(I157*H157,2)</f>
        <v>0</v>
      </c>
      <c r="K157" s="152"/>
      <c r="L157" s="28"/>
      <c r="M157" s="153" t="s">
        <v>1</v>
      </c>
      <c r="N157" s="115" t="s">
        <v>41</v>
      </c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AR157" s="156" t="s">
        <v>133</v>
      </c>
      <c r="AT157" s="156" t="s">
        <v>129</v>
      </c>
      <c r="AU157" s="156" t="s">
        <v>85</v>
      </c>
      <c r="AY157" s="13" t="s">
        <v>126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3" t="s">
        <v>83</v>
      </c>
      <c r="BK157" s="157">
        <f>ROUND(I157*H157,2)</f>
        <v>0</v>
      </c>
      <c r="BL157" s="13" t="s">
        <v>133</v>
      </c>
      <c r="BM157" s="156" t="s">
        <v>249</v>
      </c>
    </row>
    <row r="158" spans="2:65" s="1" customFormat="1" ht="67.2">
      <c r="B158" s="28"/>
      <c r="D158" s="158" t="s">
        <v>135</v>
      </c>
      <c r="F158" s="159" t="s">
        <v>250</v>
      </c>
      <c r="I158" s="118"/>
      <c r="L158" s="28"/>
      <c r="M158" s="160"/>
      <c r="T158" s="52"/>
      <c r="AT158" s="13" t="s">
        <v>135</v>
      </c>
      <c r="AU158" s="13" t="s">
        <v>85</v>
      </c>
    </row>
    <row r="159" spans="2:65" s="1" customFormat="1" ht="33" customHeight="1">
      <c r="B159" s="28"/>
      <c r="C159" s="145" t="s">
        <v>191</v>
      </c>
      <c r="D159" s="145" t="s">
        <v>129</v>
      </c>
      <c r="E159" s="146" t="s">
        <v>251</v>
      </c>
      <c r="F159" s="147" t="s">
        <v>252</v>
      </c>
      <c r="G159" s="148" t="s">
        <v>132</v>
      </c>
      <c r="H159" s="149">
        <v>10</v>
      </c>
      <c r="I159" s="150"/>
      <c r="J159" s="151">
        <f>ROUND(I159*H159,2)</f>
        <v>0</v>
      </c>
      <c r="K159" s="152"/>
      <c r="L159" s="28"/>
      <c r="M159" s="153" t="s">
        <v>1</v>
      </c>
      <c r="N159" s="115" t="s">
        <v>41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AR159" s="156" t="s">
        <v>133</v>
      </c>
      <c r="AT159" s="156" t="s">
        <v>129</v>
      </c>
      <c r="AU159" s="156" t="s">
        <v>85</v>
      </c>
      <c r="AY159" s="13" t="s">
        <v>126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3" t="s">
        <v>83</v>
      </c>
      <c r="BK159" s="157">
        <f>ROUND(I159*H159,2)</f>
        <v>0</v>
      </c>
      <c r="BL159" s="13" t="s">
        <v>133</v>
      </c>
      <c r="BM159" s="156" t="s">
        <v>253</v>
      </c>
    </row>
    <row r="160" spans="2:65" s="1" customFormat="1" ht="96">
      <c r="B160" s="28"/>
      <c r="D160" s="158" t="s">
        <v>135</v>
      </c>
      <c r="F160" s="159" t="s">
        <v>254</v>
      </c>
      <c r="I160" s="118"/>
      <c r="L160" s="28"/>
      <c r="M160" s="160"/>
      <c r="T160" s="52"/>
      <c r="AT160" s="13" t="s">
        <v>135</v>
      </c>
      <c r="AU160" s="13" t="s">
        <v>85</v>
      </c>
    </row>
    <row r="161" spans="2:65" s="1" customFormat="1" ht="24.15" customHeight="1">
      <c r="B161" s="28"/>
      <c r="C161" s="145" t="s">
        <v>196</v>
      </c>
      <c r="D161" s="145" t="s">
        <v>129</v>
      </c>
      <c r="E161" s="146" t="s">
        <v>255</v>
      </c>
      <c r="F161" s="147" t="s">
        <v>256</v>
      </c>
      <c r="G161" s="148" t="s">
        <v>132</v>
      </c>
      <c r="H161" s="149">
        <v>10</v>
      </c>
      <c r="I161" s="150"/>
      <c r="J161" s="151">
        <f>ROUND(I161*H161,2)</f>
        <v>0</v>
      </c>
      <c r="K161" s="152"/>
      <c r="L161" s="28"/>
      <c r="M161" s="153" t="s">
        <v>1</v>
      </c>
      <c r="N161" s="115" t="s">
        <v>41</v>
      </c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AR161" s="156" t="s">
        <v>133</v>
      </c>
      <c r="AT161" s="156" t="s">
        <v>129</v>
      </c>
      <c r="AU161" s="156" t="s">
        <v>85</v>
      </c>
      <c r="AY161" s="13" t="s">
        <v>126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3" t="s">
        <v>83</v>
      </c>
      <c r="BK161" s="157">
        <f>ROUND(I161*H161,2)</f>
        <v>0</v>
      </c>
      <c r="BL161" s="13" t="s">
        <v>133</v>
      </c>
      <c r="BM161" s="156" t="s">
        <v>257</v>
      </c>
    </row>
    <row r="162" spans="2:65" s="1" customFormat="1" ht="38.4">
      <c r="B162" s="28"/>
      <c r="D162" s="158" t="s">
        <v>135</v>
      </c>
      <c r="F162" s="159" t="s">
        <v>258</v>
      </c>
      <c r="I162" s="118"/>
      <c r="L162" s="28"/>
      <c r="M162" s="160"/>
      <c r="T162" s="52"/>
      <c r="AT162" s="13" t="s">
        <v>135</v>
      </c>
      <c r="AU162" s="13" t="s">
        <v>85</v>
      </c>
    </row>
    <row r="163" spans="2:65" s="1" customFormat="1" ht="24.15" hidden="1" customHeight="1">
      <c r="B163" s="28"/>
      <c r="C163" s="145"/>
      <c r="D163" s="145"/>
      <c r="E163" s="146"/>
      <c r="F163" s="147"/>
      <c r="G163" s="148"/>
      <c r="H163" s="215"/>
      <c r="I163" s="216"/>
      <c r="J163" s="151"/>
      <c r="K163" s="152"/>
      <c r="L163" s="28"/>
      <c r="M163" s="161" t="s">
        <v>1</v>
      </c>
      <c r="N163" s="162" t="s">
        <v>41</v>
      </c>
      <c r="O163" s="163"/>
      <c r="P163" s="164">
        <f>O163*H163</f>
        <v>0</v>
      </c>
      <c r="Q163" s="164">
        <v>0</v>
      </c>
      <c r="R163" s="164">
        <f>Q163*H163</f>
        <v>0</v>
      </c>
      <c r="S163" s="164">
        <v>0</v>
      </c>
      <c r="T163" s="165">
        <f>S163*H163</f>
        <v>0</v>
      </c>
      <c r="AR163" s="156" t="s">
        <v>133</v>
      </c>
      <c r="AT163" s="156" t="s">
        <v>129</v>
      </c>
      <c r="AU163" s="156" t="s">
        <v>85</v>
      </c>
      <c r="AY163" s="13" t="s">
        <v>126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3" t="s">
        <v>83</v>
      </c>
      <c r="BK163" s="157">
        <f>ROUND(I163*H163,2)</f>
        <v>0</v>
      </c>
      <c r="BL163" s="13" t="s">
        <v>133</v>
      </c>
      <c r="BM163" s="156" t="s">
        <v>259</v>
      </c>
    </row>
    <row r="164" spans="2:65" s="1" customFormat="1" ht="6.9" customHeight="1">
      <c r="B164" s="40"/>
      <c r="C164" s="41"/>
      <c r="D164" s="41"/>
      <c r="E164" s="41"/>
      <c r="F164" s="41"/>
      <c r="G164" s="41"/>
      <c r="H164" s="41"/>
      <c r="I164" s="41"/>
      <c r="J164" s="41"/>
      <c r="K164" s="41"/>
      <c r="L164" s="28"/>
    </row>
  </sheetData>
  <sheetProtection algorithmName="SHA-512" hashValue="ertcBvFIp7Nhx9bUuZ5tsM/ryLA5Rzio38A0fpsjhRfv6AvvBfiASHxYah5eewsLOCe2GkGpsY7urB4skVivmg==" saltValue="j/V0DkKLSUPYFvH6SM5TjQ==" spinCount="100000" sheet="1" objects="1" scenarios="1" formatColumns="0" formatRows="0" autoFilter="0"/>
  <autoFilter ref="C131:K163" xr:uid="{00000000-0009-0000-0000-000002000000}"/>
  <mergeCells count="17">
    <mergeCell ref="E29:H29"/>
    <mergeCell ref="E124:H124"/>
    <mergeCell ref="L2:V2"/>
    <mergeCell ref="D106:F106"/>
    <mergeCell ref="D107:F107"/>
    <mergeCell ref="D108:F108"/>
    <mergeCell ref="E120:H120"/>
    <mergeCell ref="E122:H122"/>
    <mergeCell ref="E85:H85"/>
    <mergeCell ref="E87:H87"/>
    <mergeCell ref="E89:H89"/>
    <mergeCell ref="D104:F104"/>
    <mergeCell ref="D105:F105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DBBF3EE158EA04D869DD8621985CCF4" ma:contentTypeVersion="23" ma:contentTypeDescription="Vytvoří nový dokument" ma:contentTypeScope="" ma:versionID="cd2fae557a3bf2888b1ce8d10f3a6c68">
  <xsd:schema xmlns:xsd="http://www.w3.org/2001/XMLSchema" xmlns:xs="http://www.w3.org/2001/XMLSchema" xmlns:p="http://schemas.microsoft.com/office/2006/metadata/properties" xmlns:ns2="05d1bcc0-d21a-44dc-9ed5-2a4b93fc614d" xmlns:ns3="c3ce8829-c42b-4cf5-afc6-10c4e6f526dd" xmlns:ns4="ea9ccd27-3a6f-4fbc-a4fd-aefe1159d0ae" targetNamespace="http://schemas.microsoft.com/office/2006/metadata/properties" ma:root="true" ma:fieldsID="969fd597b61cbbaf3176e6e194bfc34a" ns2:_="" ns3:_="" ns4:_="">
    <xsd:import namespace="05d1bcc0-d21a-44dc-9ed5-2a4b93fc614d"/>
    <xsd:import namespace="c3ce8829-c42b-4cf5-afc6-10c4e6f526dd"/>
    <xsd:import namespace="ea9ccd27-3a6f-4fbc-a4fd-aefe1159d0a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Location" minOccurs="0"/>
                <xsd:element ref="ns4:Datum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_Flow_SignoffStatus" minOccurs="0"/>
                <xsd:element ref="ns4:MediaLengthInSeconds" minOccurs="0"/>
                <xsd:element ref="ns2:TaxCatchAll" minOccurs="0"/>
                <xsd:element ref="ns4:lcf76f155ced4ddcb4097134ff3c332f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d1bcc0-d21a-44dc-9ed5-2a4b93fc614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b1888cd6-64f1-4c54-9ec6-18d305545b0d}" ma:internalName="TaxCatchAll" ma:showField="CatchAllData" ma:web="05d1bcc0-d21a-44dc-9ed5-2a4b93fc61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ce8829-c42b-4cf5-afc6-10c4e6f526dd" elementFormDefault="qualified">
    <xsd:import namespace="http://schemas.microsoft.com/office/2006/documentManagement/types"/>
    <xsd:import namespace="http://schemas.microsoft.com/office/infopath/2007/PartnerControls"/>
    <xsd:element name="LastSharedByUser" ma:index="10" nillable="true" ma:displayName="Naposledy sdílel(a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Čas posledního sdílení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ccd27-3a6f-4fbc-a4fd-aefe1159d0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MediaServiceLocation" ma:internalName="MediaServiceLocation" ma:readOnly="true">
      <xsd:simpleType>
        <xsd:restriction base="dms:Text"/>
      </xsd:simpleType>
    </xsd:element>
    <xsd:element name="Datum" ma:index="18" nillable="true" ma:displayName="Datum" ma:format="DateTime" ma:internalName="Datum">
      <xsd:simpleType>
        <xsd:restriction base="dms:DateTim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3" nillable="true" ma:displayName="Stav odsouhlasení" ma:internalName="Stav_x0020_odsouhlasen_x00ed_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Značky obrázků" ma:readOnly="false" ma:fieldId="{5cf76f15-5ced-4ddc-b409-7134ff3c332f}" ma:taxonomyMulti="true" ma:sspId="42107113-769a-4d15-b935-6d8bd9557b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08E1A2-89DF-47C1-93EC-A73066ADD3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A453EB-A5AC-472F-84F6-07959A0D14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d1bcc0-d21a-44dc-9ed5-2a4b93fc614d"/>
    <ds:schemaRef ds:uri="c3ce8829-c42b-4cf5-afc6-10c4e6f526dd"/>
    <ds:schemaRef ds:uri="ea9ccd27-3a6f-4fbc-a4fd-aefe1159d0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D.1.1 - Architektonicko-s...</vt:lpstr>
      <vt:lpstr>D.1.1 - Architektonicko-s..._01</vt:lpstr>
      <vt:lpstr>'D.1.1 - Architektonicko-s...'!Názvy_tisku</vt:lpstr>
      <vt:lpstr>'D.1.1 - Architektonicko-s..._01'!Názvy_tisku</vt:lpstr>
      <vt:lpstr>'Rekapitulace stavby'!Názvy_tisku</vt:lpstr>
      <vt:lpstr>'D.1.1 - Architektonicko-s...'!Oblast_tisku</vt:lpstr>
      <vt:lpstr>'D.1.1 - Architektonicko-s..._01'!Oblast_tisku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DESKTOP-O9OFJBS\Honova</dc:creator>
  <cp:lastModifiedBy>Markéta Menzová</cp:lastModifiedBy>
  <dcterms:created xsi:type="dcterms:W3CDTF">2023-07-13T10:37:53Z</dcterms:created>
  <dcterms:modified xsi:type="dcterms:W3CDTF">2023-07-14T06:21:12Z</dcterms:modified>
</cp:coreProperties>
</file>