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92" yWindow="564" windowWidth="21756" windowHeight="7620"/>
  </bookViews>
  <sheets>
    <sheet name="Rekapitulace stavby" sheetId="1" r:id="rId1"/>
    <sheet name="OvaPavB - Úprava otopného..." sheetId="2" r:id="rId2"/>
  </sheets>
  <definedNames>
    <definedName name="_xlnm._FilterDatabase" localSheetId="1" hidden="1">'OvaPavB - Úprava otopného...'!$C$119:$K$232</definedName>
    <definedName name="_xlnm.Print_Titles" localSheetId="1">'OvaPavB - Úprava otopného...'!$119:$119</definedName>
    <definedName name="_xlnm.Print_Titles" localSheetId="0">'Rekapitulace stavby'!$92:$92</definedName>
    <definedName name="_xlnm.Print_Area" localSheetId="1">'OvaPavB - Úprava otopného...'!$C$4:$J$76,'OvaPavB - Úprava otopného...'!$C$82:$J$103,'OvaPavB - Úprava otopného...'!$C$109:$J$232</definedName>
    <definedName name="_xlnm.Print_Area" localSheetId="0">'Rekapitulace stavby'!$D$4:$AO$76,'Rekapitulace stavby'!$C$82:$AQ$96</definedName>
  </definedNames>
  <calcPr calcId="124519"/>
</workbook>
</file>

<file path=xl/calcChain.xml><?xml version="1.0" encoding="utf-8"?>
<calcChain xmlns="http://schemas.openxmlformats.org/spreadsheetml/2006/main">
  <c r="J35" i="2"/>
  <c r="J34"/>
  <c r="AY95" i="1"/>
  <c r="J33" i="2"/>
  <c r="AX95" i="1"/>
  <c r="BI232" i="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4"/>
  <c r="E112"/>
  <c r="F87"/>
  <c r="E85"/>
  <c r="J22"/>
  <c r="E22"/>
  <c r="J117" s="1"/>
  <c r="J21"/>
  <c r="J19"/>
  <c r="E19"/>
  <c r="J89" s="1"/>
  <c r="J18"/>
  <c r="J16"/>
  <c r="E16"/>
  <c r="F117" s="1"/>
  <c r="J15"/>
  <c r="J13"/>
  <c r="E13"/>
  <c r="F116" s="1"/>
  <c r="J12"/>
  <c r="J10"/>
  <c r="J87"/>
  <c r="L90" i="1"/>
  <c r="AM90"/>
  <c r="AM89"/>
  <c r="L89"/>
  <c r="AM87"/>
  <c r="L87"/>
  <c r="L85"/>
  <c r="L84"/>
  <c r="BK232" i="2"/>
  <c r="BK218"/>
  <c r="BK211"/>
  <c r="J201"/>
  <c r="BK185"/>
  <c r="J176"/>
  <c r="J171"/>
  <c r="BK161"/>
  <c r="BK150"/>
  <c r="J227"/>
  <c r="J222"/>
  <c r="J213"/>
  <c r="J188"/>
  <c r="J157"/>
  <c r="BK149"/>
  <c r="BK139"/>
  <c r="J128"/>
  <c r="BK223"/>
  <c r="BK215"/>
  <c r="BK207"/>
  <c r="BK201"/>
  <c r="J191"/>
  <c r="J186"/>
  <c r="J177"/>
  <c r="BK166"/>
  <c r="J161"/>
  <c r="BK145"/>
  <c r="J132"/>
  <c r="BK230"/>
  <c r="BK219"/>
  <c r="J214"/>
  <c r="BK205"/>
  <c r="BK191"/>
  <c r="J178"/>
  <c r="J170"/>
  <c r="J164"/>
  <c r="J155"/>
  <c r="BK148"/>
  <c r="J145"/>
  <c r="J134"/>
  <c r="BK123"/>
  <c r="J230"/>
  <c r="J223"/>
  <c r="BK213"/>
  <c r="BK202"/>
  <c r="J193"/>
  <c r="BK177"/>
  <c r="J169"/>
  <c r="BK157"/>
  <c r="J146"/>
  <c r="BK132"/>
  <c r="BK226"/>
  <c r="J220"/>
  <c r="J208"/>
  <c r="BK196"/>
  <c r="J179"/>
  <c r="BK153"/>
  <c r="BK147"/>
  <c r="BK134"/>
  <c r="J226"/>
  <c r="BK212"/>
  <c r="BK206"/>
  <c r="J196"/>
  <c r="BK188"/>
  <c r="J182"/>
  <c r="BK174"/>
  <c r="J165"/>
  <c r="BK159"/>
  <c r="BK144"/>
  <c r="BK128"/>
  <c r="J231"/>
  <c r="BK227"/>
  <c r="J216"/>
  <c r="BK208"/>
  <c r="J202"/>
  <c r="BK189"/>
  <c r="BK175"/>
  <c r="J167"/>
  <c r="BK163"/>
  <c r="J150"/>
  <c r="BK146"/>
  <c r="BK141"/>
  <c r="BK126"/>
  <c r="BK231"/>
  <c r="BK225"/>
  <c r="J212"/>
  <c r="J206"/>
  <c r="BK194"/>
  <c r="BK180"/>
  <c r="J175"/>
  <c r="BK167"/>
  <c r="BK152"/>
  <c r="BK143"/>
  <c r="J130"/>
  <c r="J225"/>
  <c r="J219"/>
  <c r="BK209"/>
  <c r="BK198"/>
  <c r="J185"/>
  <c r="J159"/>
  <c r="BK151"/>
  <c r="J141"/>
  <c r="J124"/>
  <c r="BK222"/>
  <c r="J211"/>
  <c r="J205"/>
  <c r="J194"/>
  <c r="J189"/>
  <c r="BK179"/>
  <c r="BK171"/>
  <c r="J163"/>
  <c r="J152"/>
  <c r="J148"/>
  <c r="J135"/>
  <c r="J123"/>
  <c r="J228"/>
  <c r="J218"/>
  <c r="J210"/>
  <c r="BK203"/>
  <c r="BK182"/>
  <c r="BK176"/>
  <c r="J166"/>
  <c r="J153"/>
  <c r="J147"/>
  <c r="J143"/>
  <c r="BK130"/>
  <c r="J232"/>
  <c r="BK228"/>
  <c r="BK214"/>
  <c r="BK210"/>
  <c r="J199"/>
  <c r="J183"/>
  <c r="BK173"/>
  <c r="BK170"/>
  <c r="BK164"/>
  <c r="J151"/>
  <c r="BK137"/>
  <c r="AS94" i="1"/>
  <c r="BK224" i="2"/>
  <c r="BK216"/>
  <c r="BK199"/>
  <c r="BK186"/>
  <c r="J173"/>
  <c r="BK155"/>
  <c r="BK135"/>
  <c r="J224"/>
  <c r="J209"/>
  <c r="J203"/>
  <c r="BK193"/>
  <c r="BK183"/>
  <c r="BK178"/>
  <c r="BK169"/>
  <c r="BK162"/>
  <c r="J149"/>
  <c r="J137"/>
  <c r="J126"/>
  <c r="BK220"/>
  <c r="J215"/>
  <c r="J207"/>
  <c r="J198"/>
  <c r="J180"/>
  <c r="J174"/>
  <c r="BK165"/>
  <c r="J162"/>
  <c r="J144"/>
  <c r="J139"/>
  <c r="BK124"/>
  <c r="P204" l="1"/>
  <c r="T217"/>
  <c r="P229"/>
  <c r="BK133"/>
  <c r="J133"/>
  <c r="J97" s="1"/>
  <c r="T133"/>
  <c r="R168"/>
  <c r="P122"/>
  <c r="R122"/>
  <c r="T122"/>
  <c r="R133"/>
  <c r="P168"/>
  <c r="BK204"/>
  <c r="J204" s="1"/>
  <c r="J99" s="1"/>
  <c r="R204"/>
  <c r="BK217"/>
  <c r="J217" s="1"/>
  <c r="J100" s="1"/>
  <c r="R217"/>
  <c r="P221"/>
  <c r="T221"/>
  <c r="R229"/>
  <c r="BK122"/>
  <c r="J122" s="1"/>
  <c r="J96" s="1"/>
  <c r="P133"/>
  <c r="BK168"/>
  <c r="J168" s="1"/>
  <c r="J98" s="1"/>
  <c r="T168"/>
  <c r="T204"/>
  <c r="P217"/>
  <c r="BK221"/>
  <c r="J221"/>
  <c r="J101"/>
  <c r="R221"/>
  <c r="BK229"/>
  <c r="J229"/>
  <c r="J102"/>
  <c r="T229"/>
  <c r="F90"/>
  <c r="J114"/>
  <c r="BE134"/>
  <c r="BE137"/>
  <c r="BE150"/>
  <c r="BE151"/>
  <c r="BE155"/>
  <c r="BE157"/>
  <c r="BE171"/>
  <c r="BE183"/>
  <c r="BE185"/>
  <c r="BE186"/>
  <c r="BE211"/>
  <c r="BE213"/>
  <c r="BE222"/>
  <c r="BE223"/>
  <c r="BE225"/>
  <c r="F89"/>
  <c r="BE124"/>
  <c r="BE141"/>
  <c r="BE148"/>
  <c r="BE149"/>
  <c r="BE153"/>
  <c r="BE164"/>
  <c r="BE167"/>
  <c r="BE175"/>
  <c r="BE198"/>
  <c r="BE201"/>
  <c r="BE209"/>
  <c r="BE210"/>
  <c r="BE216"/>
  <c r="BE218"/>
  <c r="BE219"/>
  <c r="BE224"/>
  <c r="BE226"/>
  <c r="BE228"/>
  <c r="BE231"/>
  <c r="J90"/>
  <c r="J116"/>
  <c r="BE126"/>
  <c r="BE132"/>
  <c r="BE143"/>
  <c r="BE145"/>
  <c r="BE161"/>
  <c r="BE162"/>
  <c r="BE163"/>
  <c r="BE165"/>
  <c r="BE166"/>
  <c r="BE169"/>
  <c r="BE170"/>
  <c r="BE173"/>
  <c r="BE174"/>
  <c r="BE176"/>
  <c r="BE177"/>
  <c r="BE179"/>
  <c r="BE180"/>
  <c r="BE182"/>
  <c r="BE189"/>
  <c r="BE191"/>
  <c r="BE193"/>
  <c r="BE194"/>
  <c r="BE199"/>
  <c r="BE202"/>
  <c r="BE205"/>
  <c r="BE206"/>
  <c r="BE212"/>
  <c r="BE214"/>
  <c r="BE215"/>
  <c r="BE230"/>
  <c r="BE123"/>
  <c r="BE128"/>
  <c r="BE130"/>
  <c r="BE135"/>
  <c r="BE139"/>
  <c r="BE144"/>
  <c r="BE146"/>
  <c r="BE147"/>
  <c r="BE152"/>
  <c r="BE159"/>
  <c r="BE178"/>
  <c r="BE188"/>
  <c r="BE196"/>
  <c r="BE203"/>
  <c r="BE207"/>
  <c r="BE208"/>
  <c r="BE220"/>
  <c r="BE227"/>
  <c r="BE232"/>
  <c r="J32"/>
  <c r="AW95" i="1" s="1"/>
  <c r="F32" i="2"/>
  <c r="BA95" i="1" s="1"/>
  <c r="BA94" s="1"/>
  <c r="AW94" s="1"/>
  <c r="AK30" s="1"/>
  <c r="F35" i="2"/>
  <c r="BD95" i="1" s="1"/>
  <c r="BD94" s="1"/>
  <c r="W33" s="1"/>
  <c r="F33" i="2"/>
  <c r="BB95" i="1" s="1"/>
  <c r="BB94" s="1"/>
  <c r="W31" s="1"/>
  <c r="F34" i="2"/>
  <c r="BC95" i="1" s="1"/>
  <c r="BC94" s="1"/>
  <c r="AY94" s="1"/>
  <c r="R121" i="2" l="1"/>
  <c r="R120" s="1"/>
  <c r="T121"/>
  <c r="T120" s="1"/>
  <c r="P121"/>
  <c r="P120" s="1"/>
  <c r="AU95" i="1" s="1"/>
  <c r="AU94" s="1"/>
  <c r="BK121" i="2"/>
  <c r="BK120"/>
  <c r="J120" s="1"/>
  <c r="J28" s="1"/>
  <c r="AG95" i="1" s="1"/>
  <c r="AX94"/>
  <c r="W30"/>
  <c r="W32"/>
  <c r="F31" i="2"/>
  <c r="AZ95" i="1" s="1"/>
  <c r="AZ94" s="1"/>
  <c r="AV94" s="1"/>
  <c r="AK29" s="1"/>
  <c r="J31" i="2"/>
  <c r="AV95" i="1"/>
  <c r="AT95" s="1"/>
  <c r="AN95" l="1"/>
  <c r="AG94"/>
  <c r="AK26" s="1"/>
  <c r="J94" i="2"/>
  <c r="J121"/>
  <c r="J95"/>
  <c r="AK35" i="1"/>
  <c r="J37" i="2"/>
  <c r="W29" i="1"/>
  <c r="AT94"/>
  <c r="AN94" l="1"/>
</calcChain>
</file>

<file path=xl/sharedStrings.xml><?xml version="1.0" encoding="utf-8"?>
<sst xmlns="http://schemas.openxmlformats.org/spreadsheetml/2006/main" count="1648" uniqueCount="480">
  <si>
    <t>Export Komplet</t>
  </si>
  <si>
    <t/>
  </si>
  <si>
    <t>2.0</t>
  </si>
  <si>
    <t>ZAMOK</t>
  </si>
  <si>
    <t>False</t>
  </si>
  <si>
    <t>{0868bb9c-f575-4371-ba5d-990815ea8262}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</si>
  <si>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</si>
  <si>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</si>
  <si>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</si>
  <si>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</si>
  <si>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</si>
  <si>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</si>
  <si>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</si>
  <si>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</si>
  <si>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OvaPavB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</si>
  <si>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</si>
  <si>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</si>
  <si>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otopného systému v budově B, VŠB-TU na ul. Studentská v Ostravě</t>
  </si>
  <si>
    <t>KSO:</t>
  </si>
  <si>
    <t>CC-CZ:</t>
  </si>
  <si>
    <t>Místo:</t>
  </si>
  <si>
    <t>Ostrava-Poruba</t>
  </si>
  <si>
    <t>Datum:</t>
  </si>
  <si>
    <t>12. 11. 2022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</si>
  <si>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</si>
  <si>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</si>
  <si>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</si>
  <si>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</si>
  <si>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</si>
  <si>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</si>
  <si>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</si>
  <si>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</si>
  <si>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</si>
  <si>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</si>
  <si>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</si>
  <si>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</si>
  <si>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</si>
  <si>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</si>
  <si>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</si>
  <si>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</si>
  <si>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</si>
  <si>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</si>
  <si>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</si>
  <si>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</si>
  <si>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</si>
  <si>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</si>
  <si>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</si>
  <si>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</si>
  <si>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</si>
  <si>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</si>
  <si>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</si>
  <si>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</si>
  <si>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</si>
  <si>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</si>
  <si>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</si>
  <si>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</si>
  <si>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</si>
  <si>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</si>
  <si>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</si>
  <si>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</si>
  <si>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</si>
  <si>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</si>
  <si>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</si>
  <si>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</si>
  <si>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</si>
  <si>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</si>
  <si>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</si>
  <si>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</si>
  <si>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</si>
  <si>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</si>
  <si>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</si>
  <si>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</si>
  <si>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</si>
  <si>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</si>
  <si>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</si>
  <si>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</si>
  <si>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</si>
  <si>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</si>
  <si>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</si>
  <si>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</si>
  <si>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</si>
  <si>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</si>
  <si>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</si>
  <si>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</si>
  <si>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</si>
  <si>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</si>
  <si>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</si>
  <si>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</si>
  <si>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</si>
  <si>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</si>
  <si>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</si>
  <si>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</si>
  <si>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</si>
  <si>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 xml:space="preserve">    783 - Dokončovací práce - nátěry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</si>
  <si>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</si>
  <si>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</si>
  <si>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</si>
  <si>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</si>
  <si>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</si>
  <si>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</si>
  <si>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</si>
  <si>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</si>
  <si>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</si>
  <si>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</si>
  <si>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</si>
  <si>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</si>
  <si>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</si>
  <si>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</si>
  <si>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</si>
  <si>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</si>
  <si>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</si>
  <si>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</si>
  <si>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</si>
  <si>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</si>
  <si>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713463121</t>
  </si>
  <si>
    <t>Montáž izolace tepelné potrubí potrubními pouzdry bez úpravy uchycenými sponami 1x</t>
  </si>
  <si>
    <t>m</t>
  </si>
  <si>
    <t>16</t>
  </si>
  <si>
    <t>1100162322</t>
  </si>
  <si>
    <t>M</t>
  </si>
  <si>
    <t>63154034</t>
  </si>
  <si>
    <t>pouzdro izolační potrubní z minerální vlny s Al fólií max. 250/100°C 108/60mm</t>
  </si>
  <si>
    <t>32</t>
  </si>
  <si>
    <t>914952346</t>
  </si>
  <si>
    <t>VV</t>
  </si>
  <si>
    <t>"TZ,v.č.D1.4.b)-301"7</t>
  </si>
  <si>
    <t>52</t>
  </si>
  <si>
    <t>63154575</t>
  </si>
  <si>
    <t>pouzdro izolační potrubní z minerální vlny s Al fólií max. 250/100°C 60/40mm</t>
  </si>
  <si>
    <t>-1740710896</t>
  </si>
  <si>
    <t>"TZ,v.č.D.1.4.b)-302"40</t>
  </si>
  <si>
    <t>53</t>
  </si>
  <si>
    <t>63154024</t>
  </si>
  <si>
    <t>pouzdro izolační potrubní z minerální vlny s Al fólií max. 250/100°C 70/50mm</t>
  </si>
  <si>
    <t>2029121638</t>
  </si>
  <si>
    <t>"TZ,v.č.D.1.4.b)-302"37</t>
  </si>
  <si>
    <t>54</t>
  </si>
  <si>
    <t>63154607</t>
  </si>
  <si>
    <t>pouzdro izolační potrubní z minerální vlny s Al fólií max. 250/100°C 76/50mm</t>
  </si>
  <si>
    <t>-1833118984</t>
  </si>
  <si>
    <t>"TZ,v.č.D.1.4.b)-301,302"42</t>
  </si>
  <si>
    <t>55</t>
  </si>
  <si>
    <t>998713101</t>
  </si>
  <si>
    <t>Přesun hmot tonážní pro izolace tepelné v objektech v do 6 m</t>
  </si>
  <si>
    <t>t</t>
  </si>
  <si>
    <t>-836929034</t>
  </si>
  <si>
    <t>733</t>
  </si>
  <si>
    <t>Ústřední vytápění - rozvodné potrubí</t>
  </si>
  <si>
    <t>22</t>
  </si>
  <si>
    <t>733120819</t>
  </si>
  <si>
    <t>Demontáž potrubí ocelového hladkého D přes 38 do 60,3</t>
  </si>
  <si>
    <t>1079510497</t>
  </si>
  <si>
    <t>58</t>
  </si>
  <si>
    <t>733121118</t>
  </si>
  <si>
    <t>Potrubí ocelové hladké bezešvé nízkotlaké spojované svařováním D 57x3,2</t>
  </si>
  <si>
    <t>-1130280361</t>
  </si>
  <si>
    <t>56</t>
  </si>
  <si>
    <t>733121122</t>
  </si>
  <si>
    <t>Potrubí ocelové hladké bezešvé nízkotlaké spojované svařováním D 70x3</t>
  </si>
  <si>
    <t>-189843989</t>
  </si>
  <si>
    <t>"TZ,v.č.D.1.4.b)-301,302"37</t>
  </si>
  <si>
    <t>57</t>
  </si>
  <si>
    <t>733121124</t>
  </si>
  <si>
    <t>Potrubí ocelové hladké bezešvé nízkotlaké spojované svařováním D 76x3,6</t>
  </si>
  <si>
    <t>-1640166496</t>
  </si>
  <si>
    <t>4</t>
  </si>
  <si>
    <t>733121128</t>
  </si>
  <si>
    <t>Potrubí ocelové hladké bezešvé nízkotlaké spojované svařováním D 108x4,0</t>
  </si>
  <si>
    <t>217249145</t>
  </si>
  <si>
    <t>"TZ,v.č.D.1.4.b)-301"7</t>
  </si>
  <si>
    <t>66</t>
  </si>
  <si>
    <t>733123118</t>
  </si>
  <si>
    <t>Příplatek k potrubí ocelovému hladkému za zhotovení přípojky z trubek ocelových hladkých D 57x2,9</t>
  </si>
  <si>
    <t>kus</t>
  </si>
  <si>
    <t>1311076609</t>
  </si>
  <si>
    <t>60</t>
  </si>
  <si>
    <t>733123122</t>
  </si>
  <si>
    <t>Příplatek k potrubí ocelovému hladkému za zhotovení přípojky z trubek ocelových hladkých D 76x3,6</t>
  </si>
  <si>
    <t>2005351711</t>
  </si>
  <si>
    <t>59</t>
  </si>
  <si>
    <t>733123123</t>
  </si>
  <si>
    <t>Příplatek k potrubí ocelovému hladkému za zhotovení přípojky z trubek ocelových hladkých D 70x3</t>
  </si>
  <si>
    <t>-1654673122</t>
  </si>
  <si>
    <t>5</t>
  </si>
  <si>
    <t>733123128</t>
  </si>
  <si>
    <t>Příplatek k potrubí ocelovému hladkému za zhotovení přípojky z trubek ocelových hladkých D 108x4,0</t>
  </si>
  <si>
    <t>-1971195573</t>
  </si>
  <si>
    <t>62</t>
  </si>
  <si>
    <t>733124117</t>
  </si>
  <si>
    <t>Příplatek za zhotovení přechodů z trubek hladkých na měď DN 50/32</t>
  </si>
  <si>
    <t>-764928992</t>
  </si>
  <si>
    <t>61</t>
  </si>
  <si>
    <t>733124122</t>
  </si>
  <si>
    <t>Příplatek k potrubí ocelovému hladkému za zhotovení přechodů z trubek hladkých kováním DN 65/50</t>
  </si>
  <si>
    <t>137033853</t>
  </si>
  <si>
    <t>64</t>
  </si>
  <si>
    <t>733190219</t>
  </si>
  <si>
    <t>Zkouška těsnosti potrubí ocelové hladké D přes 51x2,6 do 60,3x2,9</t>
  </si>
  <si>
    <t>-1841587631</t>
  </si>
  <si>
    <t>63</t>
  </si>
  <si>
    <t>733190225</t>
  </si>
  <si>
    <t>Zkouška těsnosti potrubí ocelové hladké D přes 60,3x2,9 do 89x5,0</t>
  </si>
  <si>
    <t>-301841812</t>
  </si>
  <si>
    <t>6</t>
  </si>
  <si>
    <t>733190232</t>
  </si>
  <si>
    <t>Zkouška těsnosti potrubí ocelové hladké D přes 89x5,0 do 133x5,0</t>
  </si>
  <si>
    <t>1833184255</t>
  </si>
  <si>
    <t>733193928</t>
  </si>
  <si>
    <t>Zaslepení potrubí ocelového hladkého dýnkem D 108</t>
  </si>
  <si>
    <t>-638381789</t>
  </si>
  <si>
    <t>7</t>
  </si>
  <si>
    <t>733223203</t>
  </si>
  <si>
    <t>Potrubí měděné D 18x1 mm</t>
  </si>
  <si>
    <t>1064866078</t>
  </si>
  <si>
    <t>8</t>
  </si>
  <si>
    <t>733223204</t>
  </si>
  <si>
    <t>Potrubí měděné D 22x1 mm</t>
  </si>
  <si>
    <t>1386201777</t>
  </si>
  <si>
    <t>"TZ,v.č.D.1.4.b)-302"23</t>
  </si>
  <si>
    <t>9</t>
  </si>
  <si>
    <t>733223205</t>
  </si>
  <si>
    <t>Potrubí měděné D 28x1,5 mm</t>
  </si>
  <si>
    <t>-1522838350</t>
  </si>
  <si>
    <t>10</t>
  </si>
  <si>
    <t>733223206</t>
  </si>
  <si>
    <t>Potrubí měděné D 35x1,5 mm</t>
  </si>
  <si>
    <t>-1102560111</t>
  </si>
  <si>
    <t>"TZ,v.č.D.1.4.b)-302"30</t>
  </si>
  <si>
    <t>13</t>
  </si>
  <si>
    <t>733224223</t>
  </si>
  <si>
    <t>Příplatek k potrubí měděnému za zhotovení přípojky z trubek měděných D 18x1 mm</t>
  </si>
  <si>
    <t>-717767507</t>
  </si>
  <si>
    <t>65</t>
  </si>
  <si>
    <t>733224224</t>
  </si>
  <si>
    <t>Příplatek k potrubí měděnému za zhotovení přípojky z trubek měděných D 22x1 mm</t>
  </si>
  <si>
    <t>2142164920</t>
  </si>
  <si>
    <t>14</t>
  </si>
  <si>
    <t>733224225</t>
  </si>
  <si>
    <t>Příplatek k potrubí měděnému za zhotovení přípojky z trubek měděných D 28x1,5 mm</t>
  </si>
  <si>
    <t>1598871058</t>
  </si>
  <si>
    <t>733224226</t>
  </si>
  <si>
    <t>Příplatek k potrubí měděnému za zhotovení přípojky z trubek měděných D 35x1,5 mm</t>
  </si>
  <si>
    <t>-56759395</t>
  </si>
  <si>
    <t>18</t>
  </si>
  <si>
    <t>733291101</t>
  </si>
  <si>
    <t>Zkouška těsnosti potrubí měděné D do 35x1,5</t>
  </si>
  <si>
    <t>1891237581</t>
  </si>
  <si>
    <t>24</t>
  </si>
  <si>
    <t>733890801</t>
  </si>
  <si>
    <t>Přemístění potrubí demontovaného vodorovně do 100 m v objektech v do 6 m</t>
  </si>
  <si>
    <t>-630592974</t>
  </si>
  <si>
    <t>23</t>
  </si>
  <si>
    <t>998733101</t>
  </si>
  <si>
    <t>Přesun hmot tonážní pro rozvody potrubí v objektech v do 6 m</t>
  </si>
  <si>
    <t>2091930825</t>
  </si>
  <si>
    <t>734</t>
  </si>
  <si>
    <t>Ústřední vytápění - armatury</t>
  </si>
  <si>
    <t>67</t>
  </si>
  <si>
    <t>734100812</t>
  </si>
  <si>
    <t>Demontáž armatury přírubové se dvěma přírubami DN přes 50 do 100</t>
  </si>
  <si>
    <t>-1539260717</t>
  </si>
  <si>
    <t>76</t>
  </si>
  <si>
    <t>734109215</t>
  </si>
  <si>
    <t>Montáž armatury přírubové se dvěma přírubami PN 16 DN 65</t>
  </si>
  <si>
    <t>soubor</t>
  </si>
  <si>
    <t>-691865241</t>
  </si>
  <si>
    <t>77</t>
  </si>
  <si>
    <t>999786</t>
  </si>
  <si>
    <t>Vyvažovací ventil s vypouštěním STAF, Pn 16,Dn 65</t>
  </si>
  <si>
    <t>ks</t>
  </si>
  <si>
    <t>-1973813832</t>
  </si>
  <si>
    <t>"TZ, v.č.D.1.4.b)-301"1</t>
  </si>
  <si>
    <t>78</t>
  </si>
  <si>
    <t>734173416</t>
  </si>
  <si>
    <t>Spoj přírubový PN 16/I do 200°C DN 65</t>
  </si>
  <si>
    <t>2117799999</t>
  </si>
  <si>
    <t>68</t>
  </si>
  <si>
    <t>734190818</t>
  </si>
  <si>
    <t>Rozpojení přírubového spoje DN přes 50 do 100</t>
  </si>
  <si>
    <t>-1745439827</t>
  </si>
  <si>
    <t>69</t>
  </si>
  <si>
    <t>734191822</t>
  </si>
  <si>
    <t>Odřezání příruby bez rozpojení přírubového spoje DN přes 50 do 100</t>
  </si>
  <si>
    <t>527226153</t>
  </si>
  <si>
    <t>25</t>
  </si>
  <si>
    <t>734200821</t>
  </si>
  <si>
    <t>Demontáž armatury závitové se dvěma závity přes G 1/2 do G 1/2</t>
  </si>
  <si>
    <t>-964043733</t>
  </si>
  <si>
    <t>734200823</t>
  </si>
  <si>
    <t>Demontáž armatury závitové se dvěma závity přes G 1 přes G 1 do G 6/4</t>
  </si>
  <si>
    <t>45560914</t>
  </si>
  <si>
    <t>27</t>
  </si>
  <si>
    <t>734200824</t>
  </si>
  <si>
    <t>Demontáž armatury závitové se dvěma závitypřes G 6/4 do G 2</t>
  </si>
  <si>
    <t>598147919</t>
  </si>
  <si>
    <t>83</t>
  </si>
  <si>
    <t>734209112</t>
  </si>
  <si>
    <t>Montáž armatury závitové s dvěma závity G 3/8</t>
  </si>
  <si>
    <t>-999006318</t>
  </si>
  <si>
    <t>84</t>
  </si>
  <si>
    <t>42212303</t>
  </si>
  <si>
    <t>ventil odvzdušňovací k radiátorům mosazný DN 8</t>
  </si>
  <si>
    <t>-570722596</t>
  </si>
  <si>
    <t>"TZ,v.č.D.1.4.b)-303"15</t>
  </si>
  <si>
    <t>79</t>
  </si>
  <si>
    <t>734209113</t>
  </si>
  <si>
    <t>Montáž armatury závitové s dvěma závity G 1/2</t>
  </si>
  <si>
    <t>706748108</t>
  </si>
  <si>
    <t>80</t>
  </si>
  <si>
    <t>55124389</t>
  </si>
  <si>
    <t>kohout vypouštěcí kulový s hadicovou vývodkou a zátkou PN 10 T 110°C 1/2"</t>
  </si>
  <si>
    <t>-582287248</t>
  </si>
  <si>
    <t>"TZ, v.č.D.1.4b)-303"10</t>
  </si>
  <si>
    <t>70</t>
  </si>
  <si>
    <t>734209115</t>
  </si>
  <si>
    <t>Montáž armatury závitové s dvěma závity G 1</t>
  </si>
  <si>
    <t>-2115273443</t>
  </si>
  <si>
    <t>71</t>
  </si>
  <si>
    <t>55114180</t>
  </si>
  <si>
    <t>kohout kulový PN 35 T 185°C těžká řada plnoprůtokový nikl páčka 1" červený</t>
  </si>
  <si>
    <t>-1290066981</t>
  </si>
  <si>
    <t>"TZ,v.č.D.1.4.b)-303"4</t>
  </si>
  <si>
    <t>33</t>
  </si>
  <si>
    <t>734209116</t>
  </si>
  <si>
    <t>Montáž armatury závitové s dvěma závity G 5/4</t>
  </si>
  <si>
    <t>-20399882</t>
  </si>
  <si>
    <t>34</t>
  </si>
  <si>
    <t>55114182</t>
  </si>
  <si>
    <t>kohout kulový PN 35 T 185°C těžká řada plnoprůtokový nikl páčka 1"1/4 červený</t>
  </si>
  <si>
    <t>-2020234679</t>
  </si>
  <si>
    <t>"TZ,v.č.D.1.4.b)-302,303"5</t>
  </si>
  <si>
    <t>72</t>
  </si>
  <si>
    <t>99950</t>
  </si>
  <si>
    <t>Vyvažovací ventil s vypouštěním STAD, závitový, Pn 25, Dn 32</t>
  </si>
  <si>
    <t>1523484819</t>
  </si>
  <si>
    <t>"TZ,v.č.D.1.4.b)-302"1</t>
  </si>
  <si>
    <t>35</t>
  </si>
  <si>
    <t>734209118</t>
  </si>
  <si>
    <t>Montáž armatury závitové s dvěma závity G 2</t>
  </si>
  <si>
    <t>1689013169</t>
  </si>
  <si>
    <t>36</t>
  </si>
  <si>
    <t>55114186</t>
  </si>
  <si>
    <t>kohout kulový PN 35 T 185°C těžká řada plnoprůtokový nikl páčka 2" červený</t>
  </si>
  <si>
    <t>1795816629</t>
  </si>
  <si>
    <t>73</t>
  </si>
  <si>
    <t>99952</t>
  </si>
  <si>
    <t>Vyvažovací ventil s vypouštěním STAD, závitový, Pn 25, Dn 50</t>
  </si>
  <si>
    <t>-965366881</t>
  </si>
  <si>
    <t>74</t>
  </si>
  <si>
    <t>734209119</t>
  </si>
  <si>
    <t>Montáž armatury závitové s dvěma závity G 2 1/2</t>
  </si>
  <si>
    <t>494144276</t>
  </si>
  <si>
    <t>75</t>
  </si>
  <si>
    <t>55114136</t>
  </si>
  <si>
    <t>kohout kulový PN 28 T 185°C chromovaný 2"1/2 červený</t>
  </si>
  <si>
    <t>-1910270328</t>
  </si>
  <si>
    <t>29</t>
  </si>
  <si>
    <t>734291911</t>
  </si>
  <si>
    <t>Zpětná montáž ventilu závitového regulačního nebo kohoutu závitového do G 1/2</t>
  </si>
  <si>
    <t>2018554906</t>
  </si>
  <si>
    <t>38</t>
  </si>
  <si>
    <t>734890801</t>
  </si>
  <si>
    <t>Přemístění demontovaných armatur vodorovně do 100 m v objektech v do 6 m</t>
  </si>
  <si>
    <t>101856897</t>
  </si>
  <si>
    <t>37</t>
  </si>
  <si>
    <t>998734101</t>
  </si>
  <si>
    <t>Přesun hmot tonážní pro armatury v objektech v do 6 m</t>
  </si>
  <si>
    <t>-562651005</t>
  </si>
  <si>
    <t>735</t>
  </si>
  <si>
    <t>Ústřední vytápění - otopná tělesa</t>
  </si>
  <si>
    <t>41</t>
  </si>
  <si>
    <t>735000911</t>
  </si>
  <si>
    <t>Vyregulování ventilu nebo kohoutu dvojregulačního s ručním ovládáním</t>
  </si>
  <si>
    <t>-1633645984</t>
  </si>
  <si>
    <t>42</t>
  </si>
  <si>
    <t>735000912</t>
  </si>
  <si>
    <t>Vyregulování ventilu nebo kohoutu dvojregulačního s termostatickým ovládáním</t>
  </si>
  <si>
    <t>-319653250</t>
  </si>
  <si>
    <t>81</t>
  </si>
  <si>
    <t>735110911</t>
  </si>
  <si>
    <t>Výměna růžice radiátorové otopných těles litinových článkových</t>
  </si>
  <si>
    <t>1912613421</t>
  </si>
  <si>
    <t>82</t>
  </si>
  <si>
    <t>48406055</t>
  </si>
  <si>
    <t>díl otopného tělesa růžice litinová vrtaná G 1 1/4"x1/8"</t>
  </si>
  <si>
    <t>-695495158</t>
  </si>
  <si>
    <t>39</t>
  </si>
  <si>
    <t>735111810</t>
  </si>
  <si>
    <t>Demontáž otopného tělesa litinového článkového</t>
  </si>
  <si>
    <t>m2</t>
  </si>
  <si>
    <t>-1739988924</t>
  </si>
  <si>
    <t>43</t>
  </si>
  <si>
    <t>735191902</t>
  </si>
  <si>
    <t>Vyzkoušení otopných těles litinových po opravě tlakem</t>
  </si>
  <si>
    <t>-225657813</t>
  </si>
  <si>
    <t>44</t>
  </si>
  <si>
    <t>735191904</t>
  </si>
  <si>
    <t>Vyčištění otopných těles litinových proplachem vodou</t>
  </si>
  <si>
    <t>1510987920</t>
  </si>
  <si>
    <t>45</t>
  </si>
  <si>
    <t>735191905</t>
  </si>
  <si>
    <t>Odvzdušnění otopných těles</t>
  </si>
  <si>
    <t>1252161844</t>
  </si>
  <si>
    <t>46</t>
  </si>
  <si>
    <t>735191910</t>
  </si>
  <si>
    <t>Napuštění vody do otopného systému</t>
  </si>
  <si>
    <t>-1563840451</t>
  </si>
  <si>
    <t>47</t>
  </si>
  <si>
    <t>735192911</t>
  </si>
  <si>
    <t>Zpětná montáž otopných těles článkových litinových</t>
  </si>
  <si>
    <t>526648575</t>
  </si>
  <si>
    <t>48</t>
  </si>
  <si>
    <t>735494811</t>
  </si>
  <si>
    <t>Vypuštění vody z otopných těles</t>
  </si>
  <si>
    <t>1184387317</t>
  </si>
  <si>
    <t>40</t>
  </si>
  <si>
    <t>735890801</t>
  </si>
  <si>
    <t>Přemístění demontovaného otopného tělesa vodorovně 100 m v objektech výšky do 6 m</t>
  </si>
  <si>
    <t>197511398</t>
  </si>
  <si>
    <t>767</t>
  </si>
  <si>
    <t>Konstrukce zámečnické</t>
  </si>
  <si>
    <t>85</t>
  </si>
  <si>
    <t>767995111</t>
  </si>
  <si>
    <t xml:space="preserve">Montáž atypických zámečnických konstrukcí </t>
  </si>
  <si>
    <t>kg</t>
  </si>
  <si>
    <t>260734746</t>
  </si>
  <si>
    <t>86</t>
  </si>
  <si>
    <t>9994062</t>
  </si>
  <si>
    <t>Závěsy celkem</t>
  </si>
  <si>
    <t>593782767</t>
  </si>
  <si>
    <t>87</t>
  </si>
  <si>
    <t>998767101</t>
  </si>
  <si>
    <t>Přesun hmot tonážní pro zámečnické konstrukce v objektech v do 6 m</t>
  </si>
  <si>
    <t>-1051988758</t>
  </si>
  <si>
    <t>783</t>
  </si>
  <si>
    <t>Dokončovací práce - nátěry</t>
  </si>
  <si>
    <t>88</t>
  </si>
  <si>
    <t>783601321</t>
  </si>
  <si>
    <t>Odrezivění článkových otopných těles před provedením nátěru</t>
  </si>
  <si>
    <t>2012420146</t>
  </si>
  <si>
    <t>89</t>
  </si>
  <si>
    <t>783601325</t>
  </si>
  <si>
    <t>Odmaštění článkových otopných těles vodou ředitelným odmašťovačem před provedením nátěru</t>
  </si>
  <si>
    <t>233904768</t>
  </si>
  <si>
    <t>90</t>
  </si>
  <si>
    <t>783601421</t>
  </si>
  <si>
    <t>Ometení článkových otopných těles před provedením nátěru</t>
  </si>
  <si>
    <t>768008763</t>
  </si>
  <si>
    <t>91</t>
  </si>
  <si>
    <t>783614111</t>
  </si>
  <si>
    <t>Základní jednonásobný syntetický nátěr článkových otopných těles</t>
  </si>
  <si>
    <t>-358396578</t>
  </si>
  <si>
    <t>94</t>
  </si>
  <si>
    <t>783614651</t>
  </si>
  <si>
    <t>Základní antikorozní jednonásobný syntetický potrubí DN do 50 mm</t>
  </si>
  <si>
    <t>2074222612</t>
  </si>
  <si>
    <t>95</t>
  </si>
  <si>
    <t>783614661</t>
  </si>
  <si>
    <t>Základní antikorozní jednonásobný syntetický potrubí přes DN 50 do DN 100 mm</t>
  </si>
  <si>
    <t>-12477189</t>
  </si>
  <si>
    <t>93</t>
  </si>
  <si>
    <t>783617117</t>
  </si>
  <si>
    <t>Krycí dvojnásobný syntetický nátěr článkových otopných těles</t>
  </si>
  <si>
    <t>693994186</t>
  </si>
  <si>
    <t>OST</t>
  </si>
  <si>
    <t>Ostatní</t>
  </si>
  <si>
    <t>49</t>
  </si>
  <si>
    <t>9930</t>
  </si>
  <si>
    <t>Topná zkouška</t>
  </si>
  <si>
    <t>h</t>
  </si>
  <si>
    <t>512</t>
  </si>
  <si>
    <t>-1591715731</t>
  </si>
  <si>
    <t>50</t>
  </si>
  <si>
    <t>99301</t>
  </si>
  <si>
    <t>Pomocné práce při montáži</t>
  </si>
  <si>
    <t>534792849</t>
  </si>
  <si>
    <t>51</t>
  </si>
  <si>
    <t>99302</t>
  </si>
  <si>
    <t>Pomocné práce při demontáži</t>
  </si>
  <si>
    <t>218068328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</si>
</sst>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topLeftCell="A10" workbookViewId="0">
      <selection activeCell="AD17" sqref="AD17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" customHeight="1">
      <c r="AR2" s="262"/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0"/>
      <c r="AQ5" s="20"/>
      <c r="AR5" s="18"/>
      <c r="BE5" s="222" t="s">
        <v>15</v>
      </c>
      <c r="BS5" s="15" t="s">
        <v>6</v>
      </c>
    </row>
    <row r="6" spans="1:74" s="1" customFormat="1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0"/>
      <c r="AQ6" s="20"/>
      <c r="AR6" s="18"/>
      <c r="BE6" s="223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3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3"/>
      <c r="BS8" s="15" t="s">
        <v>6</v>
      </c>
    </row>
    <row r="9" spans="1:74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3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23"/>
      <c r="BS10" s="15" t="s">
        <v>6</v>
      </c>
    </row>
    <row r="11" spans="1:74" s="1" customFormat="1" ht="18.45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23"/>
      <c r="BS11" s="15" t="s">
        <v>6</v>
      </c>
    </row>
    <row r="12" spans="1:74" s="1" customFormat="1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3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26</v>
      </c>
      <c r="AO13" s="20"/>
      <c r="AP13" s="20"/>
      <c r="AQ13" s="20"/>
      <c r="AR13" s="18"/>
      <c r="BE13" s="223"/>
      <c r="BS13" s="15" t="s">
        <v>6</v>
      </c>
    </row>
    <row r="14" spans="1:74" ht="13.2">
      <c r="B14" s="19"/>
      <c r="C14" s="20"/>
      <c r="D14" s="20"/>
      <c r="E14" s="228" t="s">
        <v>26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27</v>
      </c>
      <c r="AL14" s="20"/>
      <c r="AM14" s="20"/>
      <c r="AN14" s="29" t="s">
        <v>26</v>
      </c>
      <c r="AO14" s="20"/>
      <c r="AP14" s="20"/>
      <c r="AQ14" s="20"/>
      <c r="AR14" s="18"/>
      <c r="BE14" s="223"/>
      <c r="BS14" s="15" t="s">
        <v>6</v>
      </c>
    </row>
    <row r="15" spans="1:74" s="1" customFormat="1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3"/>
      <c r="BS15" s="15" t="s">
        <v>4</v>
      </c>
    </row>
    <row r="16" spans="1:74" s="1" customFormat="1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23"/>
      <c r="BS16" s="15" t="s">
        <v>4</v>
      </c>
    </row>
    <row r="17" spans="1:71" s="1" customFormat="1" ht="18.45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23"/>
      <c r="BS17" s="15" t="s">
        <v>30</v>
      </c>
    </row>
    <row r="18" spans="1:71" s="1" customFormat="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3"/>
      <c r="BS18" s="15" t="s">
        <v>6</v>
      </c>
    </row>
    <row r="19" spans="1:71" s="1" customFormat="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3"/>
      <c r="BS19" s="15" t="s">
        <v>6</v>
      </c>
    </row>
    <row r="20" spans="1:71" s="1" customFormat="1" ht="18.45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23"/>
      <c r="BS20" s="15" t="s">
        <v>30</v>
      </c>
    </row>
    <row r="21" spans="1:71" s="1" customFormat="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3"/>
    </row>
    <row r="22" spans="1:71" s="1" customFormat="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3"/>
    </row>
    <row r="23" spans="1:71" s="1" customFormat="1" ht="16.5" customHeight="1">
      <c r="B23" s="19"/>
      <c r="C23" s="20"/>
      <c r="D23" s="20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0"/>
      <c r="AP23" s="20"/>
      <c r="AQ23" s="20"/>
      <c r="AR23" s="18"/>
      <c r="BE23" s="223"/>
    </row>
    <row r="24" spans="1:71" s="1" customFormat="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3"/>
    </row>
    <row r="25" spans="1:71" s="1" customFormat="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3"/>
    </row>
    <row r="26" spans="1:71" s="2" customFormat="1" ht="25.95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1">
        <f>ROUND(AG94,2)</f>
        <v>0</v>
      </c>
      <c r="AL26" s="232"/>
      <c r="AM26" s="232"/>
      <c r="AN26" s="232"/>
      <c r="AO26" s="232"/>
      <c r="AP26" s="34"/>
      <c r="AQ26" s="34"/>
      <c r="AR26" s="37"/>
      <c r="BE26" s="223"/>
    </row>
    <row r="27" spans="1:71" s="2" customFormat="1" ht="6.9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3"/>
    </row>
    <row r="28" spans="1:71" s="2" customFormat="1" ht="13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3" t="s">
        <v>34</v>
      </c>
      <c r="M28" s="233"/>
      <c r="N28" s="233"/>
      <c r="O28" s="233"/>
      <c r="P28" s="233"/>
      <c r="Q28" s="34"/>
      <c r="R28" s="34"/>
      <c r="S28" s="34"/>
      <c r="T28" s="34"/>
      <c r="U28" s="34"/>
      <c r="V28" s="34"/>
      <c r="W28" s="233" t="s">
        <v>35</v>
      </c>
      <c r="X28" s="233"/>
      <c r="Y28" s="233"/>
      <c r="Z28" s="233"/>
      <c r="AA28" s="233"/>
      <c r="AB28" s="233"/>
      <c r="AC28" s="233"/>
      <c r="AD28" s="233"/>
      <c r="AE28" s="233"/>
      <c r="AF28" s="34"/>
      <c r="AG28" s="34"/>
      <c r="AH28" s="34"/>
      <c r="AI28" s="34"/>
      <c r="AJ28" s="34"/>
      <c r="AK28" s="233" t="s">
        <v>36</v>
      </c>
      <c r="AL28" s="233"/>
      <c r="AM28" s="233"/>
      <c r="AN28" s="233"/>
      <c r="AO28" s="233"/>
      <c r="AP28" s="34"/>
      <c r="AQ28" s="34"/>
      <c r="AR28" s="37"/>
      <c r="BE28" s="223"/>
    </row>
    <row r="29" spans="1:71" s="3" customFormat="1" ht="14.4" customHeight="1">
      <c r="B29" s="38"/>
      <c r="C29" s="39"/>
      <c r="D29" s="27" t="s">
        <v>37</v>
      </c>
      <c r="E29" s="39"/>
      <c r="F29" s="27" t="s">
        <v>38</v>
      </c>
      <c r="G29" s="39"/>
      <c r="H29" s="39"/>
      <c r="I29" s="39"/>
      <c r="J29" s="39"/>
      <c r="K29" s="39"/>
      <c r="L29" s="236">
        <v>0.21</v>
      </c>
      <c r="M29" s="235"/>
      <c r="N29" s="235"/>
      <c r="O29" s="235"/>
      <c r="P29" s="235"/>
      <c r="Q29" s="39"/>
      <c r="R29" s="39"/>
      <c r="S29" s="39"/>
      <c r="T29" s="39"/>
      <c r="U29" s="39"/>
      <c r="V29" s="39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39"/>
      <c r="AG29" s="39"/>
      <c r="AH29" s="39"/>
      <c r="AI29" s="39"/>
      <c r="AJ29" s="39"/>
      <c r="AK29" s="234">
        <f>ROUND(AV94, 2)</f>
        <v>0</v>
      </c>
      <c r="AL29" s="235"/>
      <c r="AM29" s="235"/>
      <c r="AN29" s="235"/>
      <c r="AO29" s="235"/>
      <c r="AP29" s="39"/>
      <c r="AQ29" s="39"/>
      <c r="AR29" s="40"/>
      <c r="BE29" s="224"/>
    </row>
    <row r="30" spans="1:71" s="3" customFormat="1" ht="14.4" customHeight="1">
      <c r="B30" s="38"/>
      <c r="C30" s="39"/>
      <c r="D30" s="39"/>
      <c r="E30" s="39"/>
      <c r="F30" s="27" t="s">
        <v>39</v>
      </c>
      <c r="G30" s="39"/>
      <c r="H30" s="39"/>
      <c r="I30" s="39"/>
      <c r="J30" s="39"/>
      <c r="K30" s="39"/>
      <c r="L30" s="236">
        <v>0.15</v>
      </c>
      <c r="M30" s="235"/>
      <c r="N30" s="235"/>
      <c r="O30" s="235"/>
      <c r="P30" s="235"/>
      <c r="Q30" s="39"/>
      <c r="R30" s="39"/>
      <c r="S30" s="39"/>
      <c r="T30" s="39"/>
      <c r="U30" s="39"/>
      <c r="V30" s="39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39"/>
      <c r="AG30" s="39"/>
      <c r="AH30" s="39"/>
      <c r="AI30" s="39"/>
      <c r="AJ30" s="39"/>
      <c r="AK30" s="234">
        <f>ROUND(AW94, 2)</f>
        <v>0</v>
      </c>
      <c r="AL30" s="235"/>
      <c r="AM30" s="235"/>
      <c r="AN30" s="235"/>
      <c r="AO30" s="235"/>
      <c r="AP30" s="39"/>
      <c r="AQ30" s="39"/>
      <c r="AR30" s="40"/>
      <c r="BE30" s="224"/>
    </row>
    <row r="31" spans="1:71" s="3" customFormat="1" ht="14.4" hidden="1" customHeight="1">
      <c r="B31" s="38"/>
      <c r="C31" s="39"/>
      <c r="D31" s="39"/>
      <c r="E31" s="39"/>
      <c r="F31" s="27" t="s">
        <v>40</v>
      </c>
      <c r="G31" s="39"/>
      <c r="H31" s="39"/>
      <c r="I31" s="39"/>
      <c r="J31" s="39"/>
      <c r="K31" s="39"/>
      <c r="L31" s="236">
        <v>0.21</v>
      </c>
      <c r="M31" s="235"/>
      <c r="N31" s="235"/>
      <c r="O31" s="235"/>
      <c r="P31" s="235"/>
      <c r="Q31" s="39"/>
      <c r="R31" s="39"/>
      <c r="S31" s="39"/>
      <c r="T31" s="39"/>
      <c r="U31" s="39"/>
      <c r="V31" s="39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39"/>
      <c r="AG31" s="39"/>
      <c r="AH31" s="39"/>
      <c r="AI31" s="39"/>
      <c r="AJ31" s="39"/>
      <c r="AK31" s="234">
        <v>0</v>
      </c>
      <c r="AL31" s="235"/>
      <c r="AM31" s="235"/>
      <c r="AN31" s="235"/>
      <c r="AO31" s="235"/>
      <c r="AP31" s="39"/>
      <c r="AQ31" s="39"/>
      <c r="AR31" s="40"/>
      <c r="BE31" s="224"/>
    </row>
    <row r="32" spans="1:71" s="3" customFormat="1" ht="14.4" hidden="1" customHeight="1">
      <c r="B32" s="38"/>
      <c r="C32" s="39"/>
      <c r="D32" s="39"/>
      <c r="E32" s="39"/>
      <c r="F32" s="27" t="s">
        <v>41</v>
      </c>
      <c r="G32" s="39"/>
      <c r="H32" s="39"/>
      <c r="I32" s="39"/>
      <c r="J32" s="39"/>
      <c r="K32" s="39"/>
      <c r="L32" s="236">
        <v>0.15</v>
      </c>
      <c r="M32" s="235"/>
      <c r="N32" s="235"/>
      <c r="O32" s="235"/>
      <c r="P32" s="235"/>
      <c r="Q32" s="39"/>
      <c r="R32" s="39"/>
      <c r="S32" s="39"/>
      <c r="T32" s="39"/>
      <c r="U32" s="39"/>
      <c r="V32" s="39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9"/>
      <c r="AG32" s="39"/>
      <c r="AH32" s="39"/>
      <c r="AI32" s="39"/>
      <c r="AJ32" s="39"/>
      <c r="AK32" s="234">
        <v>0</v>
      </c>
      <c r="AL32" s="235"/>
      <c r="AM32" s="235"/>
      <c r="AN32" s="235"/>
      <c r="AO32" s="235"/>
      <c r="AP32" s="39"/>
      <c r="AQ32" s="39"/>
      <c r="AR32" s="40"/>
      <c r="BE32" s="224"/>
    </row>
    <row r="33" spans="1:57" s="3" customFormat="1" ht="14.4" hidden="1" customHeight="1">
      <c r="B33" s="38"/>
      <c r="C33" s="39"/>
      <c r="D33" s="39"/>
      <c r="E33" s="39"/>
      <c r="F33" s="27" t="s">
        <v>42</v>
      </c>
      <c r="G33" s="39"/>
      <c r="H33" s="39"/>
      <c r="I33" s="39"/>
      <c r="J33" s="39"/>
      <c r="K33" s="39"/>
      <c r="L33" s="236">
        <v>0</v>
      </c>
      <c r="M33" s="235"/>
      <c r="N33" s="235"/>
      <c r="O33" s="235"/>
      <c r="P33" s="235"/>
      <c r="Q33" s="39"/>
      <c r="R33" s="39"/>
      <c r="S33" s="39"/>
      <c r="T33" s="39"/>
      <c r="U33" s="39"/>
      <c r="V33" s="39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9"/>
      <c r="AG33" s="39"/>
      <c r="AH33" s="39"/>
      <c r="AI33" s="39"/>
      <c r="AJ33" s="39"/>
      <c r="AK33" s="234">
        <v>0</v>
      </c>
      <c r="AL33" s="235"/>
      <c r="AM33" s="235"/>
      <c r="AN33" s="235"/>
      <c r="AO33" s="235"/>
      <c r="AP33" s="39"/>
      <c r="AQ33" s="39"/>
      <c r="AR33" s="40"/>
      <c r="BE33" s="224"/>
    </row>
    <row r="34" spans="1:57" s="2" customFormat="1" ht="6.9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3"/>
    </row>
    <row r="35" spans="1:57" s="2" customFormat="1" ht="25.95" customHeight="1">
      <c r="A35" s="32"/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237" t="s">
        <v>45</v>
      </c>
      <c r="Y35" s="238"/>
      <c r="Z35" s="238"/>
      <c r="AA35" s="238"/>
      <c r="AB35" s="238"/>
      <c r="AC35" s="43"/>
      <c r="AD35" s="43"/>
      <c r="AE35" s="43"/>
      <c r="AF35" s="43"/>
      <c r="AG35" s="43"/>
      <c r="AH35" s="43"/>
      <c r="AI35" s="43"/>
      <c r="AJ35" s="43"/>
      <c r="AK35" s="239">
        <f>SUM(AK26:AK33)</f>
        <v>0</v>
      </c>
      <c r="AL35" s="238"/>
      <c r="AM35" s="238"/>
      <c r="AN35" s="238"/>
      <c r="AO35" s="240"/>
      <c r="AP35" s="41"/>
      <c r="AQ35" s="41"/>
      <c r="AR35" s="37"/>
      <c r="BE35" s="32"/>
    </row>
    <row r="36" spans="1:57" s="2" customFormat="1" ht="6.9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" customHeight="1">
      <c r="B49" s="45"/>
      <c r="C49" s="46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47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0.199999999999999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0.199999999999999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0.199999999999999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0.199999999999999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0.199999999999999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0.199999999999999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0.199999999999999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0.199999999999999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0.199999999999999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0.19999999999999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3.2">
      <c r="A60" s="32"/>
      <c r="B60" s="33"/>
      <c r="C60" s="34"/>
      <c r="D60" s="50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48</v>
      </c>
      <c r="AI60" s="36"/>
      <c r="AJ60" s="36"/>
      <c r="AK60" s="36"/>
      <c r="AL60" s="36"/>
      <c r="AM60" s="50" t="s">
        <v>49</v>
      </c>
      <c r="AN60" s="36"/>
      <c r="AO60" s="36"/>
      <c r="AP60" s="34"/>
      <c r="AQ60" s="34"/>
      <c r="AR60" s="37"/>
      <c r="BE60" s="32"/>
    </row>
    <row r="61" spans="1:57" ht="10.199999999999999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0.199999999999999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0.199999999999999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3.2">
      <c r="A64" s="32"/>
      <c r="B64" s="33"/>
      <c r="C64" s="34"/>
      <c r="D64" s="47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51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0.199999999999999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0.199999999999999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0.199999999999999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0.199999999999999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0.19999999999999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0.199999999999999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0.199999999999999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0.199999999999999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0.199999999999999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0.199999999999999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3.2">
      <c r="A75" s="32"/>
      <c r="B75" s="33"/>
      <c r="C75" s="34"/>
      <c r="D75" s="50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48</v>
      </c>
      <c r="AI75" s="36"/>
      <c r="AJ75" s="36"/>
      <c r="AK75" s="36"/>
      <c r="AL75" s="36"/>
      <c r="AM75" s="50" t="s">
        <v>49</v>
      </c>
      <c r="AN75" s="36"/>
      <c r="AO75" s="36"/>
      <c r="AP75" s="34"/>
      <c r="AQ75" s="34"/>
      <c r="AR75" s="37"/>
      <c r="BE75" s="32"/>
    </row>
    <row r="76" spans="1:57" s="2" customFormat="1" ht="10.199999999999999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" customHeight="1">
      <c r="A82" s="32"/>
      <c r="B82" s="33"/>
      <c r="C82" s="21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OvaPavB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1" t="str">
        <f>K6</f>
        <v>Úprava otopného systému v budově B, VŠB-TU na ul. Studentská v Ostravě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1"/>
      <c r="AQ85" s="61"/>
      <c r="AR85" s="62"/>
    </row>
    <row r="86" spans="1:90" s="2" customFormat="1" ht="6.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Ostrava-Poruba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3" t="str">
        <f>IF(AN8= "","",AN8)</f>
        <v>12. 11. 2022</v>
      </c>
      <c r="AN87" s="243"/>
      <c r="AO87" s="34"/>
      <c r="AP87" s="34"/>
      <c r="AQ87" s="34"/>
      <c r="AR87" s="37"/>
      <c r="BE87" s="32"/>
    </row>
    <row r="88" spans="1:90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15.15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29</v>
      </c>
      <c r="AJ89" s="34"/>
      <c r="AK89" s="34"/>
      <c r="AL89" s="34"/>
      <c r="AM89" s="244" t="str">
        <f>IF(E17="","",E17)</f>
        <v xml:space="preserve"> </v>
      </c>
      <c r="AN89" s="245"/>
      <c r="AO89" s="245"/>
      <c r="AP89" s="245"/>
      <c r="AQ89" s="34"/>
      <c r="AR89" s="37"/>
      <c r="AS89" s="246" t="s">
        <v>53</v>
      </c>
      <c r="AT89" s="247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5.15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31</v>
      </c>
      <c r="AJ90" s="34"/>
      <c r="AK90" s="34"/>
      <c r="AL90" s="34"/>
      <c r="AM90" s="244" t="str">
        <f>IF(E20="","",E20)</f>
        <v xml:space="preserve"> </v>
      </c>
      <c r="AN90" s="245"/>
      <c r="AO90" s="245"/>
      <c r="AP90" s="245"/>
      <c r="AQ90" s="34"/>
      <c r="AR90" s="37"/>
      <c r="AS90" s="248"/>
      <c r="AT90" s="249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0"/>
      <c r="AT91" s="251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>
      <c r="A92" s="32"/>
      <c r="B92" s="33"/>
      <c r="C92" s="252" t="s">
        <v>54</v>
      </c>
      <c r="D92" s="253"/>
      <c r="E92" s="253"/>
      <c r="F92" s="253"/>
      <c r="G92" s="253"/>
      <c r="H92" s="71"/>
      <c r="I92" s="254" t="s">
        <v>55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5" t="s">
        <v>56</v>
      </c>
      <c r="AH92" s="253"/>
      <c r="AI92" s="253"/>
      <c r="AJ92" s="253"/>
      <c r="AK92" s="253"/>
      <c r="AL92" s="253"/>
      <c r="AM92" s="253"/>
      <c r="AN92" s="254" t="s">
        <v>57</v>
      </c>
      <c r="AO92" s="253"/>
      <c r="AP92" s="256"/>
      <c r="AQ92" s="72" t="s">
        <v>58</v>
      </c>
      <c r="AR92" s="37"/>
      <c r="AS92" s="73" t="s">
        <v>59</v>
      </c>
      <c r="AT92" s="74" t="s">
        <v>60</v>
      </c>
      <c r="AU92" s="74" t="s">
        <v>61</v>
      </c>
      <c r="AV92" s="74" t="s">
        <v>62</v>
      </c>
      <c r="AW92" s="74" t="s">
        <v>63</v>
      </c>
      <c r="AX92" s="74" t="s">
        <v>64</v>
      </c>
      <c r="AY92" s="74" t="s">
        <v>65</v>
      </c>
      <c r="AZ92" s="74" t="s">
        <v>66</v>
      </c>
      <c r="BA92" s="74" t="s">
        <v>67</v>
      </c>
      <c r="BB92" s="74" t="s">
        <v>68</v>
      </c>
      <c r="BC92" s="74" t="s">
        <v>69</v>
      </c>
      <c r="BD92" s="75" t="s">
        <v>70</v>
      </c>
      <c r="BE92" s="32"/>
    </row>
    <row r="93" spans="1:90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" customHeight="1">
      <c r="B94" s="79"/>
      <c r="C94" s="80" t="s">
        <v>71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0">
        <f>ROUND(AG95,2)</f>
        <v>0</v>
      </c>
      <c r="AH94" s="260"/>
      <c r="AI94" s="260"/>
      <c r="AJ94" s="260"/>
      <c r="AK94" s="260"/>
      <c r="AL94" s="260"/>
      <c r="AM94" s="260"/>
      <c r="AN94" s="261">
        <f>SUM(AG94,AT94)</f>
        <v>0</v>
      </c>
      <c r="AO94" s="261"/>
      <c r="AP94" s="261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72</v>
      </c>
      <c r="BT94" s="89" t="s">
        <v>73</v>
      </c>
      <c r="BV94" s="89" t="s">
        <v>74</v>
      </c>
      <c r="BW94" s="89" t="s">
        <v>5</v>
      </c>
      <c r="BX94" s="89" t="s">
        <v>75</v>
      </c>
      <c r="CL94" s="89" t="s">
        <v>1</v>
      </c>
    </row>
    <row r="95" spans="1:90" s="7" customFormat="1" ht="24.75" customHeight="1">
      <c r="A95" s="90" t="s">
        <v>76</v>
      </c>
      <c r="B95" s="91"/>
      <c r="C95" s="92"/>
      <c r="D95" s="259" t="s">
        <v>14</v>
      </c>
      <c r="E95" s="259"/>
      <c r="F95" s="259"/>
      <c r="G95" s="259"/>
      <c r="H95" s="259"/>
      <c r="I95" s="93"/>
      <c r="J95" s="259" t="s">
        <v>17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57">
        <f>'OvaPavB - Úprava otopného...'!J28</f>
        <v>0</v>
      </c>
      <c r="AH95" s="258"/>
      <c r="AI95" s="258"/>
      <c r="AJ95" s="258"/>
      <c r="AK95" s="258"/>
      <c r="AL95" s="258"/>
      <c r="AM95" s="258"/>
      <c r="AN95" s="257">
        <f>SUM(AG95,AT95)</f>
        <v>0</v>
      </c>
      <c r="AO95" s="258"/>
      <c r="AP95" s="258"/>
      <c r="AQ95" s="94" t="s">
        <v>77</v>
      </c>
      <c r="AR95" s="95"/>
      <c r="AS95" s="96">
        <v>0</v>
      </c>
      <c r="AT95" s="97">
        <f>ROUND(SUM(AV95:AW95),2)</f>
        <v>0</v>
      </c>
      <c r="AU95" s="98">
        <f>'OvaPavB - Úprava otopného...'!P120</f>
        <v>0</v>
      </c>
      <c r="AV95" s="97">
        <f>'OvaPavB - Úprava otopného...'!J31</f>
        <v>0</v>
      </c>
      <c r="AW95" s="97">
        <f>'OvaPavB - Úprava otopného...'!J32</f>
        <v>0</v>
      </c>
      <c r="AX95" s="97">
        <f>'OvaPavB - Úprava otopného...'!J33</f>
        <v>0</v>
      </c>
      <c r="AY95" s="97">
        <f>'OvaPavB - Úprava otopného...'!J34</f>
        <v>0</v>
      </c>
      <c r="AZ95" s="97">
        <f>'OvaPavB - Úprava otopného...'!F31</f>
        <v>0</v>
      </c>
      <c r="BA95" s="97">
        <f>'OvaPavB - Úprava otopného...'!F32</f>
        <v>0</v>
      </c>
      <c r="BB95" s="97">
        <f>'OvaPavB - Úprava otopného...'!F33</f>
        <v>0</v>
      </c>
      <c r="BC95" s="97">
        <f>'OvaPavB - Úprava otopného...'!F34</f>
        <v>0</v>
      </c>
      <c r="BD95" s="99">
        <f>'OvaPavB - Úprava otopného...'!F35</f>
        <v>0</v>
      </c>
      <c r="BT95" s="100" t="s">
        <v>78</v>
      </c>
      <c r="BU95" s="100" t="s">
        <v>79</v>
      </c>
      <c r="BV95" s="100" t="s">
        <v>74</v>
      </c>
      <c r="BW95" s="100" t="s">
        <v>5</v>
      </c>
      <c r="BX95" s="100" t="s">
        <v>75</v>
      </c>
      <c r="CL95" s="100" t="s">
        <v>1</v>
      </c>
    </row>
    <row r="96" spans="1:90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password="CC35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vaPavB - Úprava otopnéh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5" t="s">
        <v>5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8"/>
      <c r="AT3" s="15" t="s">
        <v>80</v>
      </c>
    </row>
    <row r="4" spans="1:46" s="1" customFormat="1" ht="24.9" customHeight="1">
      <c r="B4" s="18"/>
      <c r="D4" s="103" t="s">
        <v>81</v>
      </c>
      <c r="L4" s="18"/>
      <c r="M4" s="104" t="s">
        <v>10</v>
      </c>
      <c r="AT4" s="15" t="s">
        <v>4</v>
      </c>
    </row>
    <row r="5" spans="1:46" s="1" customFormat="1" ht="6.9" customHeight="1">
      <c r="B5" s="18"/>
      <c r="L5" s="18"/>
    </row>
    <row r="6" spans="1:46" s="2" customFormat="1" ht="12" customHeight="1">
      <c r="A6" s="32"/>
      <c r="B6" s="37"/>
      <c r="C6" s="32"/>
      <c r="D6" s="105" t="s">
        <v>16</v>
      </c>
      <c r="E6" s="32"/>
      <c r="F6" s="32"/>
      <c r="G6" s="32"/>
      <c r="H6" s="32"/>
      <c r="I6" s="32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30" customHeight="1">
      <c r="A7" s="32"/>
      <c r="B7" s="37"/>
      <c r="C7" s="32"/>
      <c r="D7" s="32"/>
      <c r="E7" s="263" t="s">
        <v>17</v>
      </c>
      <c r="F7" s="264"/>
      <c r="G7" s="264"/>
      <c r="H7" s="264"/>
      <c r="I7" s="32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0.199999999999999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105" t="s">
        <v>18</v>
      </c>
      <c r="E9" s="32"/>
      <c r="F9" s="106" t="s">
        <v>1</v>
      </c>
      <c r="G9" s="32"/>
      <c r="H9" s="32"/>
      <c r="I9" s="105" t="s">
        <v>19</v>
      </c>
      <c r="J9" s="106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05" t="s">
        <v>20</v>
      </c>
      <c r="E10" s="32"/>
      <c r="F10" s="106" t="s">
        <v>21</v>
      </c>
      <c r="G10" s="32"/>
      <c r="H10" s="32"/>
      <c r="I10" s="105" t="s">
        <v>22</v>
      </c>
      <c r="J10" s="107" t="str">
        <f>'Rekapitulace stavby'!AN8</f>
        <v>12. 11. 2022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8" customHeight="1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24</v>
      </c>
      <c r="E12" s="32"/>
      <c r="F12" s="32"/>
      <c r="G12" s="32"/>
      <c r="H12" s="32"/>
      <c r="I12" s="105" t="s">
        <v>25</v>
      </c>
      <c r="J12" s="106" t="str">
        <f>IF('Rekapitulace stavby'!AN10="","",'Rekapitulace stavby'!AN10)</f>
        <v/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6" t="str">
        <f>IF('Rekapitulace stavby'!E11="","",'Rekapitulace stavby'!E11)</f>
        <v xml:space="preserve"> </v>
      </c>
      <c r="F13" s="32"/>
      <c r="G13" s="32"/>
      <c r="H13" s="32"/>
      <c r="I13" s="105" t="s">
        <v>27</v>
      </c>
      <c r="J13" s="106" t="str">
        <f>IF('Rekapitulace stavby'!AN11="","",'Rekapitulace stavby'!AN11)</f>
        <v/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" customHeight="1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05" t="s">
        <v>28</v>
      </c>
      <c r="E15" s="32"/>
      <c r="F15" s="32"/>
      <c r="G15" s="32"/>
      <c r="H15" s="32"/>
      <c r="I15" s="105" t="s">
        <v>25</v>
      </c>
      <c r="J15" s="28" t="str">
        <f>'Rekapitulace stavby'!AN13</f>
        <v xml:space="preserve"> 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265" t="str">
        <f>'Rekapitulace stavby'!E14</f>
        <v xml:space="preserve"> </v>
      </c>
      <c r="F16" s="266"/>
      <c r="G16" s="266"/>
      <c r="H16" s="266"/>
      <c r="I16" s="105" t="s">
        <v>27</v>
      </c>
      <c r="J16" s="28" t="str">
        <f>'Rekapitulace stavby'!AN14</f>
        <v xml:space="preserve"> 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05" t="s">
        <v>29</v>
      </c>
      <c r="E18" s="32"/>
      <c r="F18" s="32"/>
      <c r="G18" s="32"/>
      <c r="H18" s="32"/>
      <c r="I18" s="105" t="s">
        <v>25</v>
      </c>
      <c r="J18" s="106" t="str">
        <f>IF('Rekapitulace stavby'!AN16="","",'Rekapitulace stavby'!AN16)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6" t="str">
        <f>IF('Rekapitulace stavby'!E17="","",'Rekapitulace stavby'!E17)</f>
        <v xml:space="preserve"> </v>
      </c>
      <c r="F19" s="32"/>
      <c r="G19" s="32"/>
      <c r="H19" s="32"/>
      <c r="I19" s="105" t="s">
        <v>27</v>
      </c>
      <c r="J19" s="106" t="str">
        <f>IF('Rekapitulace stavby'!AN17="","",'Rekapitulace stavby'!AN17)</f>
        <v/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05" t="s">
        <v>31</v>
      </c>
      <c r="E21" s="32"/>
      <c r="F21" s="32"/>
      <c r="G21" s="32"/>
      <c r="H21" s="32"/>
      <c r="I21" s="105" t="s">
        <v>25</v>
      </c>
      <c r="J21" s="106" t="str">
        <f>IF('Rekapitulace stavby'!AN19="","",'Rekapitulace stavby'!AN19)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6" t="str">
        <f>IF('Rekapitulace stavby'!E20="","",'Rekapitulace stavby'!E20)</f>
        <v xml:space="preserve"> </v>
      </c>
      <c r="F22" s="32"/>
      <c r="G22" s="32"/>
      <c r="H22" s="32"/>
      <c r="I22" s="105" t="s">
        <v>27</v>
      </c>
      <c r="J22" s="106" t="str">
        <f>IF('Rekapitulace stavby'!AN20="","",'Rekapitulace stavby'!AN20)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05" t="s">
        <v>32</v>
      </c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108"/>
      <c r="B25" s="109"/>
      <c r="C25" s="108"/>
      <c r="D25" s="108"/>
      <c r="E25" s="267" t="s">
        <v>1</v>
      </c>
      <c r="F25" s="267"/>
      <c r="G25" s="267"/>
      <c r="H25" s="267"/>
      <c r="I25" s="108"/>
      <c r="J25" s="108"/>
      <c r="K25" s="108"/>
      <c r="L25" s="110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</row>
    <row r="26" spans="1:31" s="2" customFormat="1" ht="6.9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" customHeight="1">
      <c r="A27" s="32"/>
      <c r="B27" s="37"/>
      <c r="C27" s="32"/>
      <c r="D27" s="111"/>
      <c r="E27" s="111"/>
      <c r="F27" s="111"/>
      <c r="G27" s="111"/>
      <c r="H27" s="111"/>
      <c r="I27" s="111"/>
      <c r="J27" s="111"/>
      <c r="K27" s="111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12" t="s">
        <v>33</v>
      </c>
      <c r="E28" s="32"/>
      <c r="F28" s="32"/>
      <c r="G28" s="32"/>
      <c r="H28" s="32"/>
      <c r="I28" s="32"/>
      <c r="J28" s="113">
        <f>ROUND(J120,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7"/>
      <c r="C30" s="32"/>
      <c r="D30" s="32"/>
      <c r="E30" s="32"/>
      <c r="F30" s="114" t="s">
        <v>35</v>
      </c>
      <c r="G30" s="32"/>
      <c r="H30" s="32"/>
      <c r="I30" s="114" t="s">
        <v>34</v>
      </c>
      <c r="J30" s="114" t="s">
        <v>36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7"/>
      <c r="C31" s="32"/>
      <c r="D31" s="115" t="s">
        <v>37</v>
      </c>
      <c r="E31" s="105" t="s">
        <v>38</v>
      </c>
      <c r="F31" s="116">
        <f>ROUND((SUM(BE120:BE232)),  2)</f>
        <v>0</v>
      </c>
      <c r="G31" s="32"/>
      <c r="H31" s="32"/>
      <c r="I31" s="117">
        <v>0.21</v>
      </c>
      <c r="J31" s="116">
        <f>ROUND(((SUM(BE120:BE232))*I31),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105" t="s">
        <v>39</v>
      </c>
      <c r="F32" s="116">
        <f>ROUND((SUM(BF120:BF232)),  2)</f>
        <v>0</v>
      </c>
      <c r="G32" s="32"/>
      <c r="H32" s="32"/>
      <c r="I32" s="117">
        <v>0.15</v>
      </c>
      <c r="J32" s="116">
        <f>ROUND(((SUM(BF120:BF232))*I32),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hidden="1" customHeight="1">
      <c r="A33" s="32"/>
      <c r="B33" s="37"/>
      <c r="C33" s="32"/>
      <c r="D33" s="32"/>
      <c r="E33" s="105" t="s">
        <v>40</v>
      </c>
      <c r="F33" s="116">
        <f>ROUND((SUM(BG120:BG232)),  2)</f>
        <v>0</v>
      </c>
      <c r="G33" s="32"/>
      <c r="H33" s="32"/>
      <c r="I33" s="117">
        <v>0.21</v>
      </c>
      <c r="J33" s="116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hidden="1" customHeight="1">
      <c r="A34" s="32"/>
      <c r="B34" s="37"/>
      <c r="C34" s="32"/>
      <c r="D34" s="32"/>
      <c r="E34" s="105" t="s">
        <v>41</v>
      </c>
      <c r="F34" s="116">
        <f>ROUND((SUM(BH120:BH232)),  2)</f>
        <v>0</v>
      </c>
      <c r="G34" s="32"/>
      <c r="H34" s="32"/>
      <c r="I34" s="117">
        <v>0.15</v>
      </c>
      <c r="J34" s="116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05" t="s">
        <v>42</v>
      </c>
      <c r="F35" s="116">
        <f>ROUND((SUM(BI120:BI232)),  2)</f>
        <v>0</v>
      </c>
      <c r="G35" s="32"/>
      <c r="H35" s="32"/>
      <c r="I35" s="117">
        <v>0</v>
      </c>
      <c r="J35" s="116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" customHeight="1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8"/>
      <c r="D37" s="119" t="s">
        <v>43</v>
      </c>
      <c r="E37" s="120"/>
      <c r="F37" s="120"/>
      <c r="G37" s="121" t="s">
        <v>44</v>
      </c>
      <c r="H37" s="122" t="s">
        <v>45</v>
      </c>
      <c r="I37" s="120"/>
      <c r="J37" s="123">
        <f>SUM(J28:J35)</f>
        <v>0</v>
      </c>
      <c r="K37" s="124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" customHeight="1">
      <c r="B39" s="18"/>
      <c r="L39" s="18"/>
    </row>
    <row r="40" spans="1:31" s="1" customFormat="1" ht="14.4" customHeight="1">
      <c r="B40" s="18"/>
      <c r="L40" s="18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9"/>
      <c r="D50" s="125" t="s">
        <v>46</v>
      </c>
      <c r="E50" s="126"/>
      <c r="F50" s="126"/>
      <c r="G50" s="125" t="s">
        <v>47</v>
      </c>
      <c r="H50" s="126"/>
      <c r="I50" s="126"/>
      <c r="J50" s="126"/>
      <c r="K50" s="126"/>
      <c r="L50" s="49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2"/>
      <c r="B61" s="37"/>
      <c r="C61" s="32"/>
      <c r="D61" s="127" t="s">
        <v>48</v>
      </c>
      <c r="E61" s="128"/>
      <c r="F61" s="129" t="s">
        <v>49</v>
      </c>
      <c r="G61" s="127" t="s">
        <v>48</v>
      </c>
      <c r="H61" s="128"/>
      <c r="I61" s="128"/>
      <c r="J61" s="130" t="s">
        <v>49</v>
      </c>
      <c r="K61" s="12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2"/>
      <c r="B65" s="37"/>
      <c r="C65" s="32"/>
      <c r="D65" s="125" t="s">
        <v>50</v>
      </c>
      <c r="E65" s="131"/>
      <c r="F65" s="131"/>
      <c r="G65" s="125" t="s">
        <v>51</v>
      </c>
      <c r="H65" s="131"/>
      <c r="I65" s="131"/>
      <c r="J65" s="131"/>
      <c r="K65" s="131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2"/>
      <c r="B76" s="37"/>
      <c r="C76" s="32"/>
      <c r="D76" s="127" t="s">
        <v>48</v>
      </c>
      <c r="E76" s="128"/>
      <c r="F76" s="129" t="s">
        <v>49</v>
      </c>
      <c r="G76" s="127" t="s">
        <v>48</v>
      </c>
      <c r="H76" s="128"/>
      <c r="I76" s="128"/>
      <c r="J76" s="130" t="s">
        <v>49</v>
      </c>
      <c r="K76" s="12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82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30" customHeight="1">
      <c r="A85" s="32"/>
      <c r="B85" s="33"/>
      <c r="C85" s="34"/>
      <c r="D85" s="34"/>
      <c r="E85" s="241" t="str">
        <f>E7</f>
        <v>Úprava otopného systému v budově B, VŠB-TU na ul. Studentská v Ostravě</v>
      </c>
      <c r="F85" s="268"/>
      <c r="G85" s="268"/>
      <c r="H85" s="26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4"/>
      <c r="E87" s="34"/>
      <c r="F87" s="25" t="str">
        <f>F10</f>
        <v>Ostrava-Poruba</v>
      </c>
      <c r="G87" s="34"/>
      <c r="H87" s="34"/>
      <c r="I87" s="27" t="s">
        <v>22</v>
      </c>
      <c r="J87" s="64" t="str">
        <f>IF(J10="","",J10)</f>
        <v>12. 11. 2022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15" customHeight="1">
      <c r="A89" s="32"/>
      <c r="B89" s="33"/>
      <c r="C89" s="27" t="s">
        <v>24</v>
      </c>
      <c r="D89" s="34"/>
      <c r="E89" s="34"/>
      <c r="F89" s="25" t="str">
        <f>E13</f>
        <v xml:space="preserve"> </v>
      </c>
      <c r="G89" s="34"/>
      <c r="H89" s="34"/>
      <c r="I89" s="27" t="s">
        <v>29</v>
      </c>
      <c r="J89" s="30" t="str">
        <f>E19</f>
        <v xml:space="preserve"> 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15" customHeight="1">
      <c r="A90" s="32"/>
      <c r="B90" s="33"/>
      <c r="C90" s="27" t="s">
        <v>28</v>
      </c>
      <c r="D90" s="34"/>
      <c r="E90" s="34"/>
      <c r="F90" s="25" t="str">
        <f>IF(E16="","",E16)</f>
        <v xml:space="preserve"> </v>
      </c>
      <c r="G90" s="34"/>
      <c r="H90" s="34"/>
      <c r="I90" s="27" t="s">
        <v>31</v>
      </c>
      <c r="J90" s="30" t="str">
        <f>E22</f>
        <v xml:space="preserve"> </v>
      </c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36" t="s">
        <v>83</v>
      </c>
      <c r="D92" s="137"/>
      <c r="E92" s="137"/>
      <c r="F92" s="137"/>
      <c r="G92" s="137"/>
      <c r="H92" s="137"/>
      <c r="I92" s="137"/>
      <c r="J92" s="138" t="s">
        <v>84</v>
      </c>
      <c r="K92" s="137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8" customHeight="1">
      <c r="A94" s="32"/>
      <c r="B94" s="33"/>
      <c r="C94" s="139" t="s">
        <v>85</v>
      </c>
      <c r="D94" s="34"/>
      <c r="E94" s="34"/>
      <c r="F94" s="34"/>
      <c r="G94" s="34"/>
      <c r="H94" s="34"/>
      <c r="I94" s="34"/>
      <c r="J94" s="82">
        <f>J120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86</v>
      </c>
    </row>
    <row r="95" spans="1:47" s="9" customFormat="1" ht="24.9" customHeight="1">
      <c r="B95" s="140"/>
      <c r="C95" s="141"/>
      <c r="D95" s="142" t="s">
        <v>87</v>
      </c>
      <c r="E95" s="143"/>
      <c r="F95" s="143"/>
      <c r="G95" s="143"/>
      <c r="H95" s="143"/>
      <c r="I95" s="143"/>
      <c r="J95" s="144">
        <f>J121</f>
        <v>0</v>
      </c>
      <c r="K95" s="141"/>
      <c r="L95" s="145"/>
    </row>
    <row r="96" spans="1:47" s="10" customFormat="1" ht="19.95" customHeight="1">
      <c r="B96" s="146"/>
      <c r="C96" s="147"/>
      <c r="D96" s="148" t="s">
        <v>88</v>
      </c>
      <c r="E96" s="149"/>
      <c r="F96" s="149"/>
      <c r="G96" s="149"/>
      <c r="H96" s="149"/>
      <c r="I96" s="149"/>
      <c r="J96" s="150">
        <f>J122</f>
        <v>0</v>
      </c>
      <c r="K96" s="147"/>
      <c r="L96" s="151"/>
    </row>
    <row r="97" spans="1:31" s="10" customFormat="1" ht="19.95" customHeight="1">
      <c r="B97" s="146"/>
      <c r="C97" s="147"/>
      <c r="D97" s="148" t="s">
        <v>89</v>
      </c>
      <c r="E97" s="149"/>
      <c r="F97" s="149"/>
      <c r="G97" s="149"/>
      <c r="H97" s="149"/>
      <c r="I97" s="149"/>
      <c r="J97" s="150">
        <f>J133</f>
        <v>0</v>
      </c>
      <c r="K97" s="147"/>
      <c r="L97" s="151"/>
    </row>
    <row r="98" spans="1:31" s="10" customFormat="1" ht="19.95" customHeight="1">
      <c r="B98" s="146"/>
      <c r="C98" s="147"/>
      <c r="D98" s="148" t="s">
        <v>90</v>
      </c>
      <c r="E98" s="149"/>
      <c r="F98" s="149"/>
      <c r="G98" s="149"/>
      <c r="H98" s="149"/>
      <c r="I98" s="149"/>
      <c r="J98" s="150">
        <f>J168</f>
        <v>0</v>
      </c>
      <c r="K98" s="147"/>
      <c r="L98" s="151"/>
    </row>
    <row r="99" spans="1:31" s="10" customFormat="1" ht="19.95" customHeight="1">
      <c r="B99" s="146"/>
      <c r="C99" s="147"/>
      <c r="D99" s="148" t="s">
        <v>91</v>
      </c>
      <c r="E99" s="149"/>
      <c r="F99" s="149"/>
      <c r="G99" s="149"/>
      <c r="H99" s="149"/>
      <c r="I99" s="149"/>
      <c r="J99" s="150">
        <f>J204</f>
        <v>0</v>
      </c>
      <c r="K99" s="147"/>
      <c r="L99" s="151"/>
    </row>
    <row r="100" spans="1:31" s="10" customFormat="1" ht="19.95" customHeight="1">
      <c r="B100" s="146"/>
      <c r="C100" s="147"/>
      <c r="D100" s="148" t="s">
        <v>92</v>
      </c>
      <c r="E100" s="149"/>
      <c r="F100" s="149"/>
      <c r="G100" s="149"/>
      <c r="H100" s="149"/>
      <c r="I100" s="149"/>
      <c r="J100" s="150">
        <f>J217</f>
        <v>0</v>
      </c>
      <c r="K100" s="147"/>
      <c r="L100" s="151"/>
    </row>
    <row r="101" spans="1:31" s="10" customFormat="1" ht="19.95" customHeight="1">
      <c r="B101" s="146"/>
      <c r="C101" s="147"/>
      <c r="D101" s="148" t="s">
        <v>93</v>
      </c>
      <c r="E101" s="149"/>
      <c r="F101" s="149"/>
      <c r="G101" s="149"/>
      <c r="H101" s="149"/>
      <c r="I101" s="149"/>
      <c r="J101" s="150">
        <f>J221</f>
        <v>0</v>
      </c>
      <c r="K101" s="147"/>
      <c r="L101" s="151"/>
    </row>
    <row r="102" spans="1:31" s="9" customFormat="1" ht="24.9" customHeight="1">
      <c r="B102" s="140"/>
      <c r="C102" s="141"/>
      <c r="D102" s="142" t="s">
        <v>94</v>
      </c>
      <c r="E102" s="143"/>
      <c r="F102" s="143"/>
      <c r="G102" s="143"/>
      <c r="H102" s="143"/>
      <c r="I102" s="143"/>
      <c r="J102" s="144">
        <f>J229</f>
        <v>0</v>
      </c>
      <c r="K102" s="141"/>
      <c r="L102" s="145"/>
    </row>
    <row r="103" spans="1:31" s="2" customFormat="1" ht="21.75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95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30" customHeight="1">
      <c r="A112" s="32"/>
      <c r="B112" s="33"/>
      <c r="C112" s="34"/>
      <c r="D112" s="34"/>
      <c r="E112" s="241" t="str">
        <f>E7</f>
        <v>Úprava otopného systému v budově B, VŠB-TU na ul. Studentská v Ostravě</v>
      </c>
      <c r="F112" s="268"/>
      <c r="G112" s="268"/>
      <c r="H112" s="268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4"/>
      <c r="E114" s="34"/>
      <c r="F114" s="25" t="str">
        <f>F10</f>
        <v>Ostrava-Poruba</v>
      </c>
      <c r="G114" s="34"/>
      <c r="H114" s="34"/>
      <c r="I114" s="27" t="s">
        <v>22</v>
      </c>
      <c r="J114" s="64" t="str">
        <f>IF(J10="","",J10)</f>
        <v>12. 11. 2022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24</v>
      </c>
      <c r="D116" s="34"/>
      <c r="E116" s="34"/>
      <c r="F116" s="25" t="str">
        <f>E13</f>
        <v xml:space="preserve"> </v>
      </c>
      <c r="G116" s="34"/>
      <c r="H116" s="34"/>
      <c r="I116" s="27" t="s">
        <v>29</v>
      </c>
      <c r="J116" s="30" t="str">
        <f>E19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28</v>
      </c>
      <c r="D117" s="34"/>
      <c r="E117" s="34"/>
      <c r="F117" s="25" t="str">
        <f>IF(E16="","",E16)</f>
        <v xml:space="preserve"> </v>
      </c>
      <c r="G117" s="34"/>
      <c r="H117" s="34"/>
      <c r="I117" s="27" t="s">
        <v>31</v>
      </c>
      <c r="J117" s="30" t="str">
        <f>E22</f>
        <v xml:space="preserve">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52"/>
      <c r="B119" s="153"/>
      <c r="C119" s="154" t="s">
        <v>96</v>
      </c>
      <c r="D119" s="155" t="s">
        <v>58</v>
      </c>
      <c r="E119" s="155" t="s">
        <v>54</v>
      </c>
      <c r="F119" s="155" t="s">
        <v>55</v>
      </c>
      <c r="G119" s="155" t="s">
        <v>97</v>
      </c>
      <c r="H119" s="155" t="s">
        <v>98</v>
      </c>
      <c r="I119" s="155" t="s">
        <v>99</v>
      </c>
      <c r="J119" s="156" t="s">
        <v>84</v>
      </c>
      <c r="K119" s="157" t="s">
        <v>100</v>
      </c>
      <c r="L119" s="158"/>
      <c r="M119" s="73" t="s">
        <v>1</v>
      </c>
      <c r="N119" s="74" t="s">
        <v>37</v>
      </c>
      <c r="O119" s="74" t="s">
        <v>101</v>
      </c>
      <c r="P119" s="74" t="s">
        <v>102</v>
      </c>
      <c r="Q119" s="74" t="s">
        <v>103</v>
      </c>
      <c r="R119" s="74" t="s">
        <v>104</v>
      </c>
      <c r="S119" s="74" t="s">
        <v>105</v>
      </c>
      <c r="T119" s="75" t="s">
        <v>106</v>
      </c>
      <c r="U119" s="152"/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/>
    </row>
    <row r="120" spans="1:65" s="2" customFormat="1" ht="22.8" customHeight="1">
      <c r="A120" s="32"/>
      <c r="B120" s="33"/>
      <c r="C120" s="80" t="s">
        <v>107</v>
      </c>
      <c r="D120" s="34"/>
      <c r="E120" s="34"/>
      <c r="F120" s="34"/>
      <c r="G120" s="34"/>
      <c r="H120" s="34"/>
      <c r="I120" s="34"/>
      <c r="J120" s="159">
        <f>BK120</f>
        <v>0</v>
      </c>
      <c r="K120" s="34"/>
      <c r="L120" s="37"/>
      <c r="M120" s="76"/>
      <c r="N120" s="160"/>
      <c r="O120" s="77"/>
      <c r="P120" s="161">
        <f>P121+P229</f>
        <v>0</v>
      </c>
      <c r="Q120" s="77"/>
      <c r="R120" s="161">
        <f>R121+R229</f>
        <v>1.4209599999999998</v>
      </c>
      <c r="S120" s="77"/>
      <c r="T120" s="162">
        <f>T121+T229</f>
        <v>2.58955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72</v>
      </c>
      <c r="AU120" s="15" t="s">
        <v>86</v>
      </c>
      <c r="BK120" s="163">
        <f>BK121+BK229</f>
        <v>0</v>
      </c>
    </row>
    <row r="121" spans="1:65" s="12" customFormat="1" ht="25.95" customHeight="1">
      <c r="B121" s="164"/>
      <c r="C121" s="165"/>
      <c r="D121" s="166" t="s">
        <v>72</v>
      </c>
      <c r="E121" s="167" t="s">
        <v>108</v>
      </c>
      <c r="F121" s="167" t="s">
        <v>109</v>
      </c>
      <c r="G121" s="165"/>
      <c r="H121" s="165"/>
      <c r="I121" s="168"/>
      <c r="J121" s="169">
        <f>BK121</f>
        <v>0</v>
      </c>
      <c r="K121" s="165"/>
      <c r="L121" s="170"/>
      <c r="M121" s="171"/>
      <c r="N121" s="172"/>
      <c r="O121" s="172"/>
      <c r="P121" s="173">
        <f>P122+P133+P168+P204+P217+P221</f>
        <v>0</v>
      </c>
      <c r="Q121" s="172"/>
      <c r="R121" s="173">
        <f>R122+R133+R168+R204+R217+R221</f>
        <v>1.4209599999999998</v>
      </c>
      <c r="S121" s="172"/>
      <c r="T121" s="174">
        <f>T122+T133+T168+T204+T217+T221</f>
        <v>2.58955</v>
      </c>
      <c r="AR121" s="175" t="s">
        <v>80</v>
      </c>
      <c r="AT121" s="176" t="s">
        <v>72</v>
      </c>
      <c r="AU121" s="176" t="s">
        <v>73</v>
      </c>
      <c r="AY121" s="175" t="s">
        <v>110</v>
      </c>
      <c r="BK121" s="177">
        <f>BK122+BK133+BK168+BK204+BK217+BK221</f>
        <v>0</v>
      </c>
    </row>
    <row r="122" spans="1:65" s="12" customFormat="1" ht="22.8" customHeight="1">
      <c r="B122" s="164"/>
      <c r="C122" s="165"/>
      <c r="D122" s="166" t="s">
        <v>72</v>
      </c>
      <c r="E122" s="178" t="s">
        <v>111</v>
      </c>
      <c r="F122" s="178" t="s">
        <v>112</v>
      </c>
      <c r="G122" s="165"/>
      <c r="H122" s="165"/>
      <c r="I122" s="168"/>
      <c r="J122" s="179">
        <f>BK122</f>
        <v>0</v>
      </c>
      <c r="K122" s="165"/>
      <c r="L122" s="170"/>
      <c r="M122" s="171"/>
      <c r="N122" s="172"/>
      <c r="O122" s="172"/>
      <c r="P122" s="173">
        <f>SUM(P123:P132)</f>
        <v>0</v>
      </c>
      <c r="Q122" s="172"/>
      <c r="R122" s="173">
        <f>SUM(R123:R132)</f>
        <v>0.15992000000000001</v>
      </c>
      <c r="S122" s="172"/>
      <c r="T122" s="174">
        <f>SUM(T123:T132)</f>
        <v>0</v>
      </c>
      <c r="AR122" s="175" t="s">
        <v>80</v>
      </c>
      <c r="AT122" s="176" t="s">
        <v>72</v>
      </c>
      <c r="AU122" s="176" t="s">
        <v>78</v>
      </c>
      <c r="AY122" s="175" t="s">
        <v>110</v>
      </c>
      <c r="BK122" s="177">
        <f>SUM(BK123:BK132)</f>
        <v>0</v>
      </c>
    </row>
    <row r="123" spans="1:65" s="2" customFormat="1" ht="24.15" customHeight="1">
      <c r="A123" s="32"/>
      <c r="B123" s="33"/>
      <c r="C123" s="180" t="s">
        <v>78</v>
      </c>
      <c r="D123" s="180" t="s">
        <v>113</v>
      </c>
      <c r="E123" s="181" t="s">
        <v>114</v>
      </c>
      <c r="F123" s="182" t="s">
        <v>115</v>
      </c>
      <c r="G123" s="183" t="s">
        <v>116</v>
      </c>
      <c r="H123" s="184">
        <v>126</v>
      </c>
      <c r="I123" s="185"/>
      <c r="J123" s="186">
        <f>ROUND(I123*H123,2)</f>
        <v>0</v>
      </c>
      <c r="K123" s="187"/>
      <c r="L123" s="37"/>
      <c r="M123" s="188" t="s">
        <v>1</v>
      </c>
      <c r="N123" s="189" t="s">
        <v>38</v>
      </c>
      <c r="O123" s="69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2" t="s">
        <v>117</v>
      </c>
      <c r="AT123" s="192" t="s">
        <v>113</v>
      </c>
      <c r="AU123" s="192" t="s">
        <v>80</v>
      </c>
      <c r="AY123" s="15" t="s">
        <v>110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5" t="s">
        <v>78</v>
      </c>
      <c r="BK123" s="193">
        <f>ROUND(I123*H123,2)</f>
        <v>0</v>
      </c>
      <c r="BL123" s="15" t="s">
        <v>117</v>
      </c>
      <c r="BM123" s="192" t="s">
        <v>118</v>
      </c>
    </row>
    <row r="124" spans="1:65" s="2" customFormat="1" ht="24.15" customHeight="1">
      <c r="A124" s="32"/>
      <c r="B124" s="33"/>
      <c r="C124" s="194" t="s">
        <v>80</v>
      </c>
      <c r="D124" s="194" t="s">
        <v>119</v>
      </c>
      <c r="E124" s="195" t="s">
        <v>120</v>
      </c>
      <c r="F124" s="196" t="s">
        <v>121</v>
      </c>
      <c r="G124" s="197" t="s">
        <v>116</v>
      </c>
      <c r="H124" s="198">
        <v>7</v>
      </c>
      <c r="I124" s="199"/>
      <c r="J124" s="200">
        <f>ROUND(I124*H124,2)</f>
        <v>0</v>
      </c>
      <c r="K124" s="201"/>
      <c r="L124" s="202"/>
      <c r="M124" s="203" t="s">
        <v>1</v>
      </c>
      <c r="N124" s="204" t="s">
        <v>38</v>
      </c>
      <c r="O124" s="69"/>
      <c r="P124" s="190">
        <f>O124*H124</f>
        <v>0</v>
      </c>
      <c r="Q124" s="190">
        <v>2.5000000000000001E-3</v>
      </c>
      <c r="R124" s="190">
        <f>Q124*H124</f>
        <v>1.7500000000000002E-2</v>
      </c>
      <c r="S124" s="190">
        <v>0</v>
      </c>
      <c r="T124" s="19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2" t="s">
        <v>122</v>
      </c>
      <c r="AT124" s="192" t="s">
        <v>119</v>
      </c>
      <c r="AU124" s="192" t="s">
        <v>80</v>
      </c>
      <c r="AY124" s="15" t="s">
        <v>110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5" t="s">
        <v>78</v>
      </c>
      <c r="BK124" s="193">
        <f>ROUND(I124*H124,2)</f>
        <v>0</v>
      </c>
      <c r="BL124" s="15" t="s">
        <v>117</v>
      </c>
      <c r="BM124" s="192" t="s">
        <v>123</v>
      </c>
    </row>
    <row r="125" spans="1:65" s="13" customFormat="1" ht="10.199999999999999">
      <c r="B125" s="205"/>
      <c r="C125" s="206"/>
      <c r="D125" s="207" t="s">
        <v>124</v>
      </c>
      <c r="E125" s="208" t="s">
        <v>1</v>
      </c>
      <c r="F125" s="209" t="s">
        <v>125</v>
      </c>
      <c r="G125" s="206"/>
      <c r="H125" s="210">
        <v>7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124</v>
      </c>
      <c r="AU125" s="216" t="s">
        <v>80</v>
      </c>
      <c r="AV125" s="13" t="s">
        <v>80</v>
      </c>
      <c r="AW125" s="13" t="s">
        <v>30</v>
      </c>
      <c r="AX125" s="13" t="s">
        <v>78</v>
      </c>
      <c r="AY125" s="216" t="s">
        <v>110</v>
      </c>
    </row>
    <row r="126" spans="1:65" s="2" customFormat="1" ht="24.15" customHeight="1">
      <c r="A126" s="32"/>
      <c r="B126" s="33"/>
      <c r="C126" s="194" t="s">
        <v>126</v>
      </c>
      <c r="D126" s="194" t="s">
        <v>119</v>
      </c>
      <c r="E126" s="195" t="s">
        <v>127</v>
      </c>
      <c r="F126" s="196" t="s">
        <v>128</v>
      </c>
      <c r="G126" s="197" t="s">
        <v>116</v>
      </c>
      <c r="H126" s="198">
        <v>40</v>
      </c>
      <c r="I126" s="199"/>
      <c r="J126" s="200">
        <f>ROUND(I126*H126,2)</f>
        <v>0</v>
      </c>
      <c r="K126" s="201"/>
      <c r="L126" s="202"/>
      <c r="M126" s="203" t="s">
        <v>1</v>
      </c>
      <c r="N126" s="204" t="s">
        <v>38</v>
      </c>
      <c r="O126" s="69"/>
      <c r="P126" s="190">
        <f>O126*H126</f>
        <v>0</v>
      </c>
      <c r="Q126" s="190">
        <v>8.8000000000000003E-4</v>
      </c>
      <c r="R126" s="190">
        <f>Q126*H126</f>
        <v>3.5200000000000002E-2</v>
      </c>
      <c r="S126" s="190">
        <v>0</v>
      </c>
      <c r="T126" s="19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2" t="s">
        <v>122</v>
      </c>
      <c r="AT126" s="192" t="s">
        <v>119</v>
      </c>
      <c r="AU126" s="192" t="s">
        <v>80</v>
      </c>
      <c r="AY126" s="15" t="s">
        <v>110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5" t="s">
        <v>78</v>
      </c>
      <c r="BK126" s="193">
        <f>ROUND(I126*H126,2)</f>
        <v>0</v>
      </c>
      <c r="BL126" s="15" t="s">
        <v>117</v>
      </c>
      <c r="BM126" s="192" t="s">
        <v>129</v>
      </c>
    </row>
    <row r="127" spans="1:65" s="13" customFormat="1" ht="10.199999999999999">
      <c r="B127" s="205"/>
      <c r="C127" s="206"/>
      <c r="D127" s="207" t="s">
        <v>124</v>
      </c>
      <c r="E127" s="208" t="s">
        <v>1</v>
      </c>
      <c r="F127" s="209" t="s">
        <v>130</v>
      </c>
      <c r="G127" s="206"/>
      <c r="H127" s="210">
        <v>40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124</v>
      </c>
      <c r="AU127" s="216" t="s">
        <v>80</v>
      </c>
      <c r="AV127" s="13" t="s">
        <v>80</v>
      </c>
      <c r="AW127" s="13" t="s">
        <v>30</v>
      </c>
      <c r="AX127" s="13" t="s">
        <v>78</v>
      </c>
      <c r="AY127" s="216" t="s">
        <v>110</v>
      </c>
    </row>
    <row r="128" spans="1:65" s="2" customFormat="1" ht="24.15" customHeight="1">
      <c r="A128" s="32"/>
      <c r="B128" s="33"/>
      <c r="C128" s="194" t="s">
        <v>131</v>
      </c>
      <c r="D128" s="194" t="s">
        <v>119</v>
      </c>
      <c r="E128" s="195" t="s">
        <v>132</v>
      </c>
      <c r="F128" s="196" t="s">
        <v>133</v>
      </c>
      <c r="G128" s="197" t="s">
        <v>116</v>
      </c>
      <c r="H128" s="198">
        <v>37</v>
      </c>
      <c r="I128" s="199"/>
      <c r="J128" s="200">
        <f>ROUND(I128*H128,2)</f>
        <v>0</v>
      </c>
      <c r="K128" s="201"/>
      <c r="L128" s="202"/>
      <c r="M128" s="203" t="s">
        <v>1</v>
      </c>
      <c r="N128" s="204" t="s">
        <v>38</v>
      </c>
      <c r="O128" s="69"/>
      <c r="P128" s="190">
        <f>O128*H128</f>
        <v>0</v>
      </c>
      <c r="Q128" s="190">
        <v>1.32E-3</v>
      </c>
      <c r="R128" s="190">
        <f>Q128*H128</f>
        <v>4.8840000000000001E-2</v>
      </c>
      <c r="S128" s="190">
        <v>0</v>
      </c>
      <c r="T128" s="19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2" t="s">
        <v>122</v>
      </c>
      <c r="AT128" s="192" t="s">
        <v>119</v>
      </c>
      <c r="AU128" s="192" t="s">
        <v>80</v>
      </c>
      <c r="AY128" s="15" t="s">
        <v>110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5" t="s">
        <v>78</v>
      </c>
      <c r="BK128" s="193">
        <f>ROUND(I128*H128,2)</f>
        <v>0</v>
      </c>
      <c r="BL128" s="15" t="s">
        <v>117</v>
      </c>
      <c r="BM128" s="192" t="s">
        <v>134</v>
      </c>
    </row>
    <row r="129" spans="1:65" s="13" customFormat="1" ht="10.199999999999999">
      <c r="B129" s="205"/>
      <c r="C129" s="206"/>
      <c r="D129" s="207" t="s">
        <v>124</v>
      </c>
      <c r="E129" s="208" t="s">
        <v>1</v>
      </c>
      <c r="F129" s="209" t="s">
        <v>135</v>
      </c>
      <c r="G129" s="206"/>
      <c r="H129" s="210">
        <v>37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124</v>
      </c>
      <c r="AU129" s="216" t="s">
        <v>80</v>
      </c>
      <c r="AV129" s="13" t="s">
        <v>80</v>
      </c>
      <c r="AW129" s="13" t="s">
        <v>30</v>
      </c>
      <c r="AX129" s="13" t="s">
        <v>78</v>
      </c>
      <c r="AY129" s="216" t="s">
        <v>110</v>
      </c>
    </row>
    <row r="130" spans="1:65" s="2" customFormat="1" ht="24.15" customHeight="1">
      <c r="A130" s="32"/>
      <c r="B130" s="33"/>
      <c r="C130" s="194" t="s">
        <v>136</v>
      </c>
      <c r="D130" s="194" t="s">
        <v>119</v>
      </c>
      <c r="E130" s="195" t="s">
        <v>137</v>
      </c>
      <c r="F130" s="196" t="s">
        <v>138</v>
      </c>
      <c r="G130" s="197" t="s">
        <v>116</v>
      </c>
      <c r="H130" s="198">
        <v>42</v>
      </c>
      <c r="I130" s="199"/>
      <c r="J130" s="200">
        <f>ROUND(I130*H130,2)</f>
        <v>0</v>
      </c>
      <c r="K130" s="201"/>
      <c r="L130" s="202"/>
      <c r="M130" s="203" t="s">
        <v>1</v>
      </c>
      <c r="N130" s="204" t="s">
        <v>38</v>
      </c>
      <c r="O130" s="69"/>
      <c r="P130" s="190">
        <f>O130*H130</f>
        <v>0</v>
      </c>
      <c r="Q130" s="190">
        <v>1.39E-3</v>
      </c>
      <c r="R130" s="190">
        <f>Q130*H130</f>
        <v>5.8380000000000001E-2</v>
      </c>
      <c r="S130" s="190">
        <v>0</v>
      </c>
      <c r="T130" s="19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2" t="s">
        <v>122</v>
      </c>
      <c r="AT130" s="192" t="s">
        <v>119</v>
      </c>
      <c r="AU130" s="192" t="s">
        <v>80</v>
      </c>
      <c r="AY130" s="15" t="s">
        <v>110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5" t="s">
        <v>78</v>
      </c>
      <c r="BK130" s="193">
        <f>ROUND(I130*H130,2)</f>
        <v>0</v>
      </c>
      <c r="BL130" s="15" t="s">
        <v>117</v>
      </c>
      <c r="BM130" s="192" t="s">
        <v>139</v>
      </c>
    </row>
    <row r="131" spans="1:65" s="13" customFormat="1" ht="10.199999999999999">
      <c r="B131" s="205"/>
      <c r="C131" s="206"/>
      <c r="D131" s="207" t="s">
        <v>124</v>
      </c>
      <c r="E131" s="208" t="s">
        <v>1</v>
      </c>
      <c r="F131" s="209" t="s">
        <v>140</v>
      </c>
      <c r="G131" s="206"/>
      <c r="H131" s="210">
        <v>42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124</v>
      </c>
      <c r="AU131" s="216" t="s">
        <v>80</v>
      </c>
      <c r="AV131" s="13" t="s">
        <v>80</v>
      </c>
      <c r="AW131" s="13" t="s">
        <v>30</v>
      </c>
      <c r="AX131" s="13" t="s">
        <v>78</v>
      </c>
      <c r="AY131" s="216" t="s">
        <v>110</v>
      </c>
    </row>
    <row r="132" spans="1:65" s="2" customFormat="1" ht="24.15" customHeight="1">
      <c r="A132" s="32"/>
      <c r="B132" s="33"/>
      <c r="C132" s="180" t="s">
        <v>141</v>
      </c>
      <c r="D132" s="180" t="s">
        <v>113</v>
      </c>
      <c r="E132" s="181" t="s">
        <v>142</v>
      </c>
      <c r="F132" s="182" t="s">
        <v>143</v>
      </c>
      <c r="G132" s="183" t="s">
        <v>144</v>
      </c>
      <c r="H132" s="184">
        <v>0.16</v>
      </c>
      <c r="I132" s="185"/>
      <c r="J132" s="186">
        <f>ROUND(I132*H132,2)</f>
        <v>0</v>
      </c>
      <c r="K132" s="187"/>
      <c r="L132" s="37"/>
      <c r="M132" s="188" t="s">
        <v>1</v>
      </c>
      <c r="N132" s="189" t="s">
        <v>38</v>
      </c>
      <c r="O132" s="69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2" t="s">
        <v>117</v>
      </c>
      <c r="AT132" s="192" t="s">
        <v>113</v>
      </c>
      <c r="AU132" s="192" t="s">
        <v>80</v>
      </c>
      <c r="AY132" s="15" t="s">
        <v>110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5" t="s">
        <v>78</v>
      </c>
      <c r="BK132" s="193">
        <f>ROUND(I132*H132,2)</f>
        <v>0</v>
      </c>
      <c r="BL132" s="15" t="s">
        <v>117</v>
      </c>
      <c r="BM132" s="192" t="s">
        <v>145</v>
      </c>
    </row>
    <row r="133" spans="1:65" s="12" customFormat="1" ht="22.8" customHeight="1">
      <c r="B133" s="164"/>
      <c r="C133" s="165"/>
      <c r="D133" s="166" t="s">
        <v>72</v>
      </c>
      <c r="E133" s="178" t="s">
        <v>146</v>
      </c>
      <c r="F133" s="178" t="s">
        <v>147</v>
      </c>
      <c r="G133" s="165"/>
      <c r="H133" s="165"/>
      <c r="I133" s="168"/>
      <c r="J133" s="179">
        <f>BK133</f>
        <v>0</v>
      </c>
      <c r="K133" s="165"/>
      <c r="L133" s="170"/>
      <c r="M133" s="171"/>
      <c r="N133" s="172"/>
      <c r="O133" s="172"/>
      <c r="P133" s="173">
        <f>SUM(P134:P167)</f>
        <v>0</v>
      </c>
      <c r="Q133" s="172"/>
      <c r="R133" s="173">
        <f>SUM(R134:R167)</f>
        <v>1.0558299999999998</v>
      </c>
      <c r="S133" s="172"/>
      <c r="T133" s="174">
        <f>SUM(T134:T167)</f>
        <v>1.4189999999999999E-2</v>
      </c>
      <c r="AR133" s="175" t="s">
        <v>80</v>
      </c>
      <c r="AT133" s="176" t="s">
        <v>72</v>
      </c>
      <c r="AU133" s="176" t="s">
        <v>78</v>
      </c>
      <c r="AY133" s="175" t="s">
        <v>110</v>
      </c>
      <c r="BK133" s="177">
        <f>SUM(BK134:BK167)</f>
        <v>0</v>
      </c>
    </row>
    <row r="134" spans="1:65" s="2" customFormat="1" ht="24.15" customHeight="1">
      <c r="A134" s="32"/>
      <c r="B134" s="33"/>
      <c r="C134" s="180" t="s">
        <v>148</v>
      </c>
      <c r="D134" s="180" t="s">
        <v>113</v>
      </c>
      <c r="E134" s="181" t="s">
        <v>149</v>
      </c>
      <c r="F134" s="182" t="s">
        <v>150</v>
      </c>
      <c r="G134" s="183" t="s">
        <v>116</v>
      </c>
      <c r="H134" s="184">
        <v>3</v>
      </c>
      <c r="I134" s="185"/>
      <c r="J134" s="186">
        <f>ROUND(I134*H134,2)</f>
        <v>0</v>
      </c>
      <c r="K134" s="187"/>
      <c r="L134" s="37"/>
      <c r="M134" s="188" t="s">
        <v>1</v>
      </c>
      <c r="N134" s="189" t="s">
        <v>38</v>
      </c>
      <c r="O134" s="69"/>
      <c r="P134" s="190">
        <f>O134*H134</f>
        <v>0</v>
      </c>
      <c r="Q134" s="190">
        <v>5.0000000000000002E-5</v>
      </c>
      <c r="R134" s="190">
        <f>Q134*H134</f>
        <v>1.5000000000000001E-4</v>
      </c>
      <c r="S134" s="190">
        <v>4.7299999999999998E-3</v>
      </c>
      <c r="T134" s="191">
        <f>S134*H134</f>
        <v>1.4189999999999999E-2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2" t="s">
        <v>117</v>
      </c>
      <c r="AT134" s="192" t="s">
        <v>113</v>
      </c>
      <c r="AU134" s="192" t="s">
        <v>80</v>
      </c>
      <c r="AY134" s="15" t="s">
        <v>110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5" t="s">
        <v>78</v>
      </c>
      <c r="BK134" s="193">
        <f>ROUND(I134*H134,2)</f>
        <v>0</v>
      </c>
      <c r="BL134" s="15" t="s">
        <v>117</v>
      </c>
      <c r="BM134" s="192" t="s">
        <v>151</v>
      </c>
    </row>
    <row r="135" spans="1:65" s="2" customFormat="1" ht="24.15" customHeight="1">
      <c r="A135" s="32"/>
      <c r="B135" s="33"/>
      <c r="C135" s="180" t="s">
        <v>152</v>
      </c>
      <c r="D135" s="180" t="s">
        <v>113</v>
      </c>
      <c r="E135" s="181" t="s">
        <v>153</v>
      </c>
      <c r="F135" s="182" t="s">
        <v>154</v>
      </c>
      <c r="G135" s="183" t="s">
        <v>116</v>
      </c>
      <c r="H135" s="184">
        <v>40</v>
      </c>
      <c r="I135" s="185"/>
      <c r="J135" s="186">
        <f>ROUND(I135*H135,2)</f>
        <v>0</v>
      </c>
      <c r="K135" s="187"/>
      <c r="L135" s="37"/>
      <c r="M135" s="188" t="s">
        <v>1</v>
      </c>
      <c r="N135" s="189" t="s">
        <v>38</v>
      </c>
      <c r="O135" s="69"/>
      <c r="P135" s="190">
        <f>O135*H135</f>
        <v>0</v>
      </c>
      <c r="Q135" s="190">
        <v>5.5100000000000001E-3</v>
      </c>
      <c r="R135" s="190">
        <f>Q135*H135</f>
        <v>0.22040000000000001</v>
      </c>
      <c r="S135" s="190">
        <v>0</v>
      </c>
      <c r="T135" s="19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2" t="s">
        <v>117</v>
      </c>
      <c r="AT135" s="192" t="s">
        <v>113</v>
      </c>
      <c r="AU135" s="192" t="s">
        <v>80</v>
      </c>
      <c r="AY135" s="15" t="s">
        <v>110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5" t="s">
        <v>78</v>
      </c>
      <c r="BK135" s="193">
        <f>ROUND(I135*H135,2)</f>
        <v>0</v>
      </c>
      <c r="BL135" s="15" t="s">
        <v>117</v>
      </c>
      <c r="BM135" s="192" t="s">
        <v>155</v>
      </c>
    </row>
    <row r="136" spans="1:65" s="13" customFormat="1" ht="10.199999999999999">
      <c r="B136" s="205"/>
      <c r="C136" s="206"/>
      <c r="D136" s="207" t="s">
        <v>124</v>
      </c>
      <c r="E136" s="208" t="s">
        <v>1</v>
      </c>
      <c r="F136" s="209" t="s">
        <v>130</v>
      </c>
      <c r="G136" s="206"/>
      <c r="H136" s="210">
        <v>40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124</v>
      </c>
      <c r="AU136" s="216" t="s">
        <v>80</v>
      </c>
      <c r="AV136" s="13" t="s">
        <v>80</v>
      </c>
      <c r="AW136" s="13" t="s">
        <v>30</v>
      </c>
      <c r="AX136" s="13" t="s">
        <v>78</v>
      </c>
      <c r="AY136" s="216" t="s">
        <v>110</v>
      </c>
    </row>
    <row r="137" spans="1:65" s="2" customFormat="1" ht="24.15" customHeight="1">
      <c r="A137" s="32"/>
      <c r="B137" s="33"/>
      <c r="C137" s="180" t="s">
        <v>156</v>
      </c>
      <c r="D137" s="180" t="s">
        <v>113</v>
      </c>
      <c r="E137" s="181" t="s">
        <v>157</v>
      </c>
      <c r="F137" s="182" t="s">
        <v>158</v>
      </c>
      <c r="G137" s="183" t="s">
        <v>116</v>
      </c>
      <c r="H137" s="184">
        <v>37</v>
      </c>
      <c r="I137" s="185"/>
      <c r="J137" s="186">
        <f>ROUND(I137*H137,2)</f>
        <v>0</v>
      </c>
      <c r="K137" s="187"/>
      <c r="L137" s="37"/>
      <c r="M137" s="188" t="s">
        <v>1</v>
      </c>
      <c r="N137" s="189" t="s">
        <v>38</v>
      </c>
      <c r="O137" s="69"/>
      <c r="P137" s="190">
        <f>O137*H137</f>
        <v>0</v>
      </c>
      <c r="Q137" s="190">
        <v>7.3000000000000001E-3</v>
      </c>
      <c r="R137" s="190">
        <f>Q137*H137</f>
        <v>0.27010000000000001</v>
      </c>
      <c r="S137" s="190">
        <v>0</v>
      </c>
      <c r="T137" s="19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2" t="s">
        <v>117</v>
      </c>
      <c r="AT137" s="192" t="s">
        <v>113</v>
      </c>
      <c r="AU137" s="192" t="s">
        <v>80</v>
      </c>
      <c r="AY137" s="15" t="s">
        <v>110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5" t="s">
        <v>78</v>
      </c>
      <c r="BK137" s="193">
        <f>ROUND(I137*H137,2)</f>
        <v>0</v>
      </c>
      <c r="BL137" s="15" t="s">
        <v>117</v>
      </c>
      <c r="BM137" s="192" t="s">
        <v>159</v>
      </c>
    </row>
    <row r="138" spans="1:65" s="13" customFormat="1" ht="10.199999999999999">
      <c r="B138" s="205"/>
      <c r="C138" s="206"/>
      <c r="D138" s="207" t="s">
        <v>124</v>
      </c>
      <c r="E138" s="208" t="s">
        <v>1</v>
      </c>
      <c r="F138" s="209" t="s">
        <v>160</v>
      </c>
      <c r="G138" s="206"/>
      <c r="H138" s="210">
        <v>37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124</v>
      </c>
      <c r="AU138" s="216" t="s">
        <v>80</v>
      </c>
      <c r="AV138" s="13" t="s">
        <v>80</v>
      </c>
      <c r="AW138" s="13" t="s">
        <v>30</v>
      </c>
      <c r="AX138" s="13" t="s">
        <v>78</v>
      </c>
      <c r="AY138" s="216" t="s">
        <v>110</v>
      </c>
    </row>
    <row r="139" spans="1:65" s="2" customFormat="1" ht="24.15" customHeight="1">
      <c r="A139" s="32"/>
      <c r="B139" s="33"/>
      <c r="C139" s="180" t="s">
        <v>161</v>
      </c>
      <c r="D139" s="180" t="s">
        <v>113</v>
      </c>
      <c r="E139" s="181" t="s">
        <v>162</v>
      </c>
      <c r="F139" s="182" t="s">
        <v>163</v>
      </c>
      <c r="G139" s="183" t="s">
        <v>116</v>
      </c>
      <c r="H139" s="184">
        <v>42</v>
      </c>
      <c r="I139" s="185"/>
      <c r="J139" s="186">
        <f>ROUND(I139*H139,2)</f>
        <v>0</v>
      </c>
      <c r="K139" s="187"/>
      <c r="L139" s="37"/>
      <c r="M139" s="188" t="s">
        <v>1</v>
      </c>
      <c r="N139" s="189" t="s">
        <v>38</v>
      </c>
      <c r="O139" s="69"/>
      <c r="P139" s="190">
        <f>O139*H139</f>
        <v>0</v>
      </c>
      <c r="Q139" s="190">
        <v>7.9399999999999991E-3</v>
      </c>
      <c r="R139" s="190">
        <f>Q139*H139</f>
        <v>0.33347999999999994</v>
      </c>
      <c r="S139" s="190">
        <v>0</v>
      </c>
      <c r="T139" s="19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2" t="s">
        <v>117</v>
      </c>
      <c r="AT139" s="192" t="s">
        <v>113</v>
      </c>
      <c r="AU139" s="192" t="s">
        <v>80</v>
      </c>
      <c r="AY139" s="15" t="s">
        <v>110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5" t="s">
        <v>78</v>
      </c>
      <c r="BK139" s="193">
        <f>ROUND(I139*H139,2)</f>
        <v>0</v>
      </c>
      <c r="BL139" s="15" t="s">
        <v>117</v>
      </c>
      <c r="BM139" s="192" t="s">
        <v>164</v>
      </c>
    </row>
    <row r="140" spans="1:65" s="13" customFormat="1" ht="10.199999999999999">
      <c r="B140" s="205"/>
      <c r="C140" s="206"/>
      <c r="D140" s="207" t="s">
        <v>124</v>
      </c>
      <c r="E140" s="208" t="s">
        <v>1</v>
      </c>
      <c r="F140" s="209" t="s">
        <v>140</v>
      </c>
      <c r="G140" s="206"/>
      <c r="H140" s="210">
        <v>42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124</v>
      </c>
      <c r="AU140" s="216" t="s">
        <v>80</v>
      </c>
      <c r="AV140" s="13" t="s">
        <v>80</v>
      </c>
      <c r="AW140" s="13" t="s">
        <v>30</v>
      </c>
      <c r="AX140" s="13" t="s">
        <v>78</v>
      </c>
      <c r="AY140" s="216" t="s">
        <v>110</v>
      </c>
    </row>
    <row r="141" spans="1:65" s="2" customFormat="1" ht="24.15" customHeight="1">
      <c r="A141" s="32"/>
      <c r="B141" s="33"/>
      <c r="C141" s="180" t="s">
        <v>165</v>
      </c>
      <c r="D141" s="180" t="s">
        <v>113</v>
      </c>
      <c r="E141" s="181" t="s">
        <v>166</v>
      </c>
      <c r="F141" s="182" t="s">
        <v>167</v>
      </c>
      <c r="G141" s="183" t="s">
        <v>116</v>
      </c>
      <c r="H141" s="184">
        <v>7</v>
      </c>
      <c r="I141" s="185"/>
      <c r="J141" s="186">
        <f>ROUND(I141*H141,2)</f>
        <v>0</v>
      </c>
      <c r="K141" s="187"/>
      <c r="L141" s="37"/>
      <c r="M141" s="188" t="s">
        <v>1</v>
      </c>
      <c r="N141" s="189" t="s">
        <v>38</v>
      </c>
      <c r="O141" s="69"/>
      <c r="P141" s="190">
        <f>O141*H141</f>
        <v>0</v>
      </c>
      <c r="Q141" s="190">
        <v>1.1310000000000001E-2</v>
      </c>
      <c r="R141" s="190">
        <f>Q141*H141</f>
        <v>7.9170000000000004E-2</v>
      </c>
      <c r="S141" s="190">
        <v>0</v>
      </c>
      <c r="T141" s="19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2" t="s">
        <v>117</v>
      </c>
      <c r="AT141" s="192" t="s">
        <v>113</v>
      </c>
      <c r="AU141" s="192" t="s">
        <v>80</v>
      </c>
      <c r="AY141" s="15" t="s">
        <v>110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5" t="s">
        <v>78</v>
      </c>
      <c r="BK141" s="193">
        <f>ROUND(I141*H141,2)</f>
        <v>0</v>
      </c>
      <c r="BL141" s="15" t="s">
        <v>117</v>
      </c>
      <c r="BM141" s="192" t="s">
        <v>168</v>
      </c>
    </row>
    <row r="142" spans="1:65" s="13" customFormat="1" ht="10.199999999999999">
      <c r="B142" s="205"/>
      <c r="C142" s="206"/>
      <c r="D142" s="207" t="s">
        <v>124</v>
      </c>
      <c r="E142" s="208" t="s">
        <v>1</v>
      </c>
      <c r="F142" s="209" t="s">
        <v>169</v>
      </c>
      <c r="G142" s="206"/>
      <c r="H142" s="210">
        <v>7</v>
      </c>
      <c r="I142" s="211"/>
      <c r="J142" s="206"/>
      <c r="K142" s="206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124</v>
      </c>
      <c r="AU142" s="216" t="s">
        <v>80</v>
      </c>
      <c r="AV142" s="13" t="s">
        <v>80</v>
      </c>
      <c r="AW142" s="13" t="s">
        <v>30</v>
      </c>
      <c r="AX142" s="13" t="s">
        <v>78</v>
      </c>
      <c r="AY142" s="216" t="s">
        <v>110</v>
      </c>
    </row>
    <row r="143" spans="1:65" s="2" customFormat="1" ht="33" customHeight="1">
      <c r="A143" s="32"/>
      <c r="B143" s="33"/>
      <c r="C143" s="180" t="s">
        <v>170</v>
      </c>
      <c r="D143" s="180" t="s">
        <v>113</v>
      </c>
      <c r="E143" s="181" t="s">
        <v>171</v>
      </c>
      <c r="F143" s="182" t="s">
        <v>172</v>
      </c>
      <c r="G143" s="183" t="s">
        <v>173</v>
      </c>
      <c r="H143" s="184">
        <v>4</v>
      </c>
      <c r="I143" s="185"/>
      <c r="J143" s="186">
        <f t="shared" ref="J143:J153" si="0">ROUND(I143*H143,2)</f>
        <v>0</v>
      </c>
      <c r="K143" s="187"/>
      <c r="L143" s="37"/>
      <c r="M143" s="188" t="s">
        <v>1</v>
      </c>
      <c r="N143" s="189" t="s">
        <v>38</v>
      </c>
      <c r="O143" s="69"/>
      <c r="P143" s="190">
        <f t="shared" ref="P143:P153" si="1">O143*H143</f>
        <v>0</v>
      </c>
      <c r="Q143" s="190">
        <v>0</v>
      </c>
      <c r="R143" s="190">
        <f t="shared" ref="R143:R153" si="2">Q143*H143</f>
        <v>0</v>
      </c>
      <c r="S143" s="190">
        <v>0</v>
      </c>
      <c r="T143" s="191">
        <f t="shared" ref="T143:T153" si="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2" t="s">
        <v>117</v>
      </c>
      <c r="AT143" s="192" t="s">
        <v>113</v>
      </c>
      <c r="AU143" s="192" t="s">
        <v>80</v>
      </c>
      <c r="AY143" s="15" t="s">
        <v>110</v>
      </c>
      <c r="BE143" s="193">
        <f t="shared" ref="BE143:BE153" si="4">IF(N143="základní",J143,0)</f>
        <v>0</v>
      </c>
      <c r="BF143" s="193">
        <f t="shared" ref="BF143:BF153" si="5">IF(N143="snížená",J143,0)</f>
        <v>0</v>
      </c>
      <c r="BG143" s="193">
        <f t="shared" ref="BG143:BG153" si="6">IF(N143="zákl. přenesená",J143,0)</f>
        <v>0</v>
      </c>
      <c r="BH143" s="193">
        <f t="shared" ref="BH143:BH153" si="7">IF(N143="sníž. přenesená",J143,0)</f>
        <v>0</v>
      </c>
      <c r="BI143" s="193">
        <f t="shared" ref="BI143:BI153" si="8">IF(N143="nulová",J143,0)</f>
        <v>0</v>
      </c>
      <c r="BJ143" s="15" t="s">
        <v>78</v>
      </c>
      <c r="BK143" s="193">
        <f t="shared" ref="BK143:BK153" si="9">ROUND(I143*H143,2)</f>
        <v>0</v>
      </c>
      <c r="BL143" s="15" t="s">
        <v>117</v>
      </c>
      <c r="BM143" s="192" t="s">
        <v>174</v>
      </c>
    </row>
    <row r="144" spans="1:65" s="2" customFormat="1" ht="33" customHeight="1">
      <c r="A144" s="32"/>
      <c r="B144" s="33"/>
      <c r="C144" s="180" t="s">
        <v>175</v>
      </c>
      <c r="D144" s="180" t="s">
        <v>113</v>
      </c>
      <c r="E144" s="181" t="s">
        <v>176</v>
      </c>
      <c r="F144" s="182" t="s">
        <v>177</v>
      </c>
      <c r="G144" s="183" t="s">
        <v>173</v>
      </c>
      <c r="H144" s="184">
        <v>2</v>
      </c>
      <c r="I144" s="185"/>
      <c r="J144" s="186">
        <f t="shared" si="0"/>
        <v>0</v>
      </c>
      <c r="K144" s="187"/>
      <c r="L144" s="37"/>
      <c r="M144" s="188" t="s">
        <v>1</v>
      </c>
      <c r="N144" s="189" t="s">
        <v>38</v>
      </c>
      <c r="O144" s="69"/>
      <c r="P144" s="190">
        <f t="shared" si="1"/>
        <v>0</v>
      </c>
      <c r="Q144" s="190">
        <v>0</v>
      </c>
      <c r="R144" s="190">
        <f t="shared" si="2"/>
        <v>0</v>
      </c>
      <c r="S144" s="190">
        <v>0</v>
      </c>
      <c r="T144" s="19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2" t="s">
        <v>117</v>
      </c>
      <c r="AT144" s="192" t="s">
        <v>113</v>
      </c>
      <c r="AU144" s="192" t="s">
        <v>80</v>
      </c>
      <c r="AY144" s="15" t="s">
        <v>110</v>
      </c>
      <c r="BE144" s="193">
        <f t="shared" si="4"/>
        <v>0</v>
      </c>
      <c r="BF144" s="193">
        <f t="shared" si="5"/>
        <v>0</v>
      </c>
      <c r="BG144" s="193">
        <f t="shared" si="6"/>
        <v>0</v>
      </c>
      <c r="BH144" s="193">
        <f t="shared" si="7"/>
        <v>0</v>
      </c>
      <c r="BI144" s="193">
        <f t="shared" si="8"/>
        <v>0</v>
      </c>
      <c r="BJ144" s="15" t="s">
        <v>78</v>
      </c>
      <c r="BK144" s="193">
        <f t="shared" si="9"/>
        <v>0</v>
      </c>
      <c r="BL144" s="15" t="s">
        <v>117</v>
      </c>
      <c r="BM144" s="192" t="s">
        <v>178</v>
      </c>
    </row>
    <row r="145" spans="1:65" s="2" customFormat="1" ht="33" customHeight="1">
      <c r="A145" s="32"/>
      <c r="B145" s="33"/>
      <c r="C145" s="180" t="s">
        <v>179</v>
      </c>
      <c r="D145" s="180" t="s">
        <v>113</v>
      </c>
      <c r="E145" s="181" t="s">
        <v>180</v>
      </c>
      <c r="F145" s="182" t="s">
        <v>181</v>
      </c>
      <c r="G145" s="183" t="s">
        <v>173</v>
      </c>
      <c r="H145" s="184">
        <v>4</v>
      </c>
      <c r="I145" s="185"/>
      <c r="J145" s="186">
        <f t="shared" si="0"/>
        <v>0</v>
      </c>
      <c r="K145" s="187"/>
      <c r="L145" s="37"/>
      <c r="M145" s="188" t="s">
        <v>1</v>
      </c>
      <c r="N145" s="189" t="s">
        <v>38</v>
      </c>
      <c r="O145" s="69"/>
      <c r="P145" s="190">
        <f t="shared" si="1"/>
        <v>0</v>
      </c>
      <c r="Q145" s="190">
        <v>0</v>
      </c>
      <c r="R145" s="190">
        <f t="shared" si="2"/>
        <v>0</v>
      </c>
      <c r="S145" s="190">
        <v>0</v>
      </c>
      <c r="T145" s="19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2" t="s">
        <v>117</v>
      </c>
      <c r="AT145" s="192" t="s">
        <v>113</v>
      </c>
      <c r="AU145" s="192" t="s">
        <v>80</v>
      </c>
      <c r="AY145" s="15" t="s">
        <v>110</v>
      </c>
      <c r="BE145" s="193">
        <f t="shared" si="4"/>
        <v>0</v>
      </c>
      <c r="BF145" s="193">
        <f t="shared" si="5"/>
        <v>0</v>
      </c>
      <c r="BG145" s="193">
        <f t="shared" si="6"/>
        <v>0</v>
      </c>
      <c r="BH145" s="193">
        <f t="shared" si="7"/>
        <v>0</v>
      </c>
      <c r="BI145" s="193">
        <f t="shared" si="8"/>
        <v>0</v>
      </c>
      <c r="BJ145" s="15" t="s">
        <v>78</v>
      </c>
      <c r="BK145" s="193">
        <f t="shared" si="9"/>
        <v>0</v>
      </c>
      <c r="BL145" s="15" t="s">
        <v>117</v>
      </c>
      <c r="BM145" s="192" t="s">
        <v>182</v>
      </c>
    </row>
    <row r="146" spans="1:65" s="2" customFormat="1" ht="33" customHeight="1">
      <c r="A146" s="32"/>
      <c r="B146" s="33"/>
      <c r="C146" s="180" t="s">
        <v>183</v>
      </c>
      <c r="D146" s="180" t="s">
        <v>113</v>
      </c>
      <c r="E146" s="181" t="s">
        <v>184</v>
      </c>
      <c r="F146" s="182" t="s">
        <v>185</v>
      </c>
      <c r="G146" s="183" t="s">
        <v>173</v>
      </c>
      <c r="H146" s="184">
        <v>2</v>
      </c>
      <c r="I146" s="185"/>
      <c r="J146" s="186">
        <f t="shared" si="0"/>
        <v>0</v>
      </c>
      <c r="K146" s="187"/>
      <c r="L146" s="37"/>
      <c r="M146" s="188" t="s">
        <v>1</v>
      </c>
      <c r="N146" s="189" t="s">
        <v>38</v>
      </c>
      <c r="O146" s="69"/>
      <c r="P146" s="190">
        <f t="shared" si="1"/>
        <v>0</v>
      </c>
      <c r="Q146" s="190">
        <v>0</v>
      </c>
      <c r="R146" s="190">
        <f t="shared" si="2"/>
        <v>0</v>
      </c>
      <c r="S146" s="190">
        <v>0</v>
      </c>
      <c r="T146" s="19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2" t="s">
        <v>117</v>
      </c>
      <c r="AT146" s="192" t="s">
        <v>113</v>
      </c>
      <c r="AU146" s="192" t="s">
        <v>80</v>
      </c>
      <c r="AY146" s="15" t="s">
        <v>110</v>
      </c>
      <c r="BE146" s="193">
        <f t="shared" si="4"/>
        <v>0</v>
      </c>
      <c r="BF146" s="193">
        <f t="shared" si="5"/>
        <v>0</v>
      </c>
      <c r="BG146" s="193">
        <f t="shared" si="6"/>
        <v>0</v>
      </c>
      <c r="BH146" s="193">
        <f t="shared" si="7"/>
        <v>0</v>
      </c>
      <c r="BI146" s="193">
        <f t="shared" si="8"/>
        <v>0</v>
      </c>
      <c r="BJ146" s="15" t="s">
        <v>78</v>
      </c>
      <c r="BK146" s="193">
        <f t="shared" si="9"/>
        <v>0</v>
      </c>
      <c r="BL146" s="15" t="s">
        <v>117</v>
      </c>
      <c r="BM146" s="192" t="s">
        <v>186</v>
      </c>
    </row>
    <row r="147" spans="1:65" s="2" customFormat="1" ht="24.15" customHeight="1">
      <c r="A147" s="32"/>
      <c r="B147" s="33"/>
      <c r="C147" s="180" t="s">
        <v>187</v>
      </c>
      <c r="D147" s="180" t="s">
        <v>113</v>
      </c>
      <c r="E147" s="181" t="s">
        <v>188</v>
      </c>
      <c r="F147" s="182" t="s">
        <v>189</v>
      </c>
      <c r="G147" s="183" t="s">
        <v>173</v>
      </c>
      <c r="H147" s="184">
        <v>2</v>
      </c>
      <c r="I147" s="185"/>
      <c r="J147" s="186">
        <f t="shared" si="0"/>
        <v>0</v>
      </c>
      <c r="K147" s="187"/>
      <c r="L147" s="37"/>
      <c r="M147" s="188" t="s">
        <v>1</v>
      </c>
      <c r="N147" s="189" t="s">
        <v>38</v>
      </c>
      <c r="O147" s="69"/>
      <c r="P147" s="190">
        <f t="shared" si="1"/>
        <v>0</v>
      </c>
      <c r="Q147" s="190">
        <v>1.49E-3</v>
      </c>
      <c r="R147" s="190">
        <f t="shared" si="2"/>
        <v>2.98E-3</v>
      </c>
      <c r="S147" s="190">
        <v>0</v>
      </c>
      <c r="T147" s="19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2" t="s">
        <v>117</v>
      </c>
      <c r="AT147" s="192" t="s">
        <v>113</v>
      </c>
      <c r="AU147" s="192" t="s">
        <v>80</v>
      </c>
      <c r="AY147" s="15" t="s">
        <v>110</v>
      </c>
      <c r="BE147" s="193">
        <f t="shared" si="4"/>
        <v>0</v>
      </c>
      <c r="BF147" s="193">
        <f t="shared" si="5"/>
        <v>0</v>
      </c>
      <c r="BG147" s="193">
        <f t="shared" si="6"/>
        <v>0</v>
      </c>
      <c r="BH147" s="193">
        <f t="shared" si="7"/>
        <v>0</v>
      </c>
      <c r="BI147" s="193">
        <f t="shared" si="8"/>
        <v>0</v>
      </c>
      <c r="BJ147" s="15" t="s">
        <v>78</v>
      </c>
      <c r="BK147" s="193">
        <f t="shared" si="9"/>
        <v>0</v>
      </c>
      <c r="BL147" s="15" t="s">
        <v>117</v>
      </c>
      <c r="BM147" s="192" t="s">
        <v>190</v>
      </c>
    </row>
    <row r="148" spans="1:65" s="2" customFormat="1" ht="33" customHeight="1">
      <c r="A148" s="32"/>
      <c r="B148" s="33"/>
      <c r="C148" s="180" t="s">
        <v>191</v>
      </c>
      <c r="D148" s="180" t="s">
        <v>113</v>
      </c>
      <c r="E148" s="181" t="s">
        <v>192</v>
      </c>
      <c r="F148" s="182" t="s">
        <v>193</v>
      </c>
      <c r="G148" s="183" t="s">
        <v>173</v>
      </c>
      <c r="H148" s="184">
        <v>2</v>
      </c>
      <c r="I148" s="185"/>
      <c r="J148" s="186">
        <f t="shared" si="0"/>
        <v>0</v>
      </c>
      <c r="K148" s="187"/>
      <c r="L148" s="37"/>
      <c r="M148" s="188" t="s">
        <v>1</v>
      </c>
      <c r="N148" s="189" t="s">
        <v>38</v>
      </c>
      <c r="O148" s="69"/>
      <c r="P148" s="190">
        <f t="shared" si="1"/>
        <v>0</v>
      </c>
      <c r="Q148" s="190">
        <v>2.3700000000000001E-3</v>
      </c>
      <c r="R148" s="190">
        <f t="shared" si="2"/>
        <v>4.7400000000000003E-3</v>
      </c>
      <c r="S148" s="190">
        <v>0</v>
      </c>
      <c r="T148" s="191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2" t="s">
        <v>117</v>
      </c>
      <c r="AT148" s="192" t="s">
        <v>113</v>
      </c>
      <c r="AU148" s="192" t="s">
        <v>80</v>
      </c>
      <c r="AY148" s="15" t="s">
        <v>110</v>
      </c>
      <c r="BE148" s="193">
        <f t="shared" si="4"/>
        <v>0</v>
      </c>
      <c r="BF148" s="193">
        <f t="shared" si="5"/>
        <v>0</v>
      </c>
      <c r="BG148" s="193">
        <f t="shared" si="6"/>
        <v>0</v>
      </c>
      <c r="BH148" s="193">
        <f t="shared" si="7"/>
        <v>0</v>
      </c>
      <c r="BI148" s="193">
        <f t="shared" si="8"/>
        <v>0</v>
      </c>
      <c r="BJ148" s="15" t="s">
        <v>78</v>
      </c>
      <c r="BK148" s="193">
        <f t="shared" si="9"/>
        <v>0</v>
      </c>
      <c r="BL148" s="15" t="s">
        <v>117</v>
      </c>
      <c r="BM148" s="192" t="s">
        <v>194</v>
      </c>
    </row>
    <row r="149" spans="1:65" s="2" customFormat="1" ht="24.15" customHeight="1">
      <c r="A149" s="32"/>
      <c r="B149" s="33"/>
      <c r="C149" s="180" t="s">
        <v>195</v>
      </c>
      <c r="D149" s="180" t="s">
        <v>113</v>
      </c>
      <c r="E149" s="181" t="s">
        <v>196</v>
      </c>
      <c r="F149" s="182" t="s">
        <v>197</v>
      </c>
      <c r="G149" s="183" t="s">
        <v>116</v>
      </c>
      <c r="H149" s="184">
        <v>40</v>
      </c>
      <c r="I149" s="185"/>
      <c r="J149" s="186">
        <f t="shared" si="0"/>
        <v>0</v>
      </c>
      <c r="K149" s="187"/>
      <c r="L149" s="37"/>
      <c r="M149" s="188" t="s">
        <v>1</v>
      </c>
      <c r="N149" s="189" t="s">
        <v>38</v>
      </c>
      <c r="O149" s="69"/>
      <c r="P149" s="190">
        <f t="shared" si="1"/>
        <v>0</v>
      </c>
      <c r="Q149" s="190">
        <v>0</v>
      </c>
      <c r="R149" s="190">
        <f t="shared" si="2"/>
        <v>0</v>
      </c>
      <c r="S149" s="190">
        <v>0</v>
      </c>
      <c r="T149" s="191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2" t="s">
        <v>117</v>
      </c>
      <c r="AT149" s="192" t="s">
        <v>113</v>
      </c>
      <c r="AU149" s="192" t="s">
        <v>80</v>
      </c>
      <c r="AY149" s="15" t="s">
        <v>110</v>
      </c>
      <c r="BE149" s="193">
        <f t="shared" si="4"/>
        <v>0</v>
      </c>
      <c r="BF149" s="193">
        <f t="shared" si="5"/>
        <v>0</v>
      </c>
      <c r="BG149" s="193">
        <f t="shared" si="6"/>
        <v>0</v>
      </c>
      <c r="BH149" s="193">
        <f t="shared" si="7"/>
        <v>0</v>
      </c>
      <c r="BI149" s="193">
        <f t="shared" si="8"/>
        <v>0</v>
      </c>
      <c r="BJ149" s="15" t="s">
        <v>78</v>
      </c>
      <c r="BK149" s="193">
        <f t="shared" si="9"/>
        <v>0</v>
      </c>
      <c r="BL149" s="15" t="s">
        <v>117</v>
      </c>
      <c r="BM149" s="192" t="s">
        <v>198</v>
      </c>
    </row>
    <row r="150" spans="1:65" s="2" customFormat="1" ht="24.15" customHeight="1">
      <c r="A150" s="32"/>
      <c r="B150" s="33"/>
      <c r="C150" s="180" t="s">
        <v>199</v>
      </c>
      <c r="D150" s="180" t="s">
        <v>113</v>
      </c>
      <c r="E150" s="181" t="s">
        <v>200</v>
      </c>
      <c r="F150" s="182" t="s">
        <v>201</v>
      </c>
      <c r="G150" s="183" t="s">
        <v>116</v>
      </c>
      <c r="H150" s="184">
        <v>79</v>
      </c>
      <c r="I150" s="185"/>
      <c r="J150" s="186">
        <f t="shared" si="0"/>
        <v>0</v>
      </c>
      <c r="K150" s="187"/>
      <c r="L150" s="37"/>
      <c r="M150" s="188" t="s">
        <v>1</v>
      </c>
      <c r="N150" s="189" t="s">
        <v>38</v>
      </c>
      <c r="O150" s="69"/>
      <c r="P150" s="190">
        <f t="shared" si="1"/>
        <v>0</v>
      </c>
      <c r="Q150" s="190">
        <v>0</v>
      </c>
      <c r="R150" s="190">
        <f t="shared" si="2"/>
        <v>0</v>
      </c>
      <c r="S150" s="190">
        <v>0</v>
      </c>
      <c r="T150" s="191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2" t="s">
        <v>117</v>
      </c>
      <c r="AT150" s="192" t="s">
        <v>113</v>
      </c>
      <c r="AU150" s="192" t="s">
        <v>80</v>
      </c>
      <c r="AY150" s="15" t="s">
        <v>110</v>
      </c>
      <c r="BE150" s="193">
        <f t="shared" si="4"/>
        <v>0</v>
      </c>
      <c r="BF150" s="193">
        <f t="shared" si="5"/>
        <v>0</v>
      </c>
      <c r="BG150" s="193">
        <f t="shared" si="6"/>
        <v>0</v>
      </c>
      <c r="BH150" s="193">
        <f t="shared" si="7"/>
        <v>0</v>
      </c>
      <c r="BI150" s="193">
        <f t="shared" si="8"/>
        <v>0</v>
      </c>
      <c r="BJ150" s="15" t="s">
        <v>78</v>
      </c>
      <c r="BK150" s="193">
        <f t="shared" si="9"/>
        <v>0</v>
      </c>
      <c r="BL150" s="15" t="s">
        <v>117</v>
      </c>
      <c r="BM150" s="192" t="s">
        <v>202</v>
      </c>
    </row>
    <row r="151" spans="1:65" s="2" customFormat="1" ht="24.15" customHeight="1">
      <c r="A151" s="32"/>
      <c r="B151" s="33"/>
      <c r="C151" s="180" t="s">
        <v>203</v>
      </c>
      <c r="D151" s="180" t="s">
        <v>113</v>
      </c>
      <c r="E151" s="181" t="s">
        <v>204</v>
      </c>
      <c r="F151" s="182" t="s">
        <v>205</v>
      </c>
      <c r="G151" s="183" t="s">
        <v>116</v>
      </c>
      <c r="H151" s="184">
        <v>7</v>
      </c>
      <c r="I151" s="185"/>
      <c r="J151" s="186">
        <f t="shared" si="0"/>
        <v>0</v>
      </c>
      <c r="K151" s="187"/>
      <c r="L151" s="37"/>
      <c r="M151" s="188" t="s">
        <v>1</v>
      </c>
      <c r="N151" s="189" t="s">
        <v>38</v>
      </c>
      <c r="O151" s="69"/>
      <c r="P151" s="190">
        <f t="shared" si="1"/>
        <v>0</v>
      </c>
      <c r="Q151" s="190">
        <v>0</v>
      </c>
      <c r="R151" s="190">
        <f t="shared" si="2"/>
        <v>0</v>
      </c>
      <c r="S151" s="190">
        <v>0</v>
      </c>
      <c r="T151" s="191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2" t="s">
        <v>117</v>
      </c>
      <c r="AT151" s="192" t="s">
        <v>113</v>
      </c>
      <c r="AU151" s="192" t="s">
        <v>80</v>
      </c>
      <c r="AY151" s="15" t="s">
        <v>110</v>
      </c>
      <c r="BE151" s="193">
        <f t="shared" si="4"/>
        <v>0</v>
      </c>
      <c r="BF151" s="193">
        <f t="shared" si="5"/>
        <v>0</v>
      </c>
      <c r="BG151" s="193">
        <f t="shared" si="6"/>
        <v>0</v>
      </c>
      <c r="BH151" s="193">
        <f t="shared" si="7"/>
        <v>0</v>
      </c>
      <c r="BI151" s="193">
        <f t="shared" si="8"/>
        <v>0</v>
      </c>
      <c r="BJ151" s="15" t="s">
        <v>78</v>
      </c>
      <c r="BK151" s="193">
        <f t="shared" si="9"/>
        <v>0</v>
      </c>
      <c r="BL151" s="15" t="s">
        <v>117</v>
      </c>
      <c r="BM151" s="192" t="s">
        <v>206</v>
      </c>
    </row>
    <row r="152" spans="1:65" s="2" customFormat="1" ht="21.75" customHeight="1">
      <c r="A152" s="32"/>
      <c r="B152" s="33"/>
      <c r="C152" s="180" t="s">
        <v>7</v>
      </c>
      <c r="D152" s="180" t="s">
        <v>113</v>
      </c>
      <c r="E152" s="181" t="s">
        <v>207</v>
      </c>
      <c r="F152" s="182" t="s">
        <v>208</v>
      </c>
      <c r="G152" s="183" t="s">
        <v>173</v>
      </c>
      <c r="H152" s="184">
        <v>2</v>
      </c>
      <c r="I152" s="185"/>
      <c r="J152" s="186">
        <f t="shared" si="0"/>
        <v>0</v>
      </c>
      <c r="K152" s="187"/>
      <c r="L152" s="37"/>
      <c r="M152" s="188" t="s">
        <v>1</v>
      </c>
      <c r="N152" s="189" t="s">
        <v>38</v>
      </c>
      <c r="O152" s="69"/>
      <c r="P152" s="190">
        <f t="shared" si="1"/>
        <v>0</v>
      </c>
      <c r="Q152" s="190">
        <v>1.15E-3</v>
      </c>
      <c r="R152" s="190">
        <f t="shared" si="2"/>
        <v>2.3E-3</v>
      </c>
      <c r="S152" s="190">
        <v>0</v>
      </c>
      <c r="T152" s="191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2" t="s">
        <v>117</v>
      </c>
      <c r="AT152" s="192" t="s">
        <v>113</v>
      </c>
      <c r="AU152" s="192" t="s">
        <v>80</v>
      </c>
      <c r="AY152" s="15" t="s">
        <v>110</v>
      </c>
      <c r="BE152" s="193">
        <f t="shared" si="4"/>
        <v>0</v>
      </c>
      <c r="BF152" s="193">
        <f t="shared" si="5"/>
        <v>0</v>
      </c>
      <c r="BG152" s="193">
        <f t="shared" si="6"/>
        <v>0</v>
      </c>
      <c r="BH152" s="193">
        <f t="shared" si="7"/>
        <v>0</v>
      </c>
      <c r="BI152" s="193">
        <f t="shared" si="8"/>
        <v>0</v>
      </c>
      <c r="BJ152" s="15" t="s">
        <v>78</v>
      </c>
      <c r="BK152" s="193">
        <f t="shared" si="9"/>
        <v>0</v>
      </c>
      <c r="BL152" s="15" t="s">
        <v>117</v>
      </c>
      <c r="BM152" s="192" t="s">
        <v>209</v>
      </c>
    </row>
    <row r="153" spans="1:65" s="2" customFormat="1" ht="16.5" customHeight="1">
      <c r="A153" s="32"/>
      <c r="B153" s="33"/>
      <c r="C153" s="180" t="s">
        <v>210</v>
      </c>
      <c r="D153" s="180" t="s">
        <v>113</v>
      </c>
      <c r="E153" s="181" t="s">
        <v>211</v>
      </c>
      <c r="F153" s="182" t="s">
        <v>212</v>
      </c>
      <c r="G153" s="183" t="s">
        <v>116</v>
      </c>
      <c r="H153" s="184">
        <v>40</v>
      </c>
      <c r="I153" s="185"/>
      <c r="J153" s="186">
        <f t="shared" si="0"/>
        <v>0</v>
      </c>
      <c r="K153" s="187"/>
      <c r="L153" s="37"/>
      <c r="M153" s="188" t="s">
        <v>1</v>
      </c>
      <c r="N153" s="189" t="s">
        <v>38</v>
      </c>
      <c r="O153" s="69"/>
      <c r="P153" s="190">
        <f t="shared" si="1"/>
        <v>0</v>
      </c>
      <c r="Q153" s="190">
        <v>5.9000000000000003E-4</v>
      </c>
      <c r="R153" s="190">
        <f t="shared" si="2"/>
        <v>2.3600000000000003E-2</v>
      </c>
      <c r="S153" s="190">
        <v>0</v>
      </c>
      <c r="T153" s="191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2" t="s">
        <v>117</v>
      </c>
      <c r="AT153" s="192" t="s">
        <v>113</v>
      </c>
      <c r="AU153" s="192" t="s">
        <v>80</v>
      </c>
      <c r="AY153" s="15" t="s">
        <v>110</v>
      </c>
      <c r="BE153" s="193">
        <f t="shared" si="4"/>
        <v>0</v>
      </c>
      <c r="BF153" s="193">
        <f t="shared" si="5"/>
        <v>0</v>
      </c>
      <c r="BG153" s="193">
        <f t="shared" si="6"/>
        <v>0</v>
      </c>
      <c r="BH153" s="193">
        <f t="shared" si="7"/>
        <v>0</v>
      </c>
      <c r="BI153" s="193">
        <f t="shared" si="8"/>
        <v>0</v>
      </c>
      <c r="BJ153" s="15" t="s">
        <v>78</v>
      </c>
      <c r="BK153" s="193">
        <f t="shared" si="9"/>
        <v>0</v>
      </c>
      <c r="BL153" s="15" t="s">
        <v>117</v>
      </c>
      <c r="BM153" s="192" t="s">
        <v>213</v>
      </c>
    </row>
    <row r="154" spans="1:65" s="13" customFormat="1" ht="10.199999999999999">
      <c r="B154" s="205"/>
      <c r="C154" s="206"/>
      <c r="D154" s="207" t="s">
        <v>124</v>
      </c>
      <c r="E154" s="208" t="s">
        <v>1</v>
      </c>
      <c r="F154" s="209" t="s">
        <v>130</v>
      </c>
      <c r="G154" s="206"/>
      <c r="H154" s="210">
        <v>40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124</v>
      </c>
      <c r="AU154" s="216" t="s">
        <v>80</v>
      </c>
      <c r="AV154" s="13" t="s">
        <v>80</v>
      </c>
      <c r="AW154" s="13" t="s">
        <v>30</v>
      </c>
      <c r="AX154" s="13" t="s">
        <v>78</v>
      </c>
      <c r="AY154" s="216" t="s">
        <v>110</v>
      </c>
    </row>
    <row r="155" spans="1:65" s="2" customFormat="1" ht="16.5" customHeight="1">
      <c r="A155" s="32"/>
      <c r="B155" s="33"/>
      <c r="C155" s="180" t="s">
        <v>214</v>
      </c>
      <c r="D155" s="180" t="s">
        <v>113</v>
      </c>
      <c r="E155" s="181" t="s">
        <v>215</v>
      </c>
      <c r="F155" s="182" t="s">
        <v>216</v>
      </c>
      <c r="G155" s="183" t="s">
        <v>116</v>
      </c>
      <c r="H155" s="184">
        <v>23</v>
      </c>
      <c r="I155" s="185"/>
      <c r="J155" s="186">
        <f>ROUND(I155*H155,2)</f>
        <v>0</v>
      </c>
      <c r="K155" s="187"/>
      <c r="L155" s="37"/>
      <c r="M155" s="188" t="s">
        <v>1</v>
      </c>
      <c r="N155" s="189" t="s">
        <v>38</v>
      </c>
      <c r="O155" s="69"/>
      <c r="P155" s="190">
        <f>O155*H155</f>
        <v>0</v>
      </c>
      <c r="Q155" s="190">
        <v>7.5000000000000002E-4</v>
      </c>
      <c r="R155" s="190">
        <f>Q155*H155</f>
        <v>1.7250000000000001E-2</v>
      </c>
      <c r="S155" s="190">
        <v>0</v>
      </c>
      <c r="T155" s="19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2" t="s">
        <v>117</v>
      </c>
      <c r="AT155" s="192" t="s">
        <v>113</v>
      </c>
      <c r="AU155" s="192" t="s">
        <v>80</v>
      </c>
      <c r="AY155" s="15" t="s">
        <v>110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5" t="s">
        <v>78</v>
      </c>
      <c r="BK155" s="193">
        <f>ROUND(I155*H155,2)</f>
        <v>0</v>
      </c>
      <c r="BL155" s="15" t="s">
        <v>117</v>
      </c>
      <c r="BM155" s="192" t="s">
        <v>217</v>
      </c>
    </row>
    <row r="156" spans="1:65" s="13" customFormat="1" ht="10.199999999999999">
      <c r="B156" s="205"/>
      <c r="C156" s="206"/>
      <c r="D156" s="207" t="s">
        <v>124</v>
      </c>
      <c r="E156" s="208" t="s">
        <v>1</v>
      </c>
      <c r="F156" s="209" t="s">
        <v>218</v>
      </c>
      <c r="G156" s="206"/>
      <c r="H156" s="210">
        <v>23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124</v>
      </c>
      <c r="AU156" s="216" t="s">
        <v>80</v>
      </c>
      <c r="AV156" s="13" t="s">
        <v>80</v>
      </c>
      <c r="AW156" s="13" t="s">
        <v>30</v>
      </c>
      <c r="AX156" s="13" t="s">
        <v>78</v>
      </c>
      <c r="AY156" s="216" t="s">
        <v>110</v>
      </c>
    </row>
    <row r="157" spans="1:65" s="2" customFormat="1" ht="16.5" customHeight="1">
      <c r="A157" s="32"/>
      <c r="B157" s="33"/>
      <c r="C157" s="180" t="s">
        <v>219</v>
      </c>
      <c r="D157" s="180" t="s">
        <v>113</v>
      </c>
      <c r="E157" s="181" t="s">
        <v>220</v>
      </c>
      <c r="F157" s="182" t="s">
        <v>221</v>
      </c>
      <c r="G157" s="183" t="s">
        <v>116</v>
      </c>
      <c r="H157" s="184">
        <v>40</v>
      </c>
      <c r="I157" s="185"/>
      <c r="J157" s="186">
        <f>ROUND(I157*H157,2)</f>
        <v>0</v>
      </c>
      <c r="K157" s="187"/>
      <c r="L157" s="37"/>
      <c r="M157" s="188" t="s">
        <v>1</v>
      </c>
      <c r="N157" s="189" t="s">
        <v>38</v>
      </c>
      <c r="O157" s="69"/>
      <c r="P157" s="190">
        <f>O157*H157</f>
        <v>0</v>
      </c>
      <c r="Q157" s="190">
        <v>1.2899999999999999E-3</v>
      </c>
      <c r="R157" s="190">
        <f>Q157*H157</f>
        <v>5.1599999999999993E-2</v>
      </c>
      <c r="S157" s="190">
        <v>0</v>
      </c>
      <c r="T157" s="19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2" t="s">
        <v>117</v>
      </c>
      <c r="AT157" s="192" t="s">
        <v>113</v>
      </c>
      <c r="AU157" s="192" t="s">
        <v>80</v>
      </c>
      <c r="AY157" s="15" t="s">
        <v>110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5" t="s">
        <v>78</v>
      </c>
      <c r="BK157" s="193">
        <f>ROUND(I157*H157,2)</f>
        <v>0</v>
      </c>
      <c r="BL157" s="15" t="s">
        <v>117</v>
      </c>
      <c r="BM157" s="192" t="s">
        <v>222</v>
      </c>
    </row>
    <row r="158" spans="1:65" s="13" customFormat="1" ht="10.199999999999999">
      <c r="B158" s="205"/>
      <c r="C158" s="206"/>
      <c r="D158" s="207" t="s">
        <v>124</v>
      </c>
      <c r="E158" s="208" t="s">
        <v>1</v>
      </c>
      <c r="F158" s="209" t="s">
        <v>130</v>
      </c>
      <c r="G158" s="206"/>
      <c r="H158" s="210">
        <v>40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124</v>
      </c>
      <c r="AU158" s="216" t="s">
        <v>80</v>
      </c>
      <c r="AV158" s="13" t="s">
        <v>80</v>
      </c>
      <c r="AW158" s="13" t="s">
        <v>30</v>
      </c>
      <c r="AX158" s="13" t="s">
        <v>78</v>
      </c>
      <c r="AY158" s="216" t="s">
        <v>110</v>
      </c>
    </row>
    <row r="159" spans="1:65" s="2" customFormat="1" ht="16.5" customHeight="1">
      <c r="A159" s="32"/>
      <c r="B159" s="33"/>
      <c r="C159" s="180" t="s">
        <v>223</v>
      </c>
      <c r="D159" s="180" t="s">
        <v>113</v>
      </c>
      <c r="E159" s="181" t="s">
        <v>224</v>
      </c>
      <c r="F159" s="182" t="s">
        <v>225</v>
      </c>
      <c r="G159" s="183" t="s">
        <v>116</v>
      </c>
      <c r="H159" s="184">
        <v>30</v>
      </c>
      <c r="I159" s="185"/>
      <c r="J159" s="186">
        <f>ROUND(I159*H159,2)</f>
        <v>0</v>
      </c>
      <c r="K159" s="187"/>
      <c r="L159" s="37"/>
      <c r="M159" s="188" t="s">
        <v>1</v>
      </c>
      <c r="N159" s="189" t="s">
        <v>38</v>
      </c>
      <c r="O159" s="69"/>
      <c r="P159" s="190">
        <f>O159*H159</f>
        <v>0</v>
      </c>
      <c r="Q159" s="190">
        <v>1.6100000000000001E-3</v>
      </c>
      <c r="R159" s="190">
        <f>Q159*H159</f>
        <v>4.8300000000000003E-2</v>
      </c>
      <c r="S159" s="190">
        <v>0</v>
      </c>
      <c r="T159" s="19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2" t="s">
        <v>117</v>
      </c>
      <c r="AT159" s="192" t="s">
        <v>113</v>
      </c>
      <c r="AU159" s="192" t="s">
        <v>80</v>
      </c>
      <c r="AY159" s="15" t="s">
        <v>110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5" t="s">
        <v>78</v>
      </c>
      <c r="BK159" s="193">
        <f>ROUND(I159*H159,2)</f>
        <v>0</v>
      </c>
      <c r="BL159" s="15" t="s">
        <v>117</v>
      </c>
      <c r="BM159" s="192" t="s">
        <v>226</v>
      </c>
    </row>
    <row r="160" spans="1:65" s="13" customFormat="1" ht="10.199999999999999">
      <c r="B160" s="205"/>
      <c r="C160" s="206"/>
      <c r="D160" s="207" t="s">
        <v>124</v>
      </c>
      <c r="E160" s="208" t="s">
        <v>1</v>
      </c>
      <c r="F160" s="209" t="s">
        <v>227</v>
      </c>
      <c r="G160" s="206"/>
      <c r="H160" s="210">
        <v>30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124</v>
      </c>
      <c r="AU160" s="216" t="s">
        <v>80</v>
      </c>
      <c r="AV160" s="13" t="s">
        <v>80</v>
      </c>
      <c r="AW160" s="13" t="s">
        <v>30</v>
      </c>
      <c r="AX160" s="13" t="s">
        <v>78</v>
      </c>
      <c r="AY160" s="216" t="s">
        <v>110</v>
      </c>
    </row>
    <row r="161" spans="1:65" s="2" customFormat="1" ht="24.15" customHeight="1">
      <c r="A161" s="32"/>
      <c r="B161" s="33"/>
      <c r="C161" s="180" t="s">
        <v>228</v>
      </c>
      <c r="D161" s="180" t="s">
        <v>113</v>
      </c>
      <c r="E161" s="181" t="s">
        <v>229</v>
      </c>
      <c r="F161" s="182" t="s">
        <v>230</v>
      </c>
      <c r="G161" s="183" t="s">
        <v>173</v>
      </c>
      <c r="H161" s="184">
        <v>42</v>
      </c>
      <c r="I161" s="185"/>
      <c r="J161" s="186">
        <f t="shared" ref="J161:J167" si="10">ROUND(I161*H161,2)</f>
        <v>0</v>
      </c>
      <c r="K161" s="187"/>
      <c r="L161" s="37"/>
      <c r="M161" s="188" t="s">
        <v>1</v>
      </c>
      <c r="N161" s="189" t="s">
        <v>38</v>
      </c>
      <c r="O161" s="69"/>
      <c r="P161" s="190">
        <f t="shared" ref="P161:P167" si="11">O161*H161</f>
        <v>0</v>
      </c>
      <c r="Q161" s="190">
        <v>2.0000000000000002E-5</v>
      </c>
      <c r="R161" s="190">
        <f t="shared" ref="R161:R167" si="12">Q161*H161</f>
        <v>8.4000000000000003E-4</v>
      </c>
      <c r="S161" s="190">
        <v>0</v>
      </c>
      <c r="T161" s="191">
        <f t="shared" ref="T161:T167" si="13"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2" t="s">
        <v>117</v>
      </c>
      <c r="AT161" s="192" t="s">
        <v>113</v>
      </c>
      <c r="AU161" s="192" t="s">
        <v>80</v>
      </c>
      <c r="AY161" s="15" t="s">
        <v>110</v>
      </c>
      <c r="BE161" s="193">
        <f t="shared" ref="BE161:BE167" si="14">IF(N161="základní",J161,0)</f>
        <v>0</v>
      </c>
      <c r="BF161" s="193">
        <f t="shared" ref="BF161:BF167" si="15">IF(N161="snížená",J161,0)</f>
        <v>0</v>
      </c>
      <c r="BG161" s="193">
        <f t="shared" ref="BG161:BG167" si="16">IF(N161="zákl. přenesená",J161,0)</f>
        <v>0</v>
      </c>
      <c r="BH161" s="193">
        <f t="shared" ref="BH161:BH167" si="17">IF(N161="sníž. přenesená",J161,0)</f>
        <v>0</v>
      </c>
      <c r="BI161" s="193">
        <f t="shared" ref="BI161:BI167" si="18">IF(N161="nulová",J161,0)</f>
        <v>0</v>
      </c>
      <c r="BJ161" s="15" t="s">
        <v>78</v>
      </c>
      <c r="BK161" s="193">
        <f t="shared" ref="BK161:BK167" si="19">ROUND(I161*H161,2)</f>
        <v>0</v>
      </c>
      <c r="BL161" s="15" t="s">
        <v>117</v>
      </c>
      <c r="BM161" s="192" t="s">
        <v>231</v>
      </c>
    </row>
    <row r="162" spans="1:65" s="2" customFormat="1" ht="24.15" customHeight="1">
      <c r="A162" s="32"/>
      <c r="B162" s="33"/>
      <c r="C162" s="180" t="s">
        <v>232</v>
      </c>
      <c r="D162" s="180" t="s">
        <v>113</v>
      </c>
      <c r="E162" s="181" t="s">
        <v>233</v>
      </c>
      <c r="F162" s="182" t="s">
        <v>234</v>
      </c>
      <c r="G162" s="183" t="s">
        <v>173</v>
      </c>
      <c r="H162" s="184">
        <v>8</v>
      </c>
      <c r="I162" s="185"/>
      <c r="J162" s="186">
        <f t="shared" si="10"/>
        <v>0</v>
      </c>
      <c r="K162" s="187"/>
      <c r="L162" s="37"/>
      <c r="M162" s="188" t="s">
        <v>1</v>
      </c>
      <c r="N162" s="189" t="s">
        <v>38</v>
      </c>
      <c r="O162" s="69"/>
      <c r="P162" s="190">
        <f t="shared" si="11"/>
        <v>0</v>
      </c>
      <c r="Q162" s="190">
        <v>3.0000000000000001E-5</v>
      </c>
      <c r="R162" s="190">
        <f t="shared" si="12"/>
        <v>2.4000000000000001E-4</v>
      </c>
      <c r="S162" s="190">
        <v>0</v>
      </c>
      <c r="T162" s="191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2" t="s">
        <v>117</v>
      </c>
      <c r="AT162" s="192" t="s">
        <v>113</v>
      </c>
      <c r="AU162" s="192" t="s">
        <v>80</v>
      </c>
      <c r="AY162" s="15" t="s">
        <v>110</v>
      </c>
      <c r="BE162" s="193">
        <f t="shared" si="14"/>
        <v>0</v>
      </c>
      <c r="BF162" s="193">
        <f t="shared" si="15"/>
        <v>0</v>
      </c>
      <c r="BG162" s="193">
        <f t="shared" si="16"/>
        <v>0</v>
      </c>
      <c r="BH162" s="193">
        <f t="shared" si="17"/>
        <v>0</v>
      </c>
      <c r="BI162" s="193">
        <f t="shared" si="18"/>
        <v>0</v>
      </c>
      <c r="BJ162" s="15" t="s">
        <v>78</v>
      </c>
      <c r="BK162" s="193">
        <f t="shared" si="19"/>
        <v>0</v>
      </c>
      <c r="BL162" s="15" t="s">
        <v>117</v>
      </c>
      <c r="BM162" s="192" t="s">
        <v>235</v>
      </c>
    </row>
    <row r="163" spans="1:65" s="2" customFormat="1" ht="24.15" customHeight="1">
      <c r="A163" s="32"/>
      <c r="B163" s="33"/>
      <c r="C163" s="180" t="s">
        <v>236</v>
      </c>
      <c r="D163" s="180" t="s">
        <v>113</v>
      </c>
      <c r="E163" s="181" t="s">
        <v>237</v>
      </c>
      <c r="F163" s="182" t="s">
        <v>238</v>
      </c>
      <c r="G163" s="183" t="s">
        <v>173</v>
      </c>
      <c r="H163" s="184">
        <v>4</v>
      </c>
      <c r="I163" s="185"/>
      <c r="J163" s="186">
        <f t="shared" si="10"/>
        <v>0</v>
      </c>
      <c r="K163" s="187"/>
      <c r="L163" s="37"/>
      <c r="M163" s="188" t="s">
        <v>1</v>
      </c>
      <c r="N163" s="189" t="s">
        <v>38</v>
      </c>
      <c r="O163" s="69"/>
      <c r="P163" s="190">
        <f t="shared" si="11"/>
        <v>0</v>
      </c>
      <c r="Q163" s="190">
        <v>5.0000000000000002E-5</v>
      </c>
      <c r="R163" s="190">
        <f t="shared" si="12"/>
        <v>2.0000000000000001E-4</v>
      </c>
      <c r="S163" s="190">
        <v>0</v>
      </c>
      <c r="T163" s="191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2" t="s">
        <v>117</v>
      </c>
      <c r="AT163" s="192" t="s">
        <v>113</v>
      </c>
      <c r="AU163" s="192" t="s">
        <v>80</v>
      </c>
      <c r="AY163" s="15" t="s">
        <v>110</v>
      </c>
      <c r="BE163" s="193">
        <f t="shared" si="14"/>
        <v>0</v>
      </c>
      <c r="BF163" s="193">
        <f t="shared" si="15"/>
        <v>0</v>
      </c>
      <c r="BG163" s="193">
        <f t="shared" si="16"/>
        <v>0</v>
      </c>
      <c r="BH163" s="193">
        <f t="shared" si="17"/>
        <v>0</v>
      </c>
      <c r="BI163" s="193">
        <f t="shared" si="18"/>
        <v>0</v>
      </c>
      <c r="BJ163" s="15" t="s">
        <v>78</v>
      </c>
      <c r="BK163" s="193">
        <f t="shared" si="19"/>
        <v>0</v>
      </c>
      <c r="BL163" s="15" t="s">
        <v>117</v>
      </c>
      <c r="BM163" s="192" t="s">
        <v>239</v>
      </c>
    </row>
    <row r="164" spans="1:65" s="2" customFormat="1" ht="24.15" customHeight="1">
      <c r="A164" s="32"/>
      <c r="B164" s="33"/>
      <c r="C164" s="180" t="s">
        <v>8</v>
      </c>
      <c r="D164" s="180" t="s">
        <v>113</v>
      </c>
      <c r="E164" s="181" t="s">
        <v>240</v>
      </c>
      <c r="F164" s="182" t="s">
        <v>241</v>
      </c>
      <c r="G164" s="183" t="s">
        <v>173</v>
      </c>
      <c r="H164" s="184">
        <v>8</v>
      </c>
      <c r="I164" s="185"/>
      <c r="J164" s="186">
        <f t="shared" si="10"/>
        <v>0</v>
      </c>
      <c r="K164" s="187"/>
      <c r="L164" s="37"/>
      <c r="M164" s="188" t="s">
        <v>1</v>
      </c>
      <c r="N164" s="189" t="s">
        <v>38</v>
      </c>
      <c r="O164" s="69"/>
      <c r="P164" s="190">
        <f t="shared" si="11"/>
        <v>0</v>
      </c>
      <c r="Q164" s="190">
        <v>6.0000000000000002E-5</v>
      </c>
      <c r="R164" s="190">
        <f t="shared" si="12"/>
        <v>4.8000000000000001E-4</v>
      </c>
      <c r="S164" s="190">
        <v>0</v>
      </c>
      <c r="T164" s="191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2" t="s">
        <v>117</v>
      </c>
      <c r="AT164" s="192" t="s">
        <v>113</v>
      </c>
      <c r="AU164" s="192" t="s">
        <v>80</v>
      </c>
      <c r="AY164" s="15" t="s">
        <v>110</v>
      </c>
      <c r="BE164" s="193">
        <f t="shared" si="14"/>
        <v>0</v>
      </c>
      <c r="BF164" s="193">
        <f t="shared" si="15"/>
        <v>0</v>
      </c>
      <c r="BG164" s="193">
        <f t="shared" si="16"/>
        <v>0</v>
      </c>
      <c r="BH164" s="193">
        <f t="shared" si="17"/>
        <v>0</v>
      </c>
      <c r="BI164" s="193">
        <f t="shared" si="18"/>
        <v>0</v>
      </c>
      <c r="BJ164" s="15" t="s">
        <v>78</v>
      </c>
      <c r="BK164" s="193">
        <f t="shared" si="19"/>
        <v>0</v>
      </c>
      <c r="BL164" s="15" t="s">
        <v>117</v>
      </c>
      <c r="BM164" s="192" t="s">
        <v>242</v>
      </c>
    </row>
    <row r="165" spans="1:65" s="2" customFormat="1" ht="16.5" customHeight="1">
      <c r="A165" s="32"/>
      <c r="B165" s="33"/>
      <c r="C165" s="180" t="s">
        <v>243</v>
      </c>
      <c r="D165" s="180" t="s">
        <v>113</v>
      </c>
      <c r="E165" s="181" t="s">
        <v>244</v>
      </c>
      <c r="F165" s="182" t="s">
        <v>245</v>
      </c>
      <c r="G165" s="183" t="s">
        <v>116</v>
      </c>
      <c r="H165" s="184">
        <v>133</v>
      </c>
      <c r="I165" s="185"/>
      <c r="J165" s="186">
        <f t="shared" si="10"/>
        <v>0</v>
      </c>
      <c r="K165" s="187"/>
      <c r="L165" s="37"/>
      <c r="M165" s="188" t="s">
        <v>1</v>
      </c>
      <c r="N165" s="189" t="s">
        <v>38</v>
      </c>
      <c r="O165" s="69"/>
      <c r="P165" s="190">
        <f t="shared" si="11"/>
        <v>0</v>
      </c>
      <c r="Q165" s="190">
        <v>0</v>
      </c>
      <c r="R165" s="190">
        <f t="shared" si="12"/>
        <v>0</v>
      </c>
      <c r="S165" s="190">
        <v>0</v>
      </c>
      <c r="T165" s="191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2" t="s">
        <v>117</v>
      </c>
      <c r="AT165" s="192" t="s">
        <v>113</v>
      </c>
      <c r="AU165" s="192" t="s">
        <v>80</v>
      </c>
      <c r="AY165" s="15" t="s">
        <v>110</v>
      </c>
      <c r="BE165" s="193">
        <f t="shared" si="14"/>
        <v>0</v>
      </c>
      <c r="BF165" s="193">
        <f t="shared" si="15"/>
        <v>0</v>
      </c>
      <c r="BG165" s="193">
        <f t="shared" si="16"/>
        <v>0</v>
      </c>
      <c r="BH165" s="193">
        <f t="shared" si="17"/>
        <v>0</v>
      </c>
      <c r="BI165" s="193">
        <f t="shared" si="18"/>
        <v>0</v>
      </c>
      <c r="BJ165" s="15" t="s">
        <v>78</v>
      </c>
      <c r="BK165" s="193">
        <f t="shared" si="19"/>
        <v>0</v>
      </c>
      <c r="BL165" s="15" t="s">
        <v>117</v>
      </c>
      <c r="BM165" s="192" t="s">
        <v>246</v>
      </c>
    </row>
    <row r="166" spans="1:65" s="2" customFormat="1" ht="24.15" customHeight="1">
      <c r="A166" s="32"/>
      <c r="B166" s="33"/>
      <c r="C166" s="180" t="s">
        <v>247</v>
      </c>
      <c r="D166" s="180" t="s">
        <v>113</v>
      </c>
      <c r="E166" s="181" t="s">
        <v>248</v>
      </c>
      <c r="F166" s="182" t="s">
        <v>249</v>
      </c>
      <c r="G166" s="183" t="s">
        <v>144</v>
      </c>
      <c r="H166" s="184">
        <v>1.4E-2</v>
      </c>
      <c r="I166" s="185"/>
      <c r="J166" s="186">
        <f t="shared" si="10"/>
        <v>0</v>
      </c>
      <c r="K166" s="187"/>
      <c r="L166" s="37"/>
      <c r="M166" s="188" t="s">
        <v>1</v>
      </c>
      <c r="N166" s="189" t="s">
        <v>38</v>
      </c>
      <c r="O166" s="69"/>
      <c r="P166" s="190">
        <f t="shared" si="11"/>
        <v>0</v>
      </c>
      <c r="Q166" s="190">
        <v>0</v>
      </c>
      <c r="R166" s="190">
        <f t="shared" si="12"/>
        <v>0</v>
      </c>
      <c r="S166" s="190">
        <v>0</v>
      </c>
      <c r="T166" s="191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2" t="s">
        <v>117</v>
      </c>
      <c r="AT166" s="192" t="s">
        <v>113</v>
      </c>
      <c r="AU166" s="192" t="s">
        <v>80</v>
      </c>
      <c r="AY166" s="15" t="s">
        <v>110</v>
      </c>
      <c r="BE166" s="193">
        <f t="shared" si="14"/>
        <v>0</v>
      </c>
      <c r="BF166" s="193">
        <f t="shared" si="15"/>
        <v>0</v>
      </c>
      <c r="BG166" s="193">
        <f t="shared" si="16"/>
        <v>0</v>
      </c>
      <c r="BH166" s="193">
        <f t="shared" si="17"/>
        <v>0</v>
      </c>
      <c r="BI166" s="193">
        <f t="shared" si="18"/>
        <v>0</v>
      </c>
      <c r="BJ166" s="15" t="s">
        <v>78</v>
      </c>
      <c r="BK166" s="193">
        <f t="shared" si="19"/>
        <v>0</v>
      </c>
      <c r="BL166" s="15" t="s">
        <v>117</v>
      </c>
      <c r="BM166" s="192" t="s">
        <v>250</v>
      </c>
    </row>
    <row r="167" spans="1:65" s="2" customFormat="1" ht="24.15" customHeight="1">
      <c r="A167" s="32"/>
      <c r="B167" s="33"/>
      <c r="C167" s="180" t="s">
        <v>251</v>
      </c>
      <c r="D167" s="180" t="s">
        <v>113</v>
      </c>
      <c r="E167" s="181" t="s">
        <v>252</v>
      </c>
      <c r="F167" s="182" t="s">
        <v>253</v>
      </c>
      <c r="G167" s="183" t="s">
        <v>144</v>
      </c>
      <c r="H167" s="184">
        <v>1.056</v>
      </c>
      <c r="I167" s="185"/>
      <c r="J167" s="186">
        <f t="shared" si="10"/>
        <v>0</v>
      </c>
      <c r="K167" s="187"/>
      <c r="L167" s="37"/>
      <c r="M167" s="188" t="s">
        <v>1</v>
      </c>
      <c r="N167" s="189" t="s">
        <v>38</v>
      </c>
      <c r="O167" s="69"/>
      <c r="P167" s="190">
        <f t="shared" si="11"/>
        <v>0</v>
      </c>
      <c r="Q167" s="190">
        <v>0</v>
      </c>
      <c r="R167" s="190">
        <f t="shared" si="12"/>
        <v>0</v>
      </c>
      <c r="S167" s="190">
        <v>0</v>
      </c>
      <c r="T167" s="191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2" t="s">
        <v>117</v>
      </c>
      <c r="AT167" s="192" t="s">
        <v>113</v>
      </c>
      <c r="AU167" s="192" t="s">
        <v>80</v>
      </c>
      <c r="AY167" s="15" t="s">
        <v>110</v>
      </c>
      <c r="BE167" s="193">
        <f t="shared" si="14"/>
        <v>0</v>
      </c>
      <c r="BF167" s="193">
        <f t="shared" si="15"/>
        <v>0</v>
      </c>
      <c r="BG167" s="193">
        <f t="shared" si="16"/>
        <v>0</v>
      </c>
      <c r="BH167" s="193">
        <f t="shared" si="17"/>
        <v>0</v>
      </c>
      <c r="BI167" s="193">
        <f t="shared" si="18"/>
        <v>0</v>
      </c>
      <c r="BJ167" s="15" t="s">
        <v>78</v>
      </c>
      <c r="BK167" s="193">
        <f t="shared" si="19"/>
        <v>0</v>
      </c>
      <c r="BL167" s="15" t="s">
        <v>117</v>
      </c>
      <c r="BM167" s="192" t="s">
        <v>254</v>
      </c>
    </row>
    <row r="168" spans="1:65" s="12" customFormat="1" ht="22.8" customHeight="1">
      <c r="B168" s="164"/>
      <c r="C168" s="165"/>
      <c r="D168" s="166" t="s">
        <v>72</v>
      </c>
      <c r="E168" s="178" t="s">
        <v>255</v>
      </c>
      <c r="F168" s="178" t="s">
        <v>256</v>
      </c>
      <c r="G168" s="165"/>
      <c r="H168" s="165"/>
      <c r="I168" s="168"/>
      <c r="J168" s="179">
        <f>BK168</f>
        <v>0</v>
      </c>
      <c r="K168" s="165"/>
      <c r="L168" s="170"/>
      <c r="M168" s="171"/>
      <c r="N168" s="172"/>
      <c r="O168" s="172"/>
      <c r="P168" s="173">
        <f>SUM(P169:P203)</f>
        <v>0</v>
      </c>
      <c r="Q168" s="172"/>
      <c r="R168" s="173">
        <f>SUM(R169:R203)</f>
        <v>8.4540000000000004E-2</v>
      </c>
      <c r="S168" s="172"/>
      <c r="T168" s="174">
        <f>SUM(T169:T203)</f>
        <v>7.6359999999999997E-2</v>
      </c>
      <c r="AR168" s="175" t="s">
        <v>80</v>
      </c>
      <c r="AT168" s="176" t="s">
        <v>72</v>
      </c>
      <c r="AU168" s="176" t="s">
        <v>78</v>
      </c>
      <c r="AY168" s="175" t="s">
        <v>110</v>
      </c>
      <c r="BK168" s="177">
        <f>SUM(BK169:BK203)</f>
        <v>0</v>
      </c>
    </row>
    <row r="169" spans="1:65" s="2" customFormat="1" ht="24.15" customHeight="1">
      <c r="A169" s="32"/>
      <c r="B169" s="33"/>
      <c r="C169" s="180" t="s">
        <v>257</v>
      </c>
      <c r="D169" s="180" t="s">
        <v>113</v>
      </c>
      <c r="E169" s="181" t="s">
        <v>258</v>
      </c>
      <c r="F169" s="182" t="s">
        <v>259</v>
      </c>
      <c r="G169" s="183" t="s">
        <v>173</v>
      </c>
      <c r="H169" s="184">
        <v>1</v>
      </c>
      <c r="I169" s="185"/>
      <c r="J169" s="186">
        <f>ROUND(I169*H169,2)</f>
        <v>0</v>
      </c>
      <c r="K169" s="187"/>
      <c r="L169" s="37"/>
      <c r="M169" s="188" t="s">
        <v>1</v>
      </c>
      <c r="N169" s="189" t="s">
        <v>38</v>
      </c>
      <c r="O169" s="69"/>
      <c r="P169" s="190">
        <f>O169*H169</f>
        <v>0</v>
      </c>
      <c r="Q169" s="190">
        <v>2.0000000000000002E-5</v>
      </c>
      <c r="R169" s="190">
        <f>Q169*H169</f>
        <v>2.0000000000000002E-5</v>
      </c>
      <c r="S169" s="190">
        <v>3.9E-2</v>
      </c>
      <c r="T169" s="191">
        <f>S169*H169</f>
        <v>3.9E-2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2" t="s">
        <v>117</v>
      </c>
      <c r="AT169" s="192" t="s">
        <v>113</v>
      </c>
      <c r="AU169" s="192" t="s">
        <v>80</v>
      </c>
      <c r="AY169" s="15" t="s">
        <v>110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5" t="s">
        <v>78</v>
      </c>
      <c r="BK169" s="193">
        <f>ROUND(I169*H169,2)</f>
        <v>0</v>
      </c>
      <c r="BL169" s="15" t="s">
        <v>117</v>
      </c>
      <c r="BM169" s="192" t="s">
        <v>260</v>
      </c>
    </row>
    <row r="170" spans="1:65" s="2" customFormat="1" ht="24.15" customHeight="1">
      <c r="A170" s="32"/>
      <c r="B170" s="33"/>
      <c r="C170" s="180" t="s">
        <v>261</v>
      </c>
      <c r="D170" s="180" t="s">
        <v>113</v>
      </c>
      <c r="E170" s="181" t="s">
        <v>262</v>
      </c>
      <c r="F170" s="182" t="s">
        <v>263</v>
      </c>
      <c r="G170" s="183" t="s">
        <v>264</v>
      </c>
      <c r="H170" s="184">
        <v>1</v>
      </c>
      <c r="I170" s="185"/>
      <c r="J170" s="186">
        <f>ROUND(I170*H170,2)</f>
        <v>0</v>
      </c>
      <c r="K170" s="187"/>
      <c r="L170" s="37"/>
      <c r="M170" s="188" t="s">
        <v>1</v>
      </c>
      <c r="N170" s="189" t="s">
        <v>38</v>
      </c>
      <c r="O170" s="69"/>
      <c r="P170" s="190">
        <f>O170*H170</f>
        <v>0</v>
      </c>
      <c r="Q170" s="190">
        <v>9.3900000000000008E-3</v>
      </c>
      <c r="R170" s="190">
        <f>Q170*H170</f>
        <v>9.3900000000000008E-3</v>
      </c>
      <c r="S170" s="190">
        <v>0</v>
      </c>
      <c r="T170" s="19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2" t="s">
        <v>117</v>
      </c>
      <c r="AT170" s="192" t="s">
        <v>113</v>
      </c>
      <c r="AU170" s="192" t="s">
        <v>80</v>
      </c>
      <c r="AY170" s="15" t="s">
        <v>110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5" t="s">
        <v>78</v>
      </c>
      <c r="BK170" s="193">
        <f>ROUND(I170*H170,2)</f>
        <v>0</v>
      </c>
      <c r="BL170" s="15" t="s">
        <v>117</v>
      </c>
      <c r="BM170" s="192" t="s">
        <v>265</v>
      </c>
    </row>
    <row r="171" spans="1:65" s="2" customFormat="1" ht="21.75" customHeight="1">
      <c r="A171" s="32"/>
      <c r="B171" s="33"/>
      <c r="C171" s="194" t="s">
        <v>266</v>
      </c>
      <c r="D171" s="194" t="s">
        <v>119</v>
      </c>
      <c r="E171" s="195" t="s">
        <v>267</v>
      </c>
      <c r="F171" s="196" t="s">
        <v>268</v>
      </c>
      <c r="G171" s="197" t="s">
        <v>269</v>
      </c>
      <c r="H171" s="198">
        <v>1</v>
      </c>
      <c r="I171" s="199"/>
      <c r="J171" s="200">
        <f>ROUND(I171*H171,2)</f>
        <v>0</v>
      </c>
      <c r="K171" s="201"/>
      <c r="L171" s="202"/>
      <c r="M171" s="203" t="s">
        <v>1</v>
      </c>
      <c r="N171" s="204" t="s">
        <v>38</v>
      </c>
      <c r="O171" s="69"/>
      <c r="P171" s="190">
        <f>O171*H171</f>
        <v>0</v>
      </c>
      <c r="Q171" s="190">
        <v>0.01</v>
      </c>
      <c r="R171" s="190">
        <f>Q171*H171</f>
        <v>0.01</v>
      </c>
      <c r="S171" s="190">
        <v>0</v>
      </c>
      <c r="T171" s="19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2" t="s">
        <v>122</v>
      </c>
      <c r="AT171" s="192" t="s">
        <v>119</v>
      </c>
      <c r="AU171" s="192" t="s">
        <v>80</v>
      </c>
      <c r="AY171" s="15" t="s">
        <v>110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5" t="s">
        <v>78</v>
      </c>
      <c r="BK171" s="193">
        <f>ROUND(I171*H171,2)</f>
        <v>0</v>
      </c>
      <c r="BL171" s="15" t="s">
        <v>117</v>
      </c>
      <c r="BM171" s="192" t="s">
        <v>270</v>
      </c>
    </row>
    <row r="172" spans="1:65" s="13" customFormat="1" ht="10.199999999999999">
      <c r="B172" s="205"/>
      <c r="C172" s="206"/>
      <c r="D172" s="207" t="s">
        <v>124</v>
      </c>
      <c r="E172" s="208" t="s">
        <v>1</v>
      </c>
      <c r="F172" s="209" t="s">
        <v>271</v>
      </c>
      <c r="G172" s="206"/>
      <c r="H172" s="210">
        <v>1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124</v>
      </c>
      <c r="AU172" s="216" t="s">
        <v>80</v>
      </c>
      <c r="AV172" s="13" t="s">
        <v>80</v>
      </c>
      <c r="AW172" s="13" t="s">
        <v>30</v>
      </c>
      <c r="AX172" s="13" t="s">
        <v>78</v>
      </c>
      <c r="AY172" s="216" t="s">
        <v>110</v>
      </c>
    </row>
    <row r="173" spans="1:65" s="2" customFormat="1" ht="16.5" customHeight="1">
      <c r="A173" s="32"/>
      <c r="B173" s="33"/>
      <c r="C173" s="180" t="s">
        <v>272</v>
      </c>
      <c r="D173" s="180" t="s">
        <v>113</v>
      </c>
      <c r="E173" s="181" t="s">
        <v>273</v>
      </c>
      <c r="F173" s="182" t="s">
        <v>274</v>
      </c>
      <c r="G173" s="183" t="s">
        <v>269</v>
      </c>
      <c r="H173" s="184">
        <v>2</v>
      </c>
      <c r="I173" s="185"/>
      <c r="J173" s="186">
        <f t="shared" ref="J173:J180" si="20">ROUND(I173*H173,2)</f>
        <v>0</v>
      </c>
      <c r="K173" s="187"/>
      <c r="L173" s="37"/>
      <c r="M173" s="188" t="s">
        <v>1</v>
      </c>
      <c r="N173" s="189" t="s">
        <v>38</v>
      </c>
      <c r="O173" s="69"/>
      <c r="P173" s="190">
        <f t="shared" ref="P173:P180" si="21">O173*H173</f>
        <v>0</v>
      </c>
      <c r="Q173" s="190">
        <v>8.4499999999999992E-3</v>
      </c>
      <c r="R173" s="190">
        <f t="shared" ref="R173:R180" si="22">Q173*H173</f>
        <v>1.6899999999999998E-2</v>
      </c>
      <c r="S173" s="190">
        <v>0</v>
      </c>
      <c r="T173" s="191">
        <f t="shared" ref="T173:T180" si="23"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2" t="s">
        <v>117</v>
      </c>
      <c r="AT173" s="192" t="s">
        <v>113</v>
      </c>
      <c r="AU173" s="192" t="s">
        <v>80</v>
      </c>
      <c r="AY173" s="15" t="s">
        <v>110</v>
      </c>
      <c r="BE173" s="193">
        <f t="shared" ref="BE173:BE180" si="24">IF(N173="základní",J173,0)</f>
        <v>0</v>
      </c>
      <c r="BF173" s="193">
        <f t="shared" ref="BF173:BF180" si="25">IF(N173="snížená",J173,0)</f>
        <v>0</v>
      </c>
      <c r="BG173" s="193">
        <f t="shared" ref="BG173:BG180" si="26">IF(N173="zákl. přenesená",J173,0)</f>
        <v>0</v>
      </c>
      <c r="BH173" s="193">
        <f t="shared" ref="BH173:BH180" si="27">IF(N173="sníž. přenesená",J173,0)</f>
        <v>0</v>
      </c>
      <c r="BI173" s="193">
        <f t="shared" ref="BI173:BI180" si="28">IF(N173="nulová",J173,0)</f>
        <v>0</v>
      </c>
      <c r="BJ173" s="15" t="s">
        <v>78</v>
      </c>
      <c r="BK173" s="193">
        <f t="shared" ref="BK173:BK180" si="29">ROUND(I173*H173,2)</f>
        <v>0</v>
      </c>
      <c r="BL173" s="15" t="s">
        <v>117</v>
      </c>
      <c r="BM173" s="192" t="s">
        <v>275</v>
      </c>
    </row>
    <row r="174" spans="1:65" s="2" customFormat="1" ht="21.75" customHeight="1">
      <c r="A174" s="32"/>
      <c r="B174" s="33"/>
      <c r="C174" s="180" t="s">
        <v>276</v>
      </c>
      <c r="D174" s="180" t="s">
        <v>113</v>
      </c>
      <c r="E174" s="181" t="s">
        <v>277</v>
      </c>
      <c r="F174" s="182" t="s">
        <v>278</v>
      </c>
      <c r="G174" s="183" t="s">
        <v>173</v>
      </c>
      <c r="H174" s="184">
        <v>2</v>
      </c>
      <c r="I174" s="185"/>
      <c r="J174" s="186">
        <f t="shared" si="20"/>
        <v>0</v>
      </c>
      <c r="K174" s="187"/>
      <c r="L174" s="37"/>
      <c r="M174" s="188" t="s">
        <v>1</v>
      </c>
      <c r="N174" s="189" t="s">
        <v>38</v>
      </c>
      <c r="O174" s="69"/>
      <c r="P174" s="190">
        <f t="shared" si="21"/>
        <v>0</v>
      </c>
      <c r="Q174" s="190">
        <v>2.0000000000000002E-5</v>
      </c>
      <c r="R174" s="190">
        <f t="shared" si="22"/>
        <v>4.0000000000000003E-5</v>
      </c>
      <c r="S174" s="190">
        <v>0</v>
      </c>
      <c r="T174" s="191">
        <f t="shared" si="2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2" t="s">
        <v>117</v>
      </c>
      <c r="AT174" s="192" t="s">
        <v>113</v>
      </c>
      <c r="AU174" s="192" t="s">
        <v>80</v>
      </c>
      <c r="AY174" s="15" t="s">
        <v>110</v>
      </c>
      <c r="BE174" s="193">
        <f t="shared" si="24"/>
        <v>0</v>
      </c>
      <c r="BF174" s="193">
        <f t="shared" si="25"/>
        <v>0</v>
      </c>
      <c r="BG174" s="193">
        <f t="shared" si="26"/>
        <v>0</v>
      </c>
      <c r="BH174" s="193">
        <f t="shared" si="27"/>
        <v>0</v>
      </c>
      <c r="BI174" s="193">
        <f t="shared" si="28"/>
        <v>0</v>
      </c>
      <c r="BJ174" s="15" t="s">
        <v>78</v>
      </c>
      <c r="BK174" s="193">
        <f t="shared" si="29"/>
        <v>0</v>
      </c>
      <c r="BL174" s="15" t="s">
        <v>117</v>
      </c>
      <c r="BM174" s="192" t="s">
        <v>279</v>
      </c>
    </row>
    <row r="175" spans="1:65" s="2" customFormat="1" ht="24.15" customHeight="1">
      <c r="A175" s="32"/>
      <c r="B175" s="33"/>
      <c r="C175" s="180" t="s">
        <v>280</v>
      </c>
      <c r="D175" s="180" t="s">
        <v>113</v>
      </c>
      <c r="E175" s="181" t="s">
        <v>281</v>
      </c>
      <c r="F175" s="182" t="s">
        <v>282</v>
      </c>
      <c r="G175" s="183" t="s">
        <v>173</v>
      </c>
      <c r="H175" s="184">
        <v>2</v>
      </c>
      <c r="I175" s="185"/>
      <c r="J175" s="186">
        <f t="shared" si="20"/>
        <v>0</v>
      </c>
      <c r="K175" s="187"/>
      <c r="L175" s="37"/>
      <c r="M175" s="188" t="s">
        <v>1</v>
      </c>
      <c r="N175" s="189" t="s">
        <v>38</v>
      </c>
      <c r="O175" s="69"/>
      <c r="P175" s="190">
        <f t="shared" si="21"/>
        <v>0</v>
      </c>
      <c r="Q175" s="190">
        <v>8.0000000000000007E-5</v>
      </c>
      <c r="R175" s="190">
        <f t="shared" si="22"/>
        <v>1.6000000000000001E-4</v>
      </c>
      <c r="S175" s="190">
        <v>9.0799999999999995E-3</v>
      </c>
      <c r="T175" s="191">
        <f t="shared" si="23"/>
        <v>1.8159999999999999E-2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2" t="s">
        <v>117</v>
      </c>
      <c r="AT175" s="192" t="s">
        <v>113</v>
      </c>
      <c r="AU175" s="192" t="s">
        <v>80</v>
      </c>
      <c r="AY175" s="15" t="s">
        <v>110</v>
      </c>
      <c r="BE175" s="193">
        <f t="shared" si="24"/>
        <v>0</v>
      </c>
      <c r="BF175" s="193">
        <f t="shared" si="25"/>
        <v>0</v>
      </c>
      <c r="BG175" s="193">
        <f t="shared" si="26"/>
        <v>0</v>
      </c>
      <c r="BH175" s="193">
        <f t="shared" si="27"/>
        <v>0</v>
      </c>
      <c r="BI175" s="193">
        <f t="shared" si="28"/>
        <v>0</v>
      </c>
      <c r="BJ175" s="15" t="s">
        <v>78</v>
      </c>
      <c r="BK175" s="193">
        <f t="shared" si="29"/>
        <v>0</v>
      </c>
      <c r="BL175" s="15" t="s">
        <v>117</v>
      </c>
      <c r="BM175" s="192" t="s">
        <v>283</v>
      </c>
    </row>
    <row r="176" spans="1:65" s="2" customFormat="1" ht="24.15" customHeight="1">
      <c r="A176" s="32"/>
      <c r="B176" s="33"/>
      <c r="C176" s="180" t="s">
        <v>284</v>
      </c>
      <c r="D176" s="180" t="s">
        <v>113</v>
      </c>
      <c r="E176" s="181" t="s">
        <v>285</v>
      </c>
      <c r="F176" s="182" t="s">
        <v>286</v>
      </c>
      <c r="G176" s="183" t="s">
        <v>173</v>
      </c>
      <c r="H176" s="184">
        <v>30</v>
      </c>
      <c r="I176" s="185"/>
      <c r="J176" s="186">
        <f t="shared" si="20"/>
        <v>0</v>
      </c>
      <c r="K176" s="187"/>
      <c r="L176" s="37"/>
      <c r="M176" s="188" t="s">
        <v>1</v>
      </c>
      <c r="N176" s="189" t="s">
        <v>38</v>
      </c>
      <c r="O176" s="69"/>
      <c r="P176" s="190">
        <f t="shared" si="21"/>
        <v>0</v>
      </c>
      <c r="Q176" s="190">
        <v>9.0000000000000006E-5</v>
      </c>
      <c r="R176" s="190">
        <f t="shared" si="22"/>
        <v>2.7000000000000001E-3</v>
      </c>
      <c r="S176" s="190">
        <v>4.4999999999999999E-4</v>
      </c>
      <c r="T176" s="191">
        <f t="shared" si="23"/>
        <v>1.35E-2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2" t="s">
        <v>117</v>
      </c>
      <c r="AT176" s="192" t="s">
        <v>113</v>
      </c>
      <c r="AU176" s="192" t="s">
        <v>80</v>
      </c>
      <c r="AY176" s="15" t="s">
        <v>110</v>
      </c>
      <c r="BE176" s="193">
        <f t="shared" si="24"/>
        <v>0</v>
      </c>
      <c r="BF176" s="193">
        <f t="shared" si="25"/>
        <v>0</v>
      </c>
      <c r="BG176" s="193">
        <f t="shared" si="26"/>
        <v>0</v>
      </c>
      <c r="BH176" s="193">
        <f t="shared" si="27"/>
        <v>0</v>
      </c>
      <c r="BI176" s="193">
        <f t="shared" si="28"/>
        <v>0</v>
      </c>
      <c r="BJ176" s="15" t="s">
        <v>78</v>
      </c>
      <c r="BK176" s="193">
        <f t="shared" si="29"/>
        <v>0</v>
      </c>
      <c r="BL176" s="15" t="s">
        <v>117</v>
      </c>
      <c r="BM176" s="192" t="s">
        <v>287</v>
      </c>
    </row>
    <row r="177" spans="1:65" s="2" customFormat="1" ht="24.15" customHeight="1">
      <c r="A177" s="32"/>
      <c r="B177" s="33"/>
      <c r="C177" s="180" t="s">
        <v>122</v>
      </c>
      <c r="D177" s="180" t="s">
        <v>113</v>
      </c>
      <c r="E177" s="181" t="s">
        <v>288</v>
      </c>
      <c r="F177" s="182" t="s">
        <v>289</v>
      </c>
      <c r="G177" s="183" t="s">
        <v>173</v>
      </c>
      <c r="H177" s="184">
        <v>1</v>
      </c>
      <c r="I177" s="185"/>
      <c r="J177" s="186">
        <f t="shared" si="20"/>
        <v>0</v>
      </c>
      <c r="K177" s="187"/>
      <c r="L177" s="37"/>
      <c r="M177" s="188" t="s">
        <v>1</v>
      </c>
      <c r="N177" s="189" t="s">
        <v>38</v>
      </c>
      <c r="O177" s="69"/>
      <c r="P177" s="190">
        <f t="shared" si="21"/>
        <v>0</v>
      </c>
      <c r="Q177" s="190">
        <v>1.7000000000000001E-4</v>
      </c>
      <c r="R177" s="190">
        <f t="shared" si="22"/>
        <v>1.7000000000000001E-4</v>
      </c>
      <c r="S177" s="190">
        <v>2.2000000000000001E-3</v>
      </c>
      <c r="T177" s="191">
        <f t="shared" si="23"/>
        <v>2.2000000000000001E-3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2" t="s">
        <v>117</v>
      </c>
      <c r="AT177" s="192" t="s">
        <v>113</v>
      </c>
      <c r="AU177" s="192" t="s">
        <v>80</v>
      </c>
      <c r="AY177" s="15" t="s">
        <v>110</v>
      </c>
      <c r="BE177" s="193">
        <f t="shared" si="24"/>
        <v>0</v>
      </c>
      <c r="BF177" s="193">
        <f t="shared" si="25"/>
        <v>0</v>
      </c>
      <c r="BG177" s="193">
        <f t="shared" si="26"/>
        <v>0</v>
      </c>
      <c r="BH177" s="193">
        <f t="shared" si="27"/>
        <v>0</v>
      </c>
      <c r="BI177" s="193">
        <f t="shared" si="28"/>
        <v>0</v>
      </c>
      <c r="BJ177" s="15" t="s">
        <v>78</v>
      </c>
      <c r="BK177" s="193">
        <f t="shared" si="29"/>
        <v>0</v>
      </c>
      <c r="BL177" s="15" t="s">
        <v>117</v>
      </c>
      <c r="BM177" s="192" t="s">
        <v>290</v>
      </c>
    </row>
    <row r="178" spans="1:65" s="2" customFormat="1" ht="24.15" customHeight="1">
      <c r="A178" s="32"/>
      <c r="B178" s="33"/>
      <c r="C178" s="180" t="s">
        <v>291</v>
      </c>
      <c r="D178" s="180" t="s">
        <v>113</v>
      </c>
      <c r="E178" s="181" t="s">
        <v>292</v>
      </c>
      <c r="F178" s="182" t="s">
        <v>293</v>
      </c>
      <c r="G178" s="183" t="s">
        <v>173</v>
      </c>
      <c r="H178" s="184">
        <v>1</v>
      </c>
      <c r="I178" s="185"/>
      <c r="J178" s="186">
        <f t="shared" si="20"/>
        <v>0</v>
      </c>
      <c r="K178" s="187"/>
      <c r="L178" s="37"/>
      <c r="M178" s="188" t="s">
        <v>1</v>
      </c>
      <c r="N178" s="189" t="s">
        <v>38</v>
      </c>
      <c r="O178" s="69"/>
      <c r="P178" s="190">
        <f t="shared" si="21"/>
        <v>0</v>
      </c>
      <c r="Q178" s="190">
        <v>2.1000000000000001E-4</v>
      </c>
      <c r="R178" s="190">
        <f t="shared" si="22"/>
        <v>2.1000000000000001E-4</v>
      </c>
      <c r="S178" s="190">
        <v>3.5000000000000001E-3</v>
      </c>
      <c r="T178" s="191">
        <f t="shared" si="23"/>
        <v>3.5000000000000001E-3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2" t="s">
        <v>117</v>
      </c>
      <c r="AT178" s="192" t="s">
        <v>113</v>
      </c>
      <c r="AU178" s="192" t="s">
        <v>80</v>
      </c>
      <c r="AY178" s="15" t="s">
        <v>110</v>
      </c>
      <c r="BE178" s="193">
        <f t="shared" si="24"/>
        <v>0</v>
      </c>
      <c r="BF178" s="193">
        <f t="shared" si="25"/>
        <v>0</v>
      </c>
      <c r="BG178" s="193">
        <f t="shared" si="26"/>
        <v>0</v>
      </c>
      <c r="BH178" s="193">
        <f t="shared" si="27"/>
        <v>0</v>
      </c>
      <c r="BI178" s="193">
        <f t="shared" si="28"/>
        <v>0</v>
      </c>
      <c r="BJ178" s="15" t="s">
        <v>78</v>
      </c>
      <c r="BK178" s="193">
        <f t="shared" si="29"/>
        <v>0</v>
      </c>
      <c r="BL178" s="15" t="s">
        <v>117</v>
      </c>
      <c r="BM178" s="192" t="s">
        <v>294</v>
      </c>
    </row>
    <row r="179" spans="1:65" s="2" customFormat="1" ht="16.5" customHeight="1">
      <c r="A179" s="32"/>
      <c r="B179" s="33"/>
      <c r="C179" s="180" t="s">
        <v>295</v>
      </c>
      <c r="D179" s="180" t="s">
        <v>113</v>
      </c>
      <c r="E179" s="181" t="s">
        <v>296</v>
      </c>
      <c r="F179" s="182" t="s">
        <v>297</v>
      </c>
      <c r="G179" s="183" t="s">
        <v>173</v>
      </c>
      <c r="H179" s="184">
        <v>15</v>
      </c>
      <c r="I179" s="185"/>
      <c r="J179" s="186">
        <f t="shared" si="20"/>
        <v>0</v>
      </c>
      <c r="K179" s="187"/>
      <c r="L179" s="37"/>
      <c r="M179" s="188" t="s">
        <v>1</v>
      </c>
      <c r="N179" s="189" t="s">
        <v>38</v>
      </c>
      <c r="O179" s="69"/>
      <c r="P179" s="190">
        <f t="shared" si="21"/>
        <v>0</v>
      </c>
      <c r="Q179" s="190">
        <v>6.0000000000000002E-5</v>
      </c>
      <c r="R179" s="190">
        <f t="shared" si="22"/>
        <v>8.9999999999999998E-4</v>
      </c>
      <c r="S179" s="190">
        <v>0</v>
      </c>
      <c r="T179" s="191">
        <f t="shared" si="2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2" t="s">
        <v>117</v>
      </c>
      <c r="AT179" s="192" t="s">
        <v>113</v>
      </c>
      <c r="AU179" s="192" t="s">
        <v>80</v>
      </c>
      <c r="AY179" s="15" t="s">
        <v>110</v>
      </c>
      <c r="BE179" s="193">
        <f t="shared" si="24"/>
        <v>0</v>
      </c>
      <c r="BF179" s="193">
        <f t="shared" si="25"/>
        <v>0</v>
      </c>
      <c r="BG179" s="193">
        <f t="shared" si="26"/>
        <v>0</v>
      </c>
      <c r="BH179" s="193">
        <f t="shared" si="27"/>
        <v>0</v>
      </c>
      <c r="BI179" s="193">
        <f t="shared" si="28"/>
        <v>0</v>
      </c>
      <c r="BJ179" s="15" t="s">
        <v>78</v>
      </c>
      <c r="BK179" s="193">
        <f t="shared" si="29"/>
        <v>0</v>
      </c>
      <c r="BL179" s="15" t="s">
        <v>117</v>
      </c>
      <c r="BM179" s="192" t="s">
        <v>298</v>
      </c>
    </row>
    <row r="180" spans="1:65" s="2" customFormat="1" ht="21.75" customHeight="1">
      <c r="A180" s="32"/>
      <c r="B180" s="33"/>
      <c r="C180" s="194" t="s">
        <v>299</v>
      </c>
      <c r="D180" s="194" t="s">
        <v>119</v>
      </c>
      <c r="E180" s="195" t="s">
        <v>300</v>
      </c>
      <c r="F180" s="196" t="s">
        <v>301</v>
      </c>
      <c r="G180" s="197" t="s">
        <v>173</v>
      </c>
      <c r="H180" s="198">
        <v>15</v>
      </c>
      <c r="I180" s="199"/>
      <c r="J180" s="200">
        <f t="shared" si="20"/>
        <v>0</v>
      </c>
      <c r="K180" s="201"/>
      <c r="L180" s="202"/>
      <c r="M180" s="203" t="s">
        <v>1</v>
      </c>
      <c r="N180" s="204" t="s">
        <v>38</v>
      </c>
      <c r="O180" s="69"/>
      <c r="P180" s="190">
        <f t="shared" si="21"/>
        <v>0</v>
      </c>
      <c r="Q180" s="190">
        <v>3.0000000000000001E-5</v>
      </c>
      <c r="R180" s="190">
        <f t="shared" si="22"/>
        <v>4.4999999999999999E-4</v>
      </c>
      <c r="S180" s="190">
        <v>0</v>
      </c>
      <c r="T180" s="191">
        <f t="shared" si="2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2" t="s">
        <v>122</v>
      </c>
      <c r="AT180" s="192" t="s">
        <v>119</v>
      </c>
      <c r="AU180" s="192" t="s">
        <v>80</v>
      </c>
      <c r="AY180" s="15" t="s">
        <v>110</v>
      </c>
      <c r="BE180" s="193">
        <f t="shared" si="24"/>
        <v>0</v>
      </c>
      <c r="BF180" s="193">
        <f t="shared" si="25"/>
        <v>0</v>
      </c>
      <c r="BG180" s="193">
        <f t="shared" si="26"/>
        <v>0</v>
      </c>
      <c r="BH180" s="193">
        <f t="shared" si="27"/>
        <v>0</v>
      </c>
      <c r="BI180" s="193">
        <f t="shared" si="28"/>
        <v>0</v>
      </c>
      <c r="BJ180" s="15" t="s">
        <v>78</v>
      </c>
      <c r="BK180" s="193">
        <f t="shared" si="29"/>
        <v>0</v>
      </c>
      <c r="BL180" s="15" t="s">
        <v>117</v>
      </c>
      <c r="BM180" s="192" t="s">
        <v>302</v>
      </c>
    </row>
    <row r="181" spans="1:65" s="13" customFormat="1" ht="10.199999999999999">
      <c r="B181" s="205"/>
      <c r="C181" s="206"/>
      <c r="D181" s="207" t="s">
        <v>124</v>
      </c>
      <c r="E181" s="208" t="s">
        <v>1</v>
      </c>
      <c r="F181" s="209" t="s">
        <v>303</v>
      </c>
      <c r="G181" s="206"/>
      <c r="H181" s="210">
        <v>15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124</v>
      </c>
      <c r="AU181" s="216" t="s">
        <v>80</v>
      </c>
      <c r="AV181" s="13" t="s">
        <v>80</v>
      </c>
      <c r="AW181" s="13" t="s">
        <v>30</v>
      </c>
      <c r="AX181" s="13" t="s">
        <v>78</v>
      </c>
      <c r="AY181" s="216" t="s">
        <v>110</v>
      </c>
    </row>
    <row r="182" spans="1:65" s="2" customFormat="1" ht="16.5" customHeight="1">
      <c r="A182" s="32"/>
      <c r="B182" s="33"/>
      <c r="C182" s="180" t="s">
        <v>304</v>
      </c>
      <c r="D182" s="180" t="s">
        <v>113</v>
      </c>
      <c r="E182" s="181" t="s">
        <v>305</v>
      </c>
      <c r="F182" s="182" t="s">
        <v>306</v>
      </c>
      <c r="G182" s="183" t="s">
        <v>173</v>
      </c>
      <c r="H182" s="184">
        <v>10</v>
      </c>
      <c r="I182" s="185"/>
      <c r="J182" s="186">
        <f>ROUND(I182*H182,2)</f>
        <v>0</v>
      </c>
      <c r="K182" s="187"/>
      <c r="L182" s="37"/>
      <c r="M182" s="188" t="s">
        <v>1</v>
      </c>
      <c r="N182" s="189" t="s">
        <v>38</v>
      </c>
      <c r="O182" s="69"/>
      <c r="P182" s="190">
        <f>O182*H182</f>
        <v>0</v>
      </c>
      <c r="Q182" s="190">
        <v>8.0000000000000007E-5</v>
      </c>
      <c r="R182" s="190">
        <f>Q182*H182</f>
        <v>8.0000000000000004E-4</v>
      </c>
      <c r="S182" s="190">
        <v>0</v>
      </c>
      <c r="T182" s="19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2" t="s">
        <v>117</v>
      </c>
      <c r="AT182" s="192" t="s">
        <v>113</v>
      </c>
      <c r="AU182" s="192" t="s">
        <v>80</v>
      </c>
      <c r="AY182" s="15" t="s">
        <v>110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5" t="s">
        <v>78</v>
      </c>
      <c r="BK182" s="193">
        <f>ROUND(I182*H182,2)</f>
        <v>0</v>
      </c>
      <c r="BL182" s="15" t="s">
        <v>117</v>
      </c>
      <c r="BM182" s="192" t="s">
        <v>307</v>
      </c>
    </row>
    <row r="183" spans="1:65" s="2" customFormat="1" ht="24.15" customHeight="1">
      <c r="A183" s="32"/>
      <c r="B183" s="33"/>
      <c r="C183" s="194" t="s">
        <v>308</v>
      </c>
      <c r="D183" s="194" t="s">
        <v>119</v>
      </c>
      <c r="E183" s="195" t="s">
        <v>309</v>
      </c>
      <c r="F183" s="196" t="s">
        <v>310</v>
      </c>
      <c r="G183" s="197" t="s">
        <v>173</v>
      </c>
      <c r="H183" s="198">
        <v>10</v>
      </c>
      <c r="I183" s="199"/>
      <c r="J183" s="200">
        <f>ROUND(I183*H183,2)</f>
        <v>0</v>
      </c>
      <c r="K183" s="201"/>
      <c r="L183" s="202"/>
      <c r="M183" s="203" t="s">
        <v>1</v>
      </c>
      <c r="N183" s="204" t="s">
        <v>38</v>
      </c>
      <c r="O183" s="69"/>
      <c r="P183" s="190">
        <f>O183*H183</f>
        <v>0</v>
      </c>
      <c r="Q183" s="190">
        <v>1.9000000000000001E-4</v>
      </c>
      <c r="R183" s="190">
        <f>Q183*H183</f>
        <v>1.9000000000000002E-3</v>
      </c>
      <c r="S183" s="190">
        <v>0</v>
      </c>
      <c r="T183" s="19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2" t="s">
        <v>122</v>
      </c>
      <c r="AT183" s="192" t="s">
        <v>119</v>
      </c>
      <c r="AU183" s="192" t="s">
        <v>80</v>
      </c>
      <c r="AY183" s="15" t="s">
        <v>110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5" t="s">
        <v>78</v>
      </c>
      <c r="BK183" s="193">
        <f>ROUND(I183*H183,2)</f>
        <v>0</v>
      </c>
      <c r="BL183" s="15" t="s">
        <v>117</v>
      </c>
      <c r="BM183" s="192" t="s">
        <v>311</v>
      </c>
    </row>
    <row r="184" spans="1:65" s="13" customFormat="1" ht="10.199999999999999">
      <c r="B184" s="205"/>
      <c r="C184" s="206"/>
      <c r="D184" s="207" t="s">
        <v>124</v>
      </c>
      <c r="E184" s="208" t="s">
        <v>1</v>
      </c>
      <c r="F184" s="209" t="s">
        <v>312</v>
      </c>
      <c r="G184" s="206"/>
      <c r="H184" s="210">
        <v>10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124</v>
      </c>
      <c r="AU184" s="216" t="s">
        <v>80</v>
      </c>
      <c r="AV184" s="13" t="s">
        <v>80</v>
      </c>
      <c r="AW184" s="13" t="s">
        <v>30</v>
      </c>
      <c r="AX184" s="13" t="s">
        <v>78</v>
      </c>
      <c r="AY184" s="216" t="s">
        <v>110</v>
      </c>
    </row>
    <row r="185" spans="1:65" s="2" customFormat="1" ht="16.5" customHeight="1">
      <c r="A185" s="32"/>
      <c r="B185" s="33"/>
      <c r="C185" s="180" t="s">
        <v>313</v>
      </c>
      <c r="D185" s="180" t="s">
        <v>113</v>
      </c>
      <c r="E185" s="181" t="s">
        <v>314</v>
      </c>
      <c r="F185" s="182" t="s">
        <v>315</v>
      </c>
      <c r="G185" s="183" t="s">
        <v>173</v>
      </c>
      <c r="H185" s="184">
        <v>4</v>
      </c>
      <c r="I185" s="185"/>
      <c r="J185" s="186">
        <f>ROUND(I185*H185,2)</f>
        <v>0</v>
      </c>
      <c r="K185" s="187"/>
      <c r="L185" s="37"/>
      <c r="M185" s="188" t="s">
        <v>1</v>
      </c>
      <c r="N185" s="189" t="s">
        <v>38</v>
      </c>
      <c r="O185" s="69"/>
      <c r="P185" s="190">
        <f>O185*H185</f>
        <v>0</v>
      </c>
      <c r="Q185" s="190">
        <v>1.3999999999999999E-4</v>
      </c>
      <c r="R185" s="190">
        <f>Q185*H185</f>
        <v>5.5999999999999995E-4</v>
      </c>
      <c r="S185" s="190">
        <v>0</v>
      </c>
      <c r="T185" s="191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2" t="s">
        <v>117</v>
      </c>
      <c r="AT185" s="192" t="s">
        <v>113</v>
      </c>
      <c r="AU185" s="192" t="s">
        <v>80</v>
      </c>
      <c r="AY185" s="15" t="s">
        <v>110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5" t="s">
        <v>78</v>
      </c>
      <c r="BK185" s="193">
        <f>ROUND(I185*H185,2)</f>
        <v>0</v>
      </c>
      <c r="BL185" s="15" t="s">
        <v>117</v>
      </c>
      <c r="BM185" s="192" t="s">
        <v>316</v>
      </c>
    </row>
    <row r="186" spans="1:65" s="2" customFormat="1" ht="24.15" customHeight="1">
      <c r="A186" s="32"/>
      <c r="B186" s="33"/>
      <c r="C186" s="194" t="s">
        <v>317</v>
      </c>
      <c r="D186" s="194" t="s">
        <v>119</v>
      </c>
      <c r="E186" s="195" t="s">
        <v>318</v>
      </c>
      <c r="F186" s="196" t="s">
        <v>319</v>
      </c>
      <c r="G186" s="197" t="s">
        <v>173</v>
      </c>
      <c r="H186" s="198">
        <v>4</v>
      </c>
      <c r="I186" s="199"/>
      <c r="J186" s="200">
        <f>ROUND(I186*H186,2)</f>
        <v>0</v>
      </c>
      <c r="K186" s="201"/>
      <c r="L186" s="202"/>
      <c r="M186" s="203" t="s">
        <v>1</v>
      </c>
      <c r="N186" s="204" t="s">
        <v>38</v>
      </c>
      <c r="O186" s="69"/>
      <c r="P186" s="190">
        <f>O186*H186</f>
        <v>0</v>
      </c>
      <c r="Q186" s="190">
        <v>6.0999999999999997E-4</v>
      </c>
      <c r="R186" s="190">
        <f>Q186*H186</f>
        <v>2.4399999999999999E-3</v>
      </c>
      <c r="S186" s="190">
        <v>0</v>
      </c>
      <c r="T186" s="19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2" t="s">
        <v>122</v>
      </c>
      <c r="AT186" s="192" t="s">
        <v>119</v>
      </c>
      <c r="AU186" s="192" t="s">
        <v>80</v>
      </c>
      <c r="AY186" s="15" t="s">
        <v>110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5" t="s">
        <v>78</v>
      </c>
      <c r="BK186" s="193">
        <f>ROUND(I186*H186,2)</f>
        <v>0</v>
      </c>
      <c r="BL186" s="15" t="s">
        <v>117</v>
      </c>
      <c r="BM186" s="192" t="s">
        <v>320</v>
      </c>
    </row>
    <row r="187" spans="1:65" s="13" customFormat="1" ht="10.199999999999999">
      <c r="B187" s="205"/>
      <c r="C187" s="206"/>
      <c r="D187" s="207" t="s">
        <v>124</v>
      </c>
      <c r="E187" s="208" t="s">
        <v>1</v>
      </c>
      <c r="F187" s="209" t="s">
        <v>321</v>
      </c>
      <c r="G187" s="206"/>
      <c r="H187" s="210">
        <v>4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124</v>
      </c>
      <c r="AU187" s="216" t="s">
        <v>80</v>
      </c>
      <c r="AV187" s="13" t="s">
        <v>80</v>
      </c>
      <c r="AW187" s="13" t="s">
        <v>30</v>
      </c>
      <c r="AX187" s="13" t="s">
        <v>78</v>
      </c>
      <c r="AY187" s="216" t="s">
        <v>110</v>
      </c>
    </row>
    <row r="188" spans="1:65" s="2" customFormat="1" ht="16.5" customHeight="1">
      <c r="A188" s="32"/>
      <c r="B188" s="33"/>
      <c r="C188" s="180" t="s">
        <v>322</v>
      </c>
      <c r="D188" s="180" t="s">
        <v>113</v>
      </c>
      <c r="E188" s="181" t="s">
        <v>323</v>
      </c>
      <c r="F188" s="182" t="s">
        <v>324</v>
      </c>
      <c r="G188" s="183" t="s">
        <v>173</v>
      </c>
      <c r="H188" s="184">
        <v>6</v>
      </c>
      <c r="I188" s="185"/>
      <c r="J188" s="186">
        <f>ROUND(I188*H188,2)</f>
        <v>0</v>
      </c>
      <c r="K188" s="187"/>
      <c r="L188" s="37"/>
      <c r="M188" s="188" t="s">
        <v>1</v>
      </c>
      <c r="N188" s="189" t="s">
        <v>38</v>
      </c>
      <c r="O188" s="69"/>
      <c r="P188" s="190">
        <f>O188*H188</f>
        <v>0</v>
      </c>
      <c r="Q188" s="190">
        <v>2.1000000000000001E-4</v>
      </c>
      <c r="R188" s="190">
        <f>Q188*H188</f>
        <v>1.2600000000000001E-3</v>
      </c>
      <c r="S188" s="190">
        <v>0</v>
      </c>
      <c r="T188" s="191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2" t="s">
        <v>117</v>
      </c>
      <c r="AT188" s="192" t="s">
        <v>113</v>
      </c>
      <c r="AU188" s="192" t="s">
        <v>80</v>
      </c>
      <c r="AY188" s="15" t="s">
        <v>110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5" t="s">
        <v>78</v>
      </c>
      <c r="BK188" s="193">
        <f>ROUND(I188*H188,2)</f>
        <v>0</v>
      </c>
      <c r="BL188" s="15" t="s">
        <v>117</v>
      </c>
      <c r="BM188" s="192" t="s">
        <v>325</v>
      </c>
    </row>
    <row r="189" spans="1:65" s="2" customFormat="1" ht="24.15" customHeight="1">
      <c r="A189" s="32"/>
      <c r="B189" s="33"/>
      <c r="C189" s="194" t="s">
        <v>326</v>
      </c>
      <c r="D189" s="194" t="s">
        <v>119</v>
      </c>
      <c r="E189" s="195" t="s">
        <v>327</v>
      </c>
      <c r="F189" s="196" t="s">
        <v>328</v>
      </c>
      <c r="G189" s="197" t="s">
        <v>173</v>
      </c>
      <c r="H189" s="198">
        <v>5</v>
      </c>
      <c r="I189" s="199"/>
      <c r="J189" s="200">
        <f>ROUND(I189*H189,2)</f>
        <v>0</v>
      </c>
      <c r="K189" s="201"/>
      <c r="L189" s="202"/>
      <c r="M189" s="203" t="s">
        <v>1</v>
      </c>
      <c r="N189" s="204" t="s">
        <v>38</v>
      </c>
      <c r="O189" s="69"/>
      <c r="P189" s="190">
        <f>O189*H189</f>
        <v>0</v>
      </c>
      <c r="Q189" s="190">
        <v>8.8000000000000003E-4</v>
      </c>
      <c r="R189" s="190">
        <f>Q189*H189</f>
        <v>4.4000000000000003E-3</v>
      </c>
      <c r="S189" s="190">
        <v>0</v>
      </c>
      <c r="T189" s="19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2" t="s">
        <v>122</v>
      </c>
      <c r="AT189" s="192" t="s">
        <v>119</v>
      </c>
      <c r="AU189" s="192" t="s">
        <v>80</v>
      </c>
      <c r="AY189" s="15" t="s">
        <v>110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5" t="s">
        <v>78</v>
      </c>
      <c r="BK189" s="193">
        <f>ROUND(I189*H189,2)</f>
        <v>0</v>
      </c>
      <c r="BL189" s="15" t="s">
        <v>117</v>
      </c>
      <c r="BM189" s="192" t="s">
        <v>329</v>
      </c>
    </row>
    <row r="190" spans="1:65" s="13" customFormat="1" ht="10.199999999999999">
      <c r="B190" s="205"/>
      <c r="C190" s="206"/>
      <c r="D190" s="207" t="s">
        <v>124</v>
      </c>
      <c r="E190" s="208" t="s">
        <v>1</v>
      </c>
      <c r="F190" s="209" t="s">
        <v>330</v>
      </c>
      <c r="G190" s="206"/>
      <c r="H190" s="210">
        <v>5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124</v>
      </c>
      <c r="AU190" s="216" t="s">
        <v>80</v>
      </c>
      <c r="AV190" s="13" t="s">
        <v>80</v>
      </c>
      <c r="AW190" s="13" t="s">
        <v>30</v>
      </c>
      <c r="AX190" s="13" t="s">
        <v>78</v>
      </c>
      <c r="AY190" s="216" t="s">
        <v>110</v>
      </c>
    </row>
    <row r="191" spans="1:65" s="2" customFormat="1" ht="24.15" customHeight="1">
      <c r="A191" s="32"/>
      <c r="B191" s="33"/>
      <c r="C191" s="194" t="s">
        <v>331</v>
      </c>
      <c r="D191" s="194" t="s">
        <v>119</v>
      </c>
      <c r="E191" s="195" t="s">
        <v>332</v>
      </c>
      <c r="F191" s="196" t="s">
        <v>333</v>
      </c>
      <c r="G191" s="197" t="s">
        <v>269</v>
      </c>
      <c r="H191" s="198">
        <v>1</v>
      </c>
      <c r="I191" s="199"/>
      <c r="J191" s="200">
        <f>ROUND(I191*H191,2)</f>
        <v>0</v>
      </c>
      <c r="K191" s="201"/>
      <c r="L191" s="202"/>
      <c r="M191" s="203" t="s">
        <v>1</v>
      </c>
      <c r="N191" s="204" t="s">
        <v>38</v>
      </c>
      <c r="O191" s="69"/>
      <c r="P191" s="190">
        <f>O191*H191</f>
        <v>0</v>
      </c>
      <c r="Q191" s="190">
        <v>6.0000000000000001E-3</v>
      </c>
      <c r="R191" s="190">
        <f>Q191*H191</f>
        <v>6.0000000000000001E-3</v>
      </c>
      <c r="S191" s="190">
        <v>0</v>
      </c>
      <c r="T191" s="19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2" t="s">
        <v>122</v>
      </c>
      <c r="AT191" s="192" t="s">
        <v>119</v>
      </c>
      <c r="AU191" s="192" t="s">
        <v>80</v>
      </c>
      <c r="AY191" s="15" t="s">
        <v>110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5" t="s">
        <v>78</v>
      </c>
      <c r="BK191" s="193">
        <f>ROUND(I191*H191,2)</f>
        <v>0</v>
      </c>
      <c r="BL191" s="15" t="s">
        <v>117</v>
      </c>
      <c r="BM191" s="192" t="s">
        <v>334</v>
      </c>
    </row>
    <row r="192" spans="1:65" s="13" customFormat="1" ht="10.199999999999999">
      <c r="B192" s="205"/>
      <c r="C192" s="206"/>
      <c r="D192" s="207" t="s">
        <v>124</v>
      </c>
      <c r="E192" s="208" t="s">
        <v>1</v>
      </c>
      <c r="F192" s="209" t="s">
        <v>335</v>
      </c>
      <c r="G192" s="206"/>
      <c r="H192" s="210">
        <v>1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124</v>
      </c>
      <c r="AU192" s="216" t="s">
        <v>80</v>
      </c>
      <c r="AV192" s="13" t="s">
        <v>80</v>
      </c>
      <c r="AW192" s="13" t="s">
        <v>30</v>
      </c>
      <c r="AX192" s="13" t="s">
        <v>78</v>
      </c>
      <c r="AY192" s="216" t="s">
        <v>110</v>
      </c>
    </row>
    <row r="193" spans="1:65" s="2" customFormat="1" ht="16.5" customHeight="1">
      <c r="A193" s="32"/>
      <c r="B193" s="33"/>
      <c r="C193" s="180" t="s">
        <v>336</v>
      </c>
      <c r="D193" s="180" t="s">
        <v>113</v>
      </c>
      <c r="E193" s="181" t="s">
        <v>337</v>
      </c>
      <c r="F193" s="182" t="s">
        <v>338</v>
      </c>
      <c r="G193" s="183" t="s">
        <v>173</v>
      </c>
      <c r="H193" s="184">
        <v>2</v>
      </c>
      <c r="I193" s="185"/>
      <c r="J193" s="186">
        <f>ROUND(I193*H193,2)</f>
        <v>0</v>
      </c>
      <c r="K193" s="187"/>
      <c r="L193" s="37"/>
      <c r="M193" s="188" t="s">
        <v>1</v>
      </c>
      <c r="N193" s="189" t="s">
        <v>38</v>
      </c>
      <c r="O193" s="69"/>
      <c r="P193" s="190">
        <f>O193*H193</f>
        <v>0</v>
      </c>
      <c r="Q193" s="190">
        <v>3.3E-4</v>
      </c>
      <c r="R193" s="190">
        <f>Q193*H193</f>
        <v>6.6E-4</v>
      </c>
      <c r="S193" s="190">
        <v>0</v>
      </c>
      <c r="T193" s="19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2" t="s">
        <v>117</v>
      </c>
      <c r="AT193" s="192" t="s">
        <v>113</v>
      </c>
      <c r="AU193" s="192" t="s">
        <v>80</v>
      </c>
      <c r="AY193" s="15" t="s">
        <v>110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5" t="s">
        <v>78</v>
      </c>
      <c r="BK193" s="193">
        <f>ROUND(I193*H193,2)</f>
        <v>0</v>
      </c>
      <c r="BL193" s="15" t="s">
        <v>117</v>
      </c>
      <c r="BM193" s="192" t="s">
        <v>339</v>
      </c>
    </row>
    <row r="194" spans="1:65" s="2" customFormat="1" ht="24.15" customHeight="1">
      <c r="A194" s="32"/>
      <c r="B194" s="33"/>
      <c r="C194" s="194" t="s">
        <v>340</v>
      </c>
      <c r="D194" s="194" t="s">
        <v>119</v>
      </c>
      <c r="E194" s="195" t="s">
        <v>341</v>
      </c>
      <c r="F194" s="196" t="s">
        <v>342</v>
      </c>
      <c r="G194" s="197" t="s">
        <v>173</v>
      </c>
      <c r="H194" s="198">
        <v>1</v>
      </c>
      <c r="I194" s="199"/>
      <c r="J194" s="200">
        <f>ROUND(I194*H194,2)</f>
        <v>0</v>
      </c>
      <c r="K194" s="201"/>
      <c r="L194" s="202"/>
      <c r="M194" s="203" t="s">
        <v>1</v>
      </c>
      <c r="N194" s="204" t="s">
        <v>38</v>
      </c>
      <c r="O194" s="69"/>
      <c r="P194" s="190">
        <f>O194*H194</f>
        <v>0</v>
      </c>
      <c r="Q194" s="190">
        <v>2.0799999999999998E-3</v>
      </c>
      <c r="R194" s="190">
        <f>Q194*H194</f>
        <v>2.0799999999999998E-3</v>
      </c>
      <c r="S194" s="190">
        <v>0</v>
      </c>
      <c r="T194" s="19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2" t="s">
        <v>122</v>
      </c>
      <c r="AT194" s="192" t="s">
        <v>119</v>
      </c>
      <c r="AU194" s="192" t="s">
        <v>80</v>
      </c>
      <c r="AY194" s="15" t="s">
        <v>110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5" t="s">
        <v>78</v>
      </c>
      <c r="BK194" s="193">
        <f>ROUND(I194*H194,2)</f>
        <v>0</v>
      </c>
      <c r="BL194" s="15" t="s">
        <v>117</v>
      </c>
      <c r="BM194" s="192" t="s">
        <v>343</v>
      </c>
    </row>
    <row r="195" spans="1:65" s="13" customFormat="1" ht="10.199999999999999">
      <c r="B195" s="205"/>
      <c r="C195" s="206"/>
      <c r="D195" s="207" t="s">
        <v>124</v>
      </c>
      <c r="E195" s="208" t="s">
        <v>1</v>
      </c>
      <c r="F195" s="209" t="s">
        <v>335</v>
      </c>
      <c r="G195" s="206"/>
      <c r="H195" s="210">
        <v>1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124</v>
      </c>
      <c r="AU195" s="216" t="s">
        <v>80</v>
      </c>
      <c r="AV195" s="13" t="s">
        <v>80</v>
      </c>
      <c r="AW195" s="13" t="s">
        <v>30</v>
      </c>
      <c r="AX195" s="13" t="s">
        <v>78</v>
      </c>
      <c r="AY195" s="216" t="s">
        <v>110</v>
      </c>
    </row>
    <row r="196" spans="1:65" s="2" customFormat="1" ht="24.15" customHeight="1">
      <c r="A196" s="32"/>
      <c r="B196" s="33"/>
      <c r="C196" s="194" t="s">
        <v>344</v>
      </c>
      <c r="D196" s="194" t="s">
        <v>119</v>
      </c>
      <c r="E196" s="195" t="s">
        <v>345</v>
      </c>
      <c r="F196" s="196" t="s">
        <v>346</v>
      </c>
      <c r="G196" s="197" t="s">
        <v>269</v>
      </c>
      <c r="H196" s="198">
        <v>1</v>
      </c>
      <c r="I196" s="199"/>
      <c r="J196" s="200">
        <f>ROUND(I196*H196,2)</f>
        <v>0</v>
      </c>
      <c r="K196" s="201"/>
      <c r="L196" s="202"/>
      <c r="M196" s="203" t="s">
        <v>1</v>
      </c>
      <c r="N196" s="204" t="s">
        <v>38</v>
      </c>
      <c r="O196" s="69"/>
      <c r="P196" s="190">
        <f>O196*H196</f>
        <v>0</v>
      </c>
      <c r="Q196" s="190">
        <v>7.0000000000000001E-3</v>
      </c>
      <c r="R196" s="190">
        <f>Q196*H196</f>
        <v>7.0000000000000001E-3</v>
      </c>
      <c r="S196" s="190">
        <v>0</v>
      </c>
      <c r="T196" s="19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2" t="s">
        <v>122</v>
      </c>
      <c r="AT196" s="192" t="s">
        <v>119</v>
      </c>
      <c r="AU196" s="192" t="s">
        <v>80</v>
      </c>
      <c r="AY196" s="15" t="s">
        <v>110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5" t="s">
        <v>78</v>
      </c>
      <c r="BK196" s="193">
        <f>ROUND(I196*H196,2)</f>
        <v>0</v>
      </c>
      <c r="BL196" s="15" t="s">
        <v>117</v>
      </c>
      <c r="BM196" s="192" t="s">
        <v>347</v>
      </c>
    </row>
    <row r="197" spans="1:65" s="13" customFormat="1" ht="10.199999999999999">
      <c r="B197" s="205"/>
      <c r="C197" s="206"/>
      <c r="D197" s="207" t="s">
        <v>124</v>
      </c>
      <c r="E197" s="208" t="s">
        <v>1</v>
      </c>
      <c r="F197" s="209" t="s">
        <v>335</v>
      </c>
      <c r="G197" s="206"/>
      <c r="H197" s="210">
        <v>1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124</v>
      </c>
      <c r="AU197" s="216" t="s">
        <v>80</v>
      </c>
      <c r="AV197" s="13" t="s">
        <v>80</v>
      </c>
      <c r="AW197" s="13" t="s">
        <v>30</v>
      </c>
      <c r="AX197" s="13" t="s">
        <v>78</v>
      </c>
      <c r="AY197" s="216" t="s">
        <v>110</v>
      </c>
    </row>
    <row r="198" spans="1:65" s="2" customFormat="1" ht="21.75" customHeight="1">
      <c r="A198" s="32"/>
      <c r="B198" s="33"/>
      <c r="C198" s="180" t="s">
        <v>348</v>
      </c>
      <c r="D198" s="180" t="s">
        <v>113</v>
      </c>
      <c r="E198" s="181" t="s">
        <v>349</v>
      </c>
      <c r="F198" s="182" t="s">
        <v>350</v>
      </c>
      <c r="G198" s="183" t="s">
        <v>173</v>
      </c>
      <c r="H198" s="184">
        <v>4</v>
      </c>
      <c r="I198" s="185"/>
      <c r="J198" s="186">
        <f>ROUND(I198*H198,2)</f>
        <v>0</v>
      </c>
      <c r="K198" s="187"/>
      <c r="L198" s="37"/>
      <c r="M198" s="188" t="s">
        <v>1</v>
      </c>
      <c r="N198" s="189" t="s">
        <v>38</v>
      </c>
      <c r="O198" s="69"/>
      <c r="P198" s="190">
        <f>O198*H198</f>
        <v>0</v>
      </c>
      <c r="Q198" s="190">
        <v>4.6999999999999999E-4</v>
      </c>
      <c r="R198" s="190">
        <f>Q198*H198</f>
        <v>1.8799999999999999E-3</v>
      </c>
      <c r="S198" s="190">
        <v>0</v>
      </c>
      <c r="T198" s="19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2" t="s">
        <v>117</v>
      </c>
      <c r="AT198" s="192" t="s">
        <v>113</v>
      </c>
      <c r="AU198" s="192" t="s">
        <v>80</v>
      </c>
      <c r="AY198" s="15" t="s">
        <v>110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5" t="s">
        <v>78</v>
      </c>
      <c r="BK198" s="193">
        <f>ROUND(I198*H198,2)</f>
        <v>0</v>
      </c>
      <c r="BL198" s="15" t="s">
        <v>117</v>
      </c>
      <c r="BM198" s="192" t="s">
        <v>351</v>
      </c>
    </row>
    <row r="199" spans="1:65" s="2" customFormat="1" ht="24.15" customHeight="1">
      <c r="A199" s="32"/>
      <c r="B199" s="33"/>
      <c r="C199" s="194" t="s">
        <v>352</v>
      </c>
      <c r="D199" s="194" t="s">
        <v>119</v>
      </c>
      <c r="E199" s="195" t="s">
        <v>353</v>
      </c>
      <c r="F199" s="196" t="s">
        <v>354</v>
      </c>
      <c r="G199" s="197" t="s">
        <v>173</v>
      </c>
      <c r="H199" s="198">
        <v>4</v>
      </c>
      <c r="I199" s="199"/>
      <c r="J199" s="200">
        <f>ROUND(I199*H199,2)</f>
        <v>0</v>
      </c>
      <c r="K199" s="201"/>
      <c r="L199" s="202"/>
      <c r="M199" s="203" t="s">
        <v>1</v>
      </c>
      <c r="N199" s="204" t="s">
        <v>38</v>
      </c>
      <c r="O199" s="69"/>
      <c r="P199" s="190">
        <f>O199*H199</f>
        <v>0</v>
      </c>
      <c r="Q199" s="190">
        <v>3.13E-3</v>
      </c>
      <c r="R199" s="190">
        <f>Q199*H199</f>
        <v>1.252E-2</v>
      </c>
      <c r="S199" s="190">
        <v>0</v>
      </c>
      <c r="T199" s="19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2" t="s">
        <v>122</v>
      </c>
      <c r="AT199" s="192" t="s">
        <v>119</v>
      </c>
      <c r="AU199" s="192" t="s">
        <v>80</v>
      </c>
      <c r="AY199" s="15" t="s">
        <v>110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5" t="s">
        <v>78</v>
      </c>
      <c r="BK199" s="193">
        <f>ROUND(I199*H199,2)</f>
        <v>0</v>
      </c>
      <c r="BL199" s="15" t="s">
        <v>117</v>
      </c>
      <c r="BM199" s="192" t="s">
        <v>355</v>
      </c>
    </row>
    <row r="200" spans="1:65" s="13" customFormat="1" ht="10.199999999999999">
      <c r="B200" s="205"/>
      <c r="C200" s="206"/>
      <c r="D200" s="207" t="s">
        <v>124</v>
      </c>
      <c r="E200" s="208" t="s">
        <v>1</v>
      </c>
      <c r="F200" s="209" t="s">
        <v>321</v>
      </c>
      <c r="G200" s="206"/>
      <c r="H200" s="210">
        <v>4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124</v>
      </c>
      <c r="AU200" s="216" t="s">
        <v>80</v>
      </c>
      <c r="AV200" s="13" t="s">
        <v>80</v>
      </c>
      <c r="AW200" s="13" t="s">
        <v>30</v>
      </c>
      <c r="AX200" s="13" t="s">
        <v>78</v>
      </c>
      <c r="AY200" s="216" t="s">
        <v>110</v>
      </c>
    </row>
    <row r="201" spans="1:65" s="2" customFormat="1" ht="24.15" customHeight="1">
      <c r="A201" s="32"/>
      <c r="B201" s="33"/>
      <c r="C201" s="180" t="s">
        <v>356</v>
      </c>
      <c r="D201" s="180" t="s">
        <v>113</v>
      </c>
      <c r="E201" s="181" t="s">
        <v>357</v>
      </c>
      <c r="F201" s="182" t="s">
        <v>358</v>
      </c>
      <c r="G201" s="183" t="s">
        <v>173</v>
      </c>
      <c r="H201" s="184">
        <v>30</v>
      </c>
      <c r="I201" s="185"/>
      <c r="J201" s="186">
        <f>ROUND(I201*H201,2)</f>
        <v>0</v>
      </c>
      <c r="K201" s="187"/>
      <c r="L201" s="37"/>
      <c r="M201" s="188" t="s">
        <v>1</v>
      </c>
      <c r="N201" s="189" t="s">
        <v>38</v>
      </c>
      <c r="O201" s="69"/>
      <c r="P201" s="190">
        <f>O201*H201</f>
        <v>0</v>
      </c>
      <c r="Q201" s="190">
        <v>6.9999999999999994E-5</v>
      </c>
      <c r="R201" s="190">
        <f>Q201*H201</f>
        <v>2.0999999999999999E-3</v>
      </c>
      <c r="S201" s="190">
        <v>0</v>
      </c>
      <c r="T201" s="19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2" t="s">
        <v>117</v>
      </c>
      <c r="AT201" s="192" t="s">
        <v>113</v>
      </c>
      <c r="AU201" s="192" t="s">
        <v>80</v>
      </c>
      <c r="AY201" s="15" t="s">
        <v>110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5" t="s">
        <v>78</v>
      </c>
      <c r="BK201" s="193">
        <f>ROUND(I201*H201,2)</f>
        <v>0</v>
      </c>
      <c r="BL201" s="15" t="s">
        <v>117</v>
      </c>
      <c r="BM201" s="192" t="s">
        <v>359</v>
      </c>
    </row>
    <row r="202" spans="1:65" s="2" customFormat="1" ht="24.15" customHeight="1">
      <c r="A202" s="32"/>
      <c r="B202" s="33"/>
      <c r="C202" s="180" t="s">
        <v>360</v>
      </c>
      <c r="D202" s="180" t="s">
        <v>113</v>
      </c>
      <c r="E202" s="181" t="s">
        <v>361</v>
      </c>
      <c r="F202" s="182" t="s">
        <v>362</v>
      </c>
      <c r="G202" s="183" t="s">
        <v>144</v>
      </c>
      <c r="H202" s="184">
        <v>1.7000000000000001E-2</v>
      </c>
      <c r="I202" s="185"/>
      <c r="J202" s="186">
        <f>ROUND(I202*H202,2)</f>
        <v>0</v>
      </c>
      <c r="K202" s="187"/>
      <c r="L202" s="37"/>
      <c r="M202" s="188" t="s">
        <v>1</v>
      </c>
      <c r="N202" s="189" t="s">
        <v>38</v>
      </c>
      <c r="O202" s="69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2" t="s">
        <v>117</v>
      </c>
      <c r="AT202" s="192" t="s">
        <v>113</v>
      </c>
      <c r="AU202" s="192" t="s">
        <v>80</v>
      </c>
      <c r="AY202" s="15" t="s">
        <v>110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5" t="s">
        <v>78</v>
      </c>
      <c r="BK202" s="193">
        <f>ROUND(I202*H202,2)</f>
        <v>0</v>
      </c>
      <c r="BL202" s="15" t="s">
        <v>117</v>
      </c>
      <c r="BM202" s="192" t="s">
        <v>363</v>
      </c>
    </row>
    <row r="203" spans="1:65" s="2" customFormat="1" ht="21.75" customHeight="1">
      <c r="A203" s="32"/>
      <c r="B203" s="33"/>
      <c r="C203" s="180" t="s">
        <v>364</v>
      </c>
      <c r="D203" s="180" t="s">
        <v>113</v>
      </c>
      <c r="E203" s="181" t="s">
        <v>365</v>
      </c>
      <c r="F203" s="182" t="s">
        <v>366</v>
      </c>
      <c r="G203" s="183" t="s">
        <v>144</v>
      </c>
      <c r="H203" s="184">
        <v>8.5000000000000006E-2</v>
      </c>
      <c r="I203" s="185"/>
      <c r="J203" s="186">
        <f>ROUND(I203*H203,2)</f>
        <v>0</v>
      </c>
      <c r="K203" s="187"/>
      <c r="L203" s="37"/>
      <c r="M203" s="188" t="s">
        <v>1</v>
      </c>
      <c r="N203" s="189" t="s">
        <v>38</v>
      </c>
      <c r="O203" s="69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2" t="s">
        <v>117</v>
      </c>
      <c r="AT203" s="192" t="s">
        <v>113</v>
      </c>
      <c r="AU203" s="192" t="s">
        <v>80</v>
      </c>
      <c r="AY203" s="15" t="s">
        <v>110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5" t="s">
        <v>78</v>
      </c>
      <c r="BK203" s="193">
        <f>ROUND(I203*H203,2)</f>
        <v>0</v>
      </c>
      <c r="BL203" s="15" t="s">
        <v>117</v>
      </c>
      <c r="BM203" s="192" t="s">
        <v>367</v>
      </c>
    </row>
    <row r="204" spans="1:65" s="12" customFormat="1" ht="22.8" customHeight="1">
      <c r="B204" s="164"/>
      <c r="C204" s="165"/>
      <c r="D204" s="166" t="s">
        <v>72</v>
      </c>
      <c r="E204" s="178" t="s">
        <v>368</v>
      </c>
      <c r="F204" s="178" t="s">
        <v>369</v>
      </c>
      <c r="G204" s="165"/>
      <c r="H204" s="165"/>
      <c r="I204" s="168"/>
      <c r="J204" s="179">
        <f>BK204</f>
        <v>0</v>
      </c>
      <c r="K204" s="165"/>
      <c r="L204" s="170"/>
      <c r="M204" s="171"/>
      <c r="N204" s="172"/>
      <c r="O204" s="172"/>
      <c r="P204" s="173">
        <f>SUM(P205:P216)</f>
        <v>0</v>
      </c>
      <c r="Q204" s="172"/>
      <c r="R204" s="173">
        <f>SUM(R205:R216)</f>
        <v>4.7999999999999996E-3</v>
      </c>
      <c r="S204" s="172"/>
      <c r="T204" s="174">
        <f>SUM(T205:T216)</f>
        <v>2.4990000000000001</v>
      </c>
      <c r="AR204" s="175" t="s">
        <v>80</v>
      </c>
      <c r="AT204" s="176" t="s">
        <v>72</v>
      </c>
      <c r="AU204" s="176" t="s">
        <v>78</v>
      </c>
      <c r="AY204" s="175" t="s">
        <v>110</v>
      </c>
      <c r="BK204" s="177">
        <f>SUM(BK205:BK216)</f>
        <v>0</v>
      </c>
    </row>
    <row r="205" spans="1:65" s="2" customFormat="1" ht="24.15" customHeight="1">
      <c r="A205" s="32"/>
      <c r="B205" s="33"/>
      <c r="C205" s="180" t="s">
        <v>370</v>
      </c>
      <c r="D205" s="180" t="s">
        <v>113</v>
      </c>
      <c r="E205" s="181" t="s">
        <v>371</v>
      </c>
      <c r="F205" s="182" t="s">
        <v>372</v>
      </c>
      <c r="G205" s="183" t="s">
        <v>173</v>
      </c>
      <c r="H205" s="184">
        <v>3</v>
      </c>
      <c r="I205" s="185"/>
      <c r="J205" s="186">
        <f t="shared" ref="J205:J216" si="30">ROUND(I205*H205,2)</f>
        <v>0</v>
      </c>
      <c r="K205" s="187"/>
      <c r="L205" s="37"/>
      <c r="M205" s="188" t="s">
        <v>1</v>
      </c>
      <c r="N205" s="189" t="s">
        <v>38</v>
      </c>
      <c r="O205" s="69"/>
      <c r="P205" s="190">
        <f t="shared" ref="P205:P216" si="31">O205*H205</f>
        <v>0</v>
      </c>
      <c r="Q205" s="190">
        <v>0</v>
      </c>
      <c r="R205" s="190">
        <f t="shared" ref="R205:R216" si="32">Q205*H205</f>
        <v>0</v>
      </c>
      <c r="S205" s="190">
        <v>0</v>
      </c>
      <c r="T205" s="191">
        <f t="shared" ref="T205:T216" si="33"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2" t="s">
        <v>117</v>
      </c>
      <c r="AT205" s="192" t="s">
        <v>113</v>
      </c>
      <c r="AU205" s="192" t="s">
        <v>80</v>
      </c>
      <c r="AY205" s="15" t="s">
        <v>110</v>
      </c>
      <c r="BE205" s="193">
        <f t="shared" ref="BE205:BE216" si="34">IF(N205="základní",J205,0)</f>
        <v>0</v>
      </c>
      <c r="BF205" s="193">
        <f t="shared" ref="BF205:BF216" si="35">IF(N205="snížená",J205,0)</f>
        <v>0</v>
      </c>
      <c r="BG205" s="193">
        <f t="shared" ref="BG205:BG216" si="36">IF(N205="zákl. přenesená",J205,0)</f>
        <v>0</v>
      </c>
      <c r="BH205" s="193">
        <f t="shared" ref="BH205:BH216" si="37">IF(N205="sníž. přenesená",J205,0)</f>
        <v>0</v>
      </c>
      <c r="BI205" s="193">
        <f t="shared" ref="BI205:BI216" si="38">IF(N205="nulová",J205,0)</f>
        <v>0</v>
      </c>
      <c r="BJ205" s="15" t="s">
        <v>78</v>
      </c>
      <c r="BK205" s="193">
        <f t="shared" ref="BK205:BK216" si="39">ROUND(I205*H205,2)</f>
        <v>0</v>
      </c>
      <c r="BL205" s="15" t="s">
        <v>117</v>
      </c>
      <c r="BM205" s="192" t="s">
        <v>373</v>
      </c>
    </row>
    <row r="206" spans="1:65" s="2" customFormat="1" ht="24.15" customHeight="1">
      <c r="A206" s="32"/>
      <c r="B206" s="33"/>
      <c r="C206" s="180" t="s">
        <v>374</v>
      </c>
      <c r="D206" s="180" t="s">
        <v>113</v>
      </c>
      <c r="E206" s="181" t="s">
        <v>375</v>
      </c>
      <c r="F206" s="182" t="s">
        <v>376</v>
      </c>
      <c r="G206" s="183" t="s">
        <v>173</v>
      </c>
      <c r="H206" s="184">
        <v>15</v>
      </c>
      <c r="I206" s="185"/>
      <c r="J206" s="186">
        <f t="shared" si="30"/>
        <v>0</v>
      </c>
      <c r="K206" s="187"/>
      <c r="L206" s="37"/>
      <c r="M206" s="188" t="s">
        <v>1</v>
      </c>
      <c r="N206" s="189" t="s">
        <v>38</v>
      </c>
      <c r="O206" s="69"/>
      <c r="P206" s="190">
        <f t="shared" si="31"/>
        <v>0</v>
      </c>
      <c r="Q206" s="190">
        <v>0</v>
      </c>
      <c r="R206" s="190">
        <f t="shared" si="32"/>
        <v>0</v>
      </c>
      <c r="S206" s="190">
        <v>0</v>
      </c>
      <c r="T206" s="191">
        <f t="shared" si="3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2" t="s">
        <v>117</v>
      </c>
      <c r="AT206" s="192" t="s">
        <v>113</v>
      </c>
      <c r="AU206" s="192" t="s">
        <v>80</v>
      </c>
      <c r="AY206" s="15" t="s">
        <v>110</v>
      </c>
      <c r="BE206" s="193">
        <f t="shared" si="34"/>
        <v>0</v>
      </c>
      <c r="BF206" s="193">
        <f t="shared" si="35"/>
        <v>0</v>
      </c>
      <c r="BG206" s="193">
        <f t="shared" si="36"/>
        <v>0</v>
      </c>
      <c r="BH206" s="193">
        <f t="shared" si="37"/>
        <v>0</v>
      </c>
      <c r="BI206" s="193">
        <f t="shared" si="38"/>
        <v>0</v>
      </c>
      <c r="BJ206" s="15" t="s">
        <v>78</v>
      </c>
      <c r="BK206" s="193">
        <f t="shared" si="39"/>
        <v>0</v>
      </c>
      <c r="BL206" s="15" t="s">
        <v>117</v>
      </c>
      <c r="BM206" s="192" t="s">
        <v>377</v>
      </c>
    </row>
    <row r="207" spans="1:65" s="2" customFormat="1" ht="24.15" customHeight="1">
      <c r="A207" s="32"/>
      <c r="B207" s="33"/>
      <c r="C207" s="180" t="s">
        <v>378</v>
      </c>
      <c r="D207" s="180" t="s">
        <v>113</v>
      </c>
      <c r="E207" s="181" t="s">
        <v>379</v>
      </c>
      <c r="F207" s="182" t="s">
        <v>380</v>
      </c>
      <c r="G207" s="183" t="s">
        <v>173</v>
      </c>
      <c r="H207" s="184">
        <v>15</v>
      </c>
      <c r="I207" s="185"/>
      <c r="J207" s="186">
        <f t="shared" si="30"/>
        <v>0</v>
      </c>
      <c r="K207" s="187"/>
      <c r="L207" s="37"/>
      <c r="M207" s="188" t="s">
        <v>1</v>
      </c>
      <c r="N207" s="189" t="s">
        <v>38</v>
      </c>
      <c r="O207" s="69"/>
      <c r="P207" s="190">
        <f t="shared" si="31"/>
        <v>0</v>
      </c>
      <c r="Q207" s="190">
        <v>6.9999999999999994E-5</v>
      </c>
      <c r="R207" s="190">
        <f t="shared" si="32"/>
        <v>1.0499999999999999E-3</v>
      </c>
      <c r="S207" s="190">
        <v>0</v>
      </c>
      <c r="T207" s="191">
        <f t="shared" si="3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2" t="s">
        <v>117</v>
      </c>
      <c r="AT207" s="192" t="s">
        <v>113</v>
      </c>
      <c r="AU207" s="192" t="s">
        <v>80</v>
      </c>
      <c r="AY207" s="15" t="s">
        <v>110</v>
      </c>
      <c r="BE207" s="193">
        <f t="shared" si="34"/>
        <v>0</v>
      </c>
      <c r="BF207" s="193">
        <f t="shared" si="35"/>
        <v>0</v>
      </c>
      <c r="BG207" s="193">
        <f t="shared" si="36"/>
        <v>0</v>
      </c>
      <c r="BH207" s="193">
        <f t="shared" si="37"/>
        <v>0</v>
      </c>
      <c r="BI207" s="193">
        <f t="shared" si="38"/>
        <v>0</v>
      </c>
      <c r="BJ207" s="15" t="s">
        <v>78</v>
      </c>
      <c r="BK207" s="193">
        <f t="shared" si="39"/>
        <v>0</v>
      </c>
      <c r="BL207" s="15" t="s">
        <v>117</v>
      </c>
      <c r="BM207" s="192" t="s">
        <v>381</v>
      </c>
    </row>
    <row r="208" spans="1:65" s="2" customFormat="1" ht="21.75" customHeight="1">
      <c r="A208" s="32"/>
      <c r="B208" s="33"/>
      <c r="C208" s="194" t="s">
        <v>382</v>
      </c>
      <c r="D208" s="194" t="s">
        <v>119</v>
      </c>
      <c r="E208" s="195" t="s">
        <v>383</v>
      </c>
      <c r="F208" s="196" t="s">
        <v>384</v>
      </c>
      <c r="G208" s="197" t="s">
        <v>173</v>
      </c>
      <c r="H208" s="198">
        <v>15</v>
      </c>
      <c r="I208" s="199"/>
      <c r="J208" s="200">
        <f t="shared" si="30"/>
        <v>0</v>
      </c>
      <c r="K208" s="201"/>
      <c r="L208" s="202"/>
      <c r="M208" s="203" t="s">
        <v>1</v>
      </c>
      <c r="N208" s="204" t="s">
        <v>38</v>
      </c>
      <c r="O208" s="69"/>
      <c r="P208" s="190">
        <f t="shared" si="31"/>
        <v>0</v>
      </c>
      <c r="Q208" s="190">
        <v>2.5000000000000001E-4</v>
      </c>
      <c r="R208" s="190">
        <f t="shared" si="32"/>
        <v>3.7499999999999999E-3</v>
      </c>
      <c r="S208" s="190">
        <v>0</v>
      </c>
      <c r="T208" s="191">
        <f t="shared" si="3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2" t="s">
        <v>122</v>
      </c>
      <c r="AT208" s="192" t="s">
        <v>119</v>
      </c>
      <c r="AU208" s="192" t="s">
        <v>80</v>
      </c>
      <c r="AY208" s="15" t="s">
        <v>110</v>
      </c>
      <c r="BE208" s="193">
        <f t="shared" si="34"/>
        <v>0</v>
      </c>
      <c r="BF208" s="193">
        <f t="shared" si="35"/>
        <v>0</v>
      </c>
      <c r="BG208" s="193">
        <f t="shared" si="36"/>
        <v>0</v>
      </c>
      <c r="BH208" s="193">
        <f t="shared" si="37"/>
        <v>0</v>
      </c>
      <c r="BI208" s="193">
        <f t="shared" si="38"/>
        <v>0</v>
      </c>
      <c r="BJ208" s="15" t="s">
        <v>78</v>
      </c>
      <c r="BK208" s="193">
        <f t="shared" si="39"/>
        <v>0</v>
      </c>
      <c r="BL208" s="15" t="s">
        <v>117</v>
      </c>
      <c r="BM208" s="192" t="s">
        <v>385</v>
      </c>
    </row>
    <row r="209" spans="1:65" s="2" customFormat="1" ht="16.5" customHeight="1">
      <c r="A209" s="32"/>
      <c r="B209" s="33"/>
      <c r="C209" s="180" t="s">
        <v>386</v>
      </c>
      <c r="D209" s="180" t="s">
        <v>113</v>
      </c>
      <c r="E209" s="181" t="s">
        <v>387</v>
      </c>
      <c r="F209" s="182" t="s">
        <v>388</v>
      </c>
      <c r="G209" s="183" t="s">
        <v>389</v>
      </c>
      <c r="H209" s="184">
        <v>105</v>
      </c>
      <c r="I209" s="185"/>
      <c r="J209" s="186">
        <f t="shared" si="30"/>
        <v>0</v>
      </c>
      <c r="K209" s="187"/>
      <c r="L209" s="37"/>
      <c r="M209" s="188" t="s">
        <v>1</v>
      </c>
      <c r="N209" s="189" t="s">
        <v>38</v>
      </c>
      <c r="O209" s="69"/>
      <c r="P209" s="190">
        <f t="shared" si="31"/>
        <v>0</v>
      </c>
      <c r="Q209" s="190">
        <v>0</v>
      </c>
      <c r="R209" s="190">
        <f t="shared" si="32"/>
        <v>0</v>
      </c>
      <c r="S209" s="190">
        <v>2.3800000000000002E-2</v>
      </c>
      <c r="T209" s="191">
        <f t="shared" si="33"/>
        <v>2.4990000000000001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2" t="s">
        <v>117</v>
      </c>
      <c r="AT209" s="192" t="s">
        <v>113</v>
      </c>
      <c r="AU209" s="192" t="s">
        <v>80</v>
      </c>
      <c r="AY209" s="15" t="s">
        <v>110</v>
      </c>
      <c r="BE209" s="193">
        <f t="shared" si="34"/>
        <v>0</v>
      </c>
      <c r="BF209" s="193">
        <f t="shared" si="35"/>
        <v>0</v>
      </c>
      <c r="BG209" s="193">
        <f t="shared" si="36"/>
        <v>0</v>
      </c>
      <c r="BH209" s="193">
        <f t="shared" si="37"/>
        <v>0</v>
      </c>
      <c r="BI209" s="193">
        <f t="shared" si="38"/>
        <v>0</v>
      </c>
      <c r="BJ209" s="15" t="s">
        <v>78</v>
      </c>
      <c r="BK209" s="193">
        <f t="shared" si="39"/>
        <v>0</v>
      </c>
      <c r="BL209" s="15" t="s">
        <v>117</v>
      </c>
      <c r="BM209" s="192" t="s">
        <v>390</v>
      </c>
    </row>
    <row r="210" spans="1:65" s="2" customFormat="1" ht="21.75" customHeight="1">
      <c r="A210" s="32"/>
      <c r="B210" s="33"/>
      <c r="C210" s="180" t="s">
        <v>391</v>
      </c>
      <c r="D210" s="180" t="s">
        <v>113</v>
      </c>
      <c r="E210" s="181" t="s">
        <v>392</v>
      </c>
      <c r="F210" s="182" t="s">
        <v>393</v>
      </c>
      <c r="G210" s="183" t="s">
        <v>389</v>
      </c>
      <c r="H210" s="184">
        <v>105</v>
      </c>
      <c r="I210" s="185"/>
      <c r="J210" s="186">
        <f t="shared" si="30"/>
        <v>0</v>
      </c>
      <c r="K210" s="187"/>
      <c r="L210" s="37"/>
      <c r="M210" s="188" t="s">
        <v>1</v>
      </c>
      <c r="N210" s="189" t="s">
        <v>38</v>
      </c>
      <c r="O210" s="69"/>
      <c r="P210" s="190">
        <f t="shared" si="31"/>
        <v>0</v>
      </c>
      <c r="Q210" s="190">
        <v>0</v>
      </c>
      <c r="R210" s="190">
        <f t="shared" si="32"/>
        <v>0</v>
      </c>
      <c r="S210" s="190">
        <v>0</v>
      </c>
      <c r="T210" s="191">
        <f t="shared" si="3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2" t="s">
        <v>117</v>
      </c>
      <c r="AT210" s="192" t="s">
        <v>113</v>
      </c>
      <c r="AU210" s="192" t="s">
        <v>80</v>
      </c>
      <c r="AY210" s="15" t="s">
        <v>110</v>
      </c>
      <c r="BE210" s="193">
        <f t="shared" si="34"/>
        <v>0</v>
      </c>
      <c r="BF210" s="193">
        <f t="shared" si="35"/>
        <v>0</v>
      </c>
      <c r="BG210" s="193">
        <f t="shared" si="36"/>
        <v>0</v>
      </c>
      <c r="BH210" s="193">
        <f t="shared" si="37"/>
        <v>0</v>
      </c>
      <c r="BI210" s="193">
        <f t="shared" si="38"/>
        <v>0</v>
      </c>
      <c r="BJ210" s="15" t="s">
        <v>78</v>
      </c>
      <c r="BK210" s="193">
        <f t="shared" si="39"/>
        <v>0</v>
      </c>
      <c r="BL210" s="15" t="s">
        <v>117</v>
      </c>
      <c r="BM210" s="192" t="s">
        <v>394</v>
      </c>
    </row>
    <row r="211" spans="1:65" s="2" customFormat="1" ht="21.75" customHeight="1">
      <c r="A211" s="32"/>
      <c r="B211" s="33"/>
      <c r="C211" s="180" t="s">
        <v>395</v>
      </c>
      <c r="D211" s="180" t="s">
        <v>113</v>
      </c>
      <c r="E211" s="181" t="s">
        <v>396</v>
      </c>
      <c r="F211" s="182" t="s">
        <v>397</v>
      </c>
      <c r="G211" s="183" t="s">
        <v>389</v>
      </c>
      <c r="H211" s="184">
        <v>105</v>
      </c>
      <c r="I211" s="185"/>
      <c r="J211" s="186">
        <f t="shared" si="30"/>
        <v>0</v>
      </c>
      <c r="K211" s="187"/>
      <c r="L211" s="37"/>
      <c r="M211" s="188" t="s">
        <v>1</v>
      </c>
      <c r="N211" s="189" t="s">
        <v>38</v>
      </c>
      <c r="O211" s="69"/>
      <c r="P211" s="190">
        <f t="shared" si="31"/>
        <v>0</v>
      </c>
      <c r="Q211" s="190">
        <v>0</v>
      </c>
      <c r="R211" s="190">
        <f t="shared" si="32"/>
        <v>0</v>
      </c>
      <c r="S211" s="190">
        <v>0</v>
      </c>
      <c r="T211" s="191">
        <f t="shared" si="3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2" t="s">
        <v>117</v>
      </c>
      <c r="AT211" s="192" t="s">
        <v>113</v>
      </c>
      <c r="AU211" s="192" t="s">
        <v>80</v>
      </c>
      <c r="AY211" s="15" t="s">
        <v>110</v>
      </c>
      <c r="BE211" s="193">
        <f t="shared" si="34"/>
        <v>0</v>
      </c>
      <c r="BF211" s="193">
        <f t="shared" si="35"/>
        <v>0</v>
      </c>
      <c r="BG211" s="193">
        <f t="shared" si="36"/>
        <v>0</v>
      </c>
      <c r="BH211" s="193">
        <f t="shared" si="37"/>
        <v>0</v>
      </c>
      <c r="BI211" s="193">
        <f t="shared" si="38"/>
        <v>0</v>
      </c>
      <c r="BJ211" s="15" t="s">
        <v>78</v>
      </c>
      <c r="BK211" s="193">
        <f t="shared" si="39"/>
        <v>0</v>
      </c>
      <c r="BL211" s="15" t="s">
        <v>117</v>
      </c>
      <c r="BM211" s="192" t="s">
        <v>398</v>
      </c>
    </row>
    <row r="212" spans="1:65" s="2" customFormat="1" ht="16.5" customHeight="1">
      <c r="A212" s="32"/>
      <c r="B212" s="33"/>
      <c r="C212" s="180" t="s">
        <v>399</v>
      </c>
      <c r="D212" s="180" t="s">
        <v>113</v>
      </c>
      <c r="E212" s="181" t="s">
        <v>400</v>
      </c>
      <c r="F212" s="182" t="s">
        <v>401</v>
      </c>
      <c r="G212" s="183" t="s">
        <v>173</v>
      </c>
      <c r="H212" s="184">
        <v>15</v>
      </c>
      <c r="I212" s="185"/>
      <c r="J212" s="186">
        <f t="shared" si="30"/>
        <v>0</v>
      </c>
      <c r="K212" s="187"/>
      <c r="L212" s="37"/>
      <c r="M212" s="188" t="s">
        <v>1</v>
      </c>
      <c r="N212" s="189" t="s">
        <v>38</v>
      </c>
      <c r="O212" s="69"/>
      <c r="P212" s="190">
        <f t="shared" si="31"/>
        <v>0</v>
      </c>
      <c r="Q212" s="190">
        <v>0</v>
      </c>
      <c r="R212" s="190">
        <f t="shared" si="32"/>
        <v>0</v>
      </c>
      <c r="S212" s="190">
        <v>0</v>
      </c>
      <c r="T212" s="191">
        <f t="shared" si="3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2" t="s">
        <v>117</v>
      </c>
      <c r="AT212" s="192" t="s">
        <v>113</v>
      </c>
      <c r="AU212" s="192" t="s">
        <v>80</v>
      </c>
      <c r="AY212" s="15" t="s">
        <v>110</v>
      </c>
      <c r="BE212" s="193">
        <f t="shared" si="34"/>
        <v>0</v>
      </c>
      <c r="BF212" s="193">
        <f t="shared" si="35"/>
        <v>0</v>
      </c>
      <c r="BG212" s="193">
        <f t="shared" si="36"/>
        <v>0</v>
      </c>
      <c r="BH212" s="193">
        <f t="shared" si="37"/>
        <v>0</v>
      </c>
      <c r="BI212" s="193">
        <f t="shared" si="38"/>
        <v>0</v>
      </c>
      <c r="BJ212" s="15" t="s">
        <v>78</v>
      </c>
      <c r="BK212" s="193">
        <f t="shared" si="39"/>
        <v>0</v>
      </c>
      <c r="BL212" s="15" t="s">
        <v>117</v>
      </c>
      <c r="BM212" s="192" t="s">
        <v>402</v>
      </c>
    </row>
    <row r="213" spans="1:65" s="2" customFormat="1" ht="16.5" customHeight="1">
      <c r="A213" s="32"/>
      <c r="B213" s="33"/>
      <c r="C213" s="180" t="s">
        <v>403</v>
      </c>
      <c r="D213" s="180" t="s">
        <v>113</v>
      </c>
      <c r="E213" s="181" t="s">
        <v>404</v>
      </c>
      <c r="F213" s="182" t="s">
        <v>405</v>
      </c>
      <c r="G213" s="183" t="s">
        <v>389</v>
      </c>
      <c r="H213" s="184">
        <v>500</v>
      </c>
      <c r="I213" s="185"/>
      <c r="J213" s="186">
        <f t="shared" si="30"/>
        <v>0</v>
      </c>
      <c r="K213" s="187"/>
      <c r="L213" s="37"/>
      <c r="M213" s="188" t="s">
        <v>1</v>
      </c>
      <c r="N213" s="189" t="s">
        <v>38</v>
      </c>
      <c r="O213" s="69"/>
      <c r="P213" s="190">
        <f t="shared" si="31"/>
        <v>0</v>
      </c>
      <c r="Q213" s="190">
        <v>0</v>
      </c>
      <c r="R213" s="190">
        <f t="shared" si="32"/>
        <v>0</v>
      </c>
      <c r="S213" s="190">
        <v>0</v>
      </c>
      <c r="T213" s="191">
        <f t="shared" si="3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2" t="s">
        <v>117</v>
      </c>
      <c r="AT213" s="192" t="s">
        <v>113</v>
      </c>
      <c r="AU213" s="192" t="s">
        <v>80</v>
      </c>
      <c r="AY213" s="15" t="s">
        <v>110</v>
      </c>
      <c r="BE213" s="193">
        <f t="shared" si="34"/>
        <v>0</v>
      </c>
      <c r="BF213" s="193">
        <f t="shared" si="35"/>
        <v>0</v>
      </c>
      <c r="BG213" s="193">
        <f t="shared" si="36"/>
        <v>0</v>
      </c>
      <c r="BH213" s="193">
        <f t="shared" si="37"/>
        <v>0</v>
      </c>
      <c r="BI213" s="193">
        <f t="shared" si="38"/>
        <v>0</v>
      </c>
      <c r="BJ213" s="15" t="s">
        <v>78</v>
      </c>
      <c r="BK213" s="193">
        <f t="shared" si="39"/>
        <v>0</v>
      </c>
      <c r="BL213" s="15" t="s">
        <v>117</v>
      </c>
      <c r="BM213" s="192" t="s">
        <v>406</v>
      </c>
    </row>
    <row r="214" spans="1:65" s="2" customFormat="1" ht="21.75" customHeight="1">
      <c r="A214" s="32"/>
      <c r="B214" s="33"/>
      <c r="C214" s="180" t="s">
        <v>407</v>
      </c>
      <c r="D214" s="180" t="s">
        <v>113</v>
      </c>
      <c r="E214" s="181" t="s">
        <v>408</v>
      </c>
      <c r="F214" s="182" t="s">
        <v>409</v>
      </c>
      <c r="G214" s="183" t="s">
        <v>389</v>
      </c>
      <c r="H214" s="184">
        <v>105</v>
      </c>
      <c r="I214" s="185"/>
      <c r="J214" s="186">
        <f t="shared" si="30"/>
        <v>0</v>
      </c>
      <c r="K214" s="187"/>
      <c r="L214" s="37"/>
      <c r="M214" s="188" t="s">
        <v>1</v>
      </c>
      <c r="N214" s="189" t="s">
        <v>38</v>
      </c>
      <c r="O214" s="69"/>
      <c r="P214" s="190">
        <f t="shared" si="31"/>
        <v>0</v>
      </c>
      <c r="Q214" s="190">
        <v>0</v>
      </c>
      <c r="R214" s="190">
        <f t="shared" si="32"/>
        <v>0</v>
      </c>
      <c r="S214" s="190">
        <v>0</v>
      </c>
      <c r="T214" s="191">
        <f t="shared" si="3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2" t="s">
        <v>117</v>
      </c>
      <c r="AT214" s="192" t="s">
        <v>113</v>
      </c>
      <c r="AU214" s="192" t="s">
        <v>80</v>
      </c>
      <c r="AY214" s="15" t="s">
        <v>110</v>
      </c>
      <c r="BE214" s="193">
        <f t="shared" si="34"/>
        <v>0</v>
      </c>
      <c r="BF214" s="193">
        <f t="shared" si="35"/>
        <v>0</v>
      </c>
      <c r="BG214" s="193">
        <f t="shared" si="36"/>
        <v>0</v>
      </c>
      <c r="BH214" s="193">
        <f t="shared" si="37"/>
        <v>0</v>
      </c>
      <c r="BI214" s="193">
        <f t="shared" si="38"/>
        <v>0</v>
      </c>
      <c r="BJ214" s="15" t="s">
        <v>78</v>
      </c>
      <c r="BK214" s="193">
        <f t="shared" si="39"/>
        <v>0</v>
      </c>
      <c r="BL214" s="15" t="s">
        <v>117</v>
      </c>
      <c r="BM214" s="192" t="s">
        <v>410</v>
      </c>
    </row>
    <row r="215" spans="1:65" s="2" customFormat="1" ht="16.5" customHeight="1">
      <c r="A215" s="32"/>
      <c r="B215" s="33"/>
      <c r="C215" s="180" t="s">
        <v>411</v>
      </c>
      <c r="D215" s="180" t="s">
        <v>113</v>
      </c>
      <c r="E215" s="181" t="s">
        <v>412</v>
      </c>
      <c r="F215" s="182" t="s">
        <v>413</v>
      </c>
      <c r="G215" s="183" t="s">
        <v>389</v>
      </c>
      <c r="H215" s="184">
        <v>500</v>
      </c>
      <c r="I215" s="185"/>
      <c r="J215" s="186">
        <f t="shared" si="30"/>
        <v>0</v>
      </c>
      <c r="K215" s="187"/>
      <c r="L215" s="37"/>
      <c r="M215" s="188" t="s">
        <v>1</v>
      </c>
      <c r="N215" s="189" t="s">
        <v>38</v>
      </c>
      <c r="O215" s="69"/>
      <c r="P215" s="190">
        <f t="shared" si="31"/>
        <v>0</v>
      </c>
      <c r="Q215" s="190">
        <v>0</v>
      </c>
      <c r="R215" s="190">
        <f t="shared" si="32"/>
        <v>0</v>
      </c>
      <c r="S215" s="190">
        <v>0</v>
      </c>
      <c r="T215" s="191">
        <f t="shared" si="3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2" t="s">
        <v>117</v>
      </c>
      <c r="AT215" s="192" t="s">
        <v>113</v>
      </c>
      <c r="AU215" s="192" t="s">
        <v>80</v>
      </c>
      <c r="AY215" s="15" t="s">
        <v>110</v>
      </c>
      <c r="BE215" s="193">
        <f t="shared" si="34"/>
        <v>0</v>
      </c>
      <c r="BF215" s="193">
        <f t="shared" si="35"/>
        <v>0</v>
      </c>
      <c r="BG215" s="193">
        <f t="shared" si="36"/>
        <v>0</v>
      </c>
      <c r="BH215" s="193">
        <f t="shared" si="37"/>
        <v>0</v>
      </c>
      <c r="BI215" s="193">
        <f t="shared" si="38"/>
        <v>0</v>
      </c>
      <c r="BJ215" s="15" t="s">
        <v>78</v>
      </c>
      <c r="BK215" s="193">
        <f t="shared" si="39"/>
        <v>0</v>
      </c>
      <c r="BL215" s="15" t="s">
        <v>117</v>
      </c>
      <c r="BM215" s="192" t="s">
        <v>414</v>
      </c>
    </row>
    <row r="216" spans="1:65" s="2" customFormat="1" ht="24.15" customHeight="1">
      <c r="A216" s="32"/>
      <c r="B216" s="33"/>
      <c r="C216" s="180" t="s">
        <v>415</v>
      </c>
      <c r="D216" s="180" t="s">
        <v>113</v>
      </c>
      <c r="E216" s="181" t="s">
        <v>416</v>
      </c>
      <c r="F216" s="182" t="s">
        <v>417</v>
      </c>
      <c r="G216" s="183" t="s">
        <v>144</v>
      </c>
      <c r="H216" s="184">
        <v>2.2610000000000001</v>
      </c>
      <c r="I216" s="185"/>
      <c r="J216" s="186">
        <f t="shared" si="30"/>
        <v>0</v>
      </c>
      <c r="K216" s="187"/>
      <c r="L216" s="37"/>
      <c r="M216" s="188" t="s">
        <v>1</v>
      </c>
      <c r="N216" s="189" t="s">
        <v>38</v>
      </c>
      <c r="O216" s="69"/>
      <c r="P216" s="190">
        <f t="shared" si="31"/>
        <v>0</v>
      </c>
      <c r="Q216" s="190">
        <v>0</v>
      </c>
      <c r="R216" s="190">
        <f t="shared" si="32"/>
        <v>0</v>
      </c>
      <c r="S216" s="190">
        <v>0</v>
      </c>
      <c r="T216" s="191">
        <f t="shared" si="3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2" t="s">
        <v>117</v>
      </c>
      <c r="AT216" s="192" t="s">
        <v>113</v>
      </c>
      <c r="AU216" s="192" t="s">
        <v>80</v>
      </c>
      <c r="AY216" s="15" t="s">
        <v>110</v>
      </c>
      <c r="BE216" s="193">
        <f t="shared" si="34"/>
        <v>0</v>
      </c>
      <c r="BF216" s="193">
        <f t="shared" si="35"/>
        <v>0</v>
      </c>
      <c r="BG216" s="193">
        <f t="shared" si="36"/>
        <v>0</v>
      </c>
      <c r="BH216" s="193">
        <f t="shared" si="37"/>
        <v>0</v>
      </c>
      <c r="BI216" s="193">
        <f t="shared" si="38"/>
        <v>0</v>
      </c>
      <c r="BJ216" s="15" t="s">
        <v>78</v>
      </c>
      <c r="BK216" s="193">
        <f t="shared" si="39"/>
        <v>0</v>
      </c>
      <c r="BL216" s="15" t="s">
        <v>117</v>
      </c>
      <c r="BM216" s="192" t="s">
        <v>418</v>
      </c>
    </row>
    <row r="217" spans="1:65" s="12" customFormat="1" ht="22.8" customHeight="1">
      <c r="B217" s="164"/>
      <c r="C217" s="165"/>
      <c r="D217" s="166" t="s">
        <v>72</v>
      </c>
      <c r="E217" s="178" t="s">
        <v>419</v>
      </c>
      <c r="F217" s="178" t="s">
        <v>420</v>
      </c>
      <c r="G217" s="165"/>
      <c r="H217" s="165"/>
      <c r="I217" s="168"/>
      <c r="J217" s="179">
        <f>BK217</f>
        <v>0</v>
      </c>
      <c r="K217" s="165"/>
      <c r="L217" s="170"/>
      <c r="M217" s="171"/>
      <c r="N217" s="172"/>
      <c r="O217" s="172"/>
      <c r="P217" s="173">
        <f>SUM(P218:P220)</f>
        <v>0</v>
      </c>
      <c r="Q217" s="172"/>
      <c r="R217" s="173">
        <f>SUM(R218:R220)</f>
        <v>2.7819999999999998E-2</v>
      </c>
      <c r="S217" s="172"/>
      <c r="T217" s="174">
        <f>SUM(T218:T220)</f>
        <v>0</v>
      </c>
      <c r="AR217" s="175" t="s">
        <v>80</v>
      </c>
      <c r="AT217" s="176" t="s">
        <v>72</v>
      </c>
      <c r="AU217" s="176" t="s">
        <v>78</v>
      </c>
      <c r="AY217" s="175" t="s">
        <v>110</v>
      </c>
      <c r="BK217" s="177">
        <f>SUM(BK218:BK220)</f>
        <v>0</v>
      </c>
    </row>
    <row r="218" spans="1:65" s="2" customFormat="1" ht="16.5" customHeight="1">
      <c r="A218" s="32"/>
      <c r="B218" s="33"/>
      <c r="C218" s="180" t="s">
        <v>421</v>
      </c>
      <c r="D218" s="180" t="s">
        <v>113</v>
      </c>
      <c r="E218" s="181" t="s">
        <v>422</v>
      </c>
      <c r="F218" s="182" t="s">
        <v>423</v>
      </c>
      <c r="G218" s="183" t="s">
        <v>424</v>
      </c>
      <c r="H218" s="184">
        <v>26</v>
      </c>
      <c r="I218" s="185"/>
      <c r="J218" s="186">
        <f>ROUND(I218*H218,2)</f>
        <v>0</v>
      </c>
      <c r="K218" s="187"/>
      <c r="L218" s="37"/>
      <c r="M218" s="188" t="s">
        <v>1</v>
      </c>
      <c r="N218" s="189" t="s">
        <v>38</v>
      </c>
      <c r="O218" s="69"/>
      <c r="P218" s="190">
        <f>O218*H218</f>
        <v>0</v>
      </c>
      <c r="Q218" s="190">
        <v>6.9999999999999994E-5</v>
      </c>
      <c r="R218" s="190">
        <f>Q218*H218</f>
        <v>1.8199999999999998E-3</v>
      </c>
      <c r="S218" s="190">
        <v>0</v>
      </c>
      <c r="T218" s="19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2" t="s">
        <v>117</v>
      </c>
      <c r="AT218" s="192" t="s">
        <v>113</v>
      </c>
      <c r="AU218" s="192" t="s">
        <v>80</v>
      </c>
      <c r="AY218" s="15" t="s">
        <v>110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5" t="s">
        <v>78</v>
      </c>
      <c r="BK218" s="193">
        <f>ROUND(I218*H218,2)</f>
        <v>0</v>
      </c>
      <c r="BL218" s="15" t="s">
        <v>117</v>
      </c>
      <c r="BM218" s="192" t="s">
        <v>425</v>
      </c>
    </row>
    <row r="219" spans="1:65" s="2" customFormat="1" ht="16.5" customHeight="1">
      <c r="A219" s="32"/>
      <c r="B219" s="33"/>
      <c r="C219" s="194" t="s">
        <v>426</v>
      </c>
      <c r="D219" s="194" t="s">
        <v>119</v>
      </c>
      <c r="E219" s="195" t="s">
        <v>427</v>
      </c>
      <c r="F219" s="196" t="s">
        <v>428</v>
      </c>
      <c r="G219" s="197" t="s">
        <v>264</v>
      </c>
      <c r="H219" s="198">
        <v>1</v>
      </c>
      <c r="I219" s="199"/>
      <c r="J219" s="200">
        <f>ROUND(I219*H219,2)</f>
        <v>0</v>
      </c>
      <c r="K219" s="201"/>
      <c r="L219" s="202"/>
      <c r="M219" s="203" t="s">
        <v>1</v>
      </c>
      <c r="N219" s="204" t="s">
        <v>38</v>
      </c>
      <c r="O219" s="69"/>
      <c r="P219" s="190">
        <f>O219*H219</f>
        <v>0</v>
      </c>
      <c r="Q219" s="190">
        <v>2.5999999999999999E-2</v>
      </c>
      <c r="R219" s="190">
        <f>Q219*H219</f>
        <v>2.5999999999999999E-2</v>
      </c>
      <c r="S219" s="190">
        <v>0</v>
      </c>
      <c r="T219" s="19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2" t="s">
        <v>122</v>
      </c>
      <c r="AT219" s="192" t="s">
        <v>119</v>
      </c>
      <c r="AU219" s="192" t="s">
        <v>80</v>
      </c>
      <c r="AY219" s="15" t="s">
        <v>110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5" t="s">
        <v>78</v>
      </c>
      <c r="BK219" s="193">
        <f>ROUND(I219*H219,2)</f>
        <v>0</v>
      </c>
      <c r="BL219" s="15" t="s">
        <v>117</v>
      </c>
      <c r="BM219" s="192" t="s">
        <v>429</v>
      </c>
    </row>
    <row r="220" spans="1:65" s="2" customFormat="1" ht="24.15" customHeight="1">
      <c r="A220" s="32"/>
      <c r="B220" s="33"/>
      <c r="C220" s="180" t="s">
        <v>430</v>
      </c>
      <c r="D220" s="180" t="s">
        <v>113</v>
      </c>
      <c r="E220" s="181" t="s">
        <v>431</v>
      </c>
      <c r="F220" s="182" t="s">
        <v>432</v>
      </c>
      <c r="G220" s="183" t="s">
        <v>144</v>
      </c>
      <c r="H220" s="184">
        <v>2.8000000000000001E-2</v>
      </c>
      <c r="I220" s="185"/>
      <c r="J220" s="186">
        <f>ROUND(I220*H220,2)</f>
        <v>0</v>
      </c>
      <c r="K220" s="187"/>
      <c r="L220" s="37"/>
      <c r="M220" s="188" t="s">
        <v>1</v>
      </c>
      <c r="N220" s="189" t="s">
        <v>38</v>
      </c>
      <c r="O220" s="69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2" t="s">
        <v>117</v>
      </c>
      <c r="AT220" s="192" t="s">
        <v>113</v>
      </c>
      <c r="AU220" s="192" t="s">
        <v>80</v>
      </c>
      <c r="AY220" s="15" t="s">
        <v>110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5" t="s">
        <v>78</v>
      </c>
      <c r="BK220" s="193">
        <f>ROUND(I220*H220,2)</f>
        <v>0</v>
      </c>
      <c r="BL220" s="15" t="s">
        <v>117</v>
      </c>
      <c r="BM220" s="192" t="s">
        <v>433</v>
      </c>
    </row>
    <row r="221" spans="1:65" s="12" customFormat="1" ht="22.8" customHeight="1">
      <c r="B221" s="164"/>
      <c r="C221" s="165"/>
      <c r="D221" s="166" t="s">
        <v>72</v>
      </c>
      <c r="E221" s="178" t="s">
        <v>434</v>
      </c>
      <c r="F221" s="178" t="s">
        <v>435</v>
      </c>
      <c r="G221" s="165"/>
      <c r="H221" s="165"/>
      <c r="I221" s="168"/>
      <c r="J221" s="179">
        <f>BK221</f>
        <v>0</v>
      </c>
      <c r="K221" s="165"/>
      <c r="L221" s="170"/>
      <c r="M221" s="171"/>
      <c r="N221" s="172"/>
      <c r="O221" s="172"/>
      <c r="P221" s="173">
        <f>SUM(P222:P228)</f>
        <v>0</v>
      </c>
      <c r="Q221" s="172"/>
      <c r="R221" s="173">
        <f>SUM(R222:R228)</f>
        <v>8.8050000000000017E-2</v>
      </c>
      <c r="S221" s="172"/>
      <c r="T221" s="174">
        <f>SUM(T222:T228)</f>
        <v>0</v>
      </c>
      <c r="AR221" s="175" t="s">
        <v>80</v>
      </c>
      <c r="AT221" s="176" t="s">
        <v>72</v>
      </c>
      <c r="AU221" s="176" t="s">
        <v>78</v>
      </c>
      <c r="AY221" s="175" t="s">
        <v>110</v>
      </c>
      <c r="BK221" s="177">
        <f>SUM(BK222:BK228)</f>
        <v>0</v>
      </c>
    </row>
    <row r="222" spans="1:65" s="2" customFormat="1" ht="24.15" customHeight="1">
      <c r="A222" s="32"/>
      <c r="B222" s="33"/>
      <c r="C222" s="180" t="s">
        <v>436</v>
      </c>
      <c r="D222" s="180" t="s">
        <v>113</v>
      </c>
      <c r="E222" s="181" t="s">
        <v>437</v>
      </c>
      <c r="F222" s="182" t="s">
        <v>438</v>
      </c>
      <c r="G222" s="183" t="s">
        <v>389</v>
      </c>
      <c r="H222" s="184">
        <v>105</v>
      </c>
      <c r="I222" s="185"/>
      <c r="J222" s="186">
        <f t="shared" ref="J222:J228" si="40">ROUND(I222*H222,2)</f>
        <v>0</v>
      </c>
      <c r="K222" s="187"/>
      <c r="L222" s="37"/>
      <c r="M222" s="188" t="s">
        <v>1</v>
      </c>
      <c r="N222" s="189" t="s">
        <v>38</v>
      </c>
      <c r="O222" s="69"/>
      <c r="P222" s="190">
        <f t="shared" ref="P222:P228" si="41">O222*H222</f>
        <v>0</v>
      </c>
      <c r="Q222" s="190">
        <v>9.0000000000000006E-5</v>
      </c>
      <c r="R222" s="190">
        <f t="shared" ref="R222:R228" si="42">Q222*H222</f>
        <v>9.4500000000000001E-3</v>
      </c>
      <c r="S222" s="190">
        <v>0</v>
      </c>
      <c r="T222" s="191">
        <f t="shared" ref="T222:T228" si="43"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2" t="s">
        <v>117</v>
      </c>
      <c r="AT222" s="192" t="s">
        <v>113</v>
      </c>
      <c r="AU222" s="192" t="s">
        <v>80</v>
      </c>
      <c r="AY222" s="15" t="s">
        <v>110</v>
      </c>
      <c r="BE222" s="193">
        <f t="shared" ref="BE222:BE228" si="44">IF(N222="základní",J222,0)</f>
        <v>0</v>
      </c>
      <c r="BF222" s="193">
        <f t="shared" ref="BF222:BF228" si="45">IF(N222="snížená",J222,0)</f>
        <v>0</v>
      </c>
      <c r="BG222" s="193">
        <f t="shared" ref="BG222:BG228" si="46">IF(N222="zákl. přenesená",J222,0)</f>
        <v>0</v>
      </c>
      <c r="BH222" s="193">
        <f t="shared" ref="BH222:BH228" si="47">IF(N222="sníž. přenesená",J222,0)</f>
        <v>0</v>
      </c>
      <c r="BI222" s="193">
        <f t="shared" ref="BI222:BI228" si="48">IF(N222="nulová",J222,0)</f>
        <v>0</v>
      </c>
      <c r="BJ222" s="15" t="s">
        <v>78</v>
      </c>
      <c r="BK222" s="193">
        <f t="shared" ref="BK222:BK228" si="49">ROUND(I222*H222,2)</f>
        <v>0</v>
      </c>
      <c r="BL222" s="15" t="s">
        <v>117</v>
      </c>
      <c r="BM222" s="192" t="s">
        <v>439</v>
      </c>
    </row>
    <row r="223" spans="1:65" s="2" customFormat="1" ht="33" customHeight="1">
      <c r="A223" s="32"/>
      <c r="B223" s="33"/>
      <c r="C223" s="180" t="s">
        <v>440</v>
      </c>
      <c r="D223" s="180" t="s">
        <v>113</v>
      </c>
      <c r="E223" s="181" t="s">
        <v>441</v>
      </c>
      <c r="F223" s="182" t="s">
        <v>442</v>
      </c>
      <c r="G223" s="183" t="s">
        <v>389</v>
      </c>
      <c r="H223" s="184">
        <v>105</v>
      </c>
      <c r="I223" s="185"/>
      <c r="J223" s="186">
        <f t="shared" si="40"/>
        <v>0</v>
      </c>
      <c r="K223" s="187"/>
      <c r="L223" s="37"/>
      <c r="M223" s="188" t="s">
        <v>1</v>
      </c>
      <c r="N223" s="189" t="s">
        <v>38</v>
      </c>
      <c r="O223" s="69"/>
      <c r="P223" s="190">
        <f t="shared" si="41"/>
        <v>0</v>
      </c>
      <c r="Q223" s="190">
        <v>2.3000000000000001E-4</v>
      </c>
      <c r="R223" s="190">
        <f t="shared" si="42"/>
        <v>2.4150000000000001E-2</v>
      </c>
      <c r="S223" s="190">
        <v>0</v>
      </c>
      <c r="T223" s="191">
        <f t="shared" si="4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2" t="s">
        <v>117</v>
      </c>
      <c r="AT223" s="192" t="s">
        <v>113</v>
      </c>
      <c r="AU223" s="192" t="s">
        <v>80</v>
      </c>
      <c r="AY223" s="15" t="s">
        <v>110</v>
      </c>
      <c r="BE223" s="193">
        <f t="shared" si="44"/>
        <v>0</v>
      </c>
      <c r="BF223" s="193">
        <f t="shared" si="45"/>
        <v>0</v>
      </c>
      <c r="BG223" s="193">
        <f t="shared" si="46"/>
        <v>0</v>
      </c>
      <c r="BH223" s="193">
        <f t="shared" si="47"/>
        <v>0</v>
      </c>
      <c r="BI223" s="193">
        <f t="shared" si="48"/>
        <v>0</v>
      </c>
      <c r="BJ223" s="15" t="s">
        <v>78</v>
      </c>
      <c r="BK223" s="193">
        <f t="shared" si="49"/>
        <v>0</v>
      </c>
      <c r="BL223" s="15" t="s">
        <v>117</v>
      </c>
      <c r="BM223" s="192" t="s">
        <v>443</v>
      </c>
    </row>
    <row r="224" spans="1:65" s="2" customFormat="1" ht="24.15" customHeight="1">
      <c r="A224" s="32"/>
      <c r="B224" s="33"/>
      <c r="C224" s="180" t="s">
        <v>444</v>
      </c>
      <c r="D224" s="180" t="s">
        <v>113</v>
      </c>
      <c r="E224" s="181" t="s">
        <v>445</v>
      </c>
      <c r="F224" s="182" t="s">
        <v>446</v>
      </c>
      <c r="G224" s="183" t="s">
        <v>389</v>
      </c>
      <c r="H224" s="184">
        <v>105</v>
      </c>
      <c r="I224" s="185"/>
      <c r="J224" s="186">
        <f t="shared" si="40"/>
        <v>0</v>
      </c>
      <c r="K224" s="187"/>
      <c r="L224" s="37"/>
      <c r="M224" s="188" t="s">
        <v>1</v>
      </c>
      <c r="N224" s="189" t="s">
        <v>38</v>
      </c>
      <c r="O224" s="69"/>
      <c r="P224" s="190">
        <f t="shared" si="41"/>
        <v>0</v>
      </c>
      <c r="Q224" s="190">
        <v>0</v>
      </c>
      <c r="R224" s="190">
        <f t="shared" si="42"/>
        <v>0</v>
      </c>
      <c r="S224" s="190">
        <v>0</v>
      </c>
      <c r="T224" s="191">
        <f t="shared" si="4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2" t="s">
        <v>117</v>
      </c>
      <c r="AT224" s="192" t="s">
        <v>113</v>
      </c>
      <c r="AU224" s="192" t="s">
        <v>80</v>
      </c>
      <c r="AY224" s="15" t="s">
        <v>110</v>
      </c>
      <c r="BE224" s="193">
        <f t="shared" si="44"/>
        <v>0</v>
      </c>
      <c r="BF224" s="193">
        <f t="shared" si="45"/>
        <v>0</v>
      </c>
      <c r="BG224" s="193">
        <f t="shared" si="46"/>
        <v>0</v>
      </c>
      <c r="BH224" s="193">
        <f t="shared" si="47"/>
        <v>0</v>
      </c>
      <c r="BI224" s="193">
        <f t="shared" si="48"/>
        <v>0</v>
      </c>
      <c r="BJ224" s="15" t="s">
        <v>78</v>
      </c>
      <c r="BK224" s="193">
        <f t="shared" si="49"/>
        <v>0</v>
      </c>
      <c r="BL224" s="15" t="s">
        <v>117</v>
      </c>
      <c r="BM224" s="192" t="s">
        <v>447</v>
      </c>
    </row>
    <row r="225" spans="1:65" s="2" customFormat="1" ht="24.15" customHeight="1">
      <c r="A225" s="32"/>
      <c r="B225" s="33"/>
      <c r="C225" s="180" t="s">
        <v>448</v>
      </c>
      <c r="D225" s="180" t="s">
        <v>113</v>
      </c>
      <c r="E225" s="181" t="s">
        <v>449</v>
      </c>
      <c r="F225" s="182" t="s">
        <v>450</v>
      </c>
      <c r="G225" s="183" t="s">
        <v>389</v>
      </c>
      <c r="H225" s="184">
        <v>105</v>
      </c>
      <c r="I225" s="185"/>
      <c r="J225" s="186">
        <f t="shared" si="40"/>
        <v>0</v>
      </c>
      <c r="K225" s="187"/>
      <c r="L225" s="37"/>
      <c r="M225" s="188" t="s">
        <v>1</v>
      </c>
      <c r="N225" s="189" t="s">
        <v>38</v>
      </c>
      <c r="O225" s="69"/>
      <c r="P225" s="190">
        <f t="shared" si="41"/>
        <v>0</v>
      </c>
      <c r="Q225" s="190">
        <v>1.6000000000000001E-4</v>
      </c>
      <c r="R225" s="190">
        <f t="shared" si="42"/>
        <v>1.6800000000000002E-2</v>
      </c>
      <c r="S225" s="190">
        <v>0</v>
      </c>
      <c r="T225" s="191">
        <f t="shared" si="4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2" t="s">
        <v>117</v>
      </c>
      <c r="AT225" s="192" t="s">
        <v>113</v>
      </c>
      <c r="AU225" s="192" t="s">
        <v>80</v>
      </c>
      <c r="AY225" s="15" t="s">
        <v>110</v>
      </c>
      <c r="BE225" s="193">
        <f t="shared" si="44"/>
        <v>0</v>
      </c>
      <c r="BF225" s="193">
        <f t="shared" si="45"/>
        <v>0</v>
      </c>
      <c r="BG225" s="193">
        <f t="shared" si="46"/>
        <v>0</v>
      </c>
      <c r="BH225" s="193">
        <f t="shared" si="47"/>
        <v>0</v>
      </c>
      <c r="BI225" s="193">
        <f t="shared" si="48"/>
        <v>0</v>
      </c>
      <c r="BJ225" s="15" t="s">
        <v>78</v>
      </c>
      <c r="BK225" s="193">
        <f t="shared" si="49"/>
        <v>0</v>
      </c>
      <c r="BL225" s="15" t="s">
        <v>117</v>
      </c>
      <c r="BM225" s="192" t="s">
        <v>451</v>
      </c>
    </row>
    <row r="226" spans="1:65" s="2" customFormat="1" ht="24.15" customHeight="1">
      <c r="A226" s="32"/>
      <c r="B226" s="33"/>
      <c r="C226" s="180" t="s">
        <v>452</v>
      </c>
      <c r="D226" s="180" t="s">
        <v>113</v>
      </c>
      <c r="E226" s="181" t="s">
        <v>453</v>
      </c>
      <c r="F226" s="182" t="s">
        <v>454</v>
      </c>
      <c r="G226" s="183" t="s">
        <v>116</v>
      </c>
      <c r="H226" s="184">
        <v>40</v>
      </c>
      <c r="I226" s="185"/>
      <c r="J226" s="186">
        <f t="shared" si="40"/>
        <v>0</v>
      </c>
      <c r="K226" s="187"/>
      <c r="L226" s="37"/>
      <c r="M226" s="188" t="s">
        <v>1</v>
      </c>
      <c r="N226" s="189" t="s">
        <v>38</v>
      </c>
      <c r="O226" s="69"/>
      <c r="P226" s="190">
        <f t="shared" si="41"/>
        <v>0</v>
      </c>
      <c r="Q226" s="190">
        <v>2.0000000000000002E-5</v>
      </c>
      <c r="R226" s="190">
        <f t="shared" si="42"/>
        <v>8.0000000000000004E-4</v>
      </c>
      <c r="S226" s="190">
        <v>0</v>
      </c>
      <c r="T226" s="191">
        <f t="shared" si="4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2" t="s">
        <v>117</v>
      </c>
      <c r="AT226" s="192" t="s">
        <v>113</v>
      </c>
      <c r="AU226" s="192" t="s">
        <v>80</v>
      </c>
      <c r="AY226" s="15" t="s">
        <v>110</v>
      </c>
      <c r="BE226" s="193">
        <f t="shared" si="44"/>
        <v>0</v>
      </c>
      <c r="BF226" s="193">
        <f t="shared" si="45"/>
        <v>0</v>
      </c>
      <c r="BG226" s="193">
        <f t="shared" si="46"/>
        <v>0</v>
      </c>
      <c r="BH226" s="193">
        <f t="shared" si="47"/>
        <v>0</v>
      </c>
      <c r="BI226" s="193">
        <f t="shared" si="48"/>
        <v>0</v>
      </c>
      <c r="BJ226" s="15" t="s">
        <v>78</v>
      </c>
      <c r="BK226" s="193">
        <f t="shared" si="49"/>
        <v>0</v>
      </c>
      <c r="BL226" s="15" t="s">
        <v>117</v>
      </c>
      <c r="BM226" s="192" t="s">
        <v>455</v>
      </c>
    </row>
    <row r="227" spans="1:65" s="2" customFormat="1" ht="24.15" customHeight="1">
      <c r="A227" s="32"/>
      <c r="B227" s="33"/>
      <c r="C227" s="180" t="s">
        <v>456</v>
      </c>
      <c r="D227" s="180" t="s">
        <v>113</v>
      </c>
      <c r="E227" s="181" t="s">
        <v>457</v>
      </c>
      <c r="F227" s="182" t="s">
        <v>458</v>
      </c>
      <c r="G227" s="183" t="s">
        <v>116</v>
      </c>
      <c r="H227" s="184">
        <v>86</v>
      </c>
      <c r="I227" s="185"/>
      <c r="J227" s="186">
        <f t="shared" si="40"/>
        <v>0</v>
      </c>
      <c r="K227" s="187"/>
      <c r="L227" s="37"/>
      <c r="M227" s="188" t="s">
        <v>1</v>
      </c>
      <c r="N227" s="189" t="s">
        <v>38</v>
      </c>
      <c r="O227" s="69"/>
      <c r="P227" s="190">
        <f t="shared" si="41"/>
        <v>0</v>
      </c>
      <c r="Q227" s="190">
        <v>5.0000000000000002E-5</v>
      </c>
      <c r="R227" s="190">
        <f t="shared" si="42"/>
        <v>4.3E-3</v>
      </c>
      <c r="S227" s="190">
        <v>0</v>
      </c>
      <c r="T227" s="191">
        <f t="shared" si="4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2" t="s">
        <v>117</v>
      </c>
      <c r="AT227" s="192" t="s">
        <v>113</v>
      </c>
      <c r="AU227" s="192" t="s">
        <v>80</v>
      </c>
      <c r="AY227" s="15" t="s">
        <v>110</v>
      </c>
      <c r="BE227" s="193">
        <f t="shared" si="44"/>
        <v>0</v>
      </c>
      <c r="BF227" s="193">
        <f t="shared" si="45"/>
        <v>0</v>
      </c>
      <c r="BG227" s="193">
        <f t="shared" si="46"/>
        <v>0</v>
      </c>
      <c r="BH227" s="193">
        <f t="shared" si="47"/>
        <v>0</v>
      </c>
      <c r="BI227" s="193">
        <f t="shared" si="48"/>
        <v>0</v>
      </c>
      <c r="BJ227" s="15" t="s">
        <v>78</v>
      </c>
      <c r="BK227" s="193">
        <f t="shared" si="49"/>
        <v>0</v>
      </c>
      <c r="BL227" s="15" t="s">
        <v>117</v>
      </c>
      <c r="BM227" s="192" t="s">
        <v>459</v>
      </c>
    </row>
    <row r="228" spans="1:65" s="2" customFormat="1" ht="24.15" customHeight="1">
      <c r="A228" s="32"/>
      <c r="B228" s="33"/>
      <c r="C228" s="180" t="s">
        <v>460</v>
      </c>
      <c r="D228" s="180" t="s">
        <v>113</v>
      </c>
      <c r="E228" s="181" t="s">
        <v>461</v>
      </c>
      <c r="F228" s="182" t="s">
        <v>462</v>
      </c>
      <c r="G228" s="183" t="s">
        <v>389</v>
      </c>
      <c r="H228" s="184">
        <v>105</v>
      </c>
      <c r="I228" s="185"/>
      <c r="J228" s="186">
        <f t="shared" si="40"/>
        <v>0</v>
      </c>
      <c r="K228" s="187"/>
      <c r="L228" s="37"/>
      <c r="M228" s="188" t="s">
        <v>1</v>
      </c>
      <c r="N228" s="189" t="s">
        <v>38</v>
      </c>
      <c r="O228" s="69"/>
      <c r="P228" s="190">
        <f t="shared" si="41"/>
        <v>0</v>
      </c>
      <c r="Q228" s="190">
        <v>3.1E-4</v>
      </c>
      <c r="R228" s="190">
        <f t="shared" si="42"/>
        <v>3.2550000000000003E-2</v>
      </c>
      <c r="S228" s="190">
        <v>0</v>
      </c>
      <c r="T228" s="191">
        <f t="shared" si="43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2" t="s">
        <v>117</v>
      </c>
      <c r="AT228" s="192" t="s">
        <v>113</v>
      </c>
      <c r="AU228" s="192" t="s">
        <v>80</v>
      </c>
      <c r="AY228" s="15" t="s">
        <v>110</v>
      </c>
      <c r="BE228" s="193">
        <f t="shared" si="44"/>
        <v>0</v>
      </c>
      <c r="BF228" s="193">
        <f t="shared" si="45"/>
        <v>0</v>
      </c>
      <c r="BG228" s="193">
        <f t="shared" si="46"/>
        <v>0</v>
      </c>
      <c r="BH228" s="193">
        <f t="shared" si="47"/>
        <v>0</v>
      </c>
      <c r="BI228" s="193">
        <f t="shared" si="48"/>
        <v>0</v>
      </c>
      <c r="BJ228" s="15" t="s">
        <v>78</v>
      </c>
      <c r="BK228" s="193">
        <f t="shared" si="49"/>
        <v>0</v>
      </c>
      <c r="BL228" s="15" t="s">
        <v>117</v>
      </c>
      <c r="BM228" s="192" t="s">
        <v>463</v>
      </c>
    </row>
    <row r="229" spans="1:65" s="12" customFormat="1" ht="25.95" customHeight="1">
      <c r="B229" s="164"/>
      <c r="C229" s="165"/>
      <c r="D229" s="166" t="s">
        <v>72</v>
      </c>
      <c r="E229" s="167" t="s">
        <v>464</v>
      </c>
      <c r="F229" s="167" t="s">
        <v>465</v>
      </c>
      <c r="G229" s="165"/>
      <c r="H229" s="165"/>
      <c r="I229" s="168"/>
      <c r="J229" s="169">
        <f>BK229</f>
        <v>0</v>
      </c>
      <c r="K229" s="165"/>
      <c r="L229" s="170"/>
      <c r="M229" s="171"/>
      <c r="N229" s="172"/>
      <c r="O229" s="172"/>
      <c r="P229" s="173">
        <f>SUM(P230:P232)</f>
        <v>0</v>
      </c>
      <c r="Q229" s="172"/>
      <c r="R229" s="173">
        <f>SUM(R230:R232)</f>
        <v>0</v>
      </c>
      <c r="S229" s="172"/>
      <c r="T229" s="174">
        <f>SUM(T230:T232)</f>
        <v>0</v>
      </c>
      <c r="AR229" s="175" t="s">
        <v>165</v>
      </c>
      <c r="AT229" s="176" t="s">
        <v>72</v>
      </c>
      <c r="AU229" s="176" t="s">
        <v>73</v>
      </c>
      <c r="AY229" s="175" t="s">
        <v>110</v>
      </c>
      <c r="BK229" s="177">
        <f>SUM(BK230:BK232)</f>
        <v>0</v>
      </c>
    </row>
    <row r="230" spans="1:65" s="2" customFormat="1" ht="16.5" customHeight="1">
      <c r="A230" s="32"/>
      <c r="B230" s="33"/>
      <c r="C230" s="180" t="s">
        <v>466</v>
      </c>
      <c r="D230" s="180" t="s">
        <v>113</v>
      </c>
      <c r="E230" s="181" t="s">
        <v>467</v>
      </c>
      <c r="F230" s="182" t="s">
        <v>468</v>
      </c>
      <c r="G230" s="183" t="s">
        <v>469</v>
      </c>
      <c r="H230" s="184">
        <v>72</v>
      </c>
      <c r="I230" s="185"/>
      <c r="J230" s="186">
        <f>ROUND(I230*H230,2)</f>
        <v>0</v>
      </c>
      <c r="K230" s="187"/>
      <c r="L230" s="37"/>
      <c r="M230" s="188" t="s">
        <v>1</v>
      </c>
      <c r="N230" s="189" t="s">
        <v>38</v>
      </c>
      <c r="O230" s="69"/>
      <c r="P230" s="190">
        <f>O230*H230</f>
        <v>0</v>
      </c>
      <c r="Q230" s="190">
        <v>0</v>
      </c>
      <c r="R230" s="190">
        <f>Q230*H230</f>
        <v>0</v>
      </c>
      <c r="S230" s="190">
        <v>0</v>
      </c>
      <c r="T230" s="19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2" t="s">
        <v>470</v>
      </c>
      <c r="AT230" s="192" t="s">
        <v>113</v>
      </c>
      <c r="AU230" s="192" t="s">
        <v>78</v>
      </c>
      <c r="AY230" s="15" t="s">
        <v>110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15" t="s">
        <v>78</v>
      </c>
      <c r="BK230" s="193">
        <f>ROUND(I230*H230,2)</f>
        <v>0</v>
      </c>
      <c r="BL230" s="15" t="s">
        <v>470</v>
      </c>
      <c r="BM230" s="192" t="s">
        <v>471</v>
      </c>
    </row>
    <row r="231" spans="1:65" s="2" customFormat="1" ht="16.5" customHeight="1">
      <c r="A231" s="32"/>
      <c r="B231" s="33"/>
      <c r="C231" s="180" t="s">
        <v>472</v>
      </c>
      <c r="D231" s="180" t="s">
        <v>113</v>
      </c>
      <c r="E231" s="181" t="s">
        <v>473</v>
      </c>
      <c r="F231" s="182" t="s">
        <v>474</v>
      </c>
      <c r="G231" s="183" t="s">
        <v>469</v>
      </c>
      <c r="H231" s="184">
        <v>16</v>
      </c>
      <c r="I231" s="185"/>
      <c r="J231" s="186">
        <f>ROUND(I231*H231,2)</f>
        <v>0</v>
      </c>
      <c r="K231" s="187"/>
      <c r="L231" s="37"/>
      <c r="M231" s="188" t="s">
        <v>1</v>
      </c>
      <c r="N231" s="189" t="s">
        <v>38</v>
      </c>
      <c r="O231" s="69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2" t="s">
        <v>470</v>
      </c>
      <c r="AT231" s="192" t="s">
        <v>113</v>
      </c>
      <c r="AU231" s="192" t="s">
        <v>78</v>
      </c>
      <c r="AY231" s="15" t="s">
        <v>110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5" t="s">
        <v>78</v>
      </c>
      <c r="BK231" s="193">
        <f>ROUND(I231*H231,2)</f>
        <v>0</v>
      </c>
      <c r="BL231" s="15" t="s">
        <v>470</v>
      </c>
      <c r="BM231" s="192" t="s">
        <v>475</v>
      </c>
    </row>
    <row r="232" spans="1:65" s="2" customFormat="1" ht="16.5" customHeight="1">
      <c r="A232" s="32"/>
      <c r="B232" s="33"/>
      <c r="C232" s="180" t="s">
        <v>476</v>
      </c>
      <c r="D232" s="180" t="s">
        <v>113</v>
      </c>
      <c r="E232" s="181" t="s">
        <v>477</v>
      </c>
      <c r="F232" s="182" t="s">
        <v>478</v>
      </c>
      <c r="G232" s="183" t="s">
        <v>469</v>
      </c>
      <c r="H232" s="184">
        <v>8</v>
      </c>
      <c r="I232" s="185"/>
      <c r="J232" s="186">
        <f>ROUND(I232*H232,2)</f>
        <v>0</v>
      </c>
      <c r="K232" s="187"/>
      <c r="L232" s="37"/>
      <c r="M232" s="217" t="s">
        <v>1</v>
      </c>
      <c r="N232" s="218" t="s">
        <v>38</v>
      </c>
      <c r="O232" s="219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2" t="s">
        <v>470</v>
      </c>
      <c r="AT232" s="192" t="s">
        <v>113</v>
      </c>
      <c r="AU232" s="192" t="s">
        <v>78</v>
      </c>
      <c r="AY232" s="15" t="s">
        <v>110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5" t="s">
        <v>78</v>
      </c>
      <c r="BK232" s="193">
        <f>ROUND(I232*H232,2)</f>
        <v>0</v>
      </c>
      <c r="BL232" s="15" t="s">
        <v>470</v>
      </c>
      <c r="BM232" s="192" t="s">
        <v>479</v>
      </c>
    </row>
    <row r="233" spans="1:65" s="2" customFormat="1" ht="6.9" customHeight="1">
      <c r="A233" s="32"/>
      <c r="B233" s="52"/>
      <c r="C233" s="53"/>
      <c r="D233" s="53"/>
      <c r="E233" s="53"/>
      <c r="F233" s="53"/>
      <c r="G233" s="53"/>
      <c r="H233" s="53"/>
      <c r="I233" s="53"/>
      <c r="J233" s="53"/>
      <c r="K233" s="53"/>
      <c r="L233" s="37"/>
      <c r="M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</row>
  </sheetData>
  <sheetProtection password="CC35" sheet="1" objects="1" scenarios="1" formatColumns="0" formatRows="0" autoFilter="0"/>
  <autoFilter ref="C119:K232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OvaPavB - Úprava otopného...</vt:lpstr>
      <vt:lpstr>'OvaPavB - Úprava otopného...'!Názvy_tisku</vt:lpstr>
      <vt:lpstr>'Rekapitulace stavby'!Názvy_tisku</vt:lpstr>
      <vt:lpstr>'OvaPavB - Úprava otopného...'!Oblast_tisku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DESKTOP-G2GGAS3\Jolanta</dc:creator>
  <cp:lastModifiedBy>Uživatel systému Windows</cp:lastModifiedBy>
  <dcterms:created xsi:type="dcterms:W3CDTF">2022-11-22T09:31:47Z</dcterms:created>
  <dcterms:modified xsi:type="dcterms:W3CDTF">2022-11-22T09:32:04Z</dcterms:modified>
</cp:coreProperties>
</file>