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workbookPassword="CC71" lockStructure="1"/>
  <bookViews>
    <workbookView xWindow="-120" yWindow="-120" windowWidth="29040" windowHeight="15840" activeTab="2"/>
  </bookViews>
  <sheets>
    <sheet name="Rekapitulace stavby" sheetId="1" r:id="rId1"/>
    <sheet name="2701 - Budova C - Rekonst..." sheetId="2" r:id="rId2"/>
    <sheet name="2790 - Vedlejší rozpočtov..." sheetId="3" r:id="rId3"/>
  </sheets>
  <definedNames>
    <definedName name="_xlnm._FilterDatabase" localSheetId="1" hidden="1">'2701 - Budova C - Rekonst...'!$C$124:$K$266</definedName>
    <definedName name="_xlnm._FilterDatabase" localSheetId="2" hidden="1">'2790 - Vedlejší rozpočtov...'!$C$120:$K$135</definedName>
    <definedName name="_xlnm.Print_Titles" localSheetId="1">'2701 - Budova C - Rekonst...'!$124:$124</definedName>
    <definedName name="_xlnm.Print_Titles" localSheetId="2">'2790 - Vedlejší rozpočtov...'!$120:$120</definedName>
    <definedName name="_xlnm.Print_Titles" localSheetId="0">'Rekapitulace stavby'!$92:$92</definedName>
    <definedName name="_xlnm.Print_Area" localSheetId="1">'2701 - Budova C - Rekonst...'!$C$4:$J$76,'2701 - Budova C - Rekonst...'!$C$82:$J$106,'2701 - Budova C - Rekonst...'!$C$112:$K$266</definedName>
    <definedName name="_xlnm.Print_Area" localSheetId="2">'2790 - Vedlejší rozpočtov...'!$C$4:$J$76,'2790 - Vedlejší rozpočtov...'!$C$82:$J$102,'2790 - Vedlejší rozpočtov...'!$C$108:$K$135</definedName>
    <definedName name="_xlnm.Print_Area" localSheetId="0">'Rekapitulace stavby'!$D$4:$AO$76,'Rekapitulace stavby'!$C$82:$AQ$97</definedName>
  </definedNames>
  <calcPr calcId="145621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35" i="3"/>
  <c r="BH135" i="3"/>
  <c r="BG135" i="3"/>
  <c r="BF135" i="3"/>
  <c r="T135" i="3"/>
  <c r="T134" i="3"/>
  <c r="R135" i="3"/>
  <c r="R134" i="3"/>
  <c r="P135" i="3"/>
  <c r="P134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T125" i="3"/>
  <c r="R126" i="3"/>
  <c r="R125" i="3"/>
  <c r="P126" i="3"/>
  <c r="P125" i="3"/>
  <c r="BI124" i="3"/>
  <c r="BH124" i="3"/>
  <c r="BG124" i="3"/>
  <c r="BF124" i="3"/>
  <c r="T124" i="3"/>
  <c r="T123" i="3"/>
  <c r="R124" i="3"/>
  <c r="R123" i="3"/>
  <c r="P124" i="3"/>
  <c r="P123" i="3" s="1"/>
  <c r="J118" i="3"/>
  <c r="J117" i="3"/>
  <c r="F117" i="3"/>
  <c r="F115" i="3"/>
  <c r="E113" i="3"/>
  <c r="J92" i="3"/>
  <c r="J91" i="3"/>
  <c r="F91" i="3"/>
  <c r="F89" i="3"/>
  <c r="E87" i="3"/>
  <c r="J18" i="3"/>
  <c r="E18" i="3"/>
  <c r="F118" i="3"/>
  <c r="J17" i="3"/>
  <c r="J12" i="3"/>
  <c r="J89" i="3" s="1"/>
  <c r="E7" i="3"/>
  <c r="E111" i="3"/>
  <c r="J37" i="2"/>
  <c r="J36" i="2"/>
  <c r="AY95" i="1"/>
  <c r="J35" i="2"/>
  <c r="AX95" i="1" s="1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T245" i="2" s="1"/>
  <c r="R246" i="2"/>
  <c r="R245" i="2"/>
  <c r="P246" i="2"/>
  <c r="P245" i="2" s="1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T196" i="2" s="1"/>
  <c r="R197" i="2"/>
  <c r="R196" i="2"/>
  <c r="P197" i="2"/>
  <c r="P196" i="2" s="1"/>
  <c r="BI193" i="2"/>
  <c r="BH193" i="2"/>
  <c r="BG193" i="2"/>
  <c r="BF193" i="2"/>
  <c r="T193" i="2"/>
  <c r="R193" i="2"/>
  <c r="P193" i="2"/>
  <c r="BI186" i="2"/>
  <c r="BH186" i="2"/>
  <c r="BG186" i="2"/>
  <c r="BF186" i="2"/>
  <c r="T186" i="2"/>
  <c r="R186" i="2"/>
  <c r="P186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4" i="2"/>
  <c r="BH144" i="2"/>
  <c r="BG144" i="2"/>
  <c r="BF144" i="2"/>
  <c r="T144" i="2"/>
  <c r="R144" i="2"/>
  <c r="P144" i="2"/>
  <c r="BI138" i="2"/>
  <c r="BH138" i="2"/>
  <c r="BG138" i="2"/>
  <c r="BF138" i="2"/>
  <c r="T138" i="2"/>
  <c r="R138" i="2"/>
  <c r="P138" i="2"/>
  <c r="BI128" i="2"/>
  <c r="BH128" i="2"/>
  <c r="BG128" i="2"/>
  <c r="BF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 s="1"/>
  <c r="J17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BK213" i="2"/>
  <c r="J248" i="2"/>
  <c r="BK178" i="2"/>
  <c r="J246" i="2"/>
  <c r="J210" i="2"/>
  <c r="BK128" i="2"/>
  <c r="BK217" i="2"/>
  <c r="AS94" i="1"/>
  <c r="J208" i="2"/>
  <c r="BK151" i="2"/>
  <c r="J229" i="2"/>
  <c r="J205" i="2"/>
  <c r="J219" i="2"/>
  <c r="J156" i="2"/>
  <c r="BK218" i="2"/>
  <c r="BK181" i="2"/>
  <c r="BK135" i="3"/>
  <c r="J241" i="2"/>
  <c r="J197" i="2"/>
  <c r="BK241" i="2"/>
  <c r="BK186" i="2"/>
  <c r="BK264" i="2"/>
  <c r="J234" i="2"/>
  <c r="BK197" i="2"/>
  <c r="BK230" i="2"/>
  <c r="J159" i="2"/>
  <c r="BK242" i="2"/>
  <c r="J227" i="2"/>
  <c r="BK200" i="2"/>
  <c r="BK251" i="2"/>
  <c r="BK220" i="2"/>
  <c r="BK240" i="2"/>
  <c r="J181" i="2"/>
  <c r="J237" i="2"/>
  <c r="J216" i="2"/>
  <c r="J155" i="2"/>
  <c r="J135" i="3"/>
  <c r="J217" i="2"/>
  <c r="BK159" i="2"/>
  <c r="BK212" i="2"/>
  <c r="BK177" i="2"/>
  <c r="BK243" i="2"/>
  <c r="J178" i="2"/>
  <c r="J224" i="2"/>
  <c r="BK156" i="2"/>
  <c r="BK248" i="2"/>
  <c r="J230" i="2"/>
  <c r="BK207" i="2"/>
  <c r="BK254" i="2"/>
  <c r="BK216" i="2"/>
  <c r="J151" i="2"/>
  <c r="BK204" i="2"/>
  <c r="J238" i="2"/>
  <c r="BK211" i="2"/>
  <c r="J128" i="3"/>
  <c r="BK124" i="3"/>
  <c r="BK219" i="2"/>
  <c r="J264" i="2"/>
  <c r="J202" i="2"/>
  <c r="BK155" i="2"/>
  <c r="J232" i="2"/>
  <c r="J261" i="2"/>
  <c r="J222" i="2"/>
  <c r="J177" i="2"/>
  <c r="BK246" i="2"/>
  <c r="BK224" i="2"/>
  <c r="J201" i="2"/>
  <c r="J242" i="2"/>
  <c r="J213" i="2"/>
  <c r="J128" i="2"/>
  <c r="J203" i="2"/>
  <c r="BK229" i="2"/>
  <c r="J204" i="2"/>
  <c r="J126" i="3"/>
  <c r="J223" i="2"/>
  <c r="BK179" i="2"/>
  <c r="BK244" i="2"/>
  <c r="J193" i="2"/>
  <c r="J144" i="2"/>
  <c r="BK238" i="2"/>
  <c r="BK205" i="2"/>
  <c r="J236" i="2"/>
  <c r="BK203" i="2"/>
  <c r="BK261" i="2"/>
  <c r="J240" i="2"/>
  <c r="BK226" i="2"/>
  <c r="BK173" i="2"/>
  <c r="J243" i="2"/>
  <c r="BK221" i="2"/>
  <c r="BK202" i="2"/>
  <c r="J215" i="2"/>
  <c r="J167" i="2"/>
  <c r="J228" i="2"/>
  <c r="J207" i="2"/>
  <c r="BK138" i="2"/>
  <c r="BK129" i="3"/>
  <c r="BK201" i="2"/>
  <c r="BK227" i="2"/>
  <c r="J173" i="2"/>
  <c r="J244" i="2"/>
  <c r="BK208" i="2"/>
  <c r="BK237" i="2"/>
  <c r="J186" i="2"/>
  <c r="J254" i="2"/>
  <c r="BK232" i="2"/>
  <c r="J220" i="2"/>
  <c r="J162" i="2"/>
  <c r="BK236" i="2"/>
  <c r="J211" i="2"/>
  <c r="J212" i="2"/>
  <c r="BK144" i="2"/>
  <c r="BK225" i="2"/>
  <c r="J200" i="2"/>
  <c r="BK128" i="3"/>
  <c r="BK126" i="3"/>
  <c r="J225" i="2"/>
  <c r="J138" i="2"/>
  <c r="BK215" i="2"/>
  <c r="BK162" i="2"/>
  <c r="BK222" i="2"/>
  <c r="J170" i="2"/>
  <c r="BK228" i="2"/>
  <c r="BK193" i="2"/>
  <c r="J251" i="2"/>
  <c r="BK234" i="2"/>
  <c r="J218" i="2"/>
  <c r="BK170" i="2"/>
  <c r="BK223" i="2"/>
  <c r="BK210" i="2"/>
  <c r="J221" i="2"/>
  <c r="J179" i="2"/>
  <c r="J226" i="2"/>
  <c r="BK167" i="2"/>
  <c r="J129" i="3"/>
  <c r="J124" i="3"/>
  <c r="R127" i="2" l="1"/>
  <c r="T199" i="2"/>
  <c r="T198" i="2" s="1"/>
  <c r="R247" i="2"/>
  <c r="P143" i="2"/>
  <c r="R199" i="2"/>
  <c r="R198" i="2"/>
  <c r="BK247" i="2"/>
  <c r="J247" i="2"/>
  <c r="J105" i="2" s="1"/>
  <c r="P127" i="2"/>
  <c r="P126" i="2" s="1"/>
  <c r="T127" i="2"/>
  <c r="BK199" i="2"/>
  <c r="J199" i="2"/>
  <c r="J102" i="2" s="1"/>
  <c r="R231" i="2"/>
  <c r="BK127" i="2"/>
  <c r="J127" i="2" s="1"/>
  <c r="J98" i="2" s="1"/>
  <c r="T143" i="2"/>
  <c r="BK231" i="2"/>
  <c r="J231" i="2"/>
  <c r="J103" i="2" s="1"/>
  <c r="P247" i="2"/>
  <c r="P127" i="3"/>
  <c r="P122" i="3" s="1"/>
  <c r="P121" i="3" s="1"/>
  <c r="AU96" i="1" s="1"/>
  <c r="R143" i="2"/>
  <c r="R126" i="2"/>
  <c r="R125" i="2" s="1"/>
  <c r="P231" i="2"/>
  <c r="T247" i="2"/>
  <c r="BK127" i="3"/>
  <c r="J127" i="3"/>
  <c r="J100" i="3"/>
  <c r="T127" i="3"/>
  <c r="T122" i="3"/>
  <c r="T121" i="3" s="1"/>
  <c r="BK143" i="2"/>
  <c r="J143" i="2" s="1"/>
  <c r="J99" i="2" s="1"/>
  <c r="P199" i="2"/>
  <c r="P198" i="2" s="1"/>
  <c r="T231" i="2"/>
  <c r="R127" i="3"/>
  <c r="R122" i="3" s="1"/>
  <c r="R121" i="3" s="1"/>
  <c r="BK245" i="2"/>
  <c r="J245" i="2" s="1"/>
  <c r="J104" i="2" s="1"/>
  <c r="BK196" i="2"/>
  <c r="J196" i="2" s="1"/>
  <c r="J100" i="2" s="1"/>
  <c r="BK123" i="3"/>
  <c r="BK125" i="3"/>
  <c r="J125" i="3"/>
  <c r="J99" i="3" s="1"/>
  <c r="BK134" i="3"/>
  <c r="J134" i="3"/>
  <c r="J101" i="3" s="1"/>
  <c r="J115" i="3"/>
  <c r="BE128" i="3"/>
  <c r="F92" i="3"/>
  <c r="BE124" i="3"/>
  <c r="BE126" i="3"/>
  <c r="E85" i="3"/>
  <c r="BE129" i="3"/>
  <c r="BE135" i="3"/>
  <c r="F92" i="2"/>
  <c r="BE159" i="2"/>
  <c r="BE170" i="2"/>
  <c r="BE173" i="2"/>
  <c r="BE193" i="2"/>
  <c r="BE201" i="2"/>
  <c r="BE208" i="2"/>
  <c r="BE213" i="2"/>
  <c r="BE226" i="2"/>
  <c r="BE234" i="2"/>
  <c r="J119" i="2"/>
  <c r="BE177" i="2"/>
  <c r="BE197" i="2"/>
  <c r="BE216" i="2"/>
  <c r="BE217" i="2"/>
  <c r="BE224" i="2"/>
  <c r="BE232" i="2"/>
  <c r="BE243" i="2"/>
  <c r="BE244" i="2"/>
  <c r="BE251" i="2"/>
  <c r="BE162" i="2"/>
  <c r="BE167" i="2"/>
  <c r="BE178" i="2"/>
  <c r="BE203" i="2"/>
  <c r="BE218" i="2"/>
  <c r="BE225" i="2"/>
  <c r="BE237" i="2"/>
  <c r="BE248" i="2"/>
  <c r="BE138" i="2"/>
  <c r="BE179" i="2"/>
  <c r="BE186" i="2"/>
  <c r="BE202" i="2"/>
  <c r="BE212" i="2"/>
  <c r="BE215" i="2"/>
  <c r="BE221" i="2"/>
  <c r="BE144" i="2"/>
  <c r="BE200" i="2"/>
  <c r="BE205" i="2"/>
  <c r="BE219" i="2"/>
  <c r="BE220" i="2"/>
  <c r="BE238" i="2"/>
  <c r="BE240" i="2"/>
  <c r="BE242" i="2"/>
  <c r="BE246" i="2"/>
  <c r="BE254" i="2"/>
  <c r="BE151" i="2"/>
  <c r="BE155" i="2"/>
  <c r="BE228" i="2"/>
  <c r="BE236" i="2"/>
  <c r="BE241" i="2"/>
  <c r="E115" i="2"/>
  <c r="BE128" i="2"/>
  <c r="BE156" i="2"/>
  <c r="BE210" i="2"/>
  <c r="BE222" i="2"/>
  <c r="BE223" i="2"/>
  <c r="BE230" i="2"/>
  <c r="BE181" i="2"/>
  <c r="BE204" i="2"/>
  <c r="BE207" i="2"/>
  <c r="BE211" i="2"/>
  <c r="BE227" i="2"/>
  <c r="BE229" i="2"/>
  <c r="BE261" i="2"/>
  <c r="BE264" i="2"/>
  <c r="F36" i="2"/>
  <c r="BC95" i="1" s="1"/>
  <c r="J34" i="2"/>
  <c r="AW95" i="1" s="1"/>
  <c r="F37" i="2"/>
  <c r="BD95" i="1"/>
  <c r="J34" i="3"/>
  <c r="AW96" i="1"/>
  <c r="F34" i="3"/>
  <c r="BA96" i="1" s="1"/>
  <c r="F36" i="3"/>
  <c r="BC96" i="1" s="1"/>
  <c r="F35" i="2"/>
  <c r="BB95" i="1"/>
  <c r="F37" i="3"/>
  <c r="BD96" i="1"/>
  <c r="F34" i="2"/>
  <c r="BA95" i="1" s="1"/>
  <c r="F35" i="3"/>
  <c r="BB96" i="1" s="1"/>
  <c r="P125" i="2" l="1"/>
  <c r="AU95" i="1" s="1"/>
  <c r="AU94" i="1" s="1"/>
  <c r="BK122" i="3"/>
  <c r="BK121" i="3" s="1"/>
  <c r="J121" i="3" s="1"/>
  <c r="J30" i="3" s="1"/>
  <c r="AG96" i="1" s="1"/>
  <c r="AN96" i="1" s="1"/>
  <c r="T126" i="2"/>
  <c r="T125" i="2"/>
  <c r="BK198" i="2"/>
  <c r="J198" i="2" s="1"/>
  <c r="J101" i="2" s="1"/>
  <c r="J123" i="3"/>
  <c r="J98" i="3"/>
  <c r="BK126" i="2"/>
  <c r="J126" i="2"/>
  <c r="J97" i="2"/>
  <c r="F33" i="2"/>
  <c r="AZ95" i="1" s="1"/>
  <c r="BD94" i="1"/>
  <c r="W33" i="1"/>
  <c r="BB94" i="1"/>
  <c r="W31" i="1" s="1"/>
  <c r="BA94" i="1"/>
  <c r="AW94" i="1"/>
  <c r="AK30" i="1" s="1"/>
  <c r="BC94" i="1"/>
  <c r="AY94" i="1"/>
  <c r="J33" i="2"/>
  <c r="AV95" i="1"/>
  <c r="AT95" i="1"/>
  <c r="F33" i="3"/>
  <c r="AZ96" i="1"/>
  <c r="J33" i="3"/>
  <c r="AV96" i="1"/>
  <c r="AT96" i="1"/>
  <c r="BK125" i="2" l="1"/>
  <c r="J125" i="2" s="1"/>
  <c r="J30" i="2" s="1"/>
  <c r="AG95" i="1" s="1"/>
  <c r="AG94" i="1" s="1"/>
  <c r="AK26" i="1" s="1"/>
  <c r="J96" i="3"/>
  <c r="J122" i="3"/>
  <c r="J97" i="3"/>
  <c r="J39" i="3"/>
  <c r="W30" i="1"/>
  <c r="W32" i="1"/>
  <c r="AZ94" i="1"/>
  <c r="AV94" i="1" s="1"/>
  <c r="AK29" i="1" s="1"/>
  <c r="AX94" i="1"/>
  <c r="AK35" i="1" l="1"/>
  <c r="J39" i="2"/>
  <c r="J96" i="2"/>
  <c r="AN95" i="1"/>
  <c r="AT94" i="1"/>
  <c r="AN94" i="1" s="1"/>
  <c r="W29" i="1"/>
</calcChain>
</file>

<file path=xl/sharedStrings.xml><?xml version="1.0" encoding="utf-8"?>
<sst xmlns="http://schemas.openxmlformats.org/spreadsheetml/2006/main" count="2170" uniqueCount="467">
  <si>
    <t>Export Komplet</t>
  </si>
  <si>
    <t/>
  </si>
  <si>
    <t>2.0</t>
  </si>
  <si>
    <t>ZAMOK</t>
  </si>
  <si>
    <t>False</t>
  </si>
  <si>
    <t>{9757df17-34e1-4a6b-a87d-17a4f7fe4524}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</si>
  <si>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</si>
  <si>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</si>
  <si>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</si>
  <si>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</si>
  <si>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</si>
  <si>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</si>
  <si>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</si>
  <si>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</si>
  <si>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2304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</si>
  <si>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</si>
  <si>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</si>
  <si>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VŠB-TU OSTRAVA, Modernizace interiérového vybavení C1 - C5, 17.Listopadu 15, Ostrava</t>
  </si>
  <si>
    <t>KSO:</t>
  </si>
  <si>
    <t>CC-CZ:</t>
  </si>
  <si>
    <t>Místo:</t>
  </si>
  <si>
    <t>Ostrava</t>
  </si>
  <si>
    <t>Datum:</t>
  </si>
  <si>
    <t>27. 4. 2023</t>
  </si>
  <si>
    <t>Zadavatel:</t>
  </si>
  <si>
    <t>IČ:</t>
  </si>
  <si>
    <t>VŠB-TU OSTRAVA, 17.Listopadu 15, Ostrava</t>
  </si>
  <si>
    <t>DIČ:</t>
  </si>
  <si>
    <t>Uchazeč:</t>
  </si>
  <si>
    <t>Vyplň údaj</t>
  </si>
  <si>
    <t>Projektant:</t>
  </si>
  <si>
    <t>True</t>
  </si>
  <si>
    <t>Zpracovatel:</t>
  </si>
  <si>
    <t>Hořák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</si>
  <si>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</si>
  <si>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</si>
  <si>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</si>
  <si>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</si>
  <si>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</si>
  <si>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</si>
  <si>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</si>
  <si>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</si>
  <si>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</si>
  <si>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</si>
  <si>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</si>
  <si>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</si>
  <si>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</si>
  <si>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</si>
  <si>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</si>
  <si>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</si>
  <si>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</si>
  <si>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</si>
  <si>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</si>
  <si>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</si>
  <si>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</si>
  <si>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</si>
  <si>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</si>
  <si>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</si>
  <si>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</si>
  <si>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</si>
  <si>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</si>
  <si>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</si>
  <si>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</si>
  <si>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</si>
  <si>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</si>
  <si>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</si>
  <si>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</si>
  <si>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</si>
  <si>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</si>
  <si>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</si>
  <si>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</si>
  <si>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</si>
  <si>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</si>
  <si>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</si>
  <si>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</si>
  <si>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</si>
  <si>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</si>
  <si>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</si>
  <si>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</si>
  <si>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</si>
  <si>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2701</t>
  </si>
  <si>
    <t>Budova C - Rekonstrukce osvětlení poslucháren - POSLUCHÁRNA C1</t>
  </si>
  <si>
    <t>STA</t>
  </si>
  <si>
    <t>1</t>
  </si>
  <si>
    <t>{eedacd1c-e8a2-4450-9df2-df9538d4c384}</t>
  </si>
  <si>
    <t>2</t>
  </si>
  <si>
    <t>2790</t>
  </si>
  <si>
    <t>Vedlejší rozpočtové náklady</t>
  </si>
  <si>
    <t>VON</t>
  </si>
  <si>
    <t>{1a920a3e-3a48-415c-add1-31196b45330c}</t>
  </si>
  <si>
    <t>KRYCÍ LIST SOUPISU PRACÍ</t>
  </si>
  <si>
    <t>Objekt:</t>
  </si>
  <si>
    <t>2701 - Budova C - Rekonstrukce osvětlení poslucháren - POSLUCHÁRNA C1</t>
  </si>
  <si>
    <t>Pokud je v textové nebo výkresové části PROJEKTU uveden odkaz na konkrétní výrobek či výrobce, neznamená to, že zadavatel požaduje po uchazeči použití a ocenění tohoto konkrétního výrobku. Uchazeč může při stanovení nabídkové ceny použít jakýkoliv ekvivalentní výrobek od jakéhokoliv jiného výrobce, pokud dodrží technické a kvalitativní parametry dané projektovou dokumentací.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</si>
  <si>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</si>
  <si>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</si>
  <si>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</si>
  <si>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</si>
  <si>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</si>
  <si>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</si>
  <si>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</si>
  <si>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</si>
  <si>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</si>
  <si>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</si>
  <si>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741 - Elektroinstalace - silnoproud</t>
  </si>
  <si>
    <t xml:space="preserve">    741_2 - Elektroinstalace - rozvodnice</t>
  </si>
  <si>
    <t xml:space="preserve">    741_9 - Elektroinstalace - ostatní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</si>
  <si>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</si>
  <si>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</si>
  <si>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</si>
  <si>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</si>
  <si>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</si>
  <si>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</si>
  <si>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</si>
  <si>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</si>
  <si>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</si>
  <si>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</si>
  <si>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</si>
  <si>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</si>
  <si>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</si>
  <si>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</si>
  <si>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</si>
  <si>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</si>
  <si>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</si>
  <si>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</si>
  <si>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</si>
  <si>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</si>
  <si>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619991001</t>
  </si>
  <si>
    <t>Zakrytí podlah fólií přilepenou lepící páskou</t>
  </si>
  <si>
    <t>m2</t>
  </si>
  <si>
    <t>CS ÚRS 2023 01</t>
  </si>
  <si>
    <t>4</t>
  </si>
  <si>
    <t>2095533041</t>
  </si>
  <si>
    <t>VV</t>
  </si>
  <si>
    <t>"plocha posluchárny</t>
  </si>
  <si>
    <t>15,50+15,90+107,50+12,95*2</t>
  </si>
  <si>
    <t>"přípočet svislých ploch stupňů</t>
  </si>
  <si>
    <t>(14,70+8,50)/2*(0,145+0,16+0,17+0,19+0,20+0,21+0,22+0,225)</t>
  </si>
  <si>
    <t>(14,70+8,50)/2*(0,245+0,257+0,188+0,305+0,345)</t>
  </si>
  <si>
    <t>Mezisoučet</t>
  </si>
  <si>
    <t>3</t>
  </si>
  <si>
    <t>"část prostor vně posluchárny v místě lešení</t>
  </si>
  <si>
    <t>12,00*3,00+20,00</t>
  </si>
  <si>
    <t>Součet</t>
  </si>
  <si>
    <t>619991011</t>
  </si>
  <si>
    <t>Obalení konstrukcí a prvků fólií přilepenou lepící páskou</t>
  </si>
  <si>
    <t>-436988133</t>
  </si>
  <si>
    <t>"obložení stěn posluchárny</t>
  </si>
  <si>
    <t>(2,60*3,40+8,50*(3,40+5,72)/2+1,70*5,72+(14,50-2,60-8,50-1,70)*5,40) *2</t>
  </si>
  <si>
    <t>5,90*5,40+(5,05*2+2,60*2+6,50)*3,40+2,00*2</t>
  </si>
  <si>
    <t>9</t>
  </si>
  <si>
    <t>Ostatní konstrukce a práce, bourání</t>
  </si>
  <si>
    <t>943311111</t>
  </si>
  <si>
    <t>Montáž lešení prostorového modulového lehkého bez podlah zatížení do 200 kg/m2 v do 10 m</t>
  </si>
  <si>
    <t>m3</t>
  </si>
  <si>
    <t>-227295615</t>
  </si>
  <si>
    <t>"výpočet kubatury prostorového lešení posluchárny po pracovní podlahu</t>
  </si>
  <si>
    <t>15,50*(5,40-1,80)</t>
  </si>
  <si>
    <t>15,90*(5,72-1,80)</t>
  </si>
  <si>
    <t>107,50*(5,72-1,80+3,40-1,80)/2</t>
  </si>
  <si>
    <t>12,95*(3,40-1,80)*2</t>
  </si>
  <si>
    <t>943311211</t>
  </si>
  <si>
    <t>Příplatek k lešení prostorovému modulovému lehkému bez podlah v do 10 m za první a ZKD den použití</t>
  </si>
  <si>
    <t>-1321399795</t>
  </si>
  <si>
    <t>"předpoklad 30 dní - bude upřesněno dle potřeb uchazeče (zhotovitele) !</t>
  </si>
  <si>
    <t>"v případě jiné časové potřeby pronájmu, zhotovitel tuto skutečnost zohlední v jednotkové ceně nabídky !</t>
  </si>
  <si>
    <t>456,268*30</t>
  </si>
  <si>
    <t>5</t>
  </si>
  <si>
    <t>943311811</t>
  </si>
  <si>
    <t>Demontáž lešení prostorového modulového lehkého bez podlah zatížení do 200 kg/m2 v do 10 m</t>
  </si>
  <si>
    <t>1055404824</t>
  </si>
  <si>
    <t>9499961R1</t>
  </si>
  <si>
    <t>Ochrana podlahy před poškozením od nosných prvků prostorového lešení</t>
  </si>
  <si>
    <t>1041429077</t>
  </si>
  <si>
    <t>7</t>
  </si>
  <si>
    <t>949121122</t>
  </si>
  <si>
    <t>Montáž lešení lehkého kozového dílcového ve schodišti v přes 1,5 do 3,5 m</t>
  </si>
  <si>
    <t>sada</t>
  </si>
  <si>
    <t>998425837</t>
  </si>
  <si>
    <t>"v případě zvýšené plošné potřeby sad lešení pro zhotovení díla, zhotovitel tuto skutečnost zohlední v jednotkové ceně nabídky !</t>
  </si>
  <si>
    <t>"na schodišti vně posluchárny " 1+1</t>
  </si>
  <si>
    <t>8</t>
  </si>
  <si>
    <t>949121222</t>
  </si>
  <si>
    <t>Příplatek k lešení lehkému kozovému dílcovému ve schodišti v do 3,5 m za první a ZKD den použití</t>
  </si>
  <si>
    <t>-1687163694</t>
  </si>
  <si>
    <t>2*30</t>
  </si>
  <si>
    <t>949121822</t>
  </si>
  <si>
    <t>Demontáž lešení lehkého kozového dílcového ve schodišti v přes 1,5 do 3,5 m</t>
  </si>
  <si>
    <t>-2075957242</t>
  </si>
  <si>
    <t>10</t>
  </si>
  <si>
    <t>949221111</t>
  </si>
  <si>
    <t>Montáž lešeňové podlahy s příčníky pro dílcová lešení v do 10 m</t>
  </si>
  <si>
    <t>690104124</t>
  </si>
  <si>
    <t>11</t>
  </si>
  <si>
    <t>949221211</t>
  </si>
  <si>
    <t>Příplatek k lešeňové podlaze pro dílcová lešení za první a ZKD den použití</t>
  </si>
  <si>
    <t>427515438</t>
  </si>
  <si>
    <t>164,80*30</t>
  </si>
  <si>
    <t>12</t>
  </si>
  <si>
    <t>949221811</t>
  </si>
  <si>
    <t>Demontáž lešeňové podlahy s příčníky pro dílcová lešení v do 10 m</t>
  </si>
  <si>
    <t>1798335329</t>
  </si>
  <si>
    <t>13</t>
  </si>
  <si>
    <t>993121111</t>
  </si>
  <si>
    <t>Dovoz a odvoz lešení prostorového lehkého do 10 km včetně naložení a složení</t>
  </si>
  <si>
    <t>-354422453</t>
  </si>
  <si>
    <t>14</t>
  </si>
  <si>
    <t>993121119</t>
  </si>
  <si>
    <t>Příplatek k ceně dovozu a odvozu lešení prostorového lehkého ZKD 10 km přes 10 km</t>
  </si>
  <si>
    <t>2072960619</t>
  </si>
  <si>
    <t>456,268*5</t>
  </si>
  <si>
    <t>952902321</t>
  </si>
  <si>
    <t>Čištění budov stírání stěn výšky přes 2 m</t>
  </si>
  <si>
    <t>1706205921</t>
  </si>
  <si>
    <t>"po provedených pracích - obložení stěn posluchárny</t>
  </si>
  <si>
    <t>16</t>
  </si>
  <si>
    <t>952902611</t>
  </si>
  <si>
    <t>Čištění budov vysátí prachu z ostatních ploch</t>
  </si>
  <si>
    <t>1103026218</t>
  </si>
  <si>
    <t>17</t>
  </si>
  <si>
    <t>952901114</t>
  </si>
  <si>
    <t>Vyčištění budov bytové a občanské výstavby při výšce podlaží přes 4 m</t>
  </si>
  <si>
    <t>-1819755031</t>
  </si>
  <si>
    <t>" po kabelových trasách - vně posluchárny ( na schodišti )</t>
  </si>
  <si>
    <t>15,00*4,00</t>
  </si>
  <si>
    <t>998</t>
  </si>
  <si>
    <t>Přesun hmot</t>
  </si>
  <si>
    <t>18</t>
  </si>
  <si>
    <t>998018002</t>
  </si>
  <si>
    <t>Přesun hmot ruční pro budovy v přes 6 do 12 m</t>
  </si>
  <si>
    <t>t</t>
  </si>
  <si>
    <t>-1513698481</t>
  </si>
  <si>
    <t>PSV</t>
  </si>
  <si>
    <t>Práce a dodávky PSV</t>
  </si>
  <si>
    <t>741</t>
  </si>
  <si>
    <t>Elektroinstalace - silnoproud</t>
  </si>
  <si>
    <t>19</t>
  </si>
  <si>
    <t>741112001</t>
  </si>
  <si>
    <t>Montáž krabice zapuštěná plastová kruhová</t>
  </si>
  <si>
    <t>kus</t>
  </si>
  <si>
    <t>-591168627</t>
  </si>
  <si>
    <t>20</t>
  </si>
  <si>
    <t>M</t>
  </si>
  <si>
    <t>Pol44</t>
  </si>
  <si>
    <t>Krabice rozvodná KR</t>
  </si>
  <si>
    <t>ks</t>
  </si>
  <si>
    <t>32</t>
  </si>
  <si>
    <t>573438104</t>
  </si>
  <si>
    <t>741112061</t>
  </si>
  <si>
    <t>Montáž krabice přístrojová zapuštěná plastová kruhová</t>
  </si>
  <si>
    <t>691712505</t>
  </si>
  <si>
    <t>22</t>
  </si>
  <si>
    <t>Pol43</t>
  </si>
  <si>
    <t>Krabice přístrojová KP</t>
  </si>
  <si>
    <t>-1259912806</t>
  </si>
  <si>
    <t>23</t>
  </si>
  <si>
    <t>741122015</t>
  </si>
  <si>
    <t>Montáž kabel Cu bez ukončení uložený pod omítku plný kulatý 3x1,5 mm2 (např. CYKY)</t>
  </si>
  <si>
    <t>m</t>
  </si>
  <si>
    <t>-1775140037</t>
  </si>
  <si>
    <t>24</t>
  </si>
  <si>
    <t>34111030</t>
  </si>
  <si>
    <t>kabel instalační jádro Cu plné izolace PVC plášť PVC 450/750V (CYKY) 3x1,5mm2</t>
  </si>
  <si>
    <t>1268786920</t>
  </si>
  <si>
    <t>"Kabel CYKY 3Ox1,5 " 70,00</t>
  </si>
  <si>
    <t>25</t>
  </si>
  <si>
    <t>741122031</t>
  </si>
  <si>
    <t>Montáž kabel Cu bez ukončení uložený pod omítku plný kulatý 5x1,5 až 2,5 mm2 (např. CYKY)</t>
  </si>
  <si>
    <t>1956970510</t>
  </si>
  <si>
    <t>26</t>
  </si>
  <si>
    <t>34111090</t>
  </si>
  <si>
    <t>kabel instalační jádro Cu plné izolace PVC plášť PVC 450/750V (CYKY) 5x1,5mm2</t>
  </si>
  <si>
    <t>401569568</t>
  </si>
  <si>
    <t>"Kabel CYKY 5Jx1,5 " 350</t>
  </si>
  <si>
    <t>27</t>
  </si>
  <si>
    <t>741130021</t>
  </si>
  <si>
    <t>Ukončení vodič izolovaný do 2,5 mm2 na svorkovnici</t>
  </si>
  <si>
    <t>-2102272886</t>
  </si>
  <si>
    <t>28</t>
  </si>
  <si>
    <t>74133033R</t>
  </si>
  <si>
    <t>Montáž ovladač tlačítkový vestavný-spínací jednotka - ovládač DALI</t>
  </si>
  <si>
    <t>1467320004</t>
  </si>
  <si>
    <t>29</t>
  </si>
  <si>
    <t>345350D1</t>
  </si>
  <si>
    <t>Ovladač DALI</t>
  </si>
  <si>
    <t>407106784</t>
  </si>
  <si>
    <t>30</t>
  </si>
  <si>
    <t>741372112</t>
  </si>
  <si>
    <t>Montáž svítidlo LED interiérové vestavné panelové hranaté nebo kruhové přes 0,09 do 0,36 m2 se zapojením vodičů</t>
  </si>
  <si>
    <t>1891275306</t>
  </si>
  <si>
    <t>57+7</t>
  </si>
  <si>
    <t>31</t>
  </si>
  <si>
    <t>345271R1</t>
  </si>
  <si>
    <t>2040371020</t>
  </si>
  <si>
    <t>345261R2</t>
  </si>
  <si>
    <t>1878621423</t>
  </si>
  <si>
    <t>33</t>
  </si>
  <si>
    <t>741374853</t>
  </si>
  <si>
    <t>Demontáž svítidla bytového se standardní paticí vestavného přes 0,09 do 0,36 m2 se zachováním funkčnosti</t>
  </si>
  <si>
    <t>-1633060549</t>
  </si>
  <si>
    <t>34</t>
  </si>
  <si>
    <t>7419PR12</t>
  </si>
  <si>
    <t>Zřízení kabelových tras ( sekání, zapravení, hrubý úklid )</t>
  </si>
  <si>
    <t>-1680354882</t>
  </si>
  <si>
    <t>35</t>
  </si>
  <si>
    <t>7419PR13</t>
  </si>
  <si>
    <t>Sekání kapes a průrazů</t>
  </si>
  <si>
    <t>-1504387157</t>
  </si>
  <si>
    <t>36</t>
  </si>
  <si>
    <t>7419PR14</t>
  </si>
  <si>
    <t>Kabelová chránička včetně příchytek</t>
  </si>
  <si>
    <t>1633012108</t>
  </si>
  <si>
    <t>37</t>
  </si>
  <si>
    <t>7419PR15</t>
  </si>
  <si>
    <t>Demontáž stávajících rámečků svítidel, úprava velikosti zvětšením na požadovaný rozměr nových svítidel, povrchová úprava nástřikem ( Komaxit - RAL se upřesní při realizaci ) a zpětná montáž</t>
  </si>
  <si>
    <t>soub</t>
  </si>
  <si>
    <t>-647214409</t>
  </si>
  <si>
    <t>38</t>
  </si>
  <si>
    <t>742110161</t>
  </si>
  <si>
    <t>Montáž spony pro uchycení kabelů pro slaboproud</t>
  </si>
  <si>
    <t>-1794390067</t>
  </si>
  <si>
    <t>39</t>
  </si>
  <si>
    <t>34575V17</t>
  </si>
  <si>
    <t>Kabelová spona pro kabelové vedení v podhledu</t>
  </si>
  <si>
    <t>1384649629</t>
  </si>
  <si>
    <t>40</t>
  </si>
  <si>
    <t>732199100</t>
  </si>
  <si>
    <t>Montáž orientačních štítků</t>
  </si>
  <si>
    <t>soubor</t>
  </si>
  <si>
    <t>615769942</t>
  </si>
  <si>
    <t>41</t>
  </si>
  <si>
    <t>Pol71</t>
  </si>
  <si>
    <t>Fluorescenční štítek s piktogramem nepodsvětlený</t>
  </si>
  <si>
    <t>-1597335167</t>
  </si>
  <si>
    <t>42</t>
  </si>
  <si>
    <t>7419R101</t>
  </si>
  <si>
    <t>%</t>
  </si>
  <si>
    <t>437680848</t>
  </si>
  <si>
    <t>43</t>
  </si>
  <si>
    <t>3409_101</t>
  </si>
  <si>
    <t>-674529654</t>
  </si>
  <si>
    <t>44</t>
  </si>
  <si>
    <t>3409_102</t>
  </si>
  <si>
    <t>1719027720</t>
  </si>
  <si>
    <t>45</t>
  </si>
  <si>
    <t>3409_103</t>
  </si>
  <si>
    <t>2137388127</t>
  </si>
  <si>
    <t>46</t>
  </si>
  <si>
    <t>Pol87O01</t>
  </si>
  <si>
    <t>kpl</t>
  </si>
  <si>
    <t>-698335087</t>
  </si>
  <si>
    <t>741_2</t>
  </si>
  <si>
    <t>Elektroinstalace - rozvodnice</t>
  </si>
  <si>
    <t>47</t>
  </si>
  <si>
    <t>Pol152h</t>
  </si>
  <si>
    <t>Rozvodnice 2RO08 - úprava v místě napojení vč.krycího plechu</t>
  </si>
  <si>
    <t>hod</t>
  </si>
  <si>
    <t>-2036130403</t>
  </si>
  <si>
    <t>"Rozvodnice jsou ceněny včetně příslušenství (svorky, propojovací lišty, PE+N,...) ! "   8</t>
  </si>
  <si>
    <t>48</t>
  </si>
  <si>
    <t>741320105</t>
  </si>
  <si>
    <t>Montáž jističů jednopólových nn do 25 A ve skříni se zapojením vodičů</t>
  </si>
  <si>
    <t>657935139</t>
  </si>
  <si>
    <t>1+4</t>
  </si>
  <si>
    <t>49</t>
  </si>
  <si>
    <t>Pol109h</t>
  </si>
  <si>
    <t>Jistič B10/1</t>
  </si>
  <si>
    <t>-874098077</t>
  </si>
  <si>
    <t>50</t>
  </si>
  <si>
    <t>Pol110</t>
  </si>
  <si>
    <t>Jistič C10/1</t>
  </si>
  <si>
    <t>1208591210</t>
  </si>
  <si>
    <t>51</t>
  </si>
  <si>
    <t>74199R01</t>
  </si>
  <si>
    <t>DALI CCW KIT, vč. nastavení a seřízení</t>
  </si>
  <si>
    <t>764590260</t>
  </si>
  <si>
    <t>"kompletní provedení dle PD a TZ, vč. příslušných prací !"          1</t>
  </si>
  <si>
    <t>52</t>
  </si>
  <si>
    <t>741130001</t>
  </si>
  <si>
    <t>Ukončení vodič izolovaný do 2,5 mm2 v rozváděči nebo na přístroji</t>
  </si>
  <si>
    <t>-653551010</t>
  </si>
  <si>
    <t>53</t>
  </si>
  <si>
    <t>7419R102</t>
  </si>
  <si>
    <t>620826723</t>
  </si>
  <si>
    <t>54</t>
  </si>
  <si>
    <t>3409_104</t>
  </si>
  <si>
    <t>1728624902</t>
  </si>
  <si>
    <t>55</t>
  </si>
  <si>
    <t>3409_105</t>
  </si>
  <si>
    <t>1736489224</t>
  </si>
  <si>
    <t>56</t>
  </si>
  <si>
    <t>3409_106</t>
  </si>
  <si>
    <t>585693569</t>
  </si>
  <si>
    <t>741_9</t>
  </si>
  <si>
    <t>Elektroinstalace - ostatní</t>
  </si>
  <si>
    <t>57</t>
  </si>
  <si>
    <t>74181000R</t>
  </si>
  <si>
    <t>-1191655486</t>
  </si>
  <si>
    <t>784</t>
  </si>
  <si>
    <t>Dokončovací práce - malby a tapety</t>
  </si>
  <si>
    <t>58</t>
  </si>
  <si>
    <t>784111005</t>
  </si>
  <si>
    <t>Oprášení (ometení ) podkladu v místnostech v přes 5,00 m</t>
  </si>
  <si>
    <t>268307209</t>
  </si>
  <si>
    <t>"strop posluchárny</t>
  </si>
  <si>
    <t>59</t>
  </si>
  <si>
    <t>784111009</t>
  </si>
  <si>
    <t>Oprášení (ometení ) podkladu na schodišti podlaží v přes 3,80 do 5,00 m</t>
  </si>
  <si>
    <t>-632980227</t>
  </si>
  <si>
    <t>"část stěny po kabelovým vedení vně posluchárny</t>
  </si>
  <si>
    <t>30,00</t>
  </si>
  <si>
    <t>60</t>
  </si>
  <si>
    <t>784191007</t>
  </si>
  <si>
    <t>Čištění vnitřních ploch podlah po provedení malířských prací</t>
  </si>
  <si>
    <t>-2111648103</t>
  </si>
  <si>
    <t>61</t>
  </si>
  <si>
    <t>784221101</t>
  </si>
  <si>
    <t>Dvojnásobné bílé malby ze směsí za sucha dobře otěruvzdorných v místnostech do 3,80 m</t>
  </si>
  <si>
    <t>-1710749205</t>
  </si>
  <si>
    <t>62</t>
  </si>
  <si>
    <t>784221109</t>
  </si>
  <si>
    <t>Dvojnásobné bílé malby ze směsí za sucha dobře otěruvzdorných na schodišti přes 3,80 do 5,00 m</t>
  </si>
  <si>
    <t>-1007797292</t>
  </si>
  <si>
    <t>2790 - Vedlejší rozpočtové náklady</t>
  </si>
  <si>
    <t>VRN - VRN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</si>
  <si>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</si>
  <si>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</si>
  <si>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</si>
  <si>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</si>
  <si>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</si>
  <si>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VRN1</t>
  </si>
  <si>
    <t>Průzkumné, geodetické a projektové práce</t>
  </si>
  <si>
    <t>013254000</t>
  </si>
  <si>
    <t>Dokumentace skutečného provedení stavby</t>
  </si>
  <si>
    <t>1024</t>
  </si>
  <si>
    <t>-310186783</t>
  </si>
  <si>
    <t>VRN3</t>
  </si>
  <si>
    <t>Zařízení staveniště</t>
  </si>
  <si>
    <t>VRN11-01</t>
  </si>
  <si>
    <t>-1581124464</t>
  </si>
  <si>
    <t>VRN4</t>
  </si>
  <si>
    <t>Inženýrská činnost</t>
  </si>
  <si>
    <t>VRN91-01</t>
  </si>
  <si>
    <t>53211627</t>
  </si>
  <si>
    <t>042503000</t>
  </si>
  <si>
    <t xml:space="preserve">plán BOZP na staveništi - Bezpečnostní a hygienická opatření na staveništi </t>
  </si>
  <si>
    <t>-1151274180</t>
  </si>
  <si>
    <t>"Náklady na ochranu staveniště před vstupem nepovolaných osob, včetně příslušného značení,</t>
  </si>
  <si>
    <t>"náklady na osvětlení staveniště, náklady na vypracování potřebné dokumentace pro provoz staveniště</t>
  </si>
  <si>
    <t xml:space="preserve">"z hlediska požární ochrany (požární řád a poplachová směrnice) a z hlediska provozu staveniště </t>
  </si>
  <si>
    <t>"celkem " 1</t>
  </si>
  <si>
    <t>VRN7</t>
  </si>
  <si>
    <t>Provozní vlivy</t>
  </si>
  <si>
    <t>VRN91-98</t>
  </si>
  <si>
    <t>485144561</t>
  </si>
  <si>
    <t xml:space="preserve">Kompletační činnost (s montáží) </t>
  </si>
  <si>
    <t xml:space="preserve">Přesun (Specifikace) </t>
  </si>
  <si>
    <t xml:space="preserve">Prořez (Specifikace) </t>
  </si>
  <si>
    <t xml:space="preserve">Podružný materiál (Specifikace) </t>
  </si>
  <si>
    <t>Demontáž stávající elektroinstalace  (je uvažováno s demontáží ovládacích skříní, kabeláže, krabic rozvodných a přístrojových)</t>
  </si>
  <si>
    <t xml:space="preserve">Zkoušky a prohlídky elektrických rozvodů a zařízení celková prohlídka a vyhotovení revizní zprávy - Revize, měření osvětlení </t>
  </si>
  <si>
    <t>Náklady zhotovitele související se zajištěním provozů nutných pro provádění díla - zřízení zařízení staveniště, provoz vč.nákladů na energie a vodu, likvidace zařízení staveniště</t>
  </si>
  <si>
    <t xml:space="preserve">Náklady zhotovitele související se zajištěním a provedením kompletního díla dle PD a souvisejících dokladů - Inženýrská a kompletační činnost </t>
  </si>
  <si>
    <t xml:space="preserve">Provoz investora - ztížené podmínky realizace z důvodu trvalého provozu investora v těsné blízkosti staveniště </t>
  </si>
  <si>
    <t>Seifert</t>
  </si>
  <si>
    <t>Vestavné LED svítidlo 3800-840 M600Q LDO, 3750lm, 25,4W, vč. montážního boxu a rámečku</t>
  </si>
  <si>
    <t>Přisazené LED svítidlo 3800-840 L1200 LDO, 3750lm, 25,2W, vč. montážního boxu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</si>
</sst>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167" fontId="36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82" workbookViewId="0">
      <selection activeCell="E14" sqref="E14:AJ1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197"/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196" t="s">
        <v>14</v>
      </c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R5" s="20"/>
      <c r="BE5" s="193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198" t="s">
        <v>17</v>
      </c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R6" s="20"/>
      <c r="BE6" s="194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194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194"/>
      <c r="BS8" s="17" t="s">
        <v>6</v>
      </c>
    </row>
    <row r="9" spans="1:74" ht="14.45" customHeight="1">
      <c r="B9" s="20"/>
      <c r="AR9" s="20"/>
      <c r="BE9" s="194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194"/>
      <c r="BS10" s="17" t="s">
        <v>6</v>
      </c>
    </row>
    <row r="11" spans="1:74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194"/>
      <c r="BS11" s="17" t="s">
        <v>6</v>
      </c>
    </row>
    <row r="12" spans="1:74" ht="6.95" customHeight="1">
      <c r="B12" s="20"/>
      <c r="AR12" s="20"/>
      <c r="BE12" s="194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194"/>
      <c r="BS13" s="17" t="s">
        <v>6</v>
      </c>
    </row>
    <row r="14" spans="1:74" ht="12.75">
      <c r="B14" s="20"/>
      <c r="E14" s="199" t="s">
        <v>29</v>
      </c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7" t="s">
        <v>27</v>
      </c>
      <c r="AN14" s="29" t="s">
        <v>29</v>
      </c>
      <c r="AR14" s="20"/>
      <c r="BE14" s="194"/>
      <c r="BS14" s="17" t="s">
        <v>6</v>
      </c>
    </row>
    <row r="15" spans="1:74" ht="6.95" customHeight="1">
      <c r="B15" s="20"/>
      <c r="AR15" s="20"/>
      <c r="BE15" s="194"/>
      <c r="BS15" s="17" t="s">
        <v>4</v>
      </c>
    </row>
    <row r="16" spans="1:74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194"/>
      <c r="BS16" s="17" t="s">
        <v>4</v>
      </c>
    </row>
    <row r="17" spans="2:71" ht="18.399999999999999" customHeight="1">
      <c r="B17" s="20"/>
      <c r="E17" s="25"/>
      <c r="AK17" s="27" t="s">
        <v>27</v>
      </c>
      <c r="AN17" s="25" t="s">
        <v>1</v>
      </c>
      <c r="AR17" s="20"/>
      <c r="BE17" s="194"/>
      <c r="BS17" s="17" t="s">
        <v>31</v>
      </c>
    </row>
    <row r="18" spans="2:71" ht="6.95" customHeight="1">
      <c r="B18" s="20"/>
      <c r="AR18" s="20"/>
      <c r="BE18" s="194"/>
      <c r="BS18" s="17" t="s">
        <v>6</v>
      </c>
    </row>
    <row r="19" spans="2:71" ht="12" customHeight="1">
      <c r="B19" s="20"/>
      <c r="D19" s="27" t="s">
        <v>32</v>
      </c>
      <c r="AK19" s="27" t="s">
        <v>25</v>
      </c>
      <c r="AN19" s="25" t="s">
        <v>1</v>
      </c>
      <c r="AR19" s="20"/>
      <c r="BE19" s="194"/>
      <c r="BS19" s="17" t="s">
        <v>6</v>
      </c>
    </row>
    <row r="20" spans="2:71" ht="18.399999999999999" customHeight="1">
      <c r="B20" s="20"/>
      <c r="E20" s="25" t="s">
        <v>33</v>
      </c>
      <c r="AK20" s="27" t="s">
        <v>27</v>
      </c>
      <c r="AN20" s="25" t="s">
        <v>1</v>
      </c>
      <c r="AR20" s="20"/>
      <c r="BE20" s="194"/>
      <c r="BS20" s="17" t="s">
        <v>31</v>
      </c>
    </row>
    <row r="21" spans="2:71" ht="6.95" customHeight="1">
      <c r="B21" s="20"/>
      <c r="AR21" s="20"/>
      <c r="BE21" s="194"/>
    </row>
    <row r="22" spans="2:71" ht="12" customHeight="1">
      <c r="B22" s="20"/>
      <c r="D22" s="27" t="s">
        <v>34</v>
      </c>
      <c r="AR22" s="20"/>
      <c r="BE22" s="194"/>
    </row>
    <row r="23" spans="2:71" ht="16.5" customHeight="1">
      <c r="B23" s="20"/>
      <c r="E23" s="201" t="s">
        <v>1</v>
      </c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201"/>
      <c r="AE23" s="201"/>
      <c r="AF23" s="201"/>
      <c r="AG23" s="201"/>
      <c r="AH23" s="201"/>
      <c r="AI23" s="201"/>
      <c r="AJ23" s="201"/>
      <c r="AK23" s="201"/>
      <c r="AL23" s="201"/>
      <c r="AM23" s="201"/>
      <c r="AN23" s="201"/>
      <c r="AR23" s="20"/>
      <c r="BE23" s="194"/>
    </row>
    <row r="24" spans="2:71" ht="6.95" customHeight="1">
      <c r="B24" s="20"/>
      <c r="AR24" s="20"/>
      <c r="BE24" s="194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194"/>
    </row>
    <row r="26" spans="2:71" s="1" customFormat="1" ht="25.9" customHeight="1">
      <c r="B26" s="32"/>
      <c r="D26" s="33" t="s">
        <v>35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2">
        <f>ROUND(AG94,2)</f>
        <v>0</v>
      </c>
      <c r="AL26" s="203"/>
      <c r="AM26" s="203"/>
      <c r="AN26" s="203"/>
      <c r="AO26" s="203"/>
      <c r="AR26" s="32"/>
      <c r="BE26" s="194"/>
    </row>
    <row r="27" spans="2:71" s="1" customFormat="1" ht="6.95" customHeight="1">
      <c r="B27" s="32"/>
      <c r="AR27" s="32"/>
      <c r="BE27" s="194"/>
    </row>
    <row r="28" spans="2:71" s="1" customFormat="1" ht="12.75">
      <c r="B28" s="32"/>
      <c r="L28" s="204" t="s">
        <v>36</v>
      </c>
      <c r="M28" s="204"/>
      <c r="N28" s="204"/>
      <c r="O28" s="204"/>
      <c r="P28" s="204"/>
      <c r="W28" s="204" t="s">
        <v>37</v>
      </c>
      <c r="X28" s="204"/>
      <c r="Y28" s="204"/>
      <c r="Z28" s="204"/>
      <c r="AA28" s="204"/>
      <c r="AB28" s="204"/>
      <c r="AC28" s="204"/>
      <c r="AD28" s="204"/>
      <c r="AE28" s="204"/>
      <c r="AK28" s="204" t="s">
        <v>38</v>
      </c>
      <c r="AL28" s="204"/>
      <c r="AM28" s="204"/>
      <c r="AN28" s="204"/>
      <c r="AO28" s="204"/>
      <c r="AR28" s="32"/>
      <c r="BE28" s="194"/>
    </row>
    <row r="29" spans="2:71" s="2" customFormat="1" ht="14.45" customHeight="1">
      <c r="B29" s="36"/>
      <c r="D29" s="27" t="s">
        <v>39</v>
      </c>
      <c r="F29" s="27" t="s">
        <v>40</v>
      </c>
      <c r="L29" s="207">
        <v>0.21</v>
      </c>
      <c r="M29" s="206"/>
      <c r="N29" s="206"/>
      <c r="O29" s="206"/>
      <c r="P29" s="206"/>
      <c r="W29" s="205">
        <f>ROUND(AZ94, 2)</f>
        <v>0</v>
      </c>
      <c r="X29" s="206"/>
      <c r="Y29" s="206"/>
      <c r="Z29" s="206"/>
      <c r="AA29" s="206"/>
      <c r="AB29" s="206"/>
      <c r="AC29" s="206"/>
      <c r="AD29" s="206"/>
      <c r="AE29" s="206"/>
      <c r="AK29" s="205">
        <f>ROUND(AV94, 2)</f>
        <v>0</v>
      </c>
      <c r="AL29" s="206"/>
      <c r="AM29" s="206"/>
      <c r="AN29" s="206"/>
      <c r="AO29" s="206"/>
      <c r="AR29" s="36"/>
      <c r="BE29" s="195"/>
    </row>
    <row r="30" spans="2:71" s="2" customFormat="1" ht="14.45" customHeight="1">
      <c r="B30" s="36"/>
      <c r="F30" s="27" t="s">
        <v>41</v>
      </c>
      <c r="L30" s="207">
        <v>0.15</v>
      </c>
      <c r="M30" s="206"/>
      <c r="N30" s="206"/>
      <c r="O30" s="206"/>
      <c r="P30" s="206"/>
      <c r="W30" s="205">
        <f>ROUND(BA94, 2)</f>
        <v>0</v>
      </c>
      <c r="X30" s="206"/>
      <c r="Y30" s="206"/>
      <c r="Z30" s="206"/>
      <c r="AA30" s="206"/>
      <c r="AB30" s="206"/>
      <c r="AC30" s="206"/>
      <c r="AD30" s="206"/>
      <c r="AE30" s="206"/>
      <c r="AK30" s="205">
        <f>ROUND(AW94, 2)</f>
        <v>0</v>
      </c>
      <c r="AL30" s="206"/>
      <c r="AM30" s="206"/>
      <c r="AN30" s="206"/>
      <c r="AO30" s="206"/>
      <c r="AR30" s="36"/>
      <c r="BE30" s="195"/>
    </row>
    <row r="31" spans="2:71" s="2" customFormat="1" ht="14.45" hidden="1" customHeight="1">
      <c r="B31" s="36"/>
      <c r="F31" s="27" t="s">
        <v>42</v>
      </c>
      <c r="L31" s="207">
        <v>0.21</v>
      </c>
      <c r="M31" s="206"/>
      <c r="N31" s="206"/>
      <c r="O31" s="206"/>
      <c r="P31" s="206"/>
      <c r="W31" s="205">
        <f>ROUND(BB94, 2)</f>
        <v>0</v>
      </c>
      <c r="X31" s="206"/>
      <c r="Y31" s="206"/>
      <c r="Z31" s="206"/>
      <c r="AA31" s="206"/>
      <c r="AB31" s="206"/>
      <c r="AC31" s="206"/>
      <c r="AD31" s="206"/>
      <c r="AE31" s="206"/>
      <c r="AK31" s="205">
        <v>0</v>
      </c>
      <c r="AL31" s="206"/>
      <c r="AM31" s="206"/>
      <c r="AN31" s="206"/>
      <c r="AO31" s="206"/>
      <c r="AR31" s="36"/>
      <c r="BE31" s="195"/>
    </row>
    <row r="32" spans="2:71" s="2" customFormat="1" ht="14.45" hidden="1" customHeight="1">
      <c r="B32" s="36"/>
      <c r="F32" s="27" t="s">
        <v>43</v>
      </c>
      <c r="L32" s="207">
        <v>0.15</v>
      </c>
      <c r="M32" s="206"/>
      <c r="N32" s="206"/>
      <c r="O32" s="206"/>
      <c r="P32" s="206"/>
      <c r="W32" s="205">
        <f>ROUND(BC94, 2)</f>
        <v>0</v>
      </c>
      <c r="X32" s="206"/>
      <c r="Y32" s="206"/>
      <c r="Z32" s="206"/>
      <c r="AA32" s="206"/>
      <c r="AB32" s="206"/>
      <c r="AC32" s="206"/>
      <c r="AD32" s="206"/>
      <c r="AE32" s="206"/>
      <c r="AK32" s="205">
        <v>0</v>
      </c>
      <c r="AL32" s="206"/>
      <c r="AM32" s="206"/>
      <c r="AN32" s="206"/>
      <c r="AO32" s="206"/>
      <c r="AR32" s="36"/>
      <c r="BE32" s="195"/>
    </row>
    <row r="33" spans="2:57" s="2" customFormat="1" ht="14.45" hidden="1" customHeight="1">
      <c r="B33" s="36"/>
      <c r="F33" s="27" t="s">
        <v>44</v>
      </c>
      <c r="L33" s="207">
        <v>0</v>
      </c>
      <c r="M33" s="206"/>
      <c r="N33" s="206"/>
      <c r="O33" s="206"/>
      <c r="P33" s="206"/>
      <c r="W33" s="205">
        <f>ROUND(BD94, 2)</f>
        <v>0</v>
      </c>
      <c r="X33" s="206"/>
      <c r="Y33" s="206"/>
      <c r="Z33" s="206"/>
      <c r="AA33" s="206"/>
      <c r="AB33" s="206"/>
      <c r="AC33" s="206"/>
      <c r="AD33" s="206"/>
      <c r="AE33" s="206"/>
      <c r="AK33" s="205">
        <v>0</v>
      </c>
      <c r="AL33" s="206"/>
      <c r="AM33" s="206"/>
      <c r="AN33" s="206"/>
      <c r="AO33" s="206"/>
      <c r="AR33" s="36"/>
      <c r="BE33" s="195"/>
    </row>
    <row r="34" spans="2:57" s="1" customFormat="1" ht="6.95" customHeight="1">
      <c r="B34" s="32"/>
      <c r="AR34" s="32"/>
      <c r="BE34" s="194"/>
    </row>
    <row r="35" spans="2:57" s="1" customFormat="1" ht="25.9" customHeight="1">
      <c r="B35" s="32"/>
      <c r="C35" s="37"/>
      <c r="D35" s="38" t="s">
        <v>45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46</v>
      </c>
      <c r="U35" s="39"/>
      <c r="V35" s="39"/>
      <c r="W35" s="39"/>
      <c r="X35" s="208" t="s">
        <v>47</v>
      </c>
      <c r="Y35" s="209"/>
      <c r="Z35" s="209"/>
      <c r="AA35" s="209"/>
      <c r="AB35" s="209"/>
      <c r="AC35" s="39"/>
      <c r="AD35" s="39"/>
      <c r="AE35" s="39"/>
      <c r="AF35" s="39"/>
      <c r="AG35" s="39"/>
      <c r="AH35" s="39"/>
      <c r="AI35" s="39"/>
      <c r="AJ35" s="39"/>
      <c r="AK35" s="210">
        <f>SUM(AK26:AK33)</f>
        <v>0</v>
      </c>
      <c r="AL35" s="209"/>
      <c r="AM35" s="209"/>
      <c r="AN35" s="209"/>
      <c r="AO35" s="211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48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49</v>
      </c>
      <c r="AI49" s="42"/>
      <c r="AJ49" s="42"/>
      <c r="AK49" s="42"/>
      <c r="AL49" s="42"/>
      <c r="AM49" s="42"/>
      <c r="AN49" s="42"/>
      <c r="AO49" s="42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75">
      <c r="B60" s="32"/>
      <c r="D60" s="43" t="s">
        <v>50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51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50</v>
      </c>
      <c r="AI60" s="34"/>
      <c r="AJ60" s="34"/>
      <c r="AK60" s="34"/>
      <c r="AL60" s="34"/>
      <c r="AM60" s="43" t="s">
        <v>51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2.75">
      <c r="B64" s="32"/>
      <c r="D64" s="41" t="s">
        <v>52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53</v>
      </c>
      <c r="AI64" s="42"/>
      <c r="AJ64" s="42"/>
      <c r="AK64" s="42"/>
      <c r="AL64" s="42"/>
      <c r="AM64" s="42"/>
      <c r="AN64" s="42"/>
      <c r="AO64" s="42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75">
      <c r="B75" s="32"/>
      <c r="D75" s="43" t="s">
        <v>50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51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50</v>
      </c>
      <c r="AI75" s="34"/>
      <c r="AJ75" s="34"/>
      <c r="AK75" s="34"/>
      <c r="AL75" s="34"/>
      <c r="AM75" s="43" t="s">
        <v>51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54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2304</v>
      </c>
      <c r="AR84" s="48"/>
    </row>
    <row r="85" spans="1:91" s="4" customFormat="1" ht="36.950000000000003" customHeight="1">
      <c r="B85" s="49"/>
      <c r="C85" s="50" t="s">
        <v>16</v>
      </c>
      <c r="L85" s="229" t="str">
        <f>K6</f>
        <v>VŠB-TU OSTRAVA, Modernizace interiérového vybavení C1 - C5, 17.Listopadu 15, Ostrava</v>
      </c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30"/>
      <c r="Z85" s="230"/>
      <c r="AA85" s="230"/>
      <c r="AB85" s="230"/>
      <c r="AC85" s="230"/>
      <c r="AD85" s="230"/>
      <c r="AE85" s="230"/>
      <c r="AF85" s="230"/>
      <c r="AG85" s="230"/>
      <c r="AH85" s="230"/>
      <c r="AI85" s="230"/>
      <c r="AJ85" s="230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>Ostrava</v>
      </c>
      <c r="AI87" s="27" t="s">
        <v>22</v>
      </c>
      <c r="AM87" s="212" t="str">
        <f>IF(AN8= "","",AN8)</f>
        <v>27. 4. 2023</v>
      </c>
      <c r="AN87" s="212"/>
      <c r="AR87" s="32"/>
    </row>
    <row r="88" spans="1:91" s="1" customFormat="1" ht="6.95" customHeight="1">
      <c r="B88" s="32"/>
      <c r="AR88" s="32"/>
    </row>
    <row r="89" spans="1:91" s="1" customFormat="1" ht="25.7" customHeight="1">
      <c r="B89" s="32"/>
      <c r="C89" s="27" t="s">
        <v>24</v>
      </c>
      <c r="L89" s="3" t="str">
        <f>IF(E11= "","",E11)</f>
        <v>VŠB-TU OSTRAVA, 17.Listopadu 15, Ostrava</v>
      </c>
      <c r="AI89" s="27" t="s">
        <v>30</v>
      </c>
      <c r="AM89" s="213" t="str">
        <f>IF(E17="","",E17)</f>
        <v/>
      </c>
      <c r="AN89" s="214"/>
      <c r="AO89" s="214"/>
      <c r="AP89" s="214"/>
      <c r="AR89" s="32"/>
      <c r="AS89" s="215" t="s">
        <v>55</v>
      </c>
      <c r="AT89" s="216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28</v>
      </c>
      <c r="L90" s="3" t="str">
        <f>IF(E14= "Vyplň údaj","",E14)</f>
        <v/>
      </c>
      <c r="AI90" s="27" t="s">
        <v>32</v>
      </c>
      <c r="AM90" s="213" t="str">
        <f>IF(E20="","",E20)</f>
        <v>Hořák</v>
      </c>
      <c r="AN90" s="214"/>
      <c r="AO90" s="214"/>
      <c r="AP90" s="214"/>
      <c r="AR90" s="32"/>
      <c r="AS90" s="217"/>
      <c r="AT90" s="218"/>
      <c r="BD90" s="56"/>
    </row>
    <row r="91" spans="1:91" s="1" customFormat="1" ht="10.9" customHeight="1">
      <c r="B91" s="32"/>
      <c r="AR91" s="32"/>
      <c r="AS91" s="217"/>
      <c r="AT91" s="218"/>
      <c r="BD91" s="56"/>
    </row>
    <row r="92" spans="1:91" s="1" customFormat="1" ht="29.25" customHeight="1">
      <c r="B92" s="32"/>
      <c r="C92" s="224" t="s">
        <v>56</v>
      </c>
      <c r="D92" s="225"/>
      <c r="E92" s="225"/>
      <c r="F92" s="225"/>
      <c r="G92" s="225"/>
      <c r="H92" s="57"/>
      <c r="I92" s="226" t="s">
        <v>57</v>
      </c>
      <c r="J92" s="225"/>
      <c r="K92" s="225"/>
      <c r="L92" s="225"/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25"/>
      <c r="Y92" s="225"/>
      <c r="Z92" s="225"/>
      <c r="AA92" s="225"/>
      <c r="AB92" s="225"/>
      <c r="AC92" s="225"/>
      <c r="AD92" s="225"/>
      <c r="AE92" s="225"/>
      <c r="AF92" s="225"/>
      <c r="AG92" s="227" t="s">
        <v>58</v>
      </c>
      <c r="AH92" s="225"/>
      <c r="AI92" s="225"/>
      <c r="AJ92" s="225"/>
      <c r="AK92" s="225"/>
      <c r="AL92" s="225"/>
      <c r="AM92" s="225"/>
      <c r="AN92" s="226" t="s">
        <v>59</v>
      </c>
      <c r="AO92" s="225"/>
      <c r="AP92" s="228"/>
      <c r="AQ92" s="58" t="s">
        <v>60</v>
      </c>
      <c r="AR92" s="32"/>
      <c r="AS92" s="59" t="s">
        <v>61</v>
      </c>
      <c r="AT92" s="60" t="s">
        <v>62</v>
      </c>
      <c r="AU92" s="60" t="s">
        <v>63</v>
      </c>
      <c r="AV92" s="60" t="s">
        <v>64</v>
      </c>
      <c r="AW92" s="60" t="s">
        <v>65</v>
      </c>
      <c r="AX92" s="60" t="s">
        <v>66</v>
      </c>
      <c r="AY92" s="60" t="s">
        <v>67</v>
      </c>
      <c r="AZ92" s="60" t="s">
        <v>68</v>
      </c>
      <c r="BA92" s="60" t="s">
        <v>69</v>
      </c>
      <c r="BB92" s="60" t="s">
        <v>70</v>
      </c>
      <c r="BC92" s="60" t="s">
        <v>71</v>
      </c>
      <c r="BD92" s="61" t="s">
        <v>72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73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22">
        <f>ROUND(SUM(AG95:AG96),2)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67" t="s">
        <v>1</v>
      </c>
      <c r="AR94" s="63"/>
      <c r="AS94" s="68">
        <f>ROUND(SUM(AS95:AS96),2)</f>
        <v>0</v>
      </c>
      <c r="AT94" s="69">
        <f>ROUND(SUM(AV94:AW94),2)</f>
        <v>0</v>
      </c>
      <c r="AU94" s="70">
        <f>ROUND(SUM(AU95:AU96),5)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ROUND(SUM(AZ95:AZ96),2)</f>
        <v>0</v>
      </c>
      <c r="BA94" s="69">
        <f>ROUND(SUM(BA95:BA96),2)</f>
        <v>0</v>
      </c>
      <c r="BB94" s="69">
        <f>ROUND(SUM(BB95:BB96),2)</f>
        <v>0</v>
      </c>
      <c r="BC94" s="69">
        <f>ROUND(SUM(BC95:BC96),2)</f>
        <v>0</v>
      </c>
      <c r="BD94" s="71">
        <f>ROUND(SUM(BD95:BD96),2)</f>
        <v>0</v>
      </c>
      <c r="BS94" s="72" t="s">
        <v>74</v>
      </c>
      <c r="BT94" s="72" t="s">
        <v>75</v>
      </c>
      <c r="BU94" s="73" t="s">
        <v>76</v>
      </c>
      <c r="BV94" s="72" t="s">
        <v>77</v>
      </c>
      <c r="BW94" s="72" t="s">
        <v>5</v>
      </c>
      <c r="BX94" s="72" t="s">
        <v>78</v>
      </c>
      <c r="CL94" s="72" t="s">
        <v>1</v>
      </c>
    </row>
    <row r="95" spans="1:91" s="6" customFormat="1" ht="45" customHeight="1">
      <c r="A95" s="74" t="s">
        <v>79</v>
      </c>
      <c r="B95" s="75"/>
      <c r="C95" s="76"/>
      <c r="D95" s="221" t="s">
        <v>80</v>
      </c>
      <c r="E95" s="221"/>
      <c r="F95" s="221"/>
      <c r="G95" s="221"/>
      <c r="H95" s="221"/>
      <c r="I95" s="77"/>
      <c r="J95" s="221" t="s">
        <v>81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'2701 - Budova C - Rekonst...'!J30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78" t="s">
        <v>82</v>
      </c>
      <c r="AR95" s="75"/>
      <c r="AS95" s="79">
        <v>0</v>
      </c>
      <c r="AT95" s="80">
        <f>ROUND(SUM(AV95:AW95),2)</f>
        <v>0</v>
      </c>
      <c r="AU95" s="81">
        <f>'2701 - Budova C - Rekonst...'!P125</f>
        <v>0</v>
      </c>
      <c r="AV95" s="80">
        <f>'2701 - Budova C - Rekonst...'!J33</f>
        <v>0</v>
      </c>
      <c r="AW95" s="80">
        <f>'2701 - Budova C - Rekonst...'!J34</f>
        <v>0</v>
      </c>
      <c r="AX95" s="80">
        <f>'2701 - Budova C - Rekonst...'!J35</f>
        <v>0</v>
      </c>
      <c r="AY95" s="80">
        <f>'2701 - Budova C - Rekonst...'!J36</f>
        <v>0</v>
      </c>
      <c r="AZ95" s="80">
        <f>'2701 - Budova C - Rekonst...'!F33</f>
        <v>0</v>
      </c>
      <c r="BA95" s="80">
        <f>'2701 - Budova C - Rekonst...'!F34</f>
        <v>0</v>
      </c>
      <c r="BB95" s="80">
        <f>'2701 - Budova C - Rekonst...'!F35</f>
        <v>0</v>
      </c>
      <c r="BC95" s="80">
        <f>'2701 - Budova C - Rekonst...'!F36</f>
        <v>0</v>
      </c>
      <c r="BD95" s="82">
        <f>'2701 - Budova C - Rekonst...'!F37</f>
        <v>0</v>
      </c>
      <c r="BT95" s="83" t="s">
        <v>83</v>
      </c>
      <c r="BV95" s="83" t="s">
        <v>77</v>
      </c>
      <c r="BW95" s="83" t="s">
        <v>84</v>
      </c>
      <c r="BX95" s="83" t="s">
        <v>5</v>
      </c>
      <c r="CL95" s="83" t="s">
        <v>1</v>
      </c>
      <c r="CM95" s="83" t="s">
        <v>85</v>
      </c>
    </row>
    <row r="96" spans="1:91" s="6" customFormat="1" ht="24.75" customHeight="1">
      <c r="A96" s="74" t="s">
        <v>79</v>
      </c>
      <c r="B96" s="75"/>
      <c r="C96" s="76"/>
      <c r="D96" s="221" t="s">
        <v>86</v>
      </c>
      <c r="E96" s="221"/>
      <c r="F96" s="221"/>
      <c r="G96" s="221"/>
      <c r="H96" s="221"/>
      <c r="I96" s="77"/>
      <c r="J96" s="221" t="s">
        <v>87</v>
      </c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219">
        <f>'2790 - Vedlejší rozpočtov...'!J30</f>
        <v>0</v>
      </c>
      <c r="AH96" s="220"/>
      <c r="AI96" s="220"/>
      <c r="AJ96" s="220"/>
      <c r="AK96" s="220"/>
      <c r="AL96" s="220"/>
      <c r="AM96" s="220"/>
      <c r="AN96" s="219">
        <f>SUM(AG96,AT96)</f>
        <v>0</v>
      </c>
      <c r="AO96" s="220"/>
      <c r="AP96" s="220"/>
      <c r="AQ96" s="78" t="s">
        <v>88</v>
      </c>
      <c r="AR96" s="75"/>
      <c r="AS96" s="84">
        <v>0</v>
      </c>
      <c r="AT96" s="85">
        <f>ROUND(SUM(AV96:AW96),2)</f>
        <v>0</v>
      </c>
      <c r="AU96" s="86">
        <f>'2790 - Vedlejší rozpočtov...'!P121</f>
        <v>0</v>
      </c>
      <c r="AV96" s="85">
        <f>'2790 - Vedlejší rozpočtov...'!J33</f>
        <v>0</v>
      </c>
      <c r="AW96" s="85">
        <f>'2790 - Vedlejší rozpočtov...'!J34</f>
        <v>0</v>
      </c>
      <c r="AX96" s="85">
        <f>'2790 - Vedlejší rozpočtov...'!J35</f>
        <v>0</v>
      </c>
      <c r="AY96" s="85">
        <f>'2790 - Vedlejší rozpočtov...'!J36</f>
        <v>0</v>
      </c>
      <c r="AZ96" s="85">
        <f>'2790 - Vedlejší rozpočtov...'!F33</f>
        <v>0</v>
      </c>
      <c r="BA96" s="85">
        <f>'2790 - Vedlejší rozpočtov...'!F34</f>
        <v>0</v>
      </c>
      <c r="BB96" s="85">
        <f>'2790 - Vedlejší rozpočtov...'!F35</f>
        <v>0</v>
      </c>
      <c r="BC96" s="85">
        <f>'2790 - Vedlejší rozpočtov...'!F36</f>
        <v>0</v>
      </c>
      <c r="BD96" s="87">
        <f>'2790 - Vedlejší rozpočtov...'!F37</f>
        <v>0</v>
      </c>
      <c r="BT96" s="83" t="s">
        <v>83</v>
      </c>
      <c r="BV96" s="83" t="s">
        <v>77</v>
      </c>
      <c r="BW96" s="83" t="s">
        <v>89</v>
      </c>
      <c r="BX96" s="83" t="s">
        <v>5</v>
      </c>
      <c r="CL96" s="83" t="s">
        <v>1</v>
      </c>
      <c r="CM96" s="83" t="s">
        <v>85</v>
      </c>
    </row>
    <row r="97" spans="2:44" s="1" customFormat="1" ht="30" customHeight="1">
      <c r="B97" s="32"/>
      <c r="AR97" s="32"/>
    </row>
    <row r="98" spans="2:44" s="1" customFormat="1" ht="6.95" customHeight="1"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32"/>
    </row>
  </sheetData>
  <sheetProtection algorithmName="SHA-512" hashValue="2q18gxn1V37kVMqG8vdb28GhXZFi2m1o/Vc9HYn+MyppHsubsK3WVnxKBEGuJ841NykoCEtxbZq7BGMCdnNbrg==" saltValue="PcVShyXyWh9ggF3TuYsyFA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701 - Budova C - Rekonst...'!C2" display="/"/>
    <hyperlink ref="A96" location="'2790 - Vedlejší rozpočtov...'!C2" display="/"/>
  </hyperlinks>
  <pageMargins left="0.39370078740157483" right="0.39370078740157483" top="0.39370078740157483" bottom="0.39370078740157483" header="0" footer="0"/>
  <pageSetup paperSize="9" scale="74" fitToHeight="100" orientation="portrait" horizontalDpi="4294967292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67"/>
  <sheetViews>
    <sheetView showGridLines="0" topLeftCell="A10" workbookViewId="0">
      <selection activeCell="F217" sqref="F21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7" t="s">
        <v>84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90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32" t="str">
        <f>'Rekapitulace stavby'!K6</f>
        <v>VŠB-TU OSTRAVA, Modernizace interiérového vybavení C1 - C5, 17.Listopadu 15, Ostrava</v>
      </c>
      <c r="F7" s="233"/>
      <c r="G7" s="233"/>
      <c r="H7" s="233"/>
      <c r="L7" s="20"/>
    </row>
    <row r="8" spans="2:46" s="1" customFormat="1" ht="12" customHeight="1">
      <c r="B8" s="32"/>
      <c r="D8" s="27" t="s">
        <v>91</v>
      </c>
      <c r="L8" s="32"/>
    </row>
    <row r="9" spans="2:46" s="1" customFormat="1" ht="30" customHeight="1">
      <c r="B9" s="32"/>
      <c r="E9" s="229" t="s">
        <v>92</v>
      </c>
      <c r="F9" s="231"/>
      <c r="G9" s="231"/>
      <c r="H9" s="231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27. 4. 2023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4" t="str">
        <f>'Rekapitulace stavby'!E14</f>
        <v>Vyplň údaj</v>
      </c>
      <c r="F18" s="196"/>
      <c r="G18" s="196"/>
      <c r="H18" s="196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/>
      <c r="I21" s="27" t="s">
        <v>27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464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71.25" customHeight="1">
      <c r="B27" s="89"/>
      <c r="E27" s="201" t="s">
        <v>93</v>
      </c>
      <c r="F27" s="201"/>
      <c r="G27" s="201"/>
      <c r="H27" s="201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35</v>
      </c>
      <c r="J30" s="66">
        <f>ROUND(J125,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37</v>
      </c>
      <c r="I32" s="35" t="s">
        <v>36</v>
      </c>
      <c r="J32" s="35" t="s">
        <v>38</v>
      </c>
      <c r="L32" s="32"/>
    </row>
    <row r="33" spans="2:12" s="1" customFormat="1" ht="14.45" customHeight="1">
      <c r="B33" s="32"/>
      <c r="D33" s="55" t="s">
        <v>39</v>
      </c>
      <c r="E33" s="27" t="s">
        <v>40</v>
      </c>
      <c r="F33" s="91">
        <f>ROUND((SUM(BE125:BE266)),  2)</f>
        <v>0</v>
      </c>
      <c r="I33" s="92">
        <v>0.21</v>
      </c>
      <c r="J33" s="91">
        <f>ROUND(((SUM(BE125:BE266))*I33),  2)</f>
        <v>0</v>
      </c>
      <c r="L33" s="32"/>
    </row>
    <row r="34" spans="2:12" s="1" customFormat="1" ht="14.45" customHeight="1">
      <c r="B34" s="32"/>
      <c r="E34" s="27" t="s">
        <v>41</v>
      </c>
      <c r="F34" s="91">
        <f>ROUND((SUM(BF125:BF266)),  2)</f>
        <v>0</v>
      </c>
      <c r="I34" s="92">
        <v>0.15</v>
      </c>
      <c r="J34" s="91">
        <f>ROUND(((SUM(BF125:BF266))*I34),  2)</f>
        <v>0</v>
      </c>
      <c r="L34" s="32"/>
    </row>
    <row r="35" spans="2:12" s="1" customFormat="1" ht="14.45" hidden="1" customHeight="1">
      <c r="B35" s="32"/>
      <c r="E35" s="27" t="s">
        <v>42</v>
      </c>
      <c r="F35" s="91">
        <f>ROUND((SUM(BG125:BG266)),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43</v>
      </c>
      <c r="F36" s="91">
        <f>ROUND((SUM(BH125:BH266)),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44</v>
      </c>
      <c r="F37" s="91">
        <f>ROUND((SUM(BI125:BI266)),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45</v>
      </c>
      <c r="E39" s="57"/>
      <c r="F39" s="57"/>
      <c r="G39" s="95" t="s">
        <v>46</v>
      </c>
      <c r="H39" s="96" t="s">
        <v>47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50</v>
      </c>
      <c r="E61" s="34"/>
      <c r="F61" s="99" t="s">
        <v>51</v>
      </c>
      <c r="G61" s="43" t="s">
        <v>50</v>
      </c>
      <c r="H61" s="34"/>
      <c r="I61" s="34"/>
      <c r="J61" s="100" t="s">
        <v>51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50</v>
      </c>
      <c r="E76" s="34"/>
      <c r="F76" s="99" t="s">
        <v>51</v>
      </c>
      <c r="G76" s="43" t="s">
        <v>50</v>
      </c>
      <c r="H76" s="34"/>
      <c r="I76" s="34"/>
      <c r="J76" s="100" t="s">
        <v>51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94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26.25" customHeight="1">
      <c r="B85" s="32"/>
      <c r="E85" s="232" t="str">
        <f>E7</f>
        <v>VŠB-TU OSTRAVA, Modernizace interiérového vybavení C1 - C5, 17.Listopadu 15, Ostrava</v>
      </c>
      <c r="F85" s="233"/>
      <c r="G85" s="233"/>
      <c r="H85" s="233"/>
      <c r="L85" s="32"/>
    </row>
    <row r="86" spans="2:47" s="1" customFormat="1" ht="12" customHeight="1">
      <c r="B86" s="32"/>
      <c r="C86" s="27" t="s">
        <v>91</v>
      </c>
      <c r="L86" s="32"/>
    </row>
    <row r="87" spans="2:47" s="1" customFormat="1" ht="30" customHeight="1">
      <c r="B87" s="32"/>
      <c r="E87" s="229" t="str">
        <f>E9</f>
        <v>2701 - Budova C - Rekonstrukce osvětlení poslucháren - POSLUCHÁRNA C1</v>
      </c>
      <c r="F87" s="231"/>
      <c r="G87" s="231"/>
      <c r="H87" s="231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Ostrava</v>
      </c>
      <c r="I89" s="27" t="s">
        <v>22</v>
      </c>
      <c r="J89" s="52" t="str">
        <f>IF(J12="","",J12)</f>
        <v>27. 4. 2023</v>
      </c>
      <c r="L89" s="32"/>
    </row>
    <row r="90" spans="2:47" s="1" customFormat="1" ht="6.95" customHeight="1">
      <c r="B90" s="32"/>
      <c r="L90" s="32"/>
    </row>
    <row r="91" spans="2:47" s="1" customFormat="1" ht="40.15" customHeight="1">
      <c r="B91" s="32"/>
      <c r="C91" s="27" t="s">
        <v>24</v>
      </c>
      <c r="F91" s="25" t="str">
        <f>E15</f>
        <v>VŠB-TU OSTRAVA, 17.Listopadu 15, Ostrava</v>
      </c>
      <c r="I91" s="27" t="s">
        <v>30</v>
      </c>
      <c r="J91" s="30">
        <f>E21</f>
        <v>0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tr">
        <f>E24</f>
        <v>Seifert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95</v>
      </c>
      <c r="D94" s="93"/>
      <c r="E94" s="93"/>
      <c r="F94" s="93"/>
      <c r="G94" s="93"/>
      <c r="H94" s="93"/>
      <c r="I94" s="93"/>
      <c r="J94" s="102" t="s">
        <v>96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97</v>
      </c>
      <c r="J96" s="66">
        <f>J125</f>
        <v>0</v>
      </c>
      <c r="L96" s="32"/>
      <c r="AU96" s="17" t="s">
        <v>98</v>
      </c>
    </row>
    <row r="97" spans="2:12" s="8" customFormat="1" ht="24.95" customHeight="1">
      <c r="B97" s="104"/>
      <c r="D97" s="105" t="s">
        <v>99</v>
      </c>
      <c r="E97" s="106"/>
      <c r="F97" s="106"/>
      <c r="G97" s="106"/>
      <c r="H97" s="106"/>
      <c r="I97" s="106"/>
      <c r="J97" s="107">
        <f>J126</f>
        <v>0</v>
      </c>
      <c r="L97" s="104"/>
    </row>
    <row r="98" spans="2:12" s="9" customFormat="1" ht="19.899999999999999" customHeight="1">
      <c r="B98" s="108"/>
      <c r="D98" s="109" t="s">
        <v>100</v>
      </c>
      <c r="E98" s="110"/>
      <c r="F98" s="110"/>
      <c r="G98" s="110"/>
      <c r="H98" s="110"/>
      <c r="I98" s="110"/>
      <c r="J98" s="111">
        <f>J127</f>
        <v>0</v>
      </c>
      <c r="L98" s="108"/>
    </row>
    <row r="99" spans="2:12" s="9" customFormat="1" ht="19.899999999999999" customHeight="1">
      <c r="B99" s="108"/>
      <c r="D99" s="109" t="s">
        <v>101</v>
      </c>
      <c r="E99" s="110"/>
      <c r="F99" s="110"/>
      <c r="G99" s="110"/>
      <c r="H99" s="110"/>
      <c r="I99" s="110"/>
      <c r="J99" s="111">
        <f>J143</f>
        <v>0</v>
      </c>
      <c r="L99" s="108"/>
    </row>
    <row r="100" spans="2:12" s="9" customFormat="1" ht="19.899999999999999" customHeight="1">
      <c r="B100" s="108"/>
      <c r="D100" s="109" t="s">
        <v>102</v>
      </c>
      <c r="E100" s="110"/>
      <c r="F100" s="110"/>
      <c r="G100" s="110"/>
      <c r="H100" s="110"/>
      <c r="I100" s="110"/>
      <c r="J100" s="111">
        <f>J196</f>
        <v>0</v>
      </c>
      <c r="L100" s="108"/>
    </row>
    <row r="101" spans="2:12" s="8" customFormat="1" ht="24.95" customHeight="1">
      <c r="B101" s="104"/>
      <c r="D101" s="105" t="s">
        <v>103</v>
      </c>
      <c r="E101" s="106"/>
      <c r="F101" s="106"/>
      <c r="G101" s="106"/>
      <c r="H101" s="106"/>
      <c r="I101" s="106"/>
      <c r="J101" s="107">
        <f>J198</f>
        <v>0</v>
      </c>
      <c r="L101" s="104"/>
    </row>
    <row r="102" spans="2:12" s="9" customFormat="1" ht="19.899999999999999" customHeight="1">
      <c r="B102" s="108"/>
      <c r="D102" s="109" t="s">
        <v>104</v>
      </c>
      <c r="E102" s="110"/>
      <c r="F102" s="110"/>
      <c r="G102" s="110"/>
      <c r="H102" s="110"/>
      <c r="I102" s="110"/>
      <c r="J102" s="111">
        <f>J199</f>
        <v>0</v>
      </c>
      <c r="L102" s="108"/>
    </row>
    <row r="103" spans="2:12" s="9" customFormat="1" ht="19.899999999999999" customHeight="1">
      <c r="B103" s="108"/>
      <c r="D103" s="109" t="s">
        <v>105</v>
      </c>
      <c r="E103" s="110"/>
      <c r="F103" s="110"/>
      <c r="G103" s="110"/>
      <c r="H103" s="110"/>
      <c r="I103" s="110"/>
      <c r="J103" s="111">
        <f>J231</f>
        <v>0</v>
      </c>
      <c r="L103" s="108"/>
    </row>
    <row r="104" spans="2:12" s="9" customFormat="1" ht="19.899999999999999" customHeight="1">
      <c r="B104" s="108"/>
      <c r="D104" s="109" t="s">
        <v>106</v>
      </c>
      <c r="E104" s="110"/>
      <c r="F104" s="110"/>
      <c r="G104" s="110"/>
      <c r="H104" s="110"/>
      <c r="I104" s="110"/>
      <c r="J104" s="111">
        <f>J245</f>
        <v>0</v>
      </c>
      <c r="L104" s="108"/>
    </row>
    <row r="105" spans="2:12" s="9" customFormat="1" ht="19.899999999999999" customHeight="1">
      <c r="B105" s="108"/>
      <c r="D105" s="109" t="s">
        <v>107</v>
      </c>
      <c r="E105" s="110"/>
      <c r="F105" s="110"/>
      <c r="G105" s="110"/>
      <c r="H105" s="110"/>
      <c r="I105" s="110"/>
      <c r="J105" s="111">
        <f>J247</f>
        <v>0</v>
      </c>
      <c r="L105" s="108"/>
    </row>
    <row r="106" spans="2:12" s="1" customFormat="1" ht="21.75" customHeight="1">
      <c r="B106" s="32"/>
      <c r="L106" s="32"/>
    </row>
    <row r="107" spans="2:12" s="1" customFormat="1" ht="6.95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2"/>
    </row>
    <row r="111" spans="2:12" s="1" customFormat="1" ht="6.95" customHeight="1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2"/>
    </row>
    <row r="112" spans="2:12" s="1" customFormat="1" ht="24.95" customHeight="1">
      <c r="B112" s="32"/>
      <c r="C112" s="21" t="s">
        <v>108</v>
      </c>
      <c r="L112" s="32"/>
    </row>
    <row r="113" spans="2:65" s="1" customFormat="1" ht="6.95" customHeight="1">
      <c r="B113" s="32"/>
      <c r="L113" s="32"/>
    </row>
    <row r="114" spans="2:65" s="1" customFormat="1" ht="12" customHeight="1">
      <c r="B114" s="32"/>
      <c r="C114" s="27" t="s">
        <v>16</v>
      </c>
      <c r="L114" s="32"/>
    </row>
    <row r="115" spans="2:65" s="1" customFormat="1" ht="26.25" customHeight="1">
      <c r="B115" s="32"/>
      <c r="E115" s="232" t="str">
        <f>E7</f>
        <v>VŠB-TU OSTRAVA, Modernizace interiérového vybavení C1 - C5, 17.Listopadu 15, Ostrava</v>
      </c>
      <c r="F115" s="233"/>
      <c r="G115" s="233"/>
      <c r="H115" s="233"/>
      <c r="L115" s="32"/>
    </row>
    <row r="116" spans="2:65" s="1" customFormat="1" ht="12" customHeight="1">
      <c r="B116" s="32"/>
      <c r="C116" s="27" t="s">
        <v>91</v>
      </c>
      <c r="L116" s="32"/>
    </row>
    <row r="117" spans="2:65" s="1" customFormat="1" ht="30" customHeight="1">
      <c r="B117" s="32"/>
      <c r="E117" s="229" t="str">
        <f>E9</f>
        <v>2701 - Budova C - Rekonstrukce osvětlení poslucháren - POSLUCHÁRNA C1</v>
      </c>
      <c r="F117" s="231"/>
      <c r="G117" s="231"/>
      <c r="H117" s="231"/>
      <c r="L117" s="32"/>
    </row>
    <row r="118" spans="2:65" s="1" customFormat="1" ht="6.95" customHeight="1">
      <c r="B118" s="32"/>
      <c r="L118" s="32"/>
    </row>
    <row r="119" spans="2:65" s="1" customFormat="1" ht="12" customHeight="1">
      <c r="B119" s="32"/>
      <c r="C119" s="27" t="s">
        <v>20</v>
      </c>
      <c r="F119" s="25" t="str">
        <f>F12</f>
        <v>Ostrava</v>
      </c>
      <c r="I119" s="27" t="s">
        <v>22</v>
      </c>
      <c r="J119" s="52" t="str">
        <f>IF(J12="","",J12)</f>
        <v>27. 4. 2023</v>
      </c>
      <c r="L119" s="32"/>
    </row>
    <row r="120" spans="2:65" s="1" customFormat="1" ht="6.95" customHeight="1">
      <c r="B120" s="32"/>
      <c r="L120" s="32"/>
    </row>
    <row r="121" spans="2:65" s="1" customFormat="1" ht="40.15" customHeight="1">
      <c r="B121" s="32"/>
      <c r="C121" s="27" t="s">
        <v>24</v>
      </c>
      <c r="F121" s="25" t="str">
        <f>E15</f>
        <v>VŠB-TU OSTRAVA, 17.Listopadu 15, Ostrava</v>
      </c>
      <c r="I121" s="27" t="s">
        <v>30</v>
      </c>
      <c r="J121" s="30">
        <f>E21</f>
        <v>0</v>
      </c>
      <c r="L121" s="32"/>
    </row>
    <row r="122" spans="2:65" s="1" customFormat="1" ht="15.2" customHeight="1">
      <c r="B122" s="32"/>
      <c r="C122" s="27" t="s">
        <v>28</v>
      </c>
      <c r="F122" s="25" t="str">
        <f>IF(E18="","",E18)</f>
        <v>Vyplň údaj</v>
      </c>
      <c r="I122" s="27" t="s">
        <v>32</v>
      </c>
      <c r="J122" s="30" t="str">
        <f>E24</f>
        <v>Seifert</v>
      </c>
      <c r="L122" s="32"/>
    </row>
    <row r="123" spans="2:65" s="1" customFormat="1" ht="10.35" customHeight="1">
      <c r="B123" s="32"/>
      <c r="L123" s="32"/>
    </row>
    <row r="124" spans="2:65" s="10" customFormat="1" ht="29.25" customHeight="1">
      <c r="B124" s="112"/>
      <c r="C124" s="113" t="s">
        <v>109</v>
      </c>
      <c r="D124" s="114" t="s">
        <v>60</v>
      </c>
      <c r="E124" s="114" t="s">
        <v>56</v>
      </c>
      <c r="F124" s="114" t="s">
        <v>57</v>
      </c>
      <c r="G124" s="114" t="s">
        <v>110</v>
      </c>
      <c r="H124" s="114" t="s">
        <v>111</v>
      </c>
      <c r="I124" s="114" t="s">
        <v>112</v>
      </c>
      <c r="J124" s="114" t="s">
        <v>96</v>
      </c>
      <c r="K124" s="115" t="s">
        <v>113</v>
      </c>
      <c r="L124" s="112"/>
      <c r="M124" s="59" t="s">
        <v>1</v>
      </c>
      <c r="N124" s="60" t="s">
        <v>39</v>
      </c>
      <c r="O124" s="60" t="s">
        <v>114</v>
      </c>
      <c r="P124" s="60" t="s">
        <v>115</v>
      </c>
      <c r="Q124" s="60" t="s">
        <v>116</v>
      </c>
      <c r="R124" s="60" t="s">
        <v>117</v>
      </c>
      <c r="S124" s="60" t="s">
        <v>118</v>
      </c>
      <c r="T124" s="61" t="s">
        <v>119</v>
      </c>
    </row>
    <row r="125" spans="2:65" s="1" customFormat="1" ht="22.9" customHeight="1">
      <c r="B125" s="32"/>
      <c r="C125" s="64" t="s">
        <v>120</v>
      </c>
      <c r="J125" s="116">
        <f>BK125</f>
        <v>0</v>
      </c>
      <c r="L125" s="32"/>
      <c r="M125" s="62"/>
      <c r="N125" s="53"/>
      <c r="O125" s="53"/>
      <c r="P125" s="117">
        <f>P126+P198</f>
        <v>0</v>
      </c>
      <c r="Q125" s="53"/>
      <c r="R125" s="117">
        <f>R126+R198</f>
        <v>3.2308637600000005</v>
      </c>
      <c r="S125" s="53"/>
      <c r="T125" s="118">
        <f>T126+T198</f>
        <v>4.5460000000000003</v>
      </c>
      <c r="AT125" s="17" t="s">
        <v>74</v>
      </c>
      <c r="AU125" s="17" t="s">
        <v>98</v>
      </c>
      <c r="BK125" s="119">
        <f>BK126+BK198</f>
        <v>0</v>
      </c>
    </row>
    <row r="126" spans="2:65" s="11" customFormat="1" ht="25.9" customHeight="1">
      <c r="B126" s="120"/>
      <c r="D126" s="121" t="s">
        <v>74</v>
      </c>
      <c r="E126" s="122" t="s">
        <v>121</v>
      </c>
      <c r="F126" s="122" t="s">
        <v>122</v>
      </c>
      <c r="I126" s="123"/>
      <c r="J126" s="124">
        <f>BK126</f>
        <v>0</v>
      </c>
      <c r="L126" s="120"/>
      <c r="M126" s="125"/>
      <c r="P126" s="126">
        <f>P127+P143+P196</f>
        <v>0</v>
      </c>
      <c r="R126" s="126">
        <f>R127+R143+R196</f>
        <v>2.9094720000000005</v>
      </c>
      <c r="T126" s="127">
        <f>T127+T143+T196</f>
        <v>3.2960000000000003</v>
      </c>
      <c r="AR126" s="121" t="s">
        <v>83</v>
      </c>
      <c r="AT126" s="128" t="s">
        <v>74</v>
      </c>
      <c r="AU126" s="128" t="s">
        <v>75</v>
      </c>
      <c r="AY126" s="121" t="s">
        <v>123</v>
      </c>
      <c r="BK126" s="129">
        <f>BK127+BK143+BK196</f>
        <v>0</v>
      </c>
    </row>
    <row r="127" spans="2:65" s="11" customFormat="1" ht="22.9" customHeight="1">
      <c r="B127" s="120"/>
      <c r="D127" s="121" t="s">
        <v>74</v>
      </c>
      <c r="E127" s="130" t="s">
        <v>124</v>
      </c>
      <c r="F127" s="130" t="s">
        <v>125</v>
      </c>
      <c r="I127" s="123"/>
      <c r="J127" s="131">
        <f>BK127</f>
        <v>0</v>
      </c>
      <c r="L127" s="120"/>
      <c r="M127" s="125"/>
      <c r="P127" s="126">
        <f>SUM(P128:P142)</f>
        <v>0</v>
      </c>
      <c r="R127" s="126">
        <f>SUM(R128:R142)</f>
        <v>0</v>
      </c>
      <c r="T127" s="127">
        <f>SUM(T128:T142)</f>
        <v>0</v>
      </c>
      <c r="AR127" s="121" t="s">
        <v>83</v>
      </c>
      <c r="AT127" s="128" t="s">
        <v>74</v>
      </c>
      <c r="AU127" s="128" t="s">
        <v>83</v>
      </c>
      <c r="AY127" s="121" t="s">
        <v>123</v>
      </c>
      <c r="BK127" s="129">
        <f>SUM(BK128:BK142)</f>
        <v>0</v>
      </c>
    </row>
    <row r="128" spans="2:65" s="1" customFormat="1" ht="16.5" customHeight="1">
      <c r="B128" s="32"/>
      <c r="C128" s="132" t="s">
        <v>83</v>
      </c>
      <c r="D128" s="132" t="s">
        <v>126</v>
      </c>
      <c r="E128" s="133" t="s">
        <v>127</v>
      </c>
      <c r="F128" s="134" t="s">
        <v>128</v>
      </c>
      <c r="G128" s="135" t="s">
        <v>129</v>
      </c>
      <c r="H128" s="136">
        <v>253.976</v>
      </c>
      <c r="I128" s="137"/>
      <c r="J128" s="138">
        <f>ROUND(I128*H128,2)</f>
        <v>0</v>
      </c>
      <c r="K128" s="134" t="s">
        <v>130</v>
      </c>
      <c r="L128" s="32"/>
      <c r="M128" s="139" t="s">
        <v>1</v>
      </c>
      <c r="N128" s="140" t="s">
        <v>40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131</v>
      </c>
      <c r="AT128" s="143" t="s">
        <v>126</v>
      </c>
      <c r="AU128" s="143" t="s">
        <v>85</v>
      </c>
      <c r="AY128" s="17" t="s">
        <v>123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83</v>
      </c>
      <c r="BK128" s="144">
        <f>ROUND(I128*H128,2)</f>
        <v>0</v>
      </c>
      <c r="BL128" s="17" t="s">
        <v>131</v>
      </c>
      <c r="BM128" s="143" t="s">
        <v>132</v>
      </c>
    </row>
    <row r="129" spans="2:65" s="12" customFormat="1">
      <c r="B129" s="145"/>
      <c r="D129" s="146" t="s">
        <v>133</v>
      </c>
      <c r="E129" s="147" t="s">
        <v>1</v>
      </c>
      <c r="F129" s="148" t="s">
        <v>134</v>
      </c>
      <c r="H129" s="147" t="s">
        <v>1</v>
      </c>
      <c r="I129" s="149"/>
      <c r="L129" s="145"/>
      <c r="M129" s="150"/>
      <c r="T129" s="151"/>
      <c r="AT129" s="147" t="s">
        <v>133</v>
      </c>
      <c r="AU129" s="147" t="s">
        <v>85</v>
      </c>
      <c r="AV129" s="12" t="s">
        <v>83</v>
      </c>
      <c r="AW129" s="12" t="s">
        <v>31</v>
      </c>
      <c r="AX129" s="12" t="s">
        <v>75</v>
      </c>
      <c r="AY129" s="147" t="s">
        <v>123</v>
      </c>
    </row>
    <row r="130" spans="2:65" s="13" customFormat="1">
      <c r="B130" s="152"/>
      <c r="D130" s="146" t="s">
        <v>133</v>
      </c>
      <c r="E130" s="153" t="s">
        <v>1</v>
      </c>
      <c r="F130" s="154" t="s">
        <v>135</v>
      </c>
      <c r="H130" s="155">
        <v>164.8</v>
      </c>
      <c r="I130" s="156"/>
      <c r="L130" s="152"/>
      <c r="M130" s="157"/>
      <c r="T130" s="158"/>
      <c r="AT130" s="153" t="s">
        <v>133</v>
      </c>
      <c r="AU130" s="153" t="s">
        <v>85</v>
      </c>
      <c r="AV130" s="13" t="s">
        <v>85</v>
      </c>
      <c r="AW130" s="13" t="s">
        <v>31</v>
      </c>
      <c r="AX130" s="13" t="s">
        <v>75</v>
      </c>
      <c r="AY130" s="153" t="s">
        <v>123</v>
      </c>
    </row>
    <row r="131" spans="2:65" s="12" customFormat="1">
      <c r="B131" s="145"/>
      <c r="D131" s="146" t="s">
        <v>133</v>
      </c>
      <c r="E131" s="147" t="s">
        <v>1</v>
      </c>
      <c r="F131" s="148" t="s">
        <v>136</v>
      </c>
      <c r="H131" s="147" t="s">
        <v>1</v>
      </c>
      <c r="I131" s="149"/>
      <c r="L131" s="145"/>
      <c r="M131" s="150"/>
      <c r="T131" s="151"/>
      <c r="AT131" s="147" t="s">
        <v>133</v>
      </c>
      <c r="AU131" s="147" t="s">
        <v>85</v>
      </c>
      <c r="AV131" s="12" t="s">
        <v>83</v>
      </c>
      <c r="AW131" s="12" t="s">
        <v>31</v>
      </c>
      <c r="AX131" s="12" t="s">
        <v>75</v>
      </c>
      <c r="AY131" s="147" t="s">
        <v>123</v>
      </c>
    </row>
    <row r="132" spans="2:65" s="13" customFormat="1" ht="22.5">
      <c r="B132" s="152"/>
      <c r="D132" s="146" t="s">
        <v>133</v>
      </c>
      <c r="E132" s="153" t="s">
        <v>1</v>
      </c>
      <c r="F132" s="154" t="s">
        <v>137</v>
      </c>
      <c r="H132" s="155">
        <v>17.632000000000001</v>
      </c>
      <c r="I132" s="156"/>
      <c r="L132" s="152"/>
      <c r="M132" s="157"/>
      <c r="T132" s="158"/>
      <c r="AT132" s="153" t="s">
        <v>133</v>
      </c>
      <c r="AU132" s="153" t="s">
        <v>85</v>
      </c>
      <c r="AV132" s="13" t="s">
        <v>85</v>
      </c>
      <c r="AW132" s="13" t="s">
        <v>31</v>
      </c>
      <c r="AX132" s="13" t="s">
        <v>75</v>
      </c>
      <c r="AY132" s="153" t="s">
        <v>123</v>
      </c>
    </row>
    <row r="133" spans="2:65" s="13" customFormat="1">
      <c r="B133" s="152"/>
      <c r="D133" s="146" t="s">
        <v>133</v>
      </c>
      <c r="E133" s="153" t="s">
        <v>1</v>
      </c>
      <c r="F133" s="154" t="s">
        <v>138</v>
      </c>
      <c r="H133" s="155">
        <v>15.544</v>
      </c>
      <c r="I133" s="156"/>
      <c r="L133" s="152"/>
      <c r="M133" s="157"/>
      <c r="T133" s="158"/>
      <c r="AT133" s="153" t="s">
        <v>133</v>
      </c>
      <c r="AU133" s="153" t="s">
        <v>85</v>
      </c>
      <c r="AV133" s="13" t="s">
        <v>85</v>
      </c>
      <c r="AW133" s="13" t="s">
        <v>31</v>
      </c>
      <c r="AX133" s="13" t="s">
        <v>75</v>
      </c>
      <c r="AY133" s="153" t="s">
        <v>123</v>
      </c>
    </row>
    <row r="134" spans="2:65" s="14" customFormat="1">
      <c r="B134" s="159"/>
      <c r="D134" s="146" t="s">
        <v>133</v>
      </c>
      <c r="E134" s="160" t="s">
        <v>1</v>
      </c>
      <c r="F134" s="161" t="s">
        <v>139</v>
      </c>
      <c r="H134" s="162">
        <v>197.97600000000003</v>
      </c>
      <c r="I134" s="163"/>
      <c r="L134" s="159"/>
      <c r="M134" s="164"/>
      <c r="T134" s="165"/>
      <c r="AT134" s="160" t="s">
        <v>133</v>
      </c>
      <c r="AU134" s="160" t="s">
        <v>85</v>
      </c>
      <c r="AV134" s="14" t="s">
        <v>140</v>
      </c>
      <c r="AW134" s="14" t="s">
        <v>31</v>
      </c>
      <c r="AX134" s="14" t="s">
        <v>75</v>
      </c>
      <c r="AY134" s="160" t="s">
        <v>123</v>
      </c>
    </row>
    <row r="135" spans="2:65" s="12" customFormat="1">
      <c r="B135" s="145"/>
      <c r="D135" s="146" t="s">
        <v>133</v>
      </c>
      <c r="E135" s="147" t="s">
        <v>1</v>
      </c>
      <c r="F135" s="148" t="s">
        <v>141</v>
      </c>
      <c r="H135" s="147" t="s">
        <v>1</v>
      </c>
      <c r="I135" s="149"/>
      <c r="L135" s="145"/>
      <c r="M135" s="150"/>
      <c r="T135" s="151"/>
      <c r="AT135" s="147" t="s">
        <v>133</v>
      </c>
      <c r="AU135" s="147" t="s">
        <v>85</v>
      </c>
      <c r="AV135" s="12" t="s">
        <v>83</v>
      </c>
      <c r="AW135" s="12" t="s">
        <v>31</v>
      </c>
      <c r="AX135" s="12" t="s">
        <v>75</v>
      </c>
      <c r="AY135" s="147" t="s">
        <v>123</v>
      </c>
    </row>
    <row r="136" spans="2:65" s="13" customFormat="1">
      <c r="B136" s="152"/>
      <c r="D136" s="146" t="s">
        <v>133</v>
      </c>
      <c r="E136" s="153" t="s">
        <v>1</v>
      </c>
      <c r="F136" s="154" t="s">
        <v>142</v>
      </c>
      <c r="H136" s="155">
        <v>56</v>
      </c>
      <c r="I136" s="156"/>
      <c r="L136" s="152"/>
      <c r="M136" s="157"/>
      <c r="T136" s="158"/>
      <c r="AT136" s="153" t="s">
        <v>133</v>
      </c>
      <c r="AU136" s="153" t="s">
        <v>85</v>
      </c>
      <c r="AV136" s="13" t="s">
        <v>85</v>
      </c>
      <c r="AW136" s="13" t="s">
        <v>31</v>
      </c>
      <c r="AX136" s="13" t="s">
        <v>75</v>
      </c>
      <c r="AY136" s="153" t="s">
        <v>123</v>
      </c>
    </row>
    <row r="137" spans="2:65" s="15" customFormat="1">
      <c r="B137" s="166"/>
      <c r="D137" s="146" t="s">
        <v>133</v>
      </c>
      <c r="E137" s="167" t="s">
        <v>1</v>
      </c>
      <c r="F137" s="168" t="s">
        <v>143</v>
      </c>
      <c r="H137" s="169">
        <v>253.97600000000003</v>
      </c>
      <c r="I137" s="170"/>
      <c r="L137" s="166"/>
      <c r="M137" s="171"/>
      <c r="T137" s="172"/>
      <c r="AT137" s="167" t="s">
        <v>133</v>
      </c>
      <c r="AU137" s="167" t="s">
        <v>85</v>
      </c>
      <c r="AV137" s="15" t="s">
        <v>131</v>
      </c>
      <c r="AW137" s="15" t="s">
        <v>31</v>
      </c>
      <c r="AX137" s="15" t="s">
        <v>83</v>
      </c>
      <c r="AY137" s="167" t="s">
        <v>123</v>
      </c>
    </row>
    <row r="138" spans="2:65" s="1" customFormat="1" ht="24.2" customHeight="1">
      <c r="B138" s="32"/>
      <c r="C138" s="132" t="s">
        <v>85</v>
      </c>
      <c r="D138" s="132" t="s">
        <v>126</v>
      </c>
      <c r="E138" s="133" t="s">
        <v>144</v>
      </c>
      <c r="F138" s="134" t="s">
        <v>145</v>
      </c>
      <c r="G138" s="135" t="s">
        <v>129</v>
      </c>
      <c r="H138" s="136">
        <v>242.988</v>
      </c>
      <c r="I138" s="137"/>
      <c r="J138" s="138">
        <f>ROUND(I138*H138,2)</f>
        <v>0</v>
      </c>
      <c r="K138" s="134" t="s">
        <v>130</v>
      </c>
      <c r="L138" s="32"/>
      <c r="M138" s="139" t="s">
        <v>1</v>
      </c>
      <c r="N138" s="140" t="s">
        <v>40</v>
      </c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AR138" s="143" t="s">
        <v>131</v>
      </c>
      <c r="AT138" s="143" t="s">
        <v>126</v>
      </c>
      <c r="AU138" s="143" t="s">
        <v>85</v>
      </c>
      <c r="AY138" s="17" t="s">
        <v>123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7" t="s">
        <v>83</v>
      </c>
      <c r="BK138" s="144">
        <f>ROUND(I138*H138,2)</f>
        <v>0</v>
      </c>
      <c r="BL138" s="17" t="s">
        <v>131</v>
      </c>
      <c r="BM138" s="143" t="s">
        <v>146</v>
      </c>
    </row>
    <row r="139" spans="2:65" s="12" customFormat="1">
      <c r="B139" s="145"/>
      <c r="D139" s="146" t="s">
        <v>133</v>
      </c>
      <c r="E139" s="147" t="s">
        <v>1</v>
      </c>
      <c r="F139" s="148" t="s">
        <v>147</v>
      </c>
      <c r="H139" s="147" t="s">
        <v>1</v>
      </c>
      <c r="I139" s="149"/>
      <c r="L139" s="145"/>
      <c r="M139" s="150"/>
      <c r="T139" s="151"/>
      <c r="AT139" s="147" t="s">
        <v>133</v>
      </c>
      <c r="AU139" s="147" t="s">
        <v>85</v>
      </c>
      <c r="AV139" s="12" t="s">
        <v>83</v>
      </c>
      <c r="AW139" s="12" t="s">
        <v>31</v>
      </c>
      <c r="AX139" s="12" t="s">
        <v>75</v>
      </c>
      <c r="AY139" s="147" t="s">
        <v>123</v>
      </c>
    </row>
    <row r="140" spans="2:65" s="13" customFormat="1" ht="22.5">
      <c r="B140" s="152"/>
      <c r="D140" s="146" t="s">
        <v>133</v>
      </c>
      <c r="E140" s="153" t="s">
        <v>1</v>
      </c>
      <c r="F140" s="154" t="s">
        <v>148</v>
      </c>
      <c r="H140" s="155">
        <v>133.00800000000001</v>
      </c>
      <c r="I140" s="156"/>
      <c r="L140" s="152"/>
      <c r="M140" s="157"/>
      <c r="T140" s="158"/>
      <c r="AT140" s="153" t="s">
        <v>133</v>
      </c>
      <c r="AU140" s="153" t="s">
        <v>85</v>
      </c>
      <c r="AV140" s="13" t="s">
        <v>85</v>
      </c>
      <c r="AW140" s="13" t="s">
        <v>31</v>
      </c>
      <c r="AX140" s="13" t="s">
        <v>75</v>
      </c>
      <c r="AY140" s="153" t="s">
        <v>123</v>
      </c>
    </row>
    <row r="141" spans="2:65" s="13" customFormat="1">
      <c r="B141" s="152"/>
      <c r="D141" s="146" t="s">
        <v>133</v>
      </c>
      <c r="E141" s="153" t="s">
        <v>1</v>
      </c>
      <c r="F141" s="154" t="s">
        <v>149</v>
      </c>
      <c r="H141" s="155">
        <v>109.98</v>
      </c>
      <c r="I141" s="156"/>
      <c r="L141" s="152"/>
      <c r="M141" s="157"/>
      <c r="T141" s="158"/>
      <c r="AT141" s="153" t="s">
        <v>133</v>
      </c>
      <c r="AU141" s="153" t="s">
        <v>85</v>
      </c>
      <c r="AV141" s="13" t="s">
        <v>85</v>
      </c>
      <c r="AW141" s="13" t="s">
        <v>31</v>
      </c>
      <c r="AX141" s="13" t="s">
        <v>75</v>
      </c>
      <c r="AY141" s="153" t="s">
        <v>123</v>
      </c>
    </row>
    <row r="142" spans="2:65" s="15" customFormat="1">
      <c r="B142" s="166"/>
      <c r="D142" s="146" t="s">
        <v>133</v>
      </c>
      <c r="E142" s="167" t="s">
        <v>1</v>
      </c>
      <c r="F142" s="168" t="s">
        <v>143</v>
      </c>
      <c r="H142" s="169">
        <v>242.988</v>
      </c>
      <c r="I142" s="170"/>
      <c r="L142" s="166"/>
      <c r="M142" s="171"/>
      <c r="T142" s="172"/>
      <c r="AT142" s="167" t="s">
        <v>133</v>
      </c>
      <c r="AU142" s="167" t="s">
        <v>85</v>
      </c>
      <c r="AV142" s="15" t="s">
        <v>131</v>
      </c>
      <c r="AW142" s="15" t="s">
        <v>31</v>
      </c>
      <c r="AX142" s="15" t="s">
        <v>83</v>
      </c>
      <c r="AY142" s="167" t="s">
        <v>123</v>
      </c>
    </row>
    <row r="143" spans="2:65" s="11" customFormat="1" ht="22.9" customHeight="1">
      <c r="B143" s="120"/>
      <c r="D143" s="121" t="s">
        <v>74</v>
      </c>
      <c r="E143" s="130" t="s">
        <v>150</v>
      </c>
      <c r="F143" s="130" t="s">
        <v>151</v>
      </c>
      <c r="I143" s="123"/>
      <c r="J143" s="131">
        <f>BK143</f>
        <v>0</v>
      </c>
      <c r="L143" s="120"/>
      <c r="M143" s="125"/>
      <c r="P143" s="126">
        <f>SUM(P144:P195)</f>
        <v>0</v>
      </c>
      <c r="R143" s="126">
        <f>SUM(R144:R195)</f>
        <v>2.9094720000000005</v>
      </c>
      <c r="T143" s="127">
        <f>SUM(T144:T195)</f>
        <v>3.2960000000000003</v>
      </c>
      <c r="AR143" s="121" t="s">
        <v>83</v>
      </c>
      <c r="AT143" s="128" t="s">
        <v>74</v>
      </c>
      <c r="AU143" s="128" t="s">
        <v>83</v>
      </c>
      <c r="AY143" s="121" t="s">
        <v>123</v>
      </c>
      <c r="BK143" s="129">
        <f>SUM(BK144:BK195)</f>
        <v>0</v>
      </c>
    </row>
    <row r="144" spans="2:65" s="1" customFormat="1" ht="24.2" customHeight="1">
      <c r="B144" s="32"/>
      <c r="C144" s="132" t="s">
        <v>140</v>
      </c>
      <c r="D144" s="132" t="s">
        <v>126</v>
      </c>
      <c r="E144" s="133" t="s">
        <v>152</v>
      </c>
      <c r="F144" s="134" t="s">
        <v>153</v>
      </c>
      <c r="G144" s="135" t="s">
        <v>154</v>
      </c>
      <c r="H144" s="136">
        <v>456.26799999999997</v>
      </c>
      <c r="I144" s="137"/>
      <c r="J144" s="138">
        <f>ROUND(I144*H144,2)</f>
        <v>0</v>
      </c>
      <c r="K144" s="134" t="s">
        <v>130</v>
      </c>
      <c r="L144" s="32"/>
      <c r="M144" s="139" t="s">
        <v>1</v>
      </c>
      <c r="N144" s="140" t="s">
        <v>40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131</v>
      </c>
      <c r="AT144" s="143" t="s">
        <v>126</v>
      </c>
      <c r="AU144" s="143" t="s">
        <v>85</v>
      </c>
      <c r="AY144" s="17" t="s">
        <v>123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7" t="s">
        <v>83</v>
      </c>
      <c r="BK144" s="144">
        <f>ROUND(I144*H144,2)</f>
        <v>0</v>
      </c>
      <c r="BL144" s="17" t="s">
        <v>131</v>
      </c>
      <c r="BM144" s="143" t="s">
        <v>155</v>
      </c>
    </row>
    <row r="145" spans="2:65" s="12" customFormat="1" ht="22.5">
      <c r="B145" s="145"/>
      <c r="D145" s="146" t="s">
        <v>133</v>
      </c>
      <c r="E145" s="147" t="s">
        <v>1</v>
      </c>
      <c r="F145" s="148" t="s">
        <v>156</v>
      </c>
      <c r="H145" s="147" t="s">
        <v>1</v>
      </c>
      <c r="I145" s="149"/>
      <c r="L145" s="145"/>
      <c r="M145" s="150"/>
      <c r="T145" s="151"/>
      <c r="AT145" s="147" t="s">
        <v>133</v>
      </c>
      <c r="AU145" s="147" t="s">
        <v>85</v>
      </c>
      <c r="AV145" s="12" t="s">
        <v>83</v>
      </c>
      <c r="AW145" s="12" t="s">
        <v>31</v>
      </c>
      <c r="AX145" s="12" t="s">
        <v>75</v>
      </c>
      <c r="AY145" s="147" t="s">
        <v>123</v>
      </c>
    </row>
    <row r="146" spans="2:65" s="13" customFormat="1">
      <c r="B146" s="152"/>
      <c r="D146" s="146" t="s">
        <v>133</v>
      </c>
      <c r="E146" s="153" t="s">
        <v>1</v>
      </c>
      <c r="F146" s="154" t="s">
        <v>157</v>
      </c>
      <c r="H146" s="155">
        <v>55.8</v>
      </c>
      <c r="I146" s="156"/>
      <c r="L146" s="152"/>
      <c r="M146" s="157"/>
      <c r="T146" s="158"/>
      <c r="AT146" s="153" t="s">
        <v>133</v>
      </c>
      <c r="AU146" s="153" t="s">
        <v>85</v>
      </c>
      <c r="AV146" s="13" t="s">
        <v>85</v>
      </c>
      <c r="AW146" s="13" t="s">
        <v>31</v>
      </c>
      <c r="AX146" s="13" t="s">
        <v>75</v>
      </c>
      <c r="AY146" s="153" t="s">
        <v>123</v>
      </c>
    </row>
    <row r="147" spans="2:65" s="13" customFormat="1">
      <c r="B147" s="152"/>
      <c r="D147" s="146" t="s">
        <v>133</v>
      </c>
      <c r="E147" s="153" t="s">
        <v>1</v>
      </c>
      <c r="F147" s="154" t="s">
        <v>158</v>
      </c>
      <c r="H147" s="155">
        <v>62.328000000000003</v>
      </c>
      <c r="I147" s="156"/>
      <c r="L147" s="152"/>
      <c r="M147" s="157"/>
      <c r="T147" s="158"/>
      <c r="AT147" s="153" t="s">
        <v>133</v>
      </c>
      <c r="AU147" s="153" t="s">
        <v>85</v>
      </c>
      <c r="AV147" s="13" t="s">
        <v>85</v>
      </c>
      <c r="AW147" s="13" t="s">
        <v>31</v>
      </c>
      <c r="AX147" s="13" t="s">
        <v>75</v>
      </c>
      <c r="AY147" s="153" t="s">
        <v>123</v>
      </c>
    </row>
    <row r="148" spans="2:65" s="13" customFormat="1">
      <c r="B148" s="152"/>
      <c r="D148" s="146" t="s">
        <v>133</v>
      </c>
      <c r="E148" s="153" t="s">
        <v>1</v>
      </c>
      <c r="F148" s="154" t="s">
        <v>159</v>
      </c>
      <c r="H148" s="155">
        <v>296.7</v>
      </c>
      <c r="I148" s="156"/>
      <c r="L148" s="152"/>
      <c r="M148" s="157"/>
      <c r="T148" s="158"/>
      <c r="AT148" s="153" t="s">
        <v>133</v>
      </c>
      <c r="AU148" s="153" t="s">
        <v>85</v>
      </c>
      <c r="AV148" s="13" t="s">
        <v>85</v>
      </c>
      <c r="AW148" s="13" t="s">
        <v>31</v>
      </c>
      <c r="AX148" s="13" t="s">
        <v>75</v>
      </c>
      <c r="AY148" s="153" t="s">
        <v>123</v>
      </c>
    </row>
    <row r="149" spans="2:65" s="13" customFormat="1">
      <c r="B149" s="152"/>
      <c r="D149" s="146" t="s">
        <v>133</v>
      </c>
      <c r="E149" s="153" t="s">
        <v>1</v>
      </c>
      <c r="F149" s="154" t="s">
        <v>160</v>
      </c>
      <c r="H149" s="155">
        <v>41.44</v>
      </c>
      <c r="I149" s="156"/>
      <c r="L149" s="152"/>
      <c r="M149" s="157"/>
      <c r="T149" s="158"/>
      <c r="AT149" s="153" t="s">
        <v>133</v>
      </c>
      <c r="AU149" s="153" t="s">
        <v>85</v>
      </c>
      <c r="AV149" s="13" t="s">
        <v>85</v>
      </c>
      <c r="AW149" s="13" t="s">
        <v>31</v>
      </c>
      <c r="AX149" s="13" t="s">
        <v>75</v>
      </c>
      <c r="AY149" s="153" t="s">
        <v>123</v>
      </c>
    </row>
    <row r="150" spans="2:65" s="15" customFormat="1">
      <c r="B150" s="166"/>
      <c r="D150" s="146" t="s">
        <v>133</v>
      </c>
      <c r="E150" s="167" t="s">
        <v>1</v>
      </c>
      <c r="F150" s="168" t="s">
        <v>143</v>
      </c>
      <c r="H150" s="169">
        <v>456.26799999999997</v>
      </c>
      <c r="I150" s="170"/>
      <c r="L150" s="166"/>
      <c r="M150" s="171"/>
      <c r="T150" s="172"/>
      <c r="AT150" s="167" t="s">
        <v>133</v>
      </c>
      <c r="AU150" s="167" t="s">
        <v>85</v>
      </c>
      <c r="AV150" s="15" t="s">
        <v>131</v>
      </c>
      <c r="AW150" s="15" t="s">
        <v>31</v>
      </c>
      <c r="AX150" s="15" t="s">
        <v>83</v>
      </c>
      <c r="AY150" s="167" t="s">
        <v>123</v>
      </c>
    </row>
    <row r="151" spans="2:65" s="1" customFormat="1" ht="33" customHeight="1">
      <c r="B151" s="32"/>
      <c r="C151" s="132" t="s">
        <v>131</v>
      </c>
      <c r="D151" s="132" t="s">
        <v>126</v>
      </c>
      <c r="E151" s="133" t="s">
        <v>161</v>
      </c>
      <c r="F151" s="134" t="s">
        <v>162</v>
      </c>
      <c r="G151" s="135" t="s">
        <v>154</v>
      </c>
      <c r="H151" s="136">
        <v>13688.04</v>
      </c>
      <c r="I151" s="137"/>
      <c r="J151" s="138">
        <f>ROUND(I151*H151,2)</f>
        <v>0</v>
      </c>
      <c r="K151" s="134" t="s">
        <v>130</v>
      </c>
      <c r="L151" s="32"/>
      <c r="M151" s="139" t="s">
        <v>1</v>
      </c>
      <c r="N151" s="140" t="s">
        <v>40</v>
      </c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AR151" s="143" t="s">
        <v>131</v>
      </c>
      <c r="AT151" s="143" t="s">
        <v>126</v>
      </c>
      <c r="AU151" s="143" t="s">
        <v>85</v>
      </c>
      <c r="AY151" s="17" t="s">
        <v>123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7" t="s">
        <v>83</v>
      </c>
      <c r="BK151" s="144">
        <f>ROUND(I151*H151,2)</f>
        <v>0</v>
      </c>
      <c r="BL151" s="17" t="s">
        <v>131</v>
      </c>
      <c r="BM151" s="143" t="s">
        <v>163</v>
      </c>
    </row>
    <row r="152" spans="2:65" s="12" customFormat="1" ht="22.5">
      <c r="B152" s="145"/>
      <c r="D152" s="146" t="s">
        <v>133</v>
      </c>
      <c r="E152" s="147" t="s">
        <v>1</v>
      </c>
      <c r="F152" s="148" t="s">
        <v>164</v>
      </c>
      <c r="H152" s="147" t="s">
        <v>1</v>
      </c>
      <c r="I152" s="149"/>
      <c r="L152" s="145"/>
      <c r="M152" s="150"/>
      <c r="T152" s="151"/>
      <c r="AT152" s="147" t="s">
        <v>133</v>
      </c>
      <c r="AU152" s="147" t="s">
        <v>85</v>
      </c>
      <c r="AV152" s="12" t="s">
        <v>83</v>
      </c>
      <c r="AW152" s="12" t="s">
        <v>31</v>
      </c>
      <c r="AX152" s="12" t="s">
        <v>75</v>
      </c>
      <c r="AY152" s="147" t="s">
        <v>123</v>
      </c>
    </row>
    <row r="153" spans="2:65" s="12" customFormat="1" ht="22.5">
      <c r="B153" s="145"/>
      <c r="D153" s="146" t="s">
        <v>133</v>
      </c>
      <c r="E153" s="147" t="s">
        <v>1</v>
      </c>
      <c r="F153" s="148" t="s">
        <v>165</v>
      </c>
      <c r="H153" s="147" t="s">
        <v>1</v>
      </c>
      <c r="I153" s="149"/>
      <c r="L153" s="145"/>
      <c r="M153" s="150"/>
      <c r="T153" s="151"/>
      <c r="AT153" s="147" t="s">
        <v>133</v>
      </c>
      <c r="AU153" s="147" t="s">
        <v>85</v>
      </c>
      <c r="AV153" s="12" t="s">
        <v>83</v>
      </c>
      <c r="AW153" s="12" t="s">
        <v>31</v>
      </c>
      <c r="AX153" s="12" t="s">
        <v>75</v>
      </c>
      <c r="AY153" s="147" t="s">
        <v>123</v>
      </c>
    </row>
    <row r="154" spans="2:65" s="13" customFormat="1">
      <c r="B154" s="152"/>
      <c r="D154" s="146" t="s">
        <v>133</v>
      </c>
      <c r="E154" s="153" t="s">
        <v>1</v>
      </c>
      <c r="F154" s="154" t="s">
        <v>166</v>
      </c>
      <c r="H154" s="155">
        <v>13688.04</v>
      </c>
      <c r="I154" s="156"/>
      <c r="L154" s="152"/>
      <c r="M154" s="157"/>
      <c r="T154" s="158"/>
      <c r="AT154" s="153" t="s">
        <v>133</v>
      </c>
      <c r="AU154" s="153" t="s">
        <v>85</v>
      </c>
      <c r="AV154" s="13" t="s">
        <v>85</v>
      </c>
      <c r="AW154" s="13" t="s">
        <v>31</v>
      </c>
      <c r="AX154" s="13" t="s">
        <v>83</v>
      </c>
      <c r="AY154" s="153" t="s">
        <v>123</v>
      </c>
    </row>
    <row r="155" spans="2:65" s="1" customFormat="1" ht="33" customHeight="1">
      <c r="B155" s="32"/>
      <c r="C155" s="132" t="s">
        <v>167</v>
      </c>
      <c r="D155" s="132" t="s">
        <v>126</v>
      </c>
      <c r="E155" s="133" t="s">
        <v>168</v>
      </c>
      <c r="F155" s="134" t="s">
        <v>169</v>
      </c>
      <c r="G155" s="135" t="s">
        <v>154</v>
      </c>
      <c r="H155" s="136">
        <v>456.26799999999997</v>
      </c>
      <c r="I155" s="137"/>
      <c r="J155" s="138">
        <f>ROUND(I155*H155,2)</f>
        <v>0</v>
      </c>
      <c r="K155" s="134" t="s">
        <v>130</v>
      </c>
      <c r="L155" s="32"/>
      <c r="M155" s="139" t="s">
        <v>1</v>
      </c>
      <c r="N155" s="140" t="s">
        <v>40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131</v>
      </c>
      <c r="AT155" s="143" t="s">
        <v>126</v>
      </c>
      <c r="AU155" s="143" t="s">
        <v>85</v>
      </c>
      <c r="AY155" s="17" t="s">
        <v>123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7" t="s">
        <v>83</v>
      </c>
      <c r="BK155" s="144">
        <f>ROUND(I155*H155,2)</f>
        <v>0</v>
      </c>
      <c r="BL155" s="17" t="s">
        <v>131</v>
      </c>
      <c r="BM155" s="143" t="s">
        <v>170</v>
      </c>
    </row>
    <row r="156" spans="2:65" s="1" customFormat="1" ht="24.2" customHeight="1">
      <c r="B156" s="32"/>
      <c r="C156" s="132" t="s">
        <v>124</v>
      </c>
      <c r="D156" s="132" t="s">
        <v>126</v>
      </c>
      <c r="E156" s="133" t="s">
        <v>171</v>
      </c>
      <c r="F156" s="134" t="s">
        <v>172</v>
      </c>
      <c r="G156" s="135" t="s">
        <v>129</v>
      </c>
      <c r="H156" s="136">
        <v>164.8</v>
      </c>
      <c r="I156" s="137"/>
      <c r="J156" s="138">
        <f>ROUND(I156*H156,2)</f>
        <v>0</v>
      </c>
      <c r="K156" s="134" t="s">
        <v>1</v>
      </c>
      <c r="L156" s="32"/>
      <c r="M156" s="139" t="s">
        <v>1</v>
      </c>
      <c r="N156" s="140" t="s">
        <v>40</v>
      </c>
      <c r="P156" s="141">
        <f>O156*H156</f>
        <v>0</v>
      </c>
      <c r="Q156" s="141">
        <v>1.7639999999999999E-2</v>
      </c>
      <c r="R156" s="141">
        <f>Q156*H156</f>
        <v>2.9070720000000003</v>
      </c>
      <c r="S156" s="141">
        <v>0.02</v>
      </c>
      <c r="T156" s="142">
        <f>S156*H156</f>
        <v>3.2960000000000003</v>
      </c>
      <c r="AR156" s="143" t="s">
        <v>131</v>
      </c>
      <c r="AT156" s="143" t="s">
        <v>126</v>
      </c>
      <c r="AU156" s="143" t="s">
        <v>85</v>
      </c>
      <c r="AY156" s="17" t="s">
        <v>123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7" t="s">
        <v>83</v>
      </c>
      <c r="BK156" s="144">
        <f>ROUND(I156*H156,2)</f>
        <v>0</v>
      </c>
      <c r="BL156" s="17" t="s">
        <v>131</v>
      </c>
      <c r="BM156" s="143" t="s">
        <v>173</v>
      </c>
    </row>
    <row r="157" spans="2:65" s="12" customFormat="1">
      <c r="B157" s="145"/>
      <c r="D157" s="146" t="s">
        <v>133</v>
      </c>
      <c r="E157" s="147" t="s">
        <v>1</v>
      </c>
      <c r="F157" s="148" t="s">
        <v>134</v>
      </c>
      <c r="H157" s="147" t="s">
        <v>1</v>
      </c>
      <c r="I157" s="149"/>
      <c r="L157" s="145"/>
      <c r="M157" s="150"/>
      <c r="T157" s="151"/>
      <c r="AT157" s="147" t="s">
        <v>133</v>
      </c>
      <c r="AU157" s="147" t="s">
        <v>85</v>
      </c>
      <c r="AV157" s="12" t="s">
        <v>83</v>
      </c>
      <c r="AW157" s="12" t="s">
        <v>31</v>
      </c>
      <c r="AX157" s="12" t="s">
        <v>75</v>
      </c>
      <c r="AY157" s="147" t="s">
        <v>123</v>
      </c>
    </row>
    <row r="158" spans="2:65" s="13" customFormat="1">
      <c r="B158" s="152"/>
      <c r="D158" s="146" t="s">
        <v>133</v>
      </c>
      <c r="E158" s="153" t="s">
        <v>1</v>
      </c>
      <c r="F158" s="154" t="s">
        <v>135</v>
      </c>
      <c r="H158" s="155">
        <v>164.8</v>
      </c>
      <c r="I158" s="156"/>
      <c r="L158" s="152"/>
      <c r="M158" s="157"/>
      <c r="T158" s="158"/>
      <c r="AT158" s="153" t="s">
        <v>133</v>
      </c>
      <c r="AU158" s="153" t="s">
        <v>85</v>
      </c>
      <c r="AV158" s="13" t="s">
        <v>85</v>
      </c>
      <c r="AW158" s="13" t="s">
        <v>31</v>
      </c>
      <c r="AX158" s="13" t="s">
        <v>83</v>
      </c>
      <c r="AY158" s="153" t="s">
        <v>123</v>
      </c>
    </row>
    <row r="159" spans="2:65" s="1" customFormat="1" ht="24.2" customHeight="1">
      <c r="B159" s="32"/>
      <c r="C159" s="132" t="s">
        <v>174</v>
      </c>
      <c r="D159" s="132" t="s">
        <v>126</v>
      </c>
      <c r="E159" s="133" t="s">
        <v>175</v>
      </c>
      <c r="F159" s="134" t="s">
        <v>176</v>
      </c>
      <c r="G159" s="135" t="s">
        <v>177</v>
      </c>
      <c r="H159" s="136">
        <v>2</v>
      </c>
      <c r="I159" s="137"/>
      <c r="J159" s="138">
        <f>ROUND(I159*H159,2)</f>
        <v>0</v>
      </c>
      <c r="K159" s="134" t="s">
        <v>130</v>
      </c>
      <c r="L159" s="32"/>
      <c r="M159" s="139" t="s">
        <v>1</v>
      </c>
      <c r="N159" s="140" t="s">
        <v>40</v>
      </c>
      <c r="P159" s="141">
        <f>O159*H159</f>
        <v>0</v>
      </c>
      <c r="Q159" s="141">
        <v>0</v>
      </c>
      <c r="R159" s="141">
        <f>Q159*H159</f>
        <v>0</v>
      </c>
      <c r="S159" s="141">
        <v>0</v>
      </c>
      <c r="T159" s="142">
        <f>S159*H159</f>
        <v>0</v>
      </c>
      <c r="AR159" s="143" t="s">
        <v>131</v>
      </c>
      <c r="AT159" s="143" t="s">
        <v>126</v>
      </c>
      <c r="AU159" s="143" t="s">
        <v>85</v>
      </c>
      <c r="AY159" s="17" t="s">
        <v>123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7" t="s">
        <v>83</v>
      </c>
      <c r="BK159" s="144">
        <f>ROUND(I159*H159,2)</f>
        <v>0</v>
      </c>
      <c r="BL159" s="17" t="s">
        <v>131</v>
      </c>
      <c r="BM159" s="143" t="s">
        <v>178</v>
      </c>
    </row>
    <row r="160" spans="2:65" s="12" customFormat="1" ht="33.75">
      <c r="B160" s="145"/>
      <c r="D160" s="146" t="s">
        <v>133</v>
      </c>
      <c r="E160" s="147" t="s">
        <v>1</v>
      </c>
      <c r="F160" s="148" t="s">
        <v>179</v>
      </c>
      <c r="H160" s="147" t="s">
        <v>1</v>
      </c>
      <c r="I160" s="149"/>
      <c r="L160" s="145"/>
      <c r="M160" s="150"/>
      <c r="T160" s="151"/>
      <c r="AT160" s="147" t="s">
        <v>133</v>
      </c>
      <c r="AU160" s="147" t="s">
        <v>85</v>
      </c>
      <c r="AV160" s="12" t="s">
        <v>83</v>
      </c>
      <c r="AW160" s="12" t="s">
        <v>31</v>
      </c>
      <c r="AX160" s="12" t="s">
        <v>75</v>
      </c>
      <c r="AY160" s="147" t="s">
        <v>123</v>
      </c>
    </row>
    <row r="161" spans="2:65" s="13" customFormat="1">
      <c r="B161" s="152"/>
      <c r="D161" s="146" t="s">
        <v>133</v>
      </c>
      <c r="E161" s="153" t="s">
        <v>1</v>
      </c>
      <c r="F161" s="154" t="s">
        <v>180</v>
      </c>
      <c r="H161" s="155">
        <v>2</v>
      </c>
      <c r="I161" s="156"/>
      <c r="L161" s="152"/>
      <c r="M161" s="157"/>
      <c r="T161" s="158"/>
      <c r="AT161" s="153" t="s">
        <v>133</v>
      </c>
      <c r="AU161" s="153" t="s">
        <v>85</v>
      </c>
      <c r="AV161" s="13" t="s">
        <v>85</v>
      </c>
      <c r="AW161" s="13" t="s">
        <v>31</v>
      </c>
      <c r="AX161" s="13" t="s">
        <v>83</v>
      </c>
      <c r="AY161" s="153" t="s">
        <v>123</v>
      </c>
    </row>
    <row r="162" spans="2:65" s="1" customFormat="1" ht="33" customHeight="1">
      <c r="B162" s="32"/>
      <c r="C162" s="132" t="s">
        <v>181</v>
      </c>
      <c r="D162" s="132" t="s">
        <v>126</v>
      </c>
      <c r="E162" s="133" t="s">
        <v>182</v>
      </c>
      <c r="F162" s="134" t="s">
        <v>183</v>
      </c>
      <c r="G162" s="135" t="s">
        <v>177</v>
      </c>
      <c r="H162" s="136">
        <v>60</v>
      </c>
      <c r="I162" s="137"/>
      <c r="J162" s="138">
        <f>ROUND(I162*H162,2)</f>
        <v>0</v>
      </c>
      <c r="K162" s="134" t="s">
        <v>130</v>
      </c>
      <c r="L162" s="32"/>
      <c r="M162" s="139" t="s">
        <v>1</v>
      </c>
      <c r="N162" s="140" t="s">
        <v>40</v>
      </c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AR162" s="143" t="s">
        <v>131</v>
      </c>
      <c r="AT162" s="143" t="s">
        <v>126</v>
      </c>
      <c r="AU162" s="143" t="s">
        <v>85</v>
      </c>
      <c r="AY162" s="17" t="s">
        <v>123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7" t="s">
        <v>83</v>
      </c>
      <c r="BK162" s="144">
        <f>ROUND(I162*H162,2)</f>
        <v>0</v>
      </c>
      <c r="BL162" s="17" t="s">
        <v>131</v>
      </c>
      <c r="BM162" s="143" t="s">
        <v>184</v>
      </c>
    </row>
    <row r="163" spans="2:65" s="12" customFormat="1" ht="22.5">
      <c r="B163" s="145"/>
      <c r="D163" s="146" t="s">
        <v>133</v>
      </c>
      <c r="E163" s="147" t="s">
        <v>1</v>
      </c>
      <c r="F163" s="148" t="s">
        <v>164</v>
      </c>
      <c r="H163" s="147" t="s">
        <v>1</v>
      </c>
      <c r="I163" s="149"/>
      <c r="L163" s="145"/>
      <c r="M163" s="150"/>
      <c r="T163" s="151"/>
      <c r="AT163" s="147" t="s">
        <v>133</v>
      </c>
      <c r="AU163" s="147" t="s">
        <v>85</v>
      </c>
      <c r="AV163" s="12" t="s">
        <v>83</v>
      </c>
      <c r="AW163" s="12" t="s">
        <v>31</v>
      </c>
      <c r="AX163" s="12" t="s">
        <v>75</v>
      </c>
      <c r="AY163" s="147" t="s">
        <v>123</v>
      </c>
    </row>
    <row r="164" spans="2:65" s="12" customFormat="1" ht="33.75">
      <c r="B164" s="145"/>
      <c r="D164" s="146" t="s">
        <v>133</v>
      </c>
      <c r="E164" s="147" t="s">
        <v>1</v>
      </c>
      <c r="F164" s="148" t="s">
        <v>179</v>
      </c>
      <c r="H164" s="147" t="s">
        <v>1</v>
      </c>
      <c r="I164" s="149"/>
      <c r="L164" s="145"/>
      <c r="M164" s="150"/>
      <c r="T164" s="151"/>
      <c r="AT164" s="147" t="s">
        <v>133</v>
      </c>
      <c r="AU164" s="147" t="s">
        <v>85</v>
      </c>
      <c r="AV164" s="12" t="s">
        <v>83</v>
      </c>
      <c r="AW164" s="12" t="s">
        <v>31</v>
      </c>
      <c r="AX164" s="12" t="s">
        <v>75</v>
      </c>
      <c r="AY164" s="147" t="s">
        <v>123</v>
      </c>
    </row>
    <row r="165" spans="2:65" s="12" customFormat="1" ht="22.5">
      <c r="B165" s="145"/>
      <c r="D165" s="146" t="s">
        <v>133</v>
      </c>
      <c r="E165" s="147" t="s">
        <v>1</v>
      </c>
      <c r="F165" s="148" t="s">
        <v>165</v>
      </c>
      <c r="H165" s="147" t="s">
        <v>1</v>
      </c>
      <c r="I165" s="149"/>
      <c r="L165" s="145"/>
      <c r="M165" s="150"/>
      <c r="T165" s="151"/>
      <c r="AT165" s="147" t="s">
        <v>133</v>
      </c>
      <c r="AU165" s="147" t="s">
        <v>85</v>
      </c>
      <c r="AV165" s="12" t="s">
        <v>83</v>
      </c>
      <c r="AW165" s="12" t="s">
        <v>31</v>
      </c>
      <c r="AX165" s="12" t="s">
        <v>75</v>
      </c>
      <c r="AY165" s="147" t="s">
        <v>123</v>
      </c>
    </row>
    <row r="166" spans="2:65" s="13" customFormat="1">
      <c r="B166" s="152"/>
      <c r="D166" s="146" t="s">
        <v>133</v>
      </c>
      <c r="E166" s="153" t="s">
        <v>1</v>
      </c>
      <c r="F166" s="154" t="s">
        <v>185</v>
      </c>
      <c r="H166" s="155">
        <v>60</v>
      </c>
      <c r="I166" s="156"/>
      <c r="L166" s="152"/>
      <c r="M166" s="157"/>
      <c r="T166" s="158"/>
      <c r="AT166" s="153" t="s">
        <v>133</v>
      </c>
      <c r="AU166" s="153" t="s">
        <v>85</v>
      </c>
      <c r="AV166" s="13" t="s">
        <v>85</v>
      </c>
      <c r="AW166" s="13" t="s">
        <v>31</v>
      </c>
      <c r="AX166" s="13" t="s">
        <v>83</v>
      </c>
      <c r="AY166" s="153" t="s">
        <v>123</v>
      </c>
    </row>
    <row r="167" spans="2:65" s="1" customFormat="1" ht="24.2" customHeight="1">
      <c r="B167" s="32"/>
      <c r="C167" s="132" t="s">
        <v>150</v>
      </c>
      <c r="D167" s="132" t="s">
        <v>126</v>
      </c>
      <c r="E167" s="133" t="s">
        <v>186</v>
      </c>
      <c r="F167" s="134" t="s">
        <v>187</v>
      </c>
      <c r="G167" s="135" t="s">
        <v>177</v>
      </c>
      <c r="H167" s="136">
        <v>2</v>
      </c>
      <c r="I167" s="137"/>
      <c r="J167" s="138">
        <f>ROUND(I167*H167,2)</f>
        <v>0</v>
      </c>
      <c r="K167" s="134" t="s">
        <v>130</v>
      </c>
      <c r="L167" s="32"/>
      <c r="M167" s="139" t="s">
        <v>1</v>
      </c>
      <c r="N167" s="140" t="s">
        <v>40</v>
      </c>
      <c r="P167" s="141">
        <f>O167*H167</f>
        <v>0</v>
      </c>
      <c r="Q167" s="141">
        <v>0</v>
      </c>
      <c r="R167" s="141">
        <f>Q167*H167</f>
        <v>0</v>
      </c>
      <c r="S167" s="141">
        <v>0</v>
      </c>
      <c r="T167" s="142">
        <f>S167*H167</f>
        <v>0</v>
      </c>
      <c r="AR167" s="143" t="s">
        <v>131</v>
      </c>
      <c r="AT167" s="143" t="s">
        <v>126</v>
      </c>
      <c r="AU167" s="143" t="s">
        <v>85</v>
      </c>
      <c r="AY167" s="17" t="s">
        <v>123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7" t="s">
        <v>83</v>
      </c>
      <c r="BK167" s="144">
        <f>ROUND(I167*H167,2)</f>
        <v>0</v>
      </c>
      <c r="BL167" s="17" t="s">
        <v>131</v>
      </c>
      <c r="BM167" s="143" t="s">
        <v>188</v>
      </c>
    </row>
    <row r="168" spans="2:65" s="12" customFormat="1" ht="33.75">
      <c r="B168" s="145"/>
      <c r="D168" s="146" t="s">
        <v>133</v>
      </c>
      <c r="E168" s="147" t="s">
        <v>1</v>
      </c>
      <c r="F168" s="148" t="s">
        <v>179</v>
      </c>
      <c r="H168" s="147" t="s">
        <v>1</v>
      </c>
      <c r="I168" s="149"/>
      <c r="L168" s="145"/>
      <c r="M168" s="150"/>
      <c r="T168" s="151"/>
      <c r="AT168" s="147" t="s">
        <v>133</v>
      </c>
      <c r="AU168" s="147" t="s">
        <v>85</v>
      </c>
      <c r="AV168" s="12" t="s">
        <v>83</v>
      </c>
      <c r="AW168" s="12" t="s">
        <v>31</v>
      </c>
      <c r="AX168" s="12" t="s">
        <v>75</v>
      </c>
      <c r="AY168" s="147" t="s">
        <v>123</v>
      </c>
    </row>
    <row r="169" spans="2:65" s="13" customFormat="1">
      <c r="B169" s="152"/>
      <c r="D169" s="146" t="s">
        <v>133</v>
      </c>
      <c r="E169" s="153" t="s">
        <v>1</v>
      </c>
      <c r="F169" s="154" t="s">
        <v>180</v>
      </c>
      <c r="H169" s="155">
        <v>2</v>
      </c>
      <c r="I169" s="156"/>
      <c r="L169" s="152"/>
      <c r="M169" s="157"/>
      <c r="T169" s="158"/>
      <c r="AT169" s="153" t="s">
        <v>133</v>
      </c>
      <c r="AU169" s="153" t="s">
        <v>85</v>
      </c>
      <c r="AV169" s="13" t="s">
        <v>85</v>
      </c>
      <c r="AW169" s="13" t="s">
        <v>31</v>
      </c>
      <c r="AX169" s="13" t="s">
        <v>83</v>
      </c>
      <c r="AY169" s="153" t="s">
        <v>123</v>
      </c>
    </row>
    <row r="170" spans="2:65" s="1" customFormat="1" ht="24.2" customHeight="1">
      <c r="B170" s="32"/>
      <c r="C170" s="132" t="s">
        <v>189</v>
      </c>
      <c r="D170" s="132" t="s">
        <v>126</v>
      </c>
      <c r="E170" s="133" t="s">
        <v>190</v>
      </c>
      <c r="F170" s="134" t="s">
        <v>191</v>
      </c>
      <c r="G170" s="135" t="s">
        <v>129</v>
      </c>
      <c r="H170" s="136">
        <v>164.8</v>
      </c>
      <c r="I170" s="137"/>
      <c r="J170" s="138">
        <f>ROUND(I170*H170,2)</f>
        <v>0</v>
      </c>
      <c r="K170" s="134" t="s">
        <v>130</v>
      </c>
      <c r="L170" s="32"/>
      <c r="M170" s="139" t="s">
        <v>1</v>
      </c>
      <c r="N170" s="140" t="s">
        <v>40</v>
      </c>
      <c r="P170" s="141">
        <f>O170*H170</f>
        <v>0</v>
      </c>
      <c r="Q170" s="141">
        <v>0</v>
      </c>
      <c r="R170" s="141">
        <f>Q170*H170</f>
        <v>0</v>
      </c>
      <c r="S170" s="141">
        <v>0</v>
      </c>
      <c r="T170" s="142">
        <f>S170*H170</f>
        <v>0</v>
      </c>
      <c r="AR170" s="143" t="s">
        <v>131</v>
      </c>
      <c r="AT170" s="143" t="s">
        <v>126</v>
      </c>
      <c r="AU170" s="143" t="s">
        <v>85</v>
      </c>
      <c r="AY170" s="17" t="s">
        <v>123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7" t="s">
        <v>83</v>
      </c>
      <c r="BK170" s="144">
        <f>ROUND(I170*H170,2)</f>
        <v>0</v>
      </c>
      <c r="BL170" s="17" t="s">
        <v>131</v>
      </c>
      <c r="BM170" s="143" t="s">
        <v>192</v>
      </c>
    </row>
    <row r="171" spans="2:65" s="12" customFormat="1">
      <c r="B171" s="145"/>
      <c r="D171" s="146" t="s">
        <v>133</v>
      </c>
      <c r="E171" s="147" t="s">
        <v>1</v>
      </c>
      <c r="F171" s="148" t="s">
        <v>134</v>
      </c>
      <c r="H171" s="147" t="s">
        <v>1</v>
      </c>
      <c r="I171" s="149"/>
      <c r="L171" s="145"/>
      <c r="M171" s="150"/>
      <c r="T171" s="151"/>
      <c r="AT171" s="147" t="s">
        <v>133</v>
      </c>
      <c r="AU171" s="147" t="s">
        <v>85</v>
      </c>
      <c r="AV171" s="12" t="s">
        <v>83</v>
      </c>
      <c r="AW171" s="12" t="s">
        <v>31</v>
      </c>
      <c r="AX171" s="12" t="s">
        <v>75</v>
      </c>
      <c r="AY171" s="147" t="s">
        <v>123</v>
      </c>
    </row>
    <row r="172" spans="2:65" s="13" customFormat="1">
      <c r="B172" s="152"/>
      <c r="D172" s="146" t="s">
        <v>133</v>
      </c>
      <c r="E172" s="153" t="s">
        <v>1</v>
      </c>
      <c r="F172" s="154" t="s">
        <v>135</v>
      </c>
      <c r="H172" s="155">
        <v>164.8</v>
      </c>
      <c r="I172" s="156"/>
      <c r="L172" s="152"/>
      <c r="M172" s="157"/>
      <c r="T172" s="158"/>
      <c r="AT172" s="153" t="s">
        <v>133</v>
      </c>
      <c r="AU172" s="153" t="s">
        <v>85</v>
      </c>
      <c r="AV172" s="13" t="s">
        <v>85</v>
      </c>
      <c r="AW172" s="13" t="s">
        <v>31</v>
      </c>
      <c r="AX172" s="13" t="s">
        <v>83</v>
      </c>
      <c r="AY172" s="153" t="s">
        <v>123</v>
      </c>
    </row>
    <row r="173" spans="2:65" s="1" customFormat="1" ht="24.2" customHeight="1">
      <c r="B173" s="32"/>
      <c r="C173" s="132" t="s">
        <v>193</v>
      </c>
      <c r="D173" s="132" t="s">
        <v>126</v>
      </c>
      <c r="E173" s="133" t="s">
        <v>194</v>
      </c>
      <c r="F173" s="134" t="s">
        <v>195</v>
      </c>
      <c r="G173" s="135" t="s">
        <v>129</v>
      </c>
      <c r="H173" s="136">
        <v>4944</v>
      </c>
      <c r="I173" s="137"/>
      <c r="J173" s="138">
        <f>ROUND(I173*H173,2)</f>
        <v>0</v>
      </c>
      <c r="K173" s="134" t="s">
        <v>130</v>
      </c>
      <c r="L173" s="32"/>
      <c r="M173" s="139" t="s">
        <v>1</v>
      </c>
      <c r="N173" s="140" t="s">
        <v>40</v>
      </c>
      <c r="P173" s="141">
        <f>O173*H173</f>
        <v>0</v>
      </c>
      <c r="Q173" s="141">
        <v>0</v>
      </c>
      <c r="R173" s="141">
        <f>Q173*H173</f>
        <v>0</v>
      </c>
      <c r="S173" s="141">
        <v>0</v>
      </c>
      <c r="T173" s="142">
        <f>S173*H173</f>
        <v>0</v>
      </c>
      <c r="AR173" s="143" t="s">
        <v>131</v>
      </c>
      <c r="AT173" s="143" t="s">
        <v>126</v>
      </c>
      <c r="AU173" s="143" t="s">
        <v>85</v>
      </c>
      <c r="AY173" s="17" t="s">
        <v>123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7" t="s">
        <v>83</v>
      </c>
      <c r="BK173" s="144">
        <f>ROUND(I173*H173,2)</f>
        <v>0</v>
      </c>
      <c r="BL173" s="17" t="s">
        <v>131</v>
      </c>
      <c r="BM173" s="143" t="s">
        <v>196</v>
      </c>
    </row>
    <row r="174" spans="2:65" s="12" customFormat="1" ht="22.5">
      <c r="B174" s="145"/>
      <c r="D174" s="146" t="s">
        <v>133</v>
      </c>
      <c r="E174" s="147" t="s">
        <v>1</v>
      </c>
      <c r="F174" s="148" t="s">
        <v>164</v>
      </c>
      <c r="H174" s="147" t="s">
        <v>1</v>
      </c>
      <c r="I174" s="149"/>
      <c r="L174" s="145"/>
      <c r="M174" s="150"/>
      <c r="T174" s="151"/>
      <c r="AT174" s="147" t="s">
        <v>133</v>
      </c>
      <c r="AU174" s="147" t="s">
        <v>85</v>
      </c>
      <c r="AV174" s="12" t="s">
        <v>83</v>
      </c>
      <c r="AW174" s="12" t="s">
        <v>31</v>
      </c>
      <c r="AX174" s="12" t="s">
        <v>75</v>
      </c>
      <c r="AY174" s="147" t="s">
        <v>123</v>
      </c>
    </row>
    <row r="175" spans="2:65" s="12" customFormat="1" ht="22.5">
      <c r="B175" s="145"/>
      <c r="D175" s="146" t="s">
        <v>133</v>
      </c>
      <c r="E175" s="147" t="s">
        <v>1</v>
      </c>
      <c r="F175" s="148" t="s">
        <v>165</v>
      </c>
      <c r="H175" s="147" t="s">
        <v>1</v>
      </c>
      <c r="I175" s="149"/>
      <c r="L175" s="145"/>
      <c r="M175" s="150"/>
      <c r="T175" s="151"/>
      <c r="AT175" s="147" t="s">
        <v>133</v>
      </c>
      <c r="AU175" s="147" t="s">
        <v>85</v>
      </c>
      <c r="AV175" s="12" t="s">
        <v>83</v>
      </c>
      <c r="AW175" s="12" t="s">
        <v>31</v>
      </c>
      <c r="AX175" s="12" t="s">
        <v>75</v>
      </c>
      <c r="AY175" s="147" t="s">
        <v>123</v>
      </c>
    </row>
    <row r="176" spans="2:65" s="13" customFormat="1">
      <c r="B176" s="152"/>
      <c r="D176" s="146" t="s">
        <v>133</v>
      </c>
      <c r="E176" s="153" t="s">
        <v>1</v>
      </c>
      <c r="F176" s="154" t="s">
        <v>197</v>
      </c>
      <c r="H176" s="155">
        <v>4944</v>
      </c>
      <c r="I176" s="156"/>
      <c r="L176" s="152"/>
      <c r="M176" s="157"/>
      <c r="T176" s="158"/>
      <c r="AT176" s="153" t="s">
        <v>133</v>
      </c>
      <c r="AU176" s="153" t="s">
        <v>85</v>
      </c>
      <c r="AV176" s="13" t="s">
        <v>85</v>
      </c>
      <c r="AW176" s="13" t="s">
        <v>31</v>
      </c>
      <c r="AX176" s="13" t="s">
        <v>83</v>
      </c>
      <c r="AY176" s="153" t="s">
        <v>123</v>
      </c>
    </row>
    <row r="177" spans="2:65" s="1" customFormat="1" ht="24.2" customHeight="1">
      <c r="B177" s="32"/>
      <c r="C177" s="132" t="s">
        <v>198</v>
      </c>
      <c r="D177" s="132" t="s">
        <v>126</v>
      </c>
      <c r="E177" s="133" t="s">
        <v>199</v>
      </c>
      <c r="F177" s="134" t="s">
        <v>200</v>
      </c>
      <c r="G177" s="135" t="s">
        <v>129</v>
      </c>
      <c r="H177" s="136">
        <v>164.8</v>
      </c>
      <c r="I177" s="137"/>
      <c r="J177" s="138">
        <f>ROUND(I177*H177,2)</f>
        <v>0</v>
      </c>
      <c r="K177" s="134" t="s">
        <v>130</v>
      </c>
      <c r="L177" s="32"/>
      <c r="M177" s="139" t="s">
        <v>1</v>
      </c>
      <c r="N177" s="140" t="s">
        <v>40</v>
      </c>
      <c r="P177" s="141">
        <f>O177*H177</f>
        <v>0</v>
      </c>
      <c r="Q177" s="141">
        <v>0</v>
      </c>
      <c r="R177" s="141">
        <f>Q177*H177</f>
        <v>0</v>
      </c>
      <c r="S177" s="141">
        <v>0</v>
      </c>
      <c r="T177" s="142">
        <f>S177*H177</f>
        <v>0</v>
      </c>
      <c r="AR177" s="143" t="s">
        <v>131</v>
      </c>
      <c r="AT177" s="143" t="s">
        <v>126</v>
      </c>
      <c r="AU177" s="143" t="s">
        <v>85</v>
      </c>
      <c r="AY177" s="17" t="s">
        <v>123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7" t="s">
        <v>83</v>
      </c>
      <c r="BK177" s="144">
        <f>ROUND(I177*H177,2)</f>
        <v>0</v>
      </c>
      <c r="BL177" s="17" t="s">
        <v>131</v>
      </c>
      <c r="BM177" s="143" t="s">
        <v>201</v>
      </c>
    </row>
    <row r="178" spans="2:65" s="1" customFormat="1" ht="24.2" customHeight="1">
      <c r="B178" s="32"/>
      <c r="C178" s="132" t="s">
        <v>202</v>
      </c>
      <c r="D178" s="132" t="s">
        <v>126</v>
      </c>
      <c r="E178" s="133" t="s">
        <v>203</v>
      </c>
      <c r="F178" s="134" t="s">
        <v>204</v>
      </c>
      <c r="G178" s="135" t="s">
        <v>154</v>
      </c>
      <c r="H178" s="136">
        <v>456.26799999999997</v>
      </c>
      <c r="I178" s="137"/>
      <c r="J178" s="138">
        <f>ROUND(I178*H178,2)</f>
        <v>0</v>
      </c>
      <c r="K178" s="134" t="s">
        <v>130</v>
      </c>
      <c r="L178" s="32"/>
      <c r="M178" s="139" t="s">
        <v>1</v>
      </c>
      <c r="N178" s="140" t="s">
        <v>40</v>
      </c>
      <c r="P178" s="141">
        <f>O178*H178</f>
        <v>0</v>
      </c>
      <c r="Q178" s="141">
        <v>0</v>
      </c>
      <c r="R178" s="141">
        <f>Q178*H178</f>
        <v>0</v>
      </c>
      <c r="S178" s="141">
        <v>0</v>
      </c>
      <c r="T178" s="142">
        <f>S178*H178</f>
        <v>0</v>
      </c>
      <c r="AR178" s="143" t="s">
        <v>131</v>
      </c>
      <c r="AT178" s="143" t="s">
        <v>126</v>
      </c>
      <c r="AU178" s="143" t="s">
        <v>85</v>
      </c>
      <c r="AY178" s="17" t="s">
        <v>123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7" t="s">
        <v>83</v>
      </c>
      <c r="BK178" s="144">
        <f>ROUND(I178*H178,2)</f>
        <v>0</v>
      </c>
      <c r="BL178" s="17" t="s">
        <v>131</v>
      </c>
      <c r="BM178" s="143" t="s">
        <v>205</v>
      </c>
    </row>
    <row r="179" spans="2:65" s="1" customFormat="1" ht="24.2" customHeight="1">
      <c r="B179" s="32"/>
      <c r="C179" s="132" t="s">
        <v>206</v>
      </c>
      <c r="D179" s="132" t="s">
        <v>126</v>
      </c>
      <c r="E179" s="133" t="s">
        <v>207</v>
      </c>
      <c r="F179" s="134" t="s">
        <v>208</v>
      </c>
      <c r="G179" s="135" t="s">
        <v>154</v>
      </c>
      <c r="H179" s="136">
        <v>2281.34</v>
      </c>
      <c r="I179" s="137"/>
      <c r="J179" s="138">
        <f>ROUND(I179*H179,2)</f>
        <v>0</v>
      </c>
      <c r="K179" s="134" t="s">
        <v>130</v>
      </c>
      <c r="L179" s="32"/>
      <c r="M179" s="139" t="s">
        <v>1</v>
      </c>
      <c r="N179" s="140" t="s">
        <v>40</v>
      </c>
      <c r="P179" s="141">
        <f>O179*H179</f>
        <v>0</v>
      </c>
      <c r="Q179" s="141">
        <v>0</v>
      </c>
      <c r="R179" s="141">
        <f>Q179*H179</f>
        <v>0</v>
      </c>
      <c r="S179" s="141">
        <v>0</v>
      </c>
      <c r="T179" s="142">
        <f>S179*H179</f>
        <v>0</v>
      </c>
      <c r="AR179" s="143" t="s">
        <v>131</v>
      </c>
      <c r="AT179" s="143" t="s">
        <v>126</v>
      </c>
      <c r="AU179" s="143" t="s">
        <v>85</v>
      </c>
      <c r="AY179" s="17" t="s">
        <v>123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7" t="s">
        <v>83</v>
      </c>
      <c r="BK179" s="144">
        <f>ROUND(I179*H179,2)</f>
        <v>0</v>
      </c>
      <c r="BL179" s="17" t="s">
        <v>131</v>
      </c>
      <c r="BM179" s="143" t="s">
        <v>209</v>
      </c>
    </row>
    <row r="180" spans="2:65" s="13" customFormat="1">
      <c r="B180" s="152"/>
      <c r="D180" s="146" t="s">
        <v>133</v>
      </c>
      <c r="E180" s="153" t="s">
        <v>1</v>
      </c>
      <c r="F180" s="154" t="s">
        <v>210</v>
      </c>
      <c r="H180" s="155">
        <v>2281.34</v>
      </c>
      <c r="I180" s="156"/>
      <c r="L180" s="152"/>
      <c r="M180" s="157"/>
      <c r="T180" s="158"/>
      <c r="AT180" s="153" t="s">
        <v>133</v>
      </c>
      <c r="AU180" s="153" t="s">
        <v>85</v>
      </c>
      <c r="AV180" s="13" t="s">
        <v>85</v>
      </c>
      <c r="AW180" s="13" t="s">
        <v>31</v>
      </c>
      <c r="AX180" s="13" t="s">
        <v>83</v>
      </c>
      <c r="AY180" s="153" t="s">
        <v>123</v>
      </c>
    </row>
    <row r="181" spans="2:65" s="1" customFormat="1" ht="16.5" customHeight="1">
      <c r="B181" s="32"/>
      <c r="C181" s="132" t="s">
        <v>8</v>
      </c>
      <c r="D181" s="132" t="s">
        <v>126</v>
      </c>
      <c r="E181" s="133" t="s">
        <v>211</v>
      </c>
      <c r="F181" s="134" t="s">
        <v>212</v>
      </c>
      <c r="G181" s="135" t="s">
        <v>129</v>
      </c>
      <c r="H181" s="136">
        <v>242.988</v>
      </c>
      <c r="I181" s="137"/>
      <c r="J181" s="138">
        <f>ROUND(I181*H181,2)</f>
        <v>0</v>
      </c>
      <c r="K181" s="134" t="s">
        <v>130</v>
      </c>
      <c r="L181" s="32"/>
      <c r="M181" s="139" t="s">
        <v>1</v>
      </c>
      <c r="N181" s="140" t="s">
        <v>40</v>
      </c>
      <c r="P181" s="141">
        <f>O181*H181</f>
        <v>0</v>
      </c>
      <c r="Q181" s="141">
        <v>0</v>
      </c>
      <c r="R181" s="141">
        <f>Q181*H181</f>
        <v>0</v>
      </c>
      <c r="S181" s="141">
        <v>0</v>
      </c>
      <c r="T181" s="142">
        <f>S181*H181</f>
        <v>0</v>
      </c>
      <c r="AR181" s="143" t="s">
        <v>131</v>
      </c>
      <c r="AT181" s="143" t="s">
        <v>126</v>
      </c>
      <c r="AU181" s="143" t="s">
        <v>85</v>
      </c>
      <c r="AY181" s="17" t="s">
        <v>123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7" t="s">
        <v>83</v>
      </c>
      <c r="BK181" s="144">
        <f>ROUND(I181*H181,2)</f>
        <v>0</v>
      </c>
      <c r="BL181" s="17" t="s">
        <v>131</v>
      </c>
      <c r="BM181" s="143" t="s">
        <v>213</v>
      </c>
    </row>
    <row r="182" spans="2:65" s="12" customFormat="1">
      <c r="B182" s="145"/>
      <c r="D182" s="146" t="s">
        <v>133</v>
      </c>
      <c r="E182" s="147" t="s">
        <v>1</v>
      </c>
      <c r="F182" s="148" t="s">
        <v>214</v>
      </c>
      <c r="H182" s="147" t="s">
        <v>1</v>
      </c>
      <c r="I182" s="149"/>
      <c r="L182" s="145"/>
      <c r="M182" s="150"/>
      <c r="T182" s="151"/>
      <c r="AT182" s="147" t="s">
        <v>133</v>
      </c>
      <c r="AU182" s="147" t="s">
        <v>85</v>
      </c>
      <c r="AV182" s="12" t="s">
        <v>83</v>
      </c>
      <c r="AW182" s="12" t="s">
        <v>31</v>
      </c>
      <c r="AX182" s="12" t="s">
        <v>75</v>
      </c>
      <c r="AY182" s="147" t="s">
        <v>123</v>
      </c>
    </row>
    <row r="183" spans="2:65" s="13" customFormat="1" ht="22.5">
      <c r="B183" s="152"/>
      <c r="D183" s="146" t="s">
        <v>133</v>
      </c>
      <c r="E183" s="153" t="s">
        <v>1</v>
      </c>
      <c r="F183" s="154" t="s">
        <v>148</v>
      </c>
      <c r="H183" s="155">
        <v>133.00800000000001</v>
      </c>
      <c r="I183" s="156"/>
      <c r="L183" s="152"/>
      <c r="M183" s="157"/>
      <c r="T183" s="158"/>
      <c r="AT183" s="153" t="s">
        <v>133</v>
      </c>
      <c r="AU183" s="153" t="s">
        <v>85</v>
      </c>
      <c r="AV183" s="13" t="s">
        <v>85</v>
      </c>
      <c r="AW183" s="13" t="s">
        <v>31</v>
      </c>
      <c r="AX183" s="13" t="s">
        <v>75</v>
      </c>
      <c r="AY183" s="153" t="s">
        <v>123</v>
      </c>
    </row>
    <row r="184" spans="2:65" s="13" customFormat="1">
      <c r="B184" s="152"/>
      <c r="D184" s="146" t="s">
        <v>133</v>
      </c>
      <c r="E184" s="153" t="s">
        <v>1</v>
      </c>
      <c r="F184" s="154" t="s">
        <v>149</v>
      </c>
      <c r="H184" s="155">
        <v>109.98</v>
      </c>
      <c r="I184" s="156"/>
      <c r="L184" s="152"/>
      <c r="M184" s="157"/>
      <c r="T184" s="158"/>
      <c r="AT184" s="153" t="s">
        <v>133</v>
      </c>
      <c r="AU184" s="153" t="s">
        <v>85</v>
      </c>
      <c r="AV184" s="13" t="s">
        <v>85</v>
      </c>
      <c r="AW184" s="13" t="s">
        <v>31</v>
      </c>
      <c r="AX184" s="13" t="s">
        <v>75</v>
      </c>
      <c r="AY184" s="153" t="s">
        <v>123</v>
      </c>
    </row>
    <row r="185" spans="2:65" s="15" customFormat="1">
      <c r="B185" s="166"/>
      <c r="D185" s="146" t="s">
        <v>133</v>
      </c>
      <c r="E185" s="167" t="s">
        <v>1</v>
      </c>
      <c r="F185" s="168" t="s">
        <v>143</v>
      </c>
      <c r="H185" s="169">
        <v>242.988</v>
      </c>
      <c r="I185" s="170"/>
      <c r="L185" s="166"/>
      <c r="M185" s="171"/>
      <c r="T185" s="172"/>
      <c r="AT185" s="167" t="s">
        <v>133</v>
      </c>
      <c r="AU185" s="167" t="s">
        <v>85</v>
      </c>
      <c r="AV185" s="15" t="s">
        <v>131</v>
      </c>
      <c r="AW185" s="15" t="s">
        <v>31</v>
      </c>
      <c r="AX185" s="15" t="s">
        <v>83</v>
      </c>
      <c r="AY185" s="167" t="s">
        <v>123</v>
      </c>
    </row>
    <row r="186" spans="2:65" s="1" customFormat="1" ht="16.5" customHeight="1">
      <c r="B186" s="32"/>
      <c r="C186" s="132" t="s">
        <v>215</v>
      </c>
      <c r="D186" s="132" t="s">
        <v>126</v>
      </c>
      <c r="E186" s="133" t="s">
        <v>216</v>
      </c>
      <c r="F186" s="134" t="s">
        <v>217</v>
      </c>
      <c r="G186" s="135" t="s">
        <v>129</v>
      </c>
      <c r="H186" s="136">
        <v>197.976</v>
      </c>
      <c r="I186" s="137"/>
      <c r="J186" s="138">
        <f>ROUND(I186*H186,2)</f>
        <v>0</v>
      </c>
      <c r="K186" s="134" t="s">
        <v>130</v>
      </c>
      <c r="L186" s="32"/>
      <c r="M186" s="139" t="s">
        <v>1</v>
      </c>
      <c r="N186" s="140" t="s">
        <v>40</v>
      </c>
      <c r="P186" s="141">
        <f>O186*H186</f>
        <v>0</v>
      </c>
      <c r="Q186" s="141">
        <v>0</v>
      </c>
      <c r="R186" s="141">
        <f>Q186*H186</f>
        <v>0</v>
      </c>
      <c r="S186" s="141">
        <v>0</v>
      </c>
      <c r="T186" s="142">
        <f>S186*H186</f>
        <v>0</v>
      </c>
      <c r="AR186" s="143" t="s">
        <v>131</v>
      </c>
      <c r="AT186" s="143" t="s">
        <v>126</v>
      </c>
      <c r="AU186" s="143" t="s">
        <v>85</v>
      </c>
      <c r="AY186" s="17" t="s">
        <v>123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7" t="s">
        <v>83</v>
      </c>
      <c r="BK186" s="144">
        <f>ROUND(I186*H186,2)</f>
        <v>0</v>
      </c>
      <c r="BL186" s="17" t="s">
        <v>131</v>
      </c>
      <c r="BM186" s="143" t="s">
        <v>218</v>
      </c>
    </row>
    <row r="187" spans="2:65" s="12" customFormat="1">
      <c r="B187" s="145"/>
      <c r="D187" s="146" t="s">
        <v>133</v>
      </c>
      <c r="E187" s="147" t="s">
        <v>1</v>
      </c>
      <c r="F187" s="148" t="s">
        <v>134</v>
      </c>
      <c r="H187" s="147" t="s">
        <v>1</v>
      </c>
      <c r="I187" s="149"/>
      <c r="L187" s="145"/>
      <c r="M187" s="150"/>
      <c r="T187" s="151"/>
      <c r="AT187" s="147" t="s">
        <v>133</v>
      </c>
      <c r="AU187" s="147" t="s">
        <v>85</v>
      </c>
      <c r="AV187" s="12" t="s">
        <v>83</v>
      </c>
      <c r="AW187" s="12" t="s">
        <v>31</v>
      </c>
      <c r="AX187" s="12" t="s">
        <v>75</v>
      </c>
      <c r="AY187" s="147" t="s">
        <v>123</v>
      </c>
    </row>
    <row r="188" spans="2:65" s="13" customFormat="1">
      <c r="B188" s="152"/>
      <c r="D188" s="146" t="s">
        <v>133</v>
      </c>
      <c r="E188" s="153" t="s">
        <v>1</v>
      </c>
      <c r="F188" s="154" t="s">
        <v>135</v>
      </c>
      <c r="H188" s="155">
        <v>164.8</v>
      </c>
      <c r="I188" s="156"/>
      <c r="L188" s="152"/>
      <c r="M188" s="157"/>
      <c r="T188" s="158"/>
      <c r="AT188" s="153" t="s">
        <v>133</v>
      </c>
      <c r="AU188" s="153" t="s">
        <v>85</v>
      </c>
      <c r="AV188" s="13" t="s">
        <v>85</v>
      </c>
      <c r="AW188" s="13" t="s">
        <v>31</v>
      </c>
      <c r="AX188" s="13" t="s">
        <v>75</v>
      </c>
      <c r="AY188" s="153" t="s">
        <v>123</v>
      </c>
    </row>
    <row r="189" spans="2:65" s="12" customFormat="1">
      <c r="B189" s="145"/>
      <c r="D189" s="146" t="s">
        <v>133</v>
      </c>
      <c r="E189" s="147" t="s">
        <v>1</v>
      </c>
      <c r="F189" s="148" t="s">
        <v>136</v>
      </c>
      <c r="H189" s="147" t="s">
        <v>1</v>
      </c>
      <c r="I189" s="149"/>
      <c r="L189" s="145"/>
      <c r="M189" s="150"/>
      <c r="T189" s="151"/>
      <c r="AT189" s="147" t="s">
        <v>133</v>
      </c>
      <c r="AU189" s="147" t="s">
        <v>85</v>
      </c>
      <c r="AV189" s="12" t="s">
        <v>83</v>
      </c>
      <c r="AW189" s="12" t="s">
        <v>31</v>
      </c>
      <c r="AX189" s="12" t="s">
        <v>75</v>
      </c>
      <c r="AY189" s="147" t="s">
        <v>123</v>
      </c>
    </row>
    <row r="190" spans="2:65" s="13" customFormat="1" ht="22.5">
      <c r="B190" s="152"/>
      <c r="D190" s="146" t="s">
        <v>133</v>
      </c>
      <c r="E190" s="153" t="s">
        <v>1</v>
      </c>
      <c r="F190" s="154" t="s">
        <v>137</v>
      </c>
      <c r="H190" s="155">
        <v>17.632000000000001</v>
      </c>
      <c r="I190" s="156"/>
      <c r="L190" s="152"/>
      <c r="M190" s="157"/>
      <c r="T190" s="158"/>
      <c r="AT190" s="153" t="s">
        <v>133</v>
      </c>
      <c r="AU190" s="153" t="s">
        <v>85</v>
      </c>
      <c r="AV190" s="13" t="s">
        <v>85</v>
      </c>
      <c r="AW190" s="13" t="s">
        <v>31</v>
      </c>
      <c r="AX190" s="13" t="s">
        <v>75</v>
      </c>
      <c r="AY190" s="153" t="s">
        <v>123</v>
      </c>
    </row>
    <row r="191" spans="2:65" s="13" customFormat="1">
      <c r="B191" s="152"/>
      <c r="D191" s="146" t="s">
        <v>133</v>
      </c>
      <c r="E191" s="153" t="s">
        <v>1</v>
      </c>
      <c r="F191" s="154" t="s">
        <v>138</v>
      </c>
      <c r="H191" s="155">
        <v>15.544</v>
      </c>
      <c r="I191" s="156"/>
      <c r="L191" s="152"/>
      <c r="M191" s="157"/>
      <c r="T191" s="158"/>
      <c r="AT191" s="153" t="s">
        <v>133</v>
      </c>
      <c r="AU191" s="153" t="s">
        <v>85</v>
      </c>
      <c r="AV191" s="13" t="s">
        <v>85</v>
      </c>
      <c r="AW191" s="13" t="s">
        <v>31</v>
      </c>
      <c r="AX191" s="13" t="s">
        <v>75</v>
      </c>
      <c r="AY191" s="153" t="s">
        <v>123</v>
      </c>
    </row>
    <row r="192" spans="2:65" s="15" customFormat="1">
      <c r="B192" s="166"/>
      <c r="D192" s="146" t="s">
        <v>133</v>
      </c>
      <c r="E192" s="167" t="s">
        <v>1</v>
      </c>
      <c r="F192" s="168" t="s">
        <v>143</v>
      </c>
      <c r="H192" s="169">
        <v>197.97600000000003</v>
      </c>
      <c r="I192" s="170"/>
      <c r="L192" s="166"/>
      <c r="M192" s="171"/>
      <c r="T192" s="172"/>
      <c r="AT192" s="167" t="s">
        <v>133</v>
      </c>
      <c r="AU192" s="167" t="s">
        <v>85</v>
      </c>
      <c r="AV192" s="15" t="s">
        <v>131</v>
      </c>
      <c r="AW192" s="15" t="s">
        <v>31</v>
      </c>
      <c r="AX192" s="15" t="s">
        <v>83</v>
      </c>
      <c r="AY192" s="167" t="s">
        <v>123</v>
      </c>
    </row>
    <row r="193" spans="2:65" s="1" customFormat="1" ht="24.2" customHeight="1">
      <c r="B193" s="32"/>
      <c r="C193" s="132" t="s">
        <v>219</v>
      </c>
      <c r="D193" s="132" t="s">
        <v>126</v>
      </c>
      <c r="E193" s="133" t="s">
        <v>220</v>
      </c>
      <c r="F193" s="134" t="s">
        <v>221</v>
      </c>
      <c r="G193" s="135" t="s">
        <v>129</v>
      </c>
      <c r="H193" s="136">
        <v>60</v>
      </c>
      <c r="I193" s="137"/>
      <c r="J193" s="138">
        <f>ROUND(I193*H193,2)</f>
        <v>0</v>
      </c>
      <c r="K193" s="134" t="s">
        <v>130</v>
      </c>
      <c r="L193" s="32"/>
      <c r="M193" s="139" t="s">
        <v>1</v>
      </c>
      <c r="N193" s="140" t="s">
        <v>40</v>
      </c>
      <c r="P193" s="141">
        <f>O193*H193</f>
        <v>0</v>
      </c>
      <c r="Q193" s="141">
        <v>4.0000000000000003E-5</v>
      </c>
      <c r="R193" s="141">
        <f>Q193*H193</f>
        <v>2.4000000000000002E-3</v>
      </c>
      <c r="S193" s="141">
        <v>0</v>
      </c>
      <c r="T193" s="142">
        <f>S193*H193</f>
        <v>0</v>
      </c>
      <c r="AR193" s="143" t="s">
        <v>131</v>
      </c>
      <c r="AT193" s="143" t="s">
        <v>126</v>
      </c>
      <c r="AU193" s="143" t="s">
        <v>85</v>
      </c>
      <c r="AY193" s="17" t="s">
        <v>123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7" t="s">
        <v>83</v>
      </c>
      <c r="BK193" s="144">
        <f>ROUND(I193*H193,2)</f>
        <v>0</v>
      </c>
      <c r="BL193" s="17" t="s">
        <v>131</v>
      </c>
      <c r="BM193" s="143" t="s">
        <v>222</v>
      </c>
    </row>
    <row r="194" spans="2:65" s="12" customFormat="1">
      <c r="B194" s="145"/>
      <c r="D194" s="146" t="s">
        <v>133</v>
      </c>
      <c r="E194" s="147" t="s">
        <v>1</v>
      </c>
      <c r="F194" s="148" t="s">
        <v>223</v>
      </c>
      <c r="H194" s="147" t="s">
        <v>1</v>
      </c>
      <c r="I194" s="149"/>
      <c r="L194" s="145"/>
      <c r="M194" s="150"/>
      <c r="T194" s="151"/>
      <c r="AT194" s="147" t="s">
        <v>133</v>
      </c>
      <c r="AU194" s="147" t="s">
        <v>85</v>
      </c>
      <c r="AV194" s="12" t="s">
        <v>83</v>
      </c>
      <c r="AW194" s="12" t="s">
        <v>31</v>
      </c>
      <c r="AX194" s="12" t="s">
        <v>75</v>
      </c>
      <c r="AY194" s="147" t="s">
        <v>123</v>
      </c>
    </row>
    <row r="195" spans="2:65" s="13" customFormat="1">
      <c r="B195" s="152"/>
      <c r="D195" s="146" t="s">
        <v>133</v>
      </c>
      <c r="E195" s="153" t="s">
        <v>1</v>
      </c>
      <c r="F195" s="154" t="s">
        <v>224</v>
      </c>
      <c r="H195" s="155">
        <v>60</v>
      </c>
      <c r="I195" s="156"/>
      <c r="L195" s="152"/>
      <c r="M195" s="157"/>
      <c r="T195" s="158"/>
      <c r="AT195" s="153" t="s">
        <v>133</v>
      </c>
      <c r="AU195" s="153" t="s">
        <v>85</v>
      </c>
      <c r="AV195" s="13" t="s">
        <v>85</v>
      </c>
      <c r="AW195" s="13" t="s">
        <v>31</v>
      </c>
      <c r="AX195" s="13" t="s">
        <v>83</v>
      </c>
      <c r="AY195" s="153" t="s">
        <v>123</v>
      </c>
    </row>
    <row r="196" spans="2:65" s="11" customFormat="1" ht="22.9" customHeight="1">
      <c r="B196" s="120"/>
      <c r="D196" s="121" t="s">
        <v>74</v>
      </c>
      <c r="E196" s="130" t="s">
        <v>225</v>
      </c>
      <c r="F196" s="130" t="s">
        <v>226</v>
      </c>
      <c r="I196" s="123"/>
      <c r="J196" s="131">
        <f>BK196</f>
        <v>0</v>
      </c>
      <c r="L196" s="120"/>
      <c r="M196" s="125"/>
      <c r="P196" s="126">
        <f>P197</f>
        <v>0</v>
      </c>
      <c r="R196" s="126">
        <f>R197</f>
        <v>0</v>
      </c>
      <c r="T196" s="127">
        <f>T197</f>
        <v>0</v>
      </c>
      <c r="AR196" s="121" t="s">
        <v>83</v>
      </c>
      <c r="AT196" s="128" t="s">
        <v>74</v>
      </c>
      <c r="AU196" s="128" t="s">
        <v>83</v>
      </c>
      <c r="AY196" s="121" t="s">
        <v>123</v>
      </c>
      <c r="BK196" s="129">
        <f>BK197</f>
        <v>0</v>
      </c>
    </row>
    <row r="197" spans="2:65" s="1" customFormat="1" ht="21.75" customHeight="1">
      <c r="B197" s="32"/>
      <c r="C197" s="132" t="s">
        <v>227</v>
      </c>
      <c r="D197" s="132" t="s">
        <v>126</v>
      </c>
      <c r="E197" s="133" t="s">
        <v>228</v>
      </c>
      <c r="F197" s="134" t="s">
        <v>229</v>
      </c>
      <c r="G197" s="135" t="s">
        <v>230</v>
      </c>
      <c r="H197" s="136">
        <v>2.9089999999999998</v>
      </c>
      <c r="I197" s="137"/>
      <c r="J197" s="138">
        <f>ROUND(I197*H197,2)</f>
        <v>0</v>
      </c>
      <c r="K197" s="134" t="s">
        <v>130</v>
      </c>
      <c r="L197" s="32"/>
      <c r="M197" s="139" t="s">
        <v>1</v>
      </c>
      <c r="N197" s="140" t="s">
        <v>40</v>
      </c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AR197" s="143" t="s">
        <v>131</v>
      </c>
      <c r="AT197" s="143" t="s">
        <v>126</v>
      </c>
      <c r="AU197" s="143" t="s">
        <v>85</v>
      </c>
      <c r="AY197" s="17" t="s">
        <v>123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7" t="s">
        <v>83</v>
      </c>
      <c r="BK197" s="144">
        <f>ROUND(I197*H197,2)</f>
        <v>0</v>
      </c>
      <c r="BL197" s="17" t="s">
        <v>131</v>
      </c>
      <c r="BM197" s="143" t="s">
        <v>231</v>
      </c>
    </row>
    <row r="198" spans="2:65" s="11" customFormat="1" ht="25.9" customHeight="1">
      <c r="B198" s="120"/>
      <c r="D198" s="121" t="s">
        <v>74</v>
      </c>
      <c r="E198" s="122" t="s">
        <v>232</v>
      </c>
      <c r="F198" s="122" t="s">
        <v>233</v>
      </c>
      <c r="I198" s="123"/>
      <c r="J198" s="124">
        <f>BK198</f>
        <v>0</v>
      </c>
      <c r="L198" s="120"/>
      <c r="M198" s="125"/>
      <c r="P198" s="126">
        <f>P199+P231+P245+P247</f>
        <v>0</v>
      </c>
      <c r="R198" s="126">
        <f>R199+R231+R245+R247</f>
        <v>0.32139175999999992</v>
      </c>
      <c r="T198" s="127">
        <f>T199+T231+T245+T247</f>
        <v>1.25</v>
      </c>
      <c r="AR198" s="121" t="s">
        <v>85</v>
      </c>
      <c r="AT198" s="128" t="s">
        <v>74</v>
      </c>
      <c r="AU198" s="128" t="s">
        <v>75</v>
      </c>
      <c r="AY198" s="121" t="s">
        <v>123</v>
      </c>
      <c r="BK198" s="129">
        <f>BK199+BK231+BK245+BK247</f>
        <v>0</v>
      </c>
    </row>
    <row r="199" spans="2:65" s="11" customFormat="1" ht="22.9" customHeight="1">
      <c r="B199" s="120"/>
      <c r="D199" s="121" t="s">
        <v>74</v>
      </c>
      <c r="E199" s="130" t="s">
        <v>234</v>
      </c>
      <c r="F199" s="130" t="s">
        <v>235</v>
      </c>
      <c r="I199" s="123"/>
      <c r="J199" s="131">
        <f>BK199</f>
        <v>0</v>
      </c>
      <c r="L199" s="120"/>
      <c r="M199" s="125"/>
      <c r="P199" s="126">
        <f>SUM(P200:P230)</f>
        <v>0</v>
      </c>
      <c r="R199" s="126">
        <f>SUM(R200:R230)</f>
        <v>0.26291999999999993</v>
      </c>
      <c r="T199" s="127">
        <f>SUM(T200:T230)</f>
        <v>1.25</v>
      </c>
      <c r="AR199" s="121" t="s">
        <v>85</v>
      </c>
      <c r="AT199" s="128" t="s">
        <v>74</v>
      </c>
      <c r="AU199" s="128" t="s">
        <v>83</v>
      </c>
      <c r="AY199" s="121" t="s">
        <v>123</v>
      </c>
      <c r="BK199" s="129">
        <f>SUM(BK200:BK230)</f>
        <v>0</v>
      </c>
    </row>
    <row r="200" spans="2:65" s="1" customFormat="1" ht="16.5" customHeight="1">
      <c r="B200" s="32"/>
      <c r="C200" s="132" t="s">
        <v>236</v>
      </c>
      <c r="D200" s="132" t="s">
        <v>126</v>
      </c>
      <c r="E200" s="133" t="s">
        <v>237</v>
      </c>
      <c r="F200" s="134" t="s">
        <v>238</v>
      </c>
      <c r="G200" s="135" t="s">
        <v>239</v>
      </c>
      <c r="H200" s="136">
        <v>5</v>
      </c>
      <c r="I200" s="137"/>
      <c r="J200" s="138">
        <f t="shared" ref="J200:J205" si="0">ROUND(I200*H200,2)</f>
        <v>0</v>
      </c>
      <c r="K200" s="134" t="s">
        <v>130</v>
      </c>
      <c r="L200" s="32"/>
      <c r="M200" s="139" t="s">
        <v>1</v>
      </c>
      <c r="N200" s="140" t="s">
        <v>40</v>
      </c>
      <c r="P200" s="141">
        <f t="shared" ref="P200:P205" si="1">O200*H200</f>
        <v>0</v>
      </c>
      <c r="Q200" s="141">
        <v>0</v>
      </c>
      <c r="R200" s="141">
        <f t="shared" ref="R200:R205" si="2">Q200*H200</f>
        <v>0</v>
      </c>
      <c r="S200" s="141">
        <v>0</v>
      </c>
      <c r="T200" s="142">
        <f t="shared" ref="T200:T205" si="3">S200*H200</f>
        <v>0</v>
      </c>
      <c r="AR200" s="143" t="s">
        <v>215</v>
      </c>
      <c r="AT200" s="143" t="s">
        <v>126</v>
      </c>
      <c r="AU200" s="143" t="s">
        <v>85</v>
      </c>
      <c r="AY200" s="17" t="s">
        <v>123</v>
      </c>
      <c r="BE200" s="144">
        <f t="shared" ref="BE200:BE205" si="4">IF(N200="základní",J200,0)</f>
        <v>0</v>
      </c>
      <c r="BF200" s="144">
        <f t="shared" ref="BF200:BF205" si="5">IF(N200="snížená",J200,0)</f>
        <v>0</v>
      </c>
      <c r="BG200" s="144">
        <f t="shared" ref="BG200:BG205" si="6">IF(N200="zákl. přenesená",J200,0)</f>
        <v>0</v>
      </c>
      <c r="BH200" s="144">
        <f t="shared" ref="BH200:BH205" si="7">IF(N200="sníž. přenesená",J200,0)</f>
        <v>0</v>
      </c>
      <c r="BI200" s="144">
        <f t="shared" ref="BI200:BI205" si="8">IF(N200="nulová",J200,0)</f>
        <v>0</v>
      </c>
      <c r="BJ200" s="17" t="s">
        <v>83</v>
      </c>
      <c r="BK200" s="144">
        <f t="shared" ref="BK200:BK205" si="9">ROUND(I200*H200,2)</f>
        <v>0</v>
      </c>
      <c r="BL200" s="17" t="s">
        <v>215</v>
      </c>
      <c r="BM200" s="143" t="s">
        <v>240</v>
      </c>
    </row>
    <row r="201" spans="2:65" s="1" customFormat="1" ht="16.5" customHeight="1">
      <c r="B201" s="32"/>
      <c r="C201" s="173" t="s">
        <v>241</v>
      </c>
      <c r="D201" s="173" t="s">
        <v>242</v>
      </c>
      <c r="E201" s="174" t="s">
        <v>243</v>
      </c>
      <c r="F201" s="175" t="s">
        <v>244</v>
      </c>
      <c r="G201" s="176" t="s">
        <v>245</v>
      </c>
      <c r="H201" s="177">
        <v>5</v>
      </c>
      <c r="I201" s="178"/>
      <c r="J201" s="179">
        <f t="shared" si="0"/>
        <v>0</v>
      </c>
      <c r="K201" s="175" t="s">
        <v>1</v>
      </c>
      <c r="L201" s="180"/>
      <c r="M201" s="181" t="s">
        <v>1</v>
      </c>
      <c r="N201" s="182" t="s">
        <v>40</v>
      </c>
      <c r="P201" s="141">
        <f t="shared" si="1"/>
        <v>0</v>
      </c>
      <c r="Q201" s="141">
        <v>0</v>
      </c>
      <c r="R201" s="141">
        <f t="shared" si="2"/>
        <v>0</v>
      </c>
      <c r="S201" s="141">
        <v>0</v>
      </c>
      <c r="T201" s="142">
        <f t="shared" si="3"/>
        <v>0</v>
      </c>
      <c r="AR201" s="143" t="s">
        <v>246</v>
      </c>
      <c r="AT201" s="143" t="s">
        <v>242</v>
      </c>
      <c r="AU201" s="143" t="s">
        <v>85</v>
      </c>
      <c r="AY201" s="17" t="s">
        <v>123</v>
      </c>
      <c r="BE201" s="144">
        <f t="shared" si="4"/>
        <v>0</v>
      </c>
      <c r="BF201" s="144">
        <f t="shared" si="5"/>
        <v>0</v>
      </c>
      <c r="BG201" s="144">
        <f t="shared" si="6"/>
        <v>0</v>
      </c>
      <c r="BH201" s="144">
        <f t="shared" si="7"/>
        <v>0</v>
      </c>
      <c r="BI201" s="144">
        <f t="shared" si="8"/>
        <v>0</v>
      </c>
      <c r="BJ201" s="17" t="s">
        <v>83</v>
      </c>
      <c r="BK201" s="144">
        <f t="shared" si="9"/>
        <v>0</v>
      </c>
      <c r="BL201" s="17" t="s">
        <v>215</v>
      </c>
      <c r="BM201" s="143" t="s">
        <v>247</v>
      </c>
    </row>
    <row r="202" spans="2:65" s="1" customFormat="1" ht="21.75" customHeight="1">
      <c r="B202" s="32"/>
      <c r="C202" s="132" t="s">
        <v>7</v>
      </c>
      <c r="D202" s="132" t="s">
        <v>126</v>
      </c>
      <c r="E202" s="133" t="s">
        <v>248</v>
      </c>
      <c r="F202" s="134" t="s">
        <v>249</v>
      </c>
      <c r="G202" s="135" t="s">
        <v>239</v>
      </c>
      <c r="H202" s="136">
        <v>2</v>
      </c>
      <c r="I202" s="137"/>
      <c r="J202" s="138">
        <f t="shared" si="0"/>
        <v>0</v>
      </c>
      <c r="K202" s="134" t="s">
        <v>130</v>
      </c>
      <c r="L202" s="32"/>
      <c r="M202" s="139" t="s">
        <v>1</v>
      </c>
      <c r="N202" s="140" t="s">
        <v>40</v>
      </c>
      <c r="P202" s="141">
        <f t="shared" si="1"/>
        <v>0</v>
      </c>
      <c r="Q202" s="141">
        <v>0</v>
      </c>
      <c r="R202" s="141">
        <f t="shared" si="2"/>
        <v>0</v>
      </c>
      <c r="S202" s="141">
        <v>0</v>
      </c>
      <c r="T202" s="142">
        <f t="shared" si="3"/>
        <v>0</v>
      </c>
      <c r="AR202" s="143" t="s">
        <v>215</v>
      </c>
      <c r="AT202" s="143" t="s">
        <v>126</v>
      </c>
      <c r="AU202" s="143" t="s">
        <v>85</v>
      </c>
      <c r="AY202" s="17" t="s">
        <v>123</v>
      </c>
      <c r="BE202" s="144">
        <f t="shared" si="4"/>
        <v>0</v>
      </c>
      <c r="BF202" s="144">
        <f t="shared" si="5"/>
        <v>0</v>
      </c>
      <c r="BG202" s="144">
        <f t="shared" si="6"/>
        <v>0</v>
      </c>
      <c r="BH202" s="144">
        <f t="shared" si="7"/>
        <v>0</v>
      </c>
      <c r="BI202" s="144">
        <f t="shared" si="8"/>
        <v>0</v>
      </c>
      <c r="BJ202" s="17" t="s">
        <v>83</v>
      </c>
      <c r="BK202" s="144">
        <f t="shared" si="9"/>
        <v>0</v>
      </c>
      <c r="BL202" s="17" t="s">
        <v>215</v>
      </c>
      <c r="BM202" s="143" t="s">
        <v>250</v>
      </c>
    </row>
    <row r="203" spans="2:65" s="1" customFormat="1" ht="16.5" customHeight="1">
      <c r="B203" s="32"/>
      <c r="C203" s="173" t="s">
        <v>251</v>
      </c>
      <c r="D203" s="173" t="s">
        <v>242</v>
      </c>
      <c r="E203" s="174" t="s">
        <v>252</v>
      </c>
      <c r="F203" s="175" t="s">
        <v>253</v>
      </c>
      <c r="G203" s="176" t="s">
        <v>245</v>
      </c>
      <c r="H203" s="177">
        <v>2</v>
      </c>
      <c r="I203" s="178"/>
      <c r="J203" s="179">
        <f t="shared" si="0"/>
        <v>0</v>
      </c>
      <c r="K203" s="175" t="s">
        <v>1</v>
      </c>
      <c r="L203" s="180"/>
      <c r="M203" s="181" t="s">
        <v>1</v>
      </c>
      <c r="N203" s="182" t="s">
        <v>40</v>
      </c>
      <c r="P203" s="141">
        <f t="shared" si="1"/>
        <v>0</v>
      </c>
      <c r="Q203" s="141">
        <v>0</v>
      </c>
      <c r="R203" s="141">
        <f t="shared" si="2"/>
        <v>0</v>
      </c>
      <c r="S203" s="141">
        <v>0</v>
      </c>
      <c r="T203" s="142">
        <f t="shared" si="3"/>
        <v>0</v>
      </c>
      <c r="AR203" s="143" t="s">
        <v>246</v>
      </c>
      <c r="AT203" s="143" t="s">
        <v>242</v>
      </c>
      <c r="AU203" s="143" t="s">
        <v>85</v>
      </c>
      <c r="AY203" s="17" t="s">
        <v>123</v>
      </c>
      <c r="BE203" s="144">
        <f t="shared" si="4"/>
        <v>0</v>
      </c>
      <c r="BF203" s="144">
        <f t="shared" si="5"/>
        <v>0</v>
      </c>
      <c r="BG203" s="144">
        <f t="shared" si="6"/>
        <v>0</v>
      </c>
      <c r="BH203" s="144">
        <f t="shared" si="7"/>
        <v>0</v>
      </c>
      <c r="BI203" s="144">
        <f t="shared" si="8"/>
        <v>0</v>
      </c>
      <c r="BJ203" s="17" t="s">
        <v>83</v>
      </c>
      <c r="BK203" s="144">
        <f t="shared" si="9"/>
        <v>0</v>
      </c>
      <c r="BL203" s="17" t="s">
        <v>215</v>
      </c>
      <c r="BM203" s="143" t="s">
        <v>254</v>
      </c>
    </row>
    <row r="204" spans="2:65" s="1" customFormat="1" ht="24.2" customHeight="1">
      <c r="B204" s="32"/>
      <c r="C204" s="132" t="s">
        <v>255</v>
      </c>
      <c r="D204" s="132" t="s">
        <v>126</v>
      </c>
      <c r="E204" s="133" t="s">
        <v>256</v>
      </c>
      <c r="F204" s="134" t="s">
        <v>257</v>
      </c>
      <c r="G204" s="135" t="s">
        <v>258</v>
      </c>
      <c r="H204" s="136">
        <v>70</v>
      </c>
      <c r="I204" s="137"/>
      <c r="J204" s="138">
        <f t="shared" si="0"/>
        <v>0</v>
      </c>
      <c r="K204" s="134" t="s">
        <v>130</v>
      </c>
      <c r="L204" s="32"/>
      <c r="M204" s="139" t="s">
        <v>1</v>
      </c>
      <c r="N204" s="140" t="s">
        <v>40</v>
      </c>
      <c r="P204" s="141">
        <f t="shared" si="1"/>
        <v>0</v>
      </c>
      <c r="Q204" s="141">
        <v>0</v>
      </c>
      <c r="R204" s="141">
        <f t="shared" si="2"/>
        <v>0</v>
      </c>
      <c r="S204" s="141">
        <v>0</v>
      </c>
      <c r="T204" s="142">
        <f t="shared" si="3"/>
        <v>0</v>
      </c>
      <c r="AR204" s="143" t="s">
        <v>215</v>
      </c>
      <c r="AT204" s="143" t="s">
        <v>126</v>
      </c>
      <c r="AU204" s="143" t="s">
        <v>85</v>
      </c>
      <c r="AY204" s="17" t="s">
        <v>123</v>
      </c>
      <c r="BE204" s="144">
        <f t="shared" si="4"/>
        <v>0</v>
      </c>
      <c r="BF204" s="144">
        <f t="shared" si="5"/>
        <v>0</v>
      </c>
      <c r="BG204" s="144">
        <f t="shared" si="6"/>
        <v>0</v>
      </c>
      <c r="BH204" s="144">
        <f t="shared" si="7"/>
        <v>0</v>
      </c>
      <c r="BI204" s="144">
        <f t="shared" si="8"/>
        <v>0</v>
      </c>
      <c r="BJ204" s="17" t="s">
        <v>83</v>
      </c>
      <c r="BK204" s="144">
        <f t="shared" si="9"/>
        <v>0</v>
      </c>
      <c r="BL204" s="17" t="s">
        <v>215</v>
      </c>
      <c r="BM204" s="143" t="s">
        <v>259</v>
      </c>
    </row>
    <row r="205" spans="2:65" s="1" customFormat="1" ht="24.2" customHeight="1">
      <c r="B205" s="32"/>
      <c r="C205" s="173" t="s">
        <v>260</v>
      </c>
      <c r="D205" s="173" t="s">
        <v>242</v>
      </c>
      <c r="E205" s="174" t="s">
        <v>261</v>
      </c>
      <c r="F205" s="175" t="s">
        <v>262</v>
      </c>
      <c r="G205" s="176" t="s">
        <v>258</v>
      </c>
      <c r="H205" s="177">
        <v>70</v>
      </c>
      <c r="I205" s="178"/>
      <c r="J205" s="179">
        <f t="shared" si="0"/>
        <v>0</v>
      </c>
      <c r="K205" s="175" t="s">
        <v>130</v>
      </c>
      <c r="L205" s="180"/>
      <c r="M205" s="181" t="s">
        <v>1</v>
      </c>
      <c r="N205" s="182" t="s">
        <v>40</v>
      </c>
      <c r="P205" s="141">
        <f t="shared" si="1"/>
        <v>0</v>
      </c>
      <c r="Q205" s="141">
        <v>1.2E-4</v>
      </c>
      <c r="R205" s="141">
        <f t="shared" si="2"/>
        <v>8.3999999999999995E-3</v>
      </c>
      <c r="S205" s="141">
        <v>0</v>
      </c>
      <c r="T205" s="142">
        <f t="shared" si="3"/>
        <v>0</v>
      </c>
      <c r="AR205" s="143" t="s">
        <v>246</v>
      </c>
      <c r="AT205" s="143" t="s">
        <v>242</v>
      </c>
      <c r="AU205" s="143" t="s">
        <v>85</v>
      </c>
      <c r="AY205" s="17" t="s">
        <v>123</v>
      </c>
      <c r="BE205" s="144">
        <f t="shared" si="4"/>
        <v>0</v>
      </c>
      <c r="BF205" s="144">
        <f t="shared" si="5"/>
        <v>0</v>
      </c>
      <c r="BG205" s="144">
        <f t="shared" si="6"/>
        <v>0</v>
      </c>
      <c r="BH205" s="144">
        <f t="shared" si="7"/>
        <v>0</v>
      </c>
      <c r="BI205" s="144">
        <f t="shared" si="8"/>
        <v>0</v>
      </c>
      <c r="BJ205" s="17" t="s">
        <v>83</v>
      </c>
      <c r="BK205" s="144">
        <f t="shared" si="9"/>
        <v>0</v>
      </c>
      <c r="BL205" s="17" t="s">
        <v>215</v>
      </c>
      <c r="BM205" s="143" t="s">
        <v>263</v>
      </c>
    </row>
    <row r="206" spans="2:65" s="13" customFormat="1">
      <c r="B206" s="152"/>
      <c r="D206" s="146" t="s">
        <v>133</v>
      </c>
      <c r="E206" s="153" t="s">
        <v>1</v>
      </c>
      <c r="F206" s="154" t="s">
        <v>264</v>
      </c>
      <c r="H206" s="155">
        <v>70</v>
      </c>
      <c r="I206" s="156"/>
      <c r="L206" s="152"/>
      <c r="M206" s="157"/>
      <c r="T206" s="158"/>
      <c r="AT206" s="153" t="s">
        <v>133</v>
      </c>
      <c r="AU206" s="153" t="s">
        <v>85</v>
      </c>
      <c r="AV206" s="13" t="s">
        <v>85</v>
      </c>
      <c r="AW206" s="13" t="s">
        <v>31</v>
      </c>
      <c r="AX206" s="13" t="s">
        <v>83</v>
      </c>
      <c r="AY206" s="153" t="s">
        <v>123</v>
      </c>
    </row>
    <row r="207" spans="2:65" s="1" customFormat="1" ht="33" customHeight="1">
      <c r="B207" s="32"/>
      <c r="C207" s="132" t="s">
        <v>265</v>
      </c>
      <c r="D207" s="132" t="s">
        <v>126</v>
      </c>
      <c r="E207" s="133" t="s">
        <v>266</v>
      </c>
      <c r="F207" s="134" t="s">
        <v>267</v>
      </c>
      <c r="G207" s="135" t="s">
        <v>258</v>
      </c>
      <c r="H207" s="136">
        <v>350</v>
      </c>
      <c r="I207" s="137"/>
      <c r="J207" s="138">
        <f>ROUND(I207*H207,2)</f>
        <v>0</v>
      </c>
      <c r="K207" s="134" t="s">
        <v>130</v>
      </c>
      <c r="L207" s="32"/>
      <c r="M207" s="139" t="s">
        <v>1</v>
      </c>
      <c r="N207" s="140" t="s">
        <v>40</v>
      </c>
      <c r="P207" s="141">
        <f>O207*H207</f>
        <v>0</v>
      </c>
      <c r="Q207" s="141">
        <v>0</v>
      </c>
      <c r="R207" s="141">
        <f>Q207*H207</f>
        <v>0</v>
      </c>
      <c r="S207" s="141">
        <v>0</v>
      </c>
      <c r="T207" s="142">
        <f>S207*H207</f>
        <v>0</v>
      </c>
      <c r="AR207" s="143" t="s">
        <v>215</v>
      </c>
      <c r="AT207" s="143" t="s">
        <v>126</v>
      </c>
      <c r="AU207" s="143" t="s">
        <v>85</v>
      </c>
      <c r="AY207" s="17" t="s">
        <v>123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7" t="s">
        <v>83</v>
      </c>
      <c r="BK207" s="144">
        <f>ROUND(I207*H207,2)</f>
        <v>0</v>
      </c>
      <c r="BL207" s="17" t="s">
        <v>215</v>
      </c>
      <c r="BM207" s="143" t="s">
        <v>268</v>
      </c>
    </row>
    <row r="208" spans="2:65" s="1" customFormat="1" ht="24.2" customHeight="1">
      <c r="B208" s="32"/>
      <c r="C208" s="173" t="s">
        <v>269</v>
      </c>
      <c r="D208" s="173" t="s">
        <v>242</v>
      </c>
      <c r="E208" s="174" t="s">
        <v>270</v>
      </c>
      <c r="F208" s="175" t="s">
        <v>271</v>
      </c>
      <c r="G208" s="176" t="s">
        <v>258</v>
      </c>
      <c r="H208" s="177">
        <v>350</v>
      </c>
      <c r="I208" s="178"/>
      <c r="J208" s="179">
        <f>ROUND(I208*H208,2)</f>
        <v>0</v>
      </c>
      <c r="K208" s="175" t="s">
        <v>130</v>
      </c>
      <c r="L208" s="180"/>
      <c r="M208" s="181" t="s">
        <v>1</v>
      </c>
      <c r="N208" s="182" t="s">
        <v>40</v>
      </c>
      <c r="P208" s="141">
        <f>O208*H208</f>
        <v>0</v>
      </c>
      <c r="Q208" s="141">
        <v>1.6000000000000001E-4</v>
      </c>
      <c r="R208" s="141">
        <f>Q208*H208</f>
        <v>5.6000000000000001E-2</v>
      </c>
      <c r="S208" s="141">
        <v>0</v>
      </c>
      <c r="T208" s="142">
        <f>S208*H208</f>
        <v>0</v>
      </c>
      <c r="AR208" s="143" t="s">
        <v>246</v>
      </c>
      <c r="AT208" s="143" t="s">
        <v>242</v>
      </c>
      <c r="AU208" s="143" t="s">
        <v>85</v>
      </c>
      <c r="AY208" s="17" t="s">
        <v>123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7" t="s">
        <v>83</v>
      </c>
      <c r="BK208" s="144">
        <f>ROUND(I208*H208,2)</f>
        <v>0</v>
      </c>
      <c r="BL208" s="17" t="s">
        <v>215</v>
      </c>
      <c r="BM208" s="143" t="s">
        <v>272</v>
      </c>
    </row>
    <row r="209" spans="2:65" s="13" customFormat="1">
      <c r="B209" s="152"/>
      <c r="D209" s="146" t="s">
        <v>133</v>
      </c>
      <c r="E209" s="153" t="s">
        <v>1</v>
      </c>
      <c r="F209" s="154" t="s">
        <v>273</v>
      </c>
      <c r="H209" s="155">
        <v>350</v>
      </c>
      <c r="I209" s="156"/>
      <c r="L209" s="152"/>
      <c r="M209" s="157"/>
      <c r="T209" s="158"/>
      <c r="AT209" s="153" t="s">
        <v>133</v>
      </c>
      <c r="AU209" s="153" t="s">
        <v>85</v>
      </c>
      <c r="AV209" s="13" t="s">
        <v>85</v>
      </c>
      <c r="AW209" s="13" t="s">
        <v>31</v>
      </c>
      <c r="AX209" s="13" t="s">
        <v>83</v>
      </c>
      <c r="AY209" s="153" t="s">
        <v>123</v>
      </c>
    </row>
    <row r="210" spans="2:65" s="1" customFormat="1" ht="21.75" customHeight="1">
      <c r="B210" s="32"/>
      <c r="C210" s="132" t="s">
        <v>274</v>
      </c>
      <c r="D210" s="132" t="s">
        <v>126</v>
      </c>
      <c r="E210" s="133" t="s">
        <v>275</v>
      </c>
      <c r="F210" s="134" t="s">
        <v>276</v>
      </c>
      <c r="G210" s="135" t="s">
        <v>239</v>
      </c>
      <c r="H210" s="136">
        <v>655</v>
      </c>
      <c r="I210" s="137"/>
      <c r="J210" s="138">
        <f>ROUND(I210*H210,2)</f>
        <v>0</v>
      </c>
      <c r="K210" s="134" t="s">
        <v>130</v>
      </c>
      <c r="L210" s="32"/>
      <c r="M210" s="139" t="s">
        <v>1</v>
      </c>
      <c r="N210" s="140" t="s">
        <v>40</v>
      </c>
      <c r="P210" s="141">
        <f>O210*H210</f>
        <v>0</v>
      </c>
      <c r="Q210" s="141">
        <v>0</v>
      </c>
      <c r="R210" s="141">
        <f>Q210*H210</f>
        <v>0</v>
      </c>
      <c r="S210" s="141">
        <v>0</v>
      </c>
      <c r="T210" s="142">
        <f>S210*H210</f>
        <v>0</v>
      </c>
      <c r="AR210" s="143" t="s">
        <v>215</v>
      </c>
      <c r="AT210" s="143" t="s">
        <v>126</v>
      </c>
      <c r="AU210" s="143" t="s">
        <v>85</v>
      </c>
      <c r="AY210" s="17" t="s">
        <v>123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7" t="s">
        <v>83</v>
      </c>
      <c r="BK210" s="144">
        <f>ROUND(I210*H210,2)</f>
        <v>0</v>
      </c>
      <c r="BL210" s="17" t="s">
        <v>215</v>
      </c>
      <c r="BM210" s="143" t="s">
        <v>277</v>
      </c>
    </row>
    <row r="211" spans="2:65" s="1" customFormat="1" ht="24.2" customHeight="1">
      <c r="B211" s="32"/>
      <c r="C211" s="132" t="s">
        <v>278</v>
      </c>
      <c r="D211" s="132" t="s">
        <v>126</v>
      </c>
      <c r="E211" s="133" t="s">
        <v>279</v>
      </c>
      <c r="F211" s="134" t="s">
        <v>280</v>
      </c>
      <c r="G211" s="135" t="s">
        <v>239</v>
      </c>
      <c r="H211" s="136">
        <v>2</v>
      </c>
      <c r="I211" s="137"/>
      <c r="J211" s="138">
        <f>ROUND(I211*H211,2)</f>
        <v>0</v>
      </c>
      <c r="K211" s="134" t="s">
        <v>1</v>
      </c>
      <c r="L211" s="32"/>
      <c r="M211" s="139" t="s">
        <v>1</v>
      </c>
      <c r="N211" s="140" t="s">
        <v>40</v>
      </c>
      <c r="P211" s="141">
        <f>O211*H211</f>
        <v>0</v>
      </c>
      <c r="Q211" s="141">
        <v>0</v>
      </c>
      <c r="R211" s="141">
        <f>Q211*H211</f>
        <v>0</v>
      </c>
      <c r="S211" s="141">
        <v>0</v>
      </c>
      <c r="T211" s="142">
        <f>S211*H211</f>
        <v>0</v>
      </c>
      <c r="AR211" s="143" t="s">
        <v>215</v>
      </c>
      <c r="AT211" s="143" t="s">
        <v>126</v>
      </c>
      <c r="AU211" s="143" t="s">
        <v>85</v>
      </c>
      <c r="AY211" s="17" t="s">
        <v>123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7" t="s">
        <v>83</v>
      </c>
      <c r="BK211" s="144">
        <f>ROUND(I211*H211,2)</f>
        <v>0</v>
      </c>
      <c r="BL211" s="17" t="s">
        <v>215</v>
      </c>
      <c r="BM211" s="143" t="s">
        <v>281</v>
      </c>
    </row>
    <row r="212" spans="2:65" s="1" customFormat="1" ht="16.5" customHeight="1">
      <c r="B212" s="32"/>
      <c r="C212" s="173" t="s">
        <v>282</v>
      </c>
      <c r="D212" s="173" t="s">
        <v>242</v>
      </c>
      <c r="E212" s="174" t="s">
        <v>283</v>
      </c>
      <c r="F212" s="175" t="s">
        <v>284</v>
      </c>
      <c r="G212" s="176" t="s">
        <v>239</v>
      </c>
      <c r="H212" s="177">
        <v>2</v>
      </c>
      <c r="I212" s="178"/>
      <c r="J212" s="179">
        <f>ROUND(I212*H212,2)</f>
        <v>0</v>
      </c>
      <c r="K212" s="175" t="s">
        <v>1</v>
      </c>
      <c r="L212" s="180"/>
      <c r="M212" s="181" t="s">
        <v>1</v>
      </c>
      <c r="N212" s="182" t="s">
        <v>40</v>
      </c>
      <c r="P212" s="141">
        <f>O212*H212</f>
        <v>0</v>
      </c>
      <c r="Q212" s="141">
        <v>8.0000000000000007E-5</v>
      </c>
      <c r="R212" s="141">
        <f>Q212*H212</f>
        <v>1.6000000000000001E-4</v>
      </c>
      <c r="S212" s="141">
        <v>0</v>
      </c>
      <c r="T212" s="142">
        <f>S212*H212</f>
        <v>0</v>
      </c>
      <c r="AR212" s="143" t="s">
        <v>246</v>
      </c>
      <c r="AT212" s="143" t="s">
        <v>242</v>
      </c>
      <c r="AU212" s="143" t="s">
        <v>85</v>
      </c>
      <c r="AY212" s="17" t="s">
        <v>123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7" t="s">
        <v>83</v>
      </c>
      <c r="BK212" s="144">
        <f>ROUND(I212*H212,2)</f>
        <v>0</v>
      </c>
      <c r="BL212" s="17" t="s">
        <v>215</v>
      </c>
      <c r="BM212" s="143" t="s">
        <v>285</v>
      </c>
    </row>
    <row r="213" spans="2:65" s="1" customFormat="1" ht="37.9" customHeight="1">
      <c r="B213" s="32"/>
      <c r="C213" s="132" t="s">
        <v>286</v>
      </c>
      <c r="D213" s="132" t="s">
        <v>126</v>
      </c>
      <c r="E213" s="133" t="s">
        <v>287</v>
      </c>
      <c r="F213" s="134" t="s">
        <v>288</v>
      </c>
      <c r="G213" s="135" t="s">
        <v>239</v>
      </c>
      <c r="H213" s="136">
        <v>64</v>
      </c>
      <c r="I213" s="137"/>
      <c r="J213" s="138">
        <f>ROUND(I213*H213,2)</f>
        <v>0</v>
      </c>
      <c r="K213" s="134" t="s">
        <v>130</v>
      </c>
      <c r="L213" s="32"/>
      <c r="M213" s="139" t="s">
        <v>1</v>
      </c>
      <c r="N213" s="140" t="s">
        <v>40</v>
      </c>
      <c r="P213" s="141">
        <f>O213*H213</f>
        <v>0</v>
      </c>
      <c r="Q213" s="141">
        <v>0</v>
      </c>
      <c r="R213" s="141">
        <f>Q213*H213</f>
        <v>0</v>
      </c>
      <c r="S213" s="141">
        <v>0</v>
      </c>
      <c r="T213" s="142">
        <f>S213*H213</f>
        <v>0</v>
      </c>
      <c r="AR213" s="143" t="s">
        <v>215</v>
      </c>
      <c r="AT213" s="143" t="s">
        <v>126</v>
      </c>
      <c r="AU213" s="143" t="s">
        <v>85</v>
      </c>
      <c r="AY213" s="17" t="s">
        <v>123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7" t="s">
        <v>83</v>
      </c>
      <c r="BK213" s="144">
        <f>ROUND(I213*H213,2)</f>
        <v>0</v>
      </c>
      <c r="BL213" s="17" t="s">
        <v>215</v>
      </c>
      <c r="BM213" s="143" t="s">
        <v>289</v>
      </c>
    </row>
    <row r="214" spans="2:65" s="13" customFormat="1">
      <c r="B214" s="152"/>
      <c r="D214" s="146" t="s">
        <v>133</v>
      </c>
      <c r="E214" s="153" t="s">
        <v>1</v>
      </c>
      <c r="F214" s="154" t="s">
        <v>290</v>
      </c>
      <c r="H214" s="155">
        <v>64</v>
      </c>
      <c r="I214" s="156"/>
      <c r="L214" s="152"/>
      <c r="M214" s="157"/>
      <c r="T214" s="158"/>
      <c r="AT214" s="153" t="s">
        <v>133</v>
      </c>
      <c r="AU214" s="153" t="s">
        <v>85</v>
      </c>
      <c r="AV214" s="13" t="s">
        <v>85</v>
      </c>
      <c r="AW214" s="13" t="s">
        <v>31</v>
      </c>
      <c r="AX214" s="13" t="s">
        <v>83</v>
      </c>
      <c r="AY214" s="153" t="s">
        <v>123</v>
      </c>
    </row>
    <row r="215" spans="2:65" s="1" customFormat="1" ht="33" customHeight="1">
      <c r="B215" s="32"/>
      <c r="C215" s="173" t="s">
        <v>291</v>
      </c>
      <c r="D215" s="173" t="s">
        <v>242</v>
      </c>
      <c r="E215" s="174" t="s">
        <v>292</v>
      </c>
      <c r="F215" s="175" t="s">
        <v>465</v>
      </c>
      <c r="G215" s="176" t="s">
        <v>239</v>
      </c>
      <c r="H215" s="177">
        <v>57</v>
      </c>
      <c r="I215" s="178"/>
      <c r="J215" s="179">
        <f t="shared" ref="J215:J230" si="10">ROUND(I215*H215,2)</f>
        <v>0</v>
      </c>
      <c r="K215" s="175" t="s">
        <v>1</v>
      </c>
      <c r="L215" s="180"/>
      <c r="M215" s="181" t="s">
        <v>1</v>
      </c>
      <c r="N215" s="182" t="s">
        <v>40</v>
      </c>
      <c r="P215" s="141">
        <f t="shared" ref="P215:P230" si="11">O215*H215</f>
        <v>0</v>
      </c>
      <c r="Q215" s="141">
        <v>0</v>
      </c>
      <c r="R215" s="141">
        <f t="shared" ref="R215:R230" si="12">Q215*H215</f>
        <v>0</v>
      </c>
      <c r="S215" s="141">
        <v>0</v>
      </c>
      <c r="T215" s="142">
        <f t="shared" ref="T215:T230" si="13">S215*H215</f>
        <v>0</v>
      </c>
      <c r="AR215" s="143" t="s">
        <v>181</v>
      </c>
      <c r="AT215" s="143" t="s">
        <v>242</v>
      </c>
      <c r="AU215" s="143" t="s">
        <v>85</v>
      </c>
      <c r="AY215" s="17" t="s">
        <v>123</v>
      </c>
      <c r="BE215" s="144">
        <f t="shared" ref="BE215:BE230" si="14">IF(N215="základní",J215,0)</f>
        <v>0</v>
      </c>
      <c r="BF215" s="144">
        <f t="shared" ref="BF215:BF230" si="15">IF(N215="snížená",J215,0)</f>
        <v>0</v>
      </c>
      <c r="BG215" s="144">
        <f t="shared" ref="BG215:BG230" si="16">IF(N215="zákl. přenesená",J215,0)</f>
        <v>0</v>
      </c>
      <c r="BH215" s="144">
        <f t="shared" ref="BH215:BH230" si="17">IF(N215="sníž. přenesená",J215,0)</f>
        <v>0</v>
      </c>
      <c r="BI215" s="144">
        <f t="shared" ref="BI215:BI230" si="18">IF(N215="nulová",J215,0)</f>
        <v>0</v>
      </c>
      <c r="BJ215" s="17" t="s">
        <v>83</v>
      </c>
      <c r="BK215" s="144">
        <f t="shared" ref="BK215:BK230" si="19">ROUND(I215*H215,2)</f>
        <v>0</v>
      </c>
      <c r="BL215" s="17" t="s">
        <v>131</v>
      </c>
      <c r="BM215" s="143" t="s">
        <v>293</v>
      </c>
    </row>
    <row r="216" spans="2:65" s="1" customFormat="1" ht="24.2" customHeight="1">
      <c r="B216" s="32"/>
      <c r="C216" s="173" t="s">
        <v>246</v>
      </c>
      <c r="D216" s="173" t="s">
        <v>242</v>
      </c>
      <c r="E216" s="174" t="s">
        <v>294</v>
      </c>
      <c r="F216" s="175" t="s">
        <v>466</v>
      </c>
      <c r="G216" s="176" t="s">
        <v>239</v>
      </c>
      <c r="H216" s="177">
        <v>7</v>
      </c>
      <c r="I216" s="178"/>
      <c r="J216" s="179">
        <f t="shared" si="10"/>
        <v>0</v>
      </c>
      <c r="K216" s="175" t="s">
        <v>1</v>
      </c>
      <c r="L216" s="180"/>
      <c r="M216" s="181" t="s">
        <v>1</v>
      </c>
      <c r="N216" s="182" t="s">
        <v>40</v>
      </c>
      <c r="P216" s="141">
        <f t="shared" si="11"/>
        <v>0</v>
      </c>
      <c r="Q216" s="141">
        <v>0</v>
      </c>
      <c r="R216" s="141">
        <f t="shared" si="12"/>
        <v>0</v>
      </c>
      <c r="S216" s="141">
        <v>0</v>
      </c>
      <c r="T216" s="142">
        <f t="shared" si="13"/>
        <v>0</v>
      </c>
      <c r="AR216" s="143" t="s">
        <v>181</v>
      </c>
      <c r="AT216" s="143" t="s">
        <v>242</v>
      </c>
      <c r="AU216" s="143" t="s">
        <v>85</v>
      </c>
      <c r="AY216" s="17" t="s">
        <v>123</v>
      </c>
      <c r="BE216" s="144">
        <f t="shared" si="14"/>
        <v>0</v>
      </c>
      <c r="BF216" s="144">
        <f t="shared" si="15"/>
        <v>0</v>
      </c>
      <c r="BG216" s="144">
        <f t="shared" si="16"/>
        <v>0</v>
      </c>
      <c r="BH216" s="144">
        <f t="shared" si="17"/>
        <v>0</v>
      </c>
      <c r="BI216" s="144">
        <f t="shared" si="18"/>
        <v>0</v>
      </c>
      <c r="BJ216" s="17" t="s">
        <v>83</v>
      </c>
      <c r="BK216" s="144">
        <f t="shared" si="19"/>
        <v>0</v>
      </c>
      <c r="BL216" s="17" t="s">
        <v>131</v>
      </c>
      <c r="BM216" s="143" t="s">
        <v>295</v>
      </c>
    </row>
    <row r="217" spans="2:65" s="1" customFormat="1" ht="37.9" customHeight="1">
      <c r="B217" s="32"/>
      <c r="C217" s="132" t="s">
        <v>296</v>
      </c>
      <c r="D217" s="132" t="s">
        <v>126</v>
      </c>
      <c r="E217" s="133" t="s">
        <v>297</v>
      </c>
      <c r="F217" s="134" t="s">
        <v>298</v>
      </c>
      <c r="G217" s="135" t="s">
        <v>239</v>
      </c>
      <c r="H217" s="136">
        <v>64</v>
      </c>
      <c r="I217" s="137"/>
      <c r="J217" s="138">
        <f t="shared" si="10"/>
        <v>0</v>
      </c>
      <c r="K217" s="134" t="s">
        <v>130</v>
      </c>
      <c r="L217" s="32"/>
      <c r="M217" s="139" t="s">
        <v>1</v>
      </c>
      <c r="N217" s="140" t="s">
        <v>40</v>
      </c>
      <c r="P217" s="141">
        <f t="shared" si="11"/>
        <v>0</v>
      </c>
      <c r="Q217" s="141">
        <v>0</v>
      </c>
      <c r="R217" s="141">
        <f t="shared" si="12"/>
        <v>0</v>
      </c>
      <c r="S217" s="141">
        <v>0</v>
      </c>
      <c r="T217" s="142">
        <f t="shared" si="13"/>
        <v>0</v>
      </c>
      <c r="AR217" s="143" t="s">
        <v>215</v>
      </c>
      <c r="AT217" s="143" t="s">
        <v>126</v>
      </c>
      <c r="AU217" s="143" t="s">
        <v>85</v>
      </c>
      <c r="AY217" s="17" t="s">
        <v>123</v>
      </c>
      <c r="BE217" s="144">
        <f t="shared" si="14"/>
        <v>0</v>
      </c>
      <c r="BF217" s="144">
        <f t="shared" si="15"/>
        <v>0</v>
      </c>
      <c r="BG217" s="144">
        <f t="shared" si="16"/>
        <v>0</v>
      </c>
      <c r="BH217" s="144">
        <f t="shared" si="17"/>
        <v>0</v>
      </c>
      <c r="BI217" s="144">
        <f t="shared" si="18"/>
        <v>0</v>
      </c>
      <c r="BJ217" s="17" t="s">
        <v>83</v>
      </c>
      <c r="BK217" s="144">
        <f t="shared" si="19"/>
        <v>0</v>
      </c>
      <c r="BL217" s="17" t="s">
        <v>215</v>
      </c>
      <c r="BM217" s="143" t="s">
        <v>299</v>
      </c>
    </row>
    <row r="218" spans="2:65" s="1" customFormat="1" ht="21.75" customHeight="1">
      <c r="B218" s="32"/>
      <c r="C218" s="132" t="s">
        <v>300</v>
      </c>
      <c r="D218" s="132" t="s">
        <v>126</v>
      </c>
      <c r="E218" s="133" t="s">
        <v>301</v>
      </c>
      <c r="F218" s="134" t="s">
        <v>302</v>
      </c>
      <c r="G218" s="135" t="s">
        <v>258</v>
      </c>
      <c r="H218" s="136">
        <v>40</v>
      </c>
      <c r="I218" s="137"/>
      <c r="J218" s="138">
        <f t="shared" si="10"/>
        <v>0</v>
      </c>
      <c r="K218" s="134" t="s">
        <v>1</v>
      </c>
      <c r="L218" s="32"/>
      <c r="M218" s="139" t="s">
        <v>1</v>
      </c>
      <c r="N218" s="140" t="s">
        <v>40</v>
      </c>
      <c r="P218" s="141">
        <f t="shared" si="11"/>
        <v>0</v>
      </c>
      <c r="Q218" s="141">
        <v>0</v>
      </c>
      <c r="R218" s="141">
        <f t="shared" si="12"/>
        <v>0</v>
      </c>
      <c r="S218" s="141">
        <v>0</v>
      </c>
      <c r="T218" s="142">
        <f t="shared" si="13"/>
        <v>0</v>
      </c>
      <c r="AR218" s="143" t="s">
        <v>215</v>
      </c>
      <c r="AT218" s="143" t="s">
        <v>126</v>
      </c>
      <c r="AU218" s="143" t="s">
        <v>85</v>
      </c>
      <c r="AY218" s="17" t="s">
        <v>123</v>
      </c>
      <c r="BE218" s="144">
        <f t="shared" si="14"/>
        <v>0</v>
      </c>
      <c r="BF218" s="144">
        <f t="shared" si="15"/>
        <v>0</v>
      </c>
      <c r="BG218" s="144">
        <f t="shared" si="16"/>
        <v>0</v>
      </c>
      <c r="BH218" s="144">
        <f t="shared" si="17"/>
        <v>0</v>
      </c>
      <c r="BI218" s="144">
        <f t="shared" si="18"/>
        <v>0</v>
      </c>
      <c r="BJ218" s="17" t="s">
        <v>83</v>
      </c>
      <c r="BK218" s="144">
        <f t="shared" si="19"/>
        <v>0</v>
      </c>
      <c r="BL218" s="17" t="s">
        <v>215</v>
      </c>
      <c r="BM218" s="143" t="s">
        <v>303</v>
      </c>
    </row>
    <row r="219" spans="2:65" s="1" customFormat="1" ht="16.5" customHeight="1">
      <c r="B219" s="32"/>
      <c r="C219" s="132" t="s">
        <v>304</v>
      </c>
      <c r="D219" s="132" t="s">
        <v>126</v>
      </c>
      <c r="E219" s="133" t="s">
        <v>305</v>
      </c>
      <c r="F219" s="134" t="s">
        <v>306</v>
      </c>
      <c r="G219" s="135" t="s">
        <v>245</v>
      </c>
      <c r="H219" s="136">
        <v>17</v>
      </c>
      <c r="I219" s="137"/>
      <c r="J219" s="138">
        <f t="shared" si="10"/>
        <v>0</v>
      </c>
      <c r="K219" s="134" t="s">
        <v>1</v>
      </c>
      <c r="L219" s="32"/>
      <c r="M219" s="139" t="s">
        <v>1</v>
      </c>
      <c r="N219" s="140" t="s">
        <v>40</v>
      </c>
      <c r="P219" s="141">
        <f t="shared" si="11"/>
        <v>0</v>
      </c>
      <c r="Q219" s="141">
        <v>0</v>
      </c>
      <c r="R219" s="141">
        <f t="shared" si="12"/>
        <v>0</v>
      </c>
      <c r="S219" s="141">
        <v>0</v>
      </c>
      <c r="T219" s="142">
        <f t="shared" si="13"/>
        <v>0</v>
      </c>
      <c r="AR219" s="143" t="s">
        <v>215</v>
      </c>
      <c r="AT219" s="143" t="s">
        <v>126</v>
      </c>
      <c r="AU219" s="143" t="s">
        <v>85</v>
      </c>
      <c r="AY219" s="17" t="s">
        <v>123</v>
      </c>
      <c r="BE219" s="144">
        <f t="shared" si="14"/>
        <v>0</v>
      </c>
      <c r="BF219" s="144">
        <f t="shared" si="15"/>
        <v>0</v>
      </c>
      <c r="BG219" s="144">
        <f t="shared" si="16"/>
        <v>0</v>
      </c>
      <c r="BH219" s="144">
        <f t="shared" si="17"/>
        <v>0</v>
      </c>
      <c r="BI219" s="144">
        <f t="shared" si="18"/>
        <v>0</v>
      </c>
      <c r="BJ219" s="17" t="s">
        <v>83</v>
      </c>
      <c r="BK219" s="144">
        <f t="shared" si="19"/>
        <v>0</v>
      </c>
      <c r="BL219" s="17" t="s">
        <v>215</v>
      </c>
      <c r="BM219" s="143" t="s">
        <v>307</v>
      </c>
    </row>
    <row r="220" spans="2:65" s="1" customFormat="1" ht="16.5" customHeight="1">
      <c r="B220" s="32"/>
      <c r="C220" s="132" t="s">
        <v>308</v>
      </c>
      <c r="D220" s="132" t="s">
        <v>126</v>
      </c>
      <c r="E220" s="133" t="s">
        <v>309</v>
      </c>
      <c r="F220" s="134" t="s">
        <v>310</v>
      </c>
      <c r="G220" s="135" t="s">
        <v>258</v>
      </c>
      <c r="H220" s="136">
        <v>2</v>
      </c>
      <c r="I220" s="137"/>
      <c r="J220" s="138">
        <f t="shared" si="10"/>
        <v>0</v>
      </c>
      <c r="K220" s="134" t="s">
        <v>1</v>
      </c>
      <c r="L220" s="32"/>
      <c r="M220" s="139" t="s">
        <v>1</v>
      </c>
      <c r="N220" s="140" t="s">
        <v>40</v>
      </c>
      <c r="P220" s="141">
        <f t="shared" si="11"/>
        <v>0</v>
      </c>
      <c r="Q220" s="141">
        <v>0</v>
      </c>
      <c r="R220" s="141">
        <f t="shared" si="12"/>
        <v>0</v>
      </c>
      <c r="S220" s="141">
        <v>0</v>
      </c>
      <c r="T220" s="142">
        <f t="shared" si="13"/>
        <v>0</v>
      </c>
      <c r="AR220" s="143" t="s">
        <v>215</v>
      </c>
      <c r="AT220" s="143" t="s">
        <v>126</v>
      </c>
      <c r="AU220" s="143" t="s">
        <v>85</v>
      </c>
      <c r="AY220" s="17" t="s">
        <v>123</v>
      </c>
      <c r="BE220" s="144">
        <f t="shared" si="14"/>
        <v>0</v>
      </c>
      <c r="BF220" s="144">
        <f t="shared" si="15"/>
        <v>0</v>
      </c>
      <c r="BG220" s="144">
        <f t="shared" si="16"/>
        <v>0</v>
      </c>
      <c r="BH220" s="144">
        <f t="shared" si="17"/>
        <v>0</v>
      </c>
      <c r="BI220" s="144">
        <f t="shared" si="18"/>
        <v>0</v>
      </c>
      <c r="BJ220" s="17" t="s">
        <v>83</v>
      </c>
      <c r="BK220" s="144">
        <f t="shared" si="19"/>
        <v>0</v>
      </c>
      <c r="BL220" s="17" t="s">
        <v>215</v>
      </c>
      <c r="BM220" s="143" t="s">
        <v>311</v>
      </c>
    </row>
    <row r="221" spans="2:65" s="1" customFormat="1" ht="55.5" customHeight="1">
      <c r="B221" s="32"/>
      <c r="C221" s="132" t="s">
        <v>312</v>
      </c>
      <c r="D221" s="132" t="s">
        <v>126</v>
      </c>
      <c r="E221" s="133" t="s">
        <v>313</v>
      </c>
      <c r="F221" s="134" t="s">
        <v>314</v>
      </c>
      <c r="G221" s="135" t="s">
        <v>315</v>
      </c>
      <c r="H221" s="136">
        <v>64</v>
      </c>
      <c r="I221" s="137"/>
      <c r="J221" s="138">
        <f t="shared" si="10"/>
        <v>0</v>
      </c>
      <c r="K221" s="134" t="s">
        <v>1</v>
      </c>
      <c r="L221" s="32"/>
      <c r="M221" s="139" t="s">
        <v>1</v>
      </c>
      <c r="N221" s="140" t="s">
        <v>40</v>
      </c>
      <c r="P221" s="141">
        <f t="shared" si="11"/>
        <v>0</v>
      </c>
      <c r="Q221" s="141">
        <v>0</v>
      </c>
      <c r="R221" s="141">
        <f t="shared" si="12"/>
        <v>0</v>
      </c>
      <c r="S221" s="141">
        <v>0</v>
      </c>
      <c r="T221" s="142">
        <f t="shared" si="13"/>
        <v>0</v>
      </c>
      <c r="AR221" s="143" t="s">
        <v>215</v>
      </c>
      <c r="AT221" s="143" t="s">
        <v>126</v>
      </c>
      <c r="AU221" s="143" t="s">
        <v>85</v>
      </c>
      <c r="AY221" s="17" t="s">
        <v>123</v>
      </c>
      <c r="BE221" s="144">
        <f t="shared" si="14"/>
        <v>0</v>
      </c>
      <c r="BF221" s="144">
        <f t="shared" si="15"/>
        <v>0</v>
      </c>
      <c r="BG221" s="144">
        <f t="shared" si="16"/>
        <v>0</v>
      </c>
      <c r="BH221" s="144">
        <f t="shared" si="17"/>
        <v>0</v>
      </c>
      <c r="BI221" s="144">
        <f t="shared" si="18"/>
        <v>0</v>
      </c>
      <c r="BJ221" s="17" t="s">
        <v>83</v>
      </c>
      <c r="BK221" s="144">
        <f t="shared" si="19"/>
        <v>0</v>
      </c>
      <c r="BL221" s="17" t="s">
        <v>215</v>
      </c>
      <c r="BM221" s="143" t="s">
        <v>316</v>
      </c>
    </row>
    <row r="222" spans="2:65" s="1" customFormat="1" ht="21.75" customHeight="1">
      <c r="B222" s="32"/>
      <c r="C222" s="132" t="s">
        <v>317</v>
      </c>
      <c r="D222" s="132" t="s">
        <v>126</v>
      </c>
      <c r="E222" s="133" t="s">
        <v>318</v>
      </c>
      <c r="F222" s="134" t="s">
        <v>319</v>
      </c>
      <c r="G222" s="135" t="s">
        <v>239</v>
      </c>
      <c r="H222" s="136">
        <v>30</v>
      </c>
      <c r="I222" s="137"/>
      <c r="J222" s="138">
        <f t="shared" si="10"/>
        <v>0</v>
      </c>
      <c r="K222" s="134" t="s">
        <v>130</v>
      </c>
      <c r="L222" s="32"/>
      <c r="M222" s="139" t="s">
        <v>1</v>
      </c>
      <c r="N222" s="140" t="s">
        <v>40</v>
      </c>
      <c r="P222" s="141">
        <f t="shared" si="11"/>
        <v>0</v>
      </c>
      <c r="Q222" s="141">
        <v>0</v>
      </c>
      <c r="R222" s="141">
        <f t="shared" si="12"/>
        <v>0</v>
      </c>
      <c r="S222" s="141">
        <v>0</v>
      </c>
      <c r="T222" s="142">
        <f t="shared" si="13"/>
        <v>0</v>
      </c>
      <c r="AR222" s="143" t="s">
        <v>215</v>
      </c>
      <c r="AT222" s="143" t="s">
        <v>126</v>
      </c>
      <c r="AU222" s="143" t="s">
        <v>85</v>
      </c>
      <c r="AY222" s="17" t="s">
        <v>123</v>
      </c>
      <c r="BE222" s="144">
        <f t="shared" si="14"/>
        <v>0</v>
      </c>
      <c r="BF222" s="144">
        <f t="shared" si="15"/>
        <v>0</v>
      </c>
      <c r="BG222" s="144">
        <f t="shared" si="16"/>
        <v>0</v>
      </c>
      <c r="BH222" s="144">
        <f t="shared" si="17"/>
        <v>0</v>
      </c>
      <c r="BI222" s="144">
        <f t="shared" si="18"/>
        <v>0</v>
      </c>
      <c r="BJ222" s="17" t="s">
        <v>83</v>
      </c>
      <c r="BK222" s="144">
        <f t="shared" si="19"/>
        <v>0</v>
      </c>
      <c r="BL222" s="17" t="s">
        <v>215</v>
      </c>
      <c r="BM222" s="143" t="s">
        <v>320</v>
      </c>
    </row>
    <row r="223" spans="2:65" s="1" customFormat="1" ht="16.5" customHeight="1">
      <c r="B223" s="32"/>
      <c r="C223" s="173" t="s">
        <v>321</v>
      </c>
      <c r="D223" s="173" t="s">
        <v>242</v>
      </c>
      <c r="E223" s="174" t="s">
        <v>322</v>
      </c>
      <c r="F223" s="175" t="s">
        <v>323</v>
      </c>
      <c r="G223" s="176" t="s">
        <v>245</v>
      </c>
      <c r="H223" s="177">
        <v>30</v>
      </c>
      <c r="I223" s="178"/>
      <c r="J223" s="179">
        <f t="shared" si="10"/>
        <v>0</v>
      </c>
      <c r="K223" s="175" t="s">
        <v>1</v>
      </c>
      <c r="L223" s="180"/>
      <c r="M223" s="181" t="s">
        <v>1</v>
      </c>
      <c r="N223" s="182" t="s">
        <v>40</v>
      </c>
      <c r="P223" s="141">
        <f t="shared" si="11"/>
        <v>0</v>
      </c>
      <c r="Q223" s="141">
        <v>6.4999999999999997E-3</v>
      </c>
      <c r="R223" s="141">
        <f t="shared" si="12"/>
        <v>0.19499999999999998</v>
      </c>
      <c r="S223" s="141">
        <v>0</v>
      </c>
      <c r="T223" s="142">
        <f t="shared" si="13"/>
        <v>0</v>
      </c>
      <c r="AR223" s="143" t="s">
        <v>246</v>
      </c>
      <c r="AT223" s="143" t="s">
        <v>242</v>
      </c>
      <c r="AU223" s="143" t="s">
        <v>85</v>
      </c>
      <c r="AY223" s="17" t="s">
        <v>123</v>
      </c>
      <c r="BE223" s="144">
        <f t="shared" si="14"/>
        <v>0</v>
      </c>
      <c r="BF223" s="144">
        <f t="shared" si="15"/>
        <v>0</v>
      </c>
      <c r="BG223" s="144">
        <f t="shared" si="16"/>
        <v>0</v>
      </c>
      <c r="BH223" s="144">
        <f t="shared" si="17"/>
        <v>0</v>
      </c>
      <c r="BI223" s="144">
        <f t="shared" si="18"/>
        <v>0</v>
      </c>
      <c r="BJ223" s="17" t="s">
        <v>83</v>
      </c>
      <c r="BK223" s="144">
        <f t="shared" si="19"/>
        <v>0</v>
      </c>
      <c r="BL223" s="17" t="s">
        <v>215</v>
      </c>
      <c r="BM223" s="143" t="s">
        <v>324</v>
      </c>
    </row>
    <row r="224" spans="2:65" s="1" customFormat="1" ht="16.5" customHeight="1">
      <c r="B224" s="32"/>
      <c r="C224" s="132" t="s">
        <v>325</v>
      </c>
      <c r="D224" s="132" t="s">
        <v>126</v>
      </c>
      <c r="E224" s="133" t="s">
        <v>326</v>
      </c>
      <c r="F224" s="134" t="s">
        <v>327</v>
      </c>
      <c r="G224" s="135" t="s">
        <v>328</v>
      </c>
      <c r="H224" s="136">
        <v>3</v>
      </c>
      <c r="I224" s="137"/>
      <c r="J224" s="138">
        <f t="shared" si="10"/>
        <v>0</v>
      </c>
      <c r="K224" s="134" t="s">
        <v>130</v>
      </c>
      <c r="L224" s="32"/>
      <c r="M224" s="139" t="s">
        <v>1</v>
      </c>
      <c r="N224" s="140" t="s">
        <v>40</v>
      </c>
      <c r="P224" s="141">
        <f t="shared" si="11"/>
        <v>0</v>
      </c>
      <c r="Q224" s="141">
        <v>1.1199999999999999E-3</v>
      </c>
      <c r="R224" s="141">
        <f t="shared" si="12"/>
        <v>3.3599999999999997E-3</v>
      </c>
      <c r="S224" s="141">
        <v>0</v>
      </c>
      <c r="T224" s="142">
        <f t="shared" si="13"/>
        <v>0</v>
      </c>
      <c r="AR224" s="143" t="s">
        <v>215</v>
      </c>
      <c r="AT224" s="143" t="s">
        <v>126</v>
      </c>
      <c r="AU224" s="143" t="s">
        <v>85</v>
      </c>
      <c r="AY224" s="17" t="s">
        <v>123</v>
      </c>
      <c r="BE224" s="144">
        <f t="shared" si="14"/>
        <v>0</v>
      </c>
      <c r="BF224" s="144">
        <f t="shared" si="15"/>
        <v>0</v>
      </c>
      <c r="BG224" s="144">
        <f t="shared" si="16"/>
        <v>0</v>
      </c>
      <c r="BH224" s="144">
        <f t="shared" si="17"/>
        <v>0</v>
      </c>
      <c r="BI224" s="144">
        <f t="shared" si="18"/>
        <v>0</v>
      </c>
      <c r="BJ224" s="17" t="s">
        <v>83</v>
      </c>
      <c r="BK224" s="144">
        <f t="shared" si="19"/>
        <v>0</v>
      </c>
      <c r="BL224" s="17" t="s">
        <v>215</v>
      </c>
      <c r="BM224" s="143" t="s">
        <v>329</v>
      </c>
    </row>
    <row r="225" spans="2:65" s="1" customFormat="1" ht="16.5" customHeight="1">
      <c r="B225" s="32"/>
      <c r="C225" s="173" t="s">
        <v>330</v>
      </c>
      <c r="D225" s="173" t="s">
        <v>242</v>
      </c>
      <c r="E225" s="174" t="s">
        <v>331</v>
      </c>
      <c r="F225" s="175" t="s">
        <v>332</v>
      </c>
      <c r="G225" s="176" t="s">
        <v>245</v>
      </c>
      <c r="H225" s="177">
        <v>3</v>
      </c>
      <c r="I225" s="178"/>
      <c r="J225" s="179">
        <f t="shared" si="10"/>
        <v>0</v>
      </c>
      <c r="K225" s="175" t="s">
        <v>1</v>
      </c>
      <c r="L225" s="180"/>
      <c r="M225" s="181" t="s">
        <v>1</v>
      </c>
      <c r="N225" s="182" t="s">
        <v>40</v>
      </c>
      <c r="P225" s="141">
        <f t="shared" si="11"/>
        <v>0</v>
      </c>
      <c r="Q225" s="141">
        <v>0</v>
      </c>
      <c r="R225" s="141">
        <f t="shared" si="12"/>
        <v>0</v>
      </c>
      <c r="S225" s="141">
        <v>0</v>
      </c>
      <c r="T225" s="142">
        <f t="shared" si="13"/>
        <v>0</v>
      </c>
      <c r="AR225" s="143" t="s">
        <v>246</v>
      </c>
      <c r="AT225" s="143" t="s">
        <v>242</v>
      </c>
      <c r="AU225" s="143" t="s">
        <v>85</v>
      </c>
      <c r="AY225" s="17" t="s">
        <v>123</v>
      </c>
      <c r="BE225" s="144">
        <f t="shared" si="14"/>
        <v>0</v>
      </c>
      <c r="BF225" s="144">
        <f t="shared" si="15"/>
        <v>0</v>
      </c>
      <c r="BG225" s="144">
        <f t="shared" si="16"/>
        <v>0</v>
      </c>
      <c r="BH225" s="144">
        <f t="shared" si="17"/>
        <v>0</v>
      </c>
      <c r="BI225" s="144">
        <f t="shared" si="18"/>
        <v>0</v>
      </c>
      <c r="BJ225" s="17" t="s">
        <v>83</v>
      </c>
      <c r="BK225" s="144">
        <f t="shared" si="19"/>
        <v>0</v>
      </c>
      <c r="BL225" s="17" t="s">
        <v>215</v>
      </c>
      <c r="BM225" s="143" t="s">
        <v>333</v>
      </c>
    </row>
    <row r="226" spans="2:65" s="1" customFormat="1" ht="16.5" customHeight="1">
      <c r="B226" s="32"/>
      <c r="C226" s="132" t="s">
        <v>334</v>
      </c>
      <c r="D226" s="132" t="s">
        <v>126</v>
      </c>
      <c r="E226" s="133" t="s">
        <v>335</v>
      </c>
      <c r="F226" s="134" t="s">
        <v>455</v>
      </c>
      <c r="G226" s="135" t="s">
        <v>336</v>
      </c>
      <c r="H226" s="183"/>
      <c r="I226" s="137"/>
      <c r="J226" s="138">
        <f t="shared" si="10"/>
        <v>0</v>
      </c>
      <c r="K226" s="134" t="s">
        <v>1</v>
      </c>
      <c r="L226" s="32"/>
      <c r="M226" s="139" t="s">
        <v>1</v>
      </c>
      <c r="N226" s="140" t="s">
        <v>40</v>
      </c>
      <c r="P226" s="141">
        <f t="shared" si="11"/>
        <v>0</v>
      </c>
      <c r="Q226" s="141">
        <v>0</v>
      </c>
      <c r="R226" s="141">
        <f t="shared" si="12"/>
        <v>0</v>
      </c>
      <c r="S226" s="141">
        <v>0</v>
      </c>
      <c r="T226" s="142">
        <f t="shared" si="13"/>
        <v>0</v>
      </c>
      <c r="AR226" s="143" t="s">
        <v>215</v>
      </c>
      <c r="AT226" s="143" t="s">
        <v>126</v>
      </c>
      <c r="AU226" s="143" t="s">
        <v>85</v>
      </c>
      <c r="AY226" s="17" t="s">
        <v>123</v>
      </c>
      <c r="BE226" s="144">
        <f t="shared" si="14"/>
        <v>0</v>
      </c>
      <c r="BF226" s="144">
        <f t="shared" si="15"/>
        <v>0</v>
      </c>
      <c r="BG226" s="144">
        <f t="shared" si="16"/>
        <v>0</v>
      </c>
      <c r="BH226" s="144">
        <f t="shared" si="17"/>
        <v>0</v>
      </c>
      <c r="BI226" s="144">
        <f t="shared" si="18"/>
        <v>0</v>
      </c>
      <c r="BJ226" s="17" t="s">
        <v>83</v>
      </c>
      <c r="BK226" s="144">
        <f t="shared" si="19"/>
        <v>0</v>
      </c>
      <c r="BL226" s="17" t="s">
        <v>215</v>
      </c>
      <c r="BM226" s="143" t="s">
        <v>337</v>
      </c>
    </row>
    <row r="227" spans="2:65" s="1" customFormat="1" ht="16.5" customHeight="1">
      <c r="B227" s="32"/>
      <c r="C227" s="173" t="s">
        <v>338</v>
      </c>
      <c r="D227" s="173" t="s">
        <v>242</v>
      </c>
      <c r="E227" s="174" t="s">
        <v>339</v>
      </c>
      <c r="F227" s="175" t="s">
        <v>456</v>
      </c>
      <c r="G227" s="176" t="s">
        <v>336</v>
      </c>
      <c r="H227" s="184"/>
      <c r="I227" s="178"/>
      <c r="J227" s="179">
        <f t="shared" si="10"/>
        <v>0</v>
      </c>
      <c r="K227" s="175" t="s">
        <v>1</v>
      </c>
      <c r="L227" s="180"/>
      <c r="M227" s="181" t="s">
        <v>1</v>
      </c>
      <c r="N227" s="182" t="s">
        <v>40</v>
      </c>
      <c r="P227" s="141">
        <f t="shared" si="11"/>
        <v>0</v>
      </c>
      <c r="Q227" s="141">
        <v>0</v>
      </c>
      <c r="R227" s="141">
        <f t="shared" si="12"/>
        <v>0</v>
      </c>
      <c r="S227" s="141">
        <v>0</v>
      </c>
      <c r="T227" s="142">
        <f t="shared" si="13"/>
        <v>0</v>
      </c>
      <c r="AR227" s="143" t="s">
        <v>246</v>
      </c>
      <c r="AT227" s="143" t="s">
        <v>242</v>
      </c>
      <c r="AU227" s="143" t="s">
        <v>85</v>
      </c>
      <c r="AY227" s="17" t="s">
        <v>123</v>
      </c>
      <c r="BE227" s="144">
        <f t="shared" si="14"/>
        <v>0</v>
      </c>
      <c r="BF227" s="144">
        <f t="shared" si="15"/>
        <v>0</v>
      </c>
      <c r="BG227" s="144">
        <f t="shared" si="16"/>
        <v>0</v>
      </c>
      <c r="BH227" s="144">
        <f t="shared" si="17"/>
        <v>0</v>
      </c>
      <c r="BI227" s="144">
        <f t="shared" si="18"/>
        <v>0</v>
      </c>
      <c r="BJ227" s="17" t="s">
        <v>83</v>
      </c>
      <c r="BK227" s="144">
        <f t="shared" si="19"/>
        <v>0</v>
      </c>
      <c r="BL227" s="17" t="s">
        <v>215</v>
      </c>
      <c r="BM227" s="143" t="s">
        <v>340</v>
      </c>
    </row>
    <row r="228" spans="2:65" s="1" customFormat="1" ht="16.5" customHeight="1">
      <c r="B228" s="32"/>
      <c r="C228" s="173" t="s">
        <v>341</v>
      </c>
      <c r="D228" s="173" t="s">
        <v>242</v>
      </c>
      <c r="E228" s="174" t="s">
        <v>342</v>
      </c>
      <c r="F228" s="175" t="s">
        <v>457</v>
      </c>
      <c r="G228" s="176" t="s">
        <v>336</v>
      </c>
      <c r="H228" s="184"/>
      <c r="I228" s="178"/>
      <c r="J228" s="179">
        <f t="shared" si="10"/>
        <v>0</v>
      </c>
      <c r="K228" s="175" t="s">
        <v>1</v>
      </c>
      <c r="L228" s="180"/>
      <c r="M228" s="181" t="s">
        <v>1</v>
      </c>
      <c r="N228" s="182" t="s">
        <v>40</v>
      </c>
      <c r="P228" s="141">
        <f t="shared" si="11"/>
        <v>0</v>
      </c>
      <c r="Q228" s="141">
        <v>0</v>
      </c>
      <c r="R228" s="141">
        <f t="shared" si="12"/>
        <v>0</v>
      </c>
      <c r="S228" s="141">
        <v>0</v>
      </c>
      <c r="T228" s="142">
        <f t="shared" si="13"/>
        <v>0</v>
      </c>
      <c r="AR228" s="143" t="s">
        <v>246</v>
      </c>
      <c r="AT228" s="143" t="s">
        <v>242</v>
      </c>
      <c r="AU228" s="143" t="s">
        <v>85</v>
      </c>
      <c r="AY228" s="17" t="s">
        <v>123</v>
      </c>
      <c r="BE228" s="144">
        <f t="shared" si="14"/>
        <v>0</v>
      </c>
      <c r="BF228" s="144">
        <f t="shared" si="15"/>
        <v>0</v>
      </c>
      <c r="BG228" s="144">
        <f t="shared" si="16"/>
        <v>0</v>
      </c>
      <c r="BH228" s="144">
        <f t="shared" si="17"/>
        <v>0</v>
      </c>
      <c r="BI228" s="144">
        <f t="shared" si="18"/>
        <v>0</v>
      </c>
      <c r="BJ228" s="17" t="s">
        <v>83</v>
      </c>
      <c r="BK228" s="144">
        <f t="shared" si="19"/>
        <v>0</v>
      </c>
      <c r="BL228" s="17" t="s">
        <v>215</v>
      </c>
      <c r="BM228" s="143" t="s">
        <v>343</v>
      </c>
    </row>
    <row r="229" spans="2:65" s="1" customFormat="1" ht="16.5" customHeight="1">
      <c r="B229" s="32"/>
      <c r="C229" s="173" t="s">
        <v>344</v>
      </c>
      <c r="D229" s="173" t="s">
        <v>242</v>
      </c>
      <c r="E229" s="174" t="s">
        <v>345</v>
      </c>
      <c r="F229" s="175" t="s">
        <v>458</v>
      </c>
      <c r="G229" s="176" t="s">
        <v>336</v>
      </c>
      <c r="H229" s="184"/>
      <c r="I229" s="178"/>
      <c r="J229" s="179">
        <f t="shared" si="10"/>
        <v>0</v>
      </c>
      <c r="K229" s="175" t="s">
        <v>1</v>
      </c>
      <c r="L229" s="180"/>
      <c r="M229" s="181" t="s">
        <v>1</v>
      </c>
      <c r="N229" s="182" t="s">
        <v>40</v>
      </c>
      <c r="P229" s="141">
        <f t="shared" si="11"/>
        <v>0</v>
      </c>
      <c r="Q229" s="141">
        <v>0</v>
      </c>
      <c r="R229" s="141">
        <f t="shared" si="12"/>
        <v>0</v>
      </c>
      <c r="S229" s="141">
        <v>0</v>
      </c>
      <c r="T229" s="142">
        <f t="shared" si="13"/>
        <v>0</v>
      </c>
      <c r="AR229" s="143" t="s">
        <v>246</v>
      </c>
      <c r="AT229" s="143" t="s">
        <v>242</v>
      </c>
      <c r="AU229" s="143" t="s">
        <v>85</v>
      </c>
      <c r="AY229" s="17" t="s">
        <v>123</v>
      </c>
      <c r="BE229" s="144">
        <f t="shared" si="14"/>
        <v>0</v>
      </c>
      <c r="BF229" s="144">
        <f t="shared" si="15"/>
        <v>0</v>
      </c>
      <c r="BG229" s="144">
        <f t="shared" si="16"/>
        <v>0</v>
      </c>
      <c r="BH229" s="144">
        <f t="shared" si="17"/>
        <v>0</v>
      </c>
      <c r="BI229" s="144">
        <f t="shared" si="18"/>
        <v>0</v>
      </c>
      <c r="BJ229" s="17" t="s">
        <v>83</v>
      </c>
      <c r="BK229" s="144">
        <f t="shared" si="19"/>
        <v>0</v>
      </c>
      <c r="BL229" s="17" t="s">
        <v>215</v>
      </c>
      <c r="BM229" s="143" t="s">
        <v>346</v>
      </c>
    </row>
    <row r="230" spans="2:65" s="1" customFormat="1" ht="37.9" customHeight="1">
      <c r="B230" s="32"/>
      <c r="C230" s="132" t="s">
        <v>347</v>
      </c>
      <c r="D230" s="132" t="s">
        <v>126</v>
      </c>
      <c r="E230" s="133" t="s">
        <v>348</v>
      </c>
      <c r="F230" s="134" t="s">
        <v>459</v>
      </c>
      <c r="G230" s="135" t="s">
        <v>349</v>
      </c>
      <c r="H230" s="136">
        <v>1</v>
      </c>
      <c r="I230" s="137"/>
      <c r="J230" s="138">
        <f t="shared" si="10"/>
        <v>0</v>
      </c>
      <c r="K230" s="134" t="s">
        <v>1</v>
      </c>
      <c r="L230" s="32"/>
      <c r="M230" s="139" t="s">
        <v>1</v>
      </c>
      <c r="N230" s="140" t="s">
        <v>40</v>
      </c>
      <c r="P230" s="141">
        <f t="shared" si="11"/>
        <v>0</v>
      </c>
      <c r="Q230" s="141">
        <v>0</v>
      </c>
      <c r="R230" s="141">
        <f t="shared" si="12"/>
        <v>0</v>
      </c>
      <c r="S230" s="141">
        <v>1.25</v>
      </c>
      <c r="T230" s="142">
        <f t="shared" si="13"/>
        <v>1.25</v>
      </c>
      <c r="AR230" s="143" t="s">
        <v>215</v>
      </c>
      <c r="AT230" s="143" t="s">
        <v>126</v>
      </c>
      <c r="AU230" s="143" t="s">
        <v>85</v>
      </c>
      <c r="AY230" s="17" t="s">
        <v>123</v>
      </c>
      <c r="BE230" s="144">
        <f t="shared" si="14"/>
        <v>0</v>
      </c>
      <c r="BF230" s="144">
        <f t="shared" si="15"/>
        <v>0</v>
      </c>
      <c r="BG230" s="144">
        <f t="shared" si="16"/>
        <v>0</v>
      </c>
      <c r="BH230" s="144">
        <f t="shared" si="17"/>
        <v>0</v>
      </c>
      <c r="BI230" s="144">
        <f t="shared" si="18"/>
        <v>0</v>
      </c>
      <c r="BJ230" s="17" t="s">
        <v>83</v>
      </c>
      <c r="BK230" s="144">
        <f t="shared" si="19"/>
        <v>0</v>
      </c>
      <c r="BL230" s="17" t="s">
        <v>215</v>
      </c>
      <c r="BM230" s="143" t="s">
        <v>350</v>
      </c>
    </row>
    <row r="231" spans="2:65" s="11" customFormat="1" ht="22.9" customHeight="1">
      <c r="B231" s="120"/>
      <c r="D231" s="121" t="s">
        <v>74</v>
      </c>
      <c r="E231" s="130" t="s">
        <v>351</v>
      </c>
      <c r="F231" s="130" t="s">
        <v>352</v>
      </c>
      <c r="I231" s="123"/>
      <c r="J231" s="131">
        <f>BK231</f>
        <v>0</v>
      </c>
      <c r="L231" s="120"/>
      <c r="M231" s="125"/>
      <c r="P231" s="126">
        <f>SUM(P232:P244)</f>
        <v>0</v>
      </c>
      <c r="R231" s="126">
        <f>SUM(R232:R244)</f>
        <v>0</v>
      </c>
      <c r="T231" s="127">
        <f>SUM(T232:T244)</f>
        <v>0</v>
      </c>
      <c r="AR231" s="121" t="s">
        <v>85</v>
      </c>
      <c r="AT231" s="128" t="s">
        <v>74</v>
      </c>
      <c r="AU231" s="128" t="s">
        <v>83</v>
      </c>
      <c r="AY231" s="121" t="s">
        <v>123</v>
      </c>
      <c r="BK231" s="129">
        <f>SUM(BK232:BK244)</f>
        <v>0</v>
      </c>
    </row>
    <row r="232" spans="2:65" s="1" customFormat="1" ht="24.2" customHeight="1">
      <c r="B232" s="32"/>
      <c r="C232" s="132" t="s">
        <v>353</v>
      </c>
      <c r="D232" s="132" t="s">
        <v>126</v>
      </c>
      <c r="E232" s="133" t="s">
        <v>354</v>
      </c>
      <c r="F232" s="134" t="s">
        <v>355</v>
      </c>
      <c r="G232" s="135" t="s">
        <v>356</v>
      </c>
      <c r="H232" s="136">
        <v>8</v>
      </c>
      <c r="I232" s="137"/>
      <c r="J232" s="138">
        <f>ROUND(I232*H232,2)</f>
        <v>0</v>
      </c>
      <c r="K232" s="134" t="s">
        <v>1</v>
      </c>
      <c r="L232" s="32"/>
      <c r="M232" s="139" t="s">
        <v>1</v>
      </c>
      <c r="N232" s="140" t="s">
        <v>40</v>
      </c>
      <c r="P232" s="141">
        <f>O232*H232</f>
        <v>0</v>
      </c>
      <c r="Q232" s="141">
        <v>0</v>
      </c>
      <c r="R232" s="141">
        <f>Q232*H232</f>
        <v>0</v>
      </c>
      <c r="S232" s="141">
        <v>0</v>
      </c>
      <c r="T232" s="142">
        <f>S232*H232</f>
        <v>0</v>
      </c>
      <c r="AR232" s="143" t="s">
        <v>215</v>
      </c>
      <c r="AT232" s="143" t="s">
        <v>126</v>
      </c>
      <c r="AU232" s="143" t="s">
        <v>85</v>
      </c>
      <c r="AY232" s="17" t="s">
        <v>123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17" t="s">
        <v>83</v>
      </c>
      <c r="BK232" s="144">
        <f>ROUND(I232*H232,2)</f>
        <v>0</v>
      </c>
      <c r="BL232" s="17" t="s">
        <v>215</v>
      </c>
      <c r="BM232" s="143" t="s">
        <v>357</v>
      </c>
    </row>
    <row r="233" spans="2:65" s="13" customFormat="1" ht="22.5">
      <c r="B233" s="152"/>
      <c r="D233" s="146" t="s">
        <v>133</v>
      </c>
      <c r="E233" s="153" t="s">
        <v>1</v>
      </c>
      <c r="F233" s="154" t="s">
        <v>358</v>
      </c>
      <c r="H233" s="155">
        <v>8</v>
      </c>
      <c r="I233" s="156"/>
      <c r="L233" s="152"/>
      <c r="M233" s="157"/>
      <c r="T233" s="158"/>
      <c r="AT233" s="153" t="s">
        <v>133</v>
      </c>
      <c r="AU233" s="153" t="s">
        <v>85</v>
      </c>
      <c r="AV233" s="13" t="s">
        <v>85</v>
      </c>
      <c r="AW233" s="13" t="s">
        <v>31</v>
      </c>
      <c r="AX233" s="13" t="s">
        <v>83</v>
      </c>
      <c r="AY233" s="153" t="s">
        <v>123</v>
      </c>
    </row>
    <row r="234" spans="2:65" s="1" customFormat="1" ht="24.2" customHeight="1">
      <c r="B234" s="32"/>
      <c r="C234" s="132" t="s">
        <v>359</v>
      </c>
      <c r="D234" s="132" t="s">
        <v>126</v>
      </c>
      <c r="E234" s="133" t="s">
        <v>360</v>
      </c>
      <c r="F234" s="134" t="s">
        <v>361</v>
      </c>
      <c r="G234" s="135" t="s">
        <v>239</v>
      </c>
      <c r="H234" s="136">
        <v>5</v>
      </c>
      <c r="I234" s="137"/>
      <c r="J234" s="138">
        <f>ROUND(I234*H234,2)</f>
        <v>0</v>
      </c>
      <c r="K234" s="134" t="s">
        <v>130</v>
      </c>
      <c r="L234" s="32"/>
      <c r="M234" s="139" t="s">
        <v>1</v>
      </c>
      <c r="N234" s="140" t="s">
        <v>40</v>
      </c>
      <c r="P234" s="141">
        <f>O234*H234</f>
        <v>0</v>
      </c>
      <c r="Q234" s="141">
        <v>0</v>
      </c>
      <c r="R234" s="141">
        <f>Q234*H234</f>
        <v>0</v>
      </c>
      <c r="S234" s="141">
        <v>0</v>
      </c>
      <c r="T234" s="142">
        <f>S234*H234</f>
        <v>0</v>
      </c>
      <c r="AR234" s="143" t="s">
        <v>215</v>
      </c>
      <c r="AT234" s="143" t="s">
        <v>126</v>
      </c>
      <c r="AU234" s="143" t="s">
        <v>85</v>
      </c>
      <c r="AY234" s="17" t="s">
        <v>123</v>
      </c>
      <c r="BE234" s="144">
        <f>IF(N234="základní",J234,0)</f>
        <v>0</v>
      </c>
      <c r="BF234" s="144">
        <f>IF(N234="snížená",J234,0)</f>
        <v>0</v>
      </c>
      <c r="BG234" s="144">
        <f>IF(N234="zákl. přenesená",J234,0)</f>
        <v>0</v>
      </c>
      <c r="BH234" s="144">
        <f>IF(N234="sníž. přenesená",J234,0)</f>
        <v>0</v>
      </c>
      <c r="BI234" s="144">
        <f>IF(N234="nulová",J234,0)</f>
        <v>0</v>
      </c>
      <c r="BJ234" s="17" t="s">
        <v>83</v>
      </c>
      <c r="BK234" s="144">
        <f>ROUND(I234*H234,2)</f>
        <v>0</v>
      </c>
      <c r="BL234" s="17" t="s">
        <v>215</v>
      </c>
      <c r="BM234" s="143" t="s">
        <v>362</v>
      </c>
    </row>
    <row r="235" spans="2:65" s="13" customFormat="1">
      <c r="B235" s="152"/>
      <c r="D235" s="146" t="s">
        <v>133</v>
      </c>
      <c r="E235" s="153" t="s">
        <v>1</v>
      </c>
      <c r="F235" s="154" t="s">
        <v>363</v>
      </c>
      <c r="H235" s="155">
        <v>5</v>
      </c>
      <c r="I235" s="156"/>
      <c r="L235" s="152"/>
      <c r="M235" s="157"/>
      <c r="T235" s="158"/>
      <c r="AT235" s="153" t="s">
        <v>133</v>
      </c>
      <c r="AU235" s="153" t="s">
        <v>85</v>
      </c>
      <c r="AV235" s="13" t="s">
        <v>85</v>
      </c>
      <c r="AW235" s="13" t="s">
        <v>31</v>
      </c>
      <c r="AX235" s="13" t="s">
        <v>83</v>
      </c>
      <c r="AY235" s="153" t="s">
        <v>123</v>
      </c>
    </row>
    <row r="236" spans="2:65" s="1" customFormat="1" ht="16.5" customHeight="1">
      <c r="B236" s="32"/>
      <c r="C236" s="173" t="s">
        <v>364</v>
      </c>
      <c r="D236" s="173" t="s">
        <v>242</v>
      </c>
      <c r="E236" s="174" t="s">
        <v>365</v>
      </c>
      <c r="F236" s="175" t="s">
        <v>366</v>
      </c>
      <c r="G236" s="176" t="s">
        <v>245</v>
      </c>
      <c r="H236" s="177">
        <v>1</v>
      </c>
      <c r="I236" s="178"/>
      <c r="J236" s="179">
        <f>ROUND(I236*H236,2)</f>
        <v>0</v>
      </c>
      <c r="K236" s="175" t="s">
        <v>1</v>
      </c>
      <c r="L236" s="180"/>
      <c r="M236" s="181" t="s">
        <v>1</v>
      </c>
      <c r="N236" s="182" t="s">
        <v>40</v>
      </c>
      <c r="P236" s="141">
        <f>O236*H236</f>
        <v>0</v>
      </c>
      <c r="Q236" s="141">
        <v>0</v>
      </c>
      <c r="R236" s="141">
        <f>Q236*H236</f>
        <v>0</v>
      </c>
      <c r="S236" s="141">
        <v>0</v>
      </c>
      <c r="T236" s="142">
        <f>S236*H236</f>
        <v>0</v>
      </c>
      <c r="AR236" s="143" t="s">
        <v>246</v>
      </c>
      <c r="AT236" s="143" t="s">
        <v>242</v>
      </c>
      <c r="AU236" s="143" t="s">
        <v>85</v>
      </c>
      <c r="AY236" s="17" t="s">
        <v>123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7" t="s">
        <v>83</v>
      </c>
      <c r="BK236" s="144">
        <f>ROUND(I236*H236,2)</f>
        <v>0</v>
      </c>
      <c r="BL236" s="17" t="s">
        <v>215</v>
      </c>
      <c r="BM236" s="143" t="s">
        <v>367</v>
      </c>
    </row>
    <row r="237" spans="2:65" s="1" customFormat="1" ht="16.5" customHeight="1">
      <c r="B237" s="32"/>
      <c r="C237" s="173" t="s">
        <v>368</v>
      </c>
      <c r="D237" s="173" t="s">
        <v>242</v>
      </c>
      <c r="E237" s="174" t="s">
        <v>369</v>
      </c>
      <c r="F237" s="175" t="s">
        <v>370</v>
      </c>
      <c r="G237" s="176" t="s">
        <v>245</v>
      </c>
      <c r="H237" s="177">
        <v>4</v>
      </c>
      <c r="I237" s="178"/>
      <c r="J237" s="179">
        <f>ROUND(I237*H237,2)</f>
        <v>0</v>
      </c>
      <c r="K237" s="175" t="s">
        <v>1</v>
      </c>
      <c r="L237" s="180"/>
      <c r="M237" s="181" t="s">
        <v>1</v>
      </c>
      <c r="N237" s="182" t="s">
        <v>40</v>
      </c>
      <c r="P237" s="141">
        <f>O237*H237</f>
        <v>0</v>
      </c>
      <c r="Q237" s="141">
        <v>0</v>
      </c>
      <c r="R237" s="141">
        <f>Q237*H237</f>
        <v>0</v>
      </c>
      <c r="S237" s="141">
        <v>0</v>
      </c>
      <c r="T237" s="142">
        <f>S237*H237</f>
        <v>0</v>
      </c>
      <c r="AR237" s="143" t="s">
        <v>246</v>
      </c>
      <c r="AT237" s="143" t="s">
        <v>242</v>
      </c>
      <c r="AU237" s="143" t="s">
        <v>85</v>
      </c>
      <c r="AY237" s="17" t="s">
        <v>123</v>
      </c>
      <c r="BE237" s="144">
        <f>IF(N237="základní",J237,0)</f>
        <v>0</v>
      </c>
      <c r="BF237" s="144">
        <f>IF(N237="snížená",J237,0)</f>
        <v>0</v>
      </c>
      <c r="BG237" s="144">
        <f>IF(N237="zákl. přenesená",J237,0)</f>
        <v>0</v>
      </c>
      <c r="BH237" s="144">
        <f>IF(N237="sníž. přenesená",J237,0)</f>
        <v>0</v>
      </c>
      <c r="BI237" s="144">
        <f>IF(N237="nulová",J237,0)</f>
        <v>0</v>
      </c>
      <c r="BJ237" s="17" t="s">
        <v>83</v>
      </c>
      <c r="BK237" s="144">
        <f>ROUND(I237*H237,2)</f>
        <v>0</v>
      </c>
      <c r="BL237" s="17" t="s">
        <v>215</v>
      </c>
      <c r="BM237" s="143" t="s">
        <v>371</v>
      </c>
    </row>
    <row r="238" spans="2:65" s="1" customFormat="1" ht="16.5" customHeight="1">
      <c r="B238" s="32"/>
      <c r="C238" s="132" t="s">
        <v>372</v>
      </c>
      <c r="D238" s="132" t="s">
        <v>126</v>
      </c>
      <c r="E238" s="133" t="s">
        <v>373</v>
      </c>
      <c r="F238" s="134" t="s">
        <v>374</v>
      </c>
      <c r="G238" s="135" t="s">
        <v>315</v>
      </c>
      <c r="H238" s="136">
        <v>1</v>
      </c>
      <c r="I238" s="137"/>
      <c r="J238" s="138">
        <f>ROUND(I238*H238,2)</f>
        <v>0</v>
      </c>
      <c r="K238" s="134" t="s">
        <v>1</v>
      </c>
      <c r="L238" s="32"/>
      <c r="M238" s="139" t="s">
        <v>1</v>
      </c>
      <c r="N238" s="140" t="s">
        <v>40</v>
      </c>
      <c r="P238" s="141">
        <f>O238*H238</f>
        <v>0</v>
      </c>
      <c r="Q238" s="141">
        <v>0</v>
      </c>
      <c r="R238" s="141">
        <f>Q238*H238</f>
        <v>0</v>
      </c>
      <c r="S238" s="141">
        <v>0</v>
      </c>
      <c r="T238" s="142">
        <f>S238*H238</f>
        <v>0</v>
      </c>
      <c r="AR238" s="143" t="s">
        <v>215</v>
      </c>
      <c r="AT238" s="143" t="s">
        <v>126</v>
      </c>
      <c r="AU238" s="143" t="s">
        <v>85</v>
      </c>
      <c r="AY238" s="17" t="s">
        <v>123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7" t="s">
        <v>83</v>
      </c>
      <c r="BK238" s="144">
        <f>ROUND(I238*H238,2)</f>
        <v>0</v>
      </c>
      <c r="BL238" s="17" t="s">
        <v>215</v>
      </c>
      <c r="BM238" s="143" t="s">
        <v>375</v>
      </c>
    </row>
    <row r="239" spans="2:65" s="13" customFormat="1" ht="22.5">
      <c r="B239" s="152"/>
      <c r="D239" s="146" t="s">
        <v>133</v>
      </c>
      <c r="E239" s="153" t="s">
        <v>1</v>
      </c>
      <c r="F239" s="154" t="s">
        <v>376</v>
      </c>
      <c r="H239" s="155">
        <v>1</v>
      </c>
      <c r="I239" s="156"/>
      <c r="L239" s="152"/>
      <c r="M239" s="157"/>
      <c r="T239" s="158"/>
      <c r="AT239" s="153" t="s">
        <v>133</v>
      </c>
      <c r="AU239" s="153" t="s">
        <v>85</v>
      </c>
      <c r="AV239" s="13" t="s">
        <v>85</v>
      </c>
      <c r="AW239" s="13" t="s">
        <v>31</v>
      </c>
      <c r="AX239" s="13" t="s">
        <v>83</v>
      </c>
      <c r="AY239" s="153" t="s">
        <v>123</v>
      </c>
    </row>
    <row r="240" spans="2:65" s="1" customFormat="1" ht="24.2" customHeight="1">
      <c r="B240" s="32"/>
      <c r="C240" s="132" t="s">
        <v>377</v>
      </c>
      <c r="D240" s="132" t="s">
        <v>126</v>
      </c>
      <c r="E240" s="133" t="s">
        <v>378</v>
      </c>
      <c r="F240" s="134" t="s">
        <v>379</v>
      </c>
      <c r="G240" s="135" t="s">
        <v>239</v>
      </c>
      <c r="H240" s="136">
        <v>26</v>
      </c>
      <c r="I240" s="137"/>
      <c r="J240" s="138">
        <f>ROUND(I240*H240,2)</f>
        <v>0</v>
      </c>
      <c r="K240" s="134" t="s">
        <v>130</v>
      </c>
      <c r="L240" s="32"/>
      <c r="M240" s="139" t="s">
        <v>1</v>
      </c>
      <c r="N240" s="140" t="s">
        <v>40</v>
      </c>
      <c r="P240" s="141">
        <f>O240*H240</f>
        <v>0</v>
      </c>
      <c r="Q240" s="141">
        <v>0</v>
      </c>
      <c r="R240" s="141">
        <f>Q240*H240</f>
        <v>0</v>
      </c>
      <c r="S240" s="141">
        <v>0</v>
      </c>
      <c r="T240" s="142">
        <f>S240*H240</f>
        <v>0</v>
      </c>
      <c r="AR240" s="143" t="s">
        <v>215</v>
      </c>
      <c r="AT240" s="143" t="s">
        <v>126</v>
      </c>
      <c r="AU240" s="143" t="s">
        <v>85</v>
      </c>
      <c r="AY240" s="17" t="s">
        <v>123</v>
      </c>
      <c r="BE240" s="144">
        <f>IF(N240="základní",J240,0)</f>
        <v>0</v>
      </c>
      <c r="BF240" s="144">
        <f>IF(N240="snížená",J240,0)</f>
        <v>0</v>
      </c>
      <c r="BG240" s="144">
        <f>IF(N240="zákl. přenesená",J240,0)</f>
        <v>0</v>
      </c>
      <c r="BH240" s="144">
        <f>IF(N240="sníž. přenesená",J240,0)</f>
        <v>0</v>
      </c>
      <c r="BI240" s="144">
        <f>IF(N240="nulová",J240,0)</f>
        <v>0</v>
      </c>
      <c r="BJ240" s="17" t="s">
        <v>83</v>
      </c>
      <c r="BK240" s="144">
        <f>ROUND(I240*H240,2)</f>
        <v>0</v>
      </c>
      <c r="BL240" s="17" t="s">
        <v>215</v>
      </c>
      <c r="BM240" s="143" t="s">
        <v>380</v>
      </c>
    </row>
    <row r="241" spans="2:65" s="1" customFormat="1" ht="16.5" customHeight="1">
      <c r="B241" s="32"/>
      <c r="C241" s="132" t="s">
        <v>381</v>
      </c>
      <c r="D241" s="132" t="s">
        <v>126</v>
      </c>
      <c r="E241" s="133" t="s">
        <v>382</v>
      </c>
      <c r="F241" s="134" t="s">
        <v>455</v>
      </c>
      <c r="G241" s="135" t="s">
        <v>336</v>
      </c>
      <c r="H241" s="183"/>
      <c r="I241" s="137"/>
      <c r="J241" s="138">
        <f>ROUND(I241*H241,2)</f>
        <v>0</v>
      </c>
      <c r="K241" s="134" t="s">
        <v>1</v>
      </c>
      <c r="L241" s="32"/>
      <c r="M241" s="139" t="s">
        <v>1</v>
      </c>
      <c r="N241" s="140" t="s">
        <v>40</v>
      </c>
      <c r="P241" s="141">
        <f>O241*H241</f>
        <v>0</v>
      </c>
      <c r="Q241" s="141">
        <v>0</v>
      </c>
      <c r="R241" s="141">
        <f>Q241*H241</f>
        <v>0</v>
      </c>
      <c r="S241" s="141">
        <v>0</v>
      </c>
      <c r="T241" s="142">
        <f>S241*H241</f>
        <v>0</v>
      </c>
      <c r="AR241" s="143" t="s">
        <v>215</v>
      </c>
      <c r="AT241" s="143" t="s">
        <v>126</v>
      </c>
      <c r="AU241" s="143" t="s">
        <v>85</v>
      </c>
      <c r="AY241" s="17" t="s">
        <v>123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7" t="s">
        <v>83</v>
      </c>
      <c r="BK241" s="144">
        <f>ROUND(I241*H241,2)</f>
        <v>0</v>
      </c>
      <c r="BL241" s="17" t="s">
        <v>215</v>
      </c>
      <c r="BM241" s="143" t="s">
        <v>383</v>
      </c>
    </row>
    <row r="242" spans="2:65" s="1" customFormat="1" ht="16.5" customHeight="1">
      <c r="B242" s="32"/>
      <c r="C242" s="173" t="s">
        <v>384</v>
      </c>
      <c r="D242" s="173" t="s">
        <v>242</v>
      </c>
      <c r="E242" s="174" t="s">
        <v>385</v>
      </c>
      <c r="F242" s="175" t="s">
        <v>456</v>
      </c>
      <c r="G242" s="176" t="s">
        <v>336</v>
      </c>
      <c r="H242" s="184"/>
      <c r="I242" s="178"/>
      <c r="J242" s="179">
        <f>ROUND(I242*H242,2)</f>
        <v>0</v>
      </c>
      <c r="K242" s="175" t="s">
        <v>1</v>
      </c>
      <c r="L242" s="180"/>
      <c r="M242" s="181" t="s">
        <v>1</v>
      </c>
      <c r="N242" s="182" t="s">
        <v>40</v>
      </c>
      <c r="P242" s="141">
        <f>O242*H242</f>
        <v>0</v>
      </c>
      <c r="Q242" s="141">
        <v>0</v>
      </c>
      <c r="R242" s="141">
        <f>Q242*H242</f>
        <v>0</v>
      </c>
      <c r="S242" s="141">
        <v>0</v>
      </c>
      <c r="T242" s="142">
        <f>S242*H242</f>
        <v>0</v>
      </c>
      <c r="AR242" s="143" t="s">
        <v>246</v>
      </c>
      <c r="AT242" s="143" t="s">
        <v>242</v>
      </c>
      <c r="AU242" s="143" t="s">
        <v>85</v>
      </c>
      <c r="AY242" s="17" t="s">
        <v>123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7" t="s">
        <v>83</v>
      </c>
      <c r="BK242" s="144">
        <f>ROUND(I242*H242,2)</f>
        <v>0</v>
      </c>
      <c r="BL242" s="17" t="s">
        <v>215</v>
      </c>
      <c r="BM242" s="143" t="s">
        <v>386</v>
      </c>
    </row>
    <row r="243" spans="2:65" s="1" customFormat="1" ht="16.5" customHeight="1">
      <c r="B243" s="32"/>
      <c r="C243" s="173" t="s">
        <v>387</v>
      </c>
      <c r="D243" s="173" t="s">
        <v>242</v>
      </c>
      <c r="E243" s="174" t="s">
        <v>388</v>
      </c>
      <c r="F243" s="175" t="s">
        <v>457</v>
      </c>
      <c r="G243" s="176" t="s">
        <v>336</v>
      </c>
      <c r="H243" s="184"/>
      <c r="I243" s="178"/>
      <c r="J243" s="179">
        <f>ROUND(I243*H243,2)</f>
        <v>0</v>
      </c>
      <c r="K243" s="175" t="s">
        <v>1</v>
      </c>
      <c r="L243" s="180"/>
      <c r="M243" s="181" t="s">
        <v>1</v>
      </c>
      <c r="N243" s="182" t="s">
        <v>40</v>
      </c>
      <c r="P243" s="141">
        <f>O243*H243</f>
        <v>0</v>
      </c>
      <c r="Q243" s="141">
        <v>0</v>
      </c>
      <c r="R243" s="141">
        <f>Q243*H243</f>
        <v>0</v>
      </c>
      <c r="S243" s="141">
        <v>0</v>
      </c>
      <c r="T243" s="142">
        <f>S243*H243</f>
        <v>0</v>
      </c>
      <c r="AR243" s="143" t="s">
        <v>246</v>
      </c>
      <c r="AT243" s="143" t="s">
        <v>242</v>
      </c>
      <c r="AU243" s="143" t="s">
        <v>85</v>
      </c>
      <c r="AY243" s="17" t="s">
        <v>123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17" t="s">
        <v>83</v>
      </c>
      <c r="BK243" s="144">
        <f>ROUND(I243*H243,2)</f>
        <v>0</v>
      </c>
      <c r="BL243" s="17" t="s">
        <v>215</v>
      </c>
      <c r="BM243" s="143" t="s">
        <v>389</v>
      </c>
    </row>
    <row r="244" spans="2:65" s="1" customFormat="1" ht="16.5" customHeight="1">
      <c r="B244" s="32"/>
      <c r="C244" s="173" t="s">
        <v>390</v>
      </c>
      <c r="D244" s="173" t="s">
        <v>242</v>
      </c>
      <c r="E244" s="174" t="s">
        <v>391</v>
      </c>
      <c r="F244" s="175" t="s">
        <v>458</v>
      </c>
      <c r="G244" s="176" t="s">
        <v>336</v>
      </c>
      <c r="H244" s="184"/>
      <c r="I244" s="178"/>
      <c r="J244" s="179">
        <f>ROUND(I244*H244,2)</f>
        <v>0</v>
      </c>
      <c r="K244" s="175" t="s">
        <v>1</v>
      </c>
      <c r="L244" s="180"/>
      <c r="M244" s="181" t="s">
        <v>1</v>
      </c>
      <c r="N244" s="182" t="s">
        <v>40</v>
      </c>
      <c r="P244" s="141">
        <f>O244*H244</f>
        <v>0</v>
      </c>
      <c r="Q244" s="141">
        <v>0</v>
      </c>
      <c r="R244" s="141">
        <f>Q244*H244</f>
        <v>0</v>
      </c>
      <c r="S244" s="141">
        <v>0</v>
      </c>
      <c r="T244" s="142">
        <f>S244*H244</f>
        <v>0</v>
      </c>
      <c r="AR244" s="143" t="s">
        <v>246</v>
      </c>
      <c r="AT244" s="143" t="s">
        <v>242</v>
      </c>
      <c r="AU244" s="143" t="s">
        <v>85</v>
      </c>
      <c r="AY244" s="17" t="s">
        <v>123</v>
      </c>
      <c r="BE244" s="144">
        <f>IF(N244="základní",J244,0)</f>
        <v>0</v>
      </c>
      <c r="BF244" s="144">
        <f>IF(N244="snížená",J244,0)</f>
        <v>0</v>
      </c>
      <c r="BG244" s="144">
        <f>IF(N244="zákl. přenesená",J244,0)</f>
        <v>0</v>
      </c>
      <c r="BH244" s="144">
        <f>IF(N244="sníž. přenesená",J244,0)</f>
        <v>0</v>
      </c>
      <c r="BI244" s="144">
        <f>IF(N244="nulová",J244,0)</f>
        <v>0</v>
      </c>
      <c r="BJ244" s="17" t="s">
        <v>83</v>
      </c>
      <c r="BK244" s="144">
        <f>ROUND(I244*H244,2)</f>
        <v>0</v>
      </c>
      <c r="BL244" s="17" t="s">
        <v>215</v>
      </c>
      <c r="BM244" s="143" t="s">
        <v>392</v>
      </c>
    </row>
    <row r="245" spans="2:65" s="11" customFormat="1" ht="22.9" customHeight="1">
      <c r="B245" s="120"/>
      <c r="D245" s="121" t="s">
        <v>74</v>
      </c>
      <c r="E245" s="130" t="s">
        <v>393</v>
      </c>
      <c r="F245" s="130" t="s">
        <v>394</v>
      </c>
      <c r="I245" s="123"/>
      <c r="J245" s="131">
        <f>BK245</f>
        <v>0</v>
      </c>
      <c r="L245" s="120"/>
      <c r="M245" s="125"/>
      <c r="P245" s="126">
        <f>P246</f>
        <v>0</v>
      </c>
      <c r="R245" s="126">
        <f>R246</f>
        <v>0</v>
      </c>
      <c r="T245" s="127">
        <f>T246</f>
        <v>0</v>
      </c>
      <c r="AR245" s="121" t="s">
        <v>85</v>
      </c>
      <c r="AT245" s="128" t="s">
        <v>74</v>
      </c>
      <c r="AU245" s="128" t="s">
        <v>83</v>
      </c>
      <c r="AY245" s="121" t="s">
        <v>123</v>
      </c>
      <c r="BK245" s="129">
        <f>BK246</f>
        <v>0</v>
      </c>
    </row>
    <row r="246" spans="2:65" s="1" customFormat="1" ht="37.9" customHeight="1">
      <c r="B246" s="32"/>
      <c r="C246" s="132" t="s">
        <v>395</v>
      </c>
      <c r="D246" s="132" t="s">
        <v>126</v>
      </c>
      <c r="E246" s="133" t="s">
        <v>396</v>
      </c>
      <c r="F246" s="134" t="s">
        <v>460</v>
      </c>
      <c r="G246" s="135" t="s">
        <v>239</v>
      </c>
      <c r="H246" s="136">
        <v>1</v>
      </c>
      <c r="I246" s="137"/>
      <c r="J246" s="138">
        <f>ROUND(I246*H246,2)</f>
        <v>0</v>
      </c>
      <c r="K246" s="134" t="s">
        <v>1</v>
      </c>
      <c r="L246" s="32"/>
      <c r="M246" s="139" t="s">
        <v>1</v>
      </c>
      <c r="N246" s="140" t="s">
        <v>40</v>
      </c>
      <c r="P246" s="141">
        <f>O246*H246</f>
        <v>0</v>
      </c>
      <c r="Q246" s="141">
        <v>0</v>
      </c>
      <c r="R246" s="141">
        <f>Q246*H246</f>
        <v>0</v>
      </c>
      <c r="S246" s="141">
        <v>0</v>
      </c>
      <c r="T246" s="142">
        <f>S246*H246</f>
        <v>0</v>
      </c>
      <c r="AR246" s="143" t="s">
        <v>215</v>
      </c>
      <c r="AT246" s="143" t="s">
        <v>126</v>
      </c>
      <c r="AU246" s="143" t="s">
        <v>85</v>
      </c>
      <c r="AY246" s="17" t="s">
        <v>123</v>
      </c>
      <c r="BE246" s="144">
        <f>IF(N246="základní",J246,0)</f>
        <v>0</v>
      </c>
      <c r="BF246" s="144">
        <f>IF(N246="snížená",J246,0)</f>
        <v>0</v>
      </c>
      <c r="BG246" s="144">
        <f>IF(N246="zákl. přenesená",J246,0)</f>
        <v>0</v>
      </c>
      <c r="BH246" s="144">
        <f>IF(N246="sníž. přenesená",J246,0)</f>
        <v>0</v>
      </c>
      <c r="BI246" s="144">
        <f>IF(N246="nulová",J246,0)</f>
        <v>0</v>
      </c>
      <c r="BJ246" s="17" t="s">
        <v>83</v>
      </c>
      <c r="BK246" s="144">
        <f>ROUND(I246*H246,2)</f>
        <v>0</v>
      </c>
      <c r="BL246" s="17" t="s">
        <v>215</v>
      </c>
      <c r="BM246" s="143" t="s">
        <v>397</v>
      </c>
    </row>
    <row r="247" spans="2:65" s="11" customFormat="1" ht="22.9" customHeight="1">
      <c r="B247" s="120"/>
      <c r="D247" s="121" t="s">
        <v>74</v>
      </c>
      <c r="E247" s="130" t="s">
        <v>398</v>
      </c>
      <c r="F247" s="130" t="s">
        <v>399</v>
      </c>
      <c r="I247" s="123"/>
      <c r="J247" s="131">
        <f>BK247</f>
        <v>0</v>
      </c>
      <c r="L247" s="120"/>
      <c r="M247" s="125"/>
      <c r="P247" s="126">
        <f>SUM(P248:P266)</f>
        <v>0</v>
      </c>
      <c r="R247" s="126">
        <f>SUM(R248:R266)</f>
        <v>5.8471759999999998E-2</v>
      </c>
      <c r="T247" s="127">
        <f>SUM(T248:T266)</f>
        <v>0</v>
      </c>
      <c r="AR247" s="121" t="s">
        <v>85</v>
      </c>
      <c r="AT247" s="128" t="s">
        <v>74</v>
      </c>
      <c r="AU247" s="128" t="s">
        <v>83</v>
      </c>
      <c r="AY247" s="121" t="s">
        <v>123</v>
      </c>
      <c r="BK247" s="129">
        <f>SUM(BK248:BK266)</f>
        <v>0</v>
      </c>
    </row>
    <row r="248" spans="2:65" s="1" customFormat="1" ht="24.2" customHeight="1">
      <c r="B248" s="32"/>
      <c r="C248" s="132" t="s">
        <v>400</v>
      </c>
      <c r="D248" s="132" t="s">
        <v>126</v>
      </c>
      <c r="E248" s="133" t="s">
        <v>401</v>
      </c>
      <c r="F248" s="134" t="s">
        <v>402</v>
      </c>
      <c r="G248" s="135" t="s">
        <v>129</v>
      </c>
      <c r="H248" s="136">
        <v>164.8</v>
      </c>
      <c r="I248" s="137"/>
      <c r="J248" s="138">
        <f>ROUND(I248*H248,2)</f>
        <v>0</v>
      </c>
      <c r="K248" s="134" t="s">
        <v>130</v>
      </c>
      <c r="L248" s="32"/>
      <c r="M248" s="139" t="s">
        <v>1</v>
      </c>
      <c r="N248" s="140" t="s">
        <v>40</v>
      </c>
      <c r="P248" s="141">
        <f>O248*H248</f>
        <v>0</v>
      </c>
      <c r="Q248" s="141">
        <v>0</v>
      </c>
      <c r="R248" s="141">
        <f>Q248*H248</f>
        <v>0</v>
      </c>
      <c r="S248" s="141">
        <v>0</v>
      </c>
      <c r="T248" s="142">
        <f>S248*H248</f>
        <v>0</v>
      </c>
      <c r="AR248" s="143" t="s">
        <v>215</v>
      </c>
      <c r="AT248" s="143" t="s">
        <v>126</v>
      </c>
      <c r="AU248" s="143" t="s">
        <v>85</v>
      </c>
      <c r="AY248" s="17" t="s">
        <v>123</v>
      </c>
      <c r="BE248" s="144">
        <f>IF(N248="základní",J248,0)</f>
        <v>0</v>
      </c>
      <c r="BF248" s="144">
        <f>IF(N248="snížená",J248,0)</f>
        <v>0</v>
      </c>
      <c r="BG248" s="144">
        <f>IF(N248="zákl. přenesená",J248,0)</f>
        <v>0</v>
      </c>
      <c r="BH248" s="144">
        <f>IF(N248="sníž. přenesená",J248,0)</f>
        <v>0</v>
      </c>
      <c r="BI248" s="144">
        <f>IF(N248="nulová",J248,0)</f>
        <v>0</v>
      </c>
      <c r="BJ248" s="17" t="s">
        <v>83</v>
      </c>
      <c r="BK248" s="144">
        <f>ROUND(I248*H248,2)</f>
        <v>0</v>
      </c>
      <c r="BL248" s="17" t="s">
        <v>215</v>
      </c>
      <c r="BM248" s="143" t="s">
        <v>403</v>
      </c>
    </row>
    <row r="249" spans="2:65" s="12" customFormat="1">
      <c r="B249" s="145"/>
      <c r="D249" s="146" t="s">
        <v>133</v>
      </c>
      <c r="E249" s="147" t="s">
        <v>1</v>
      </c>
      <c r="F249" s="148" t="s">
        <v>404</v>
      </c>
      <c r="H249" s="147" t="s">
        <v>1</v>
      </c>
      <c r="I249" s="149"/>
      <c r="L249" s="145"/>
      <c r="M249" s="150"/>
      <c r="T249" s="151"/>
      <c r="AT249" s="147" t="s">
        <v>133</v>
      </c>
      <c r="AU249" s="147" t="s">
        <v>85</v>
      </c>
      <c r="AV249" s="12" t="s">
        <v>83</v>
      </c>
      <c r="AW249" s="12" t="s">
        <v>31</v>
      </c>
      <c r="AX249" s="12" t="s">
        <v>75</v>
      </c>
      <c r="AY249" s="147" t="s">
        <v>123</v>
      </c>
    </row>
    <row r="250" spans="2:65" s="13" customFormat="1">
      <c r="B250" s="152"/>
      <c r="D250" s="146" t="s">
        <v>133</v>
      </c>
      <c r="E250" s="153" t="s">
        <v>1</v>
      </c>
      <c r="F250" s="154" t="s">
        <v>135</v>
      </c>
      <c r="H250" s="155">
        <v>164.8</v>
      </c>
      <c r="I250" s="156"/>
      <c r="L250" s="152"/>
      <c r="M250" s="157"/>
      <c r="T250" s="158"/>
      <c r="AT250" s="153" t="s">
        <v>133</v>
      </c>
      <c r="AU250" s="153" t="s">
        <v>85</v>
      </c>
      <c r="AV250" s="13" t="s">
        <v>85</v>
      </c>
      <c r="AW250" s="13" t="s">
        <v>31</v>
      </c>
      <c r="AX250" s="13" t="s">
        <v>83</v>
      </c>
      <c r="AY250" s="153" t="s">
        <v>123</v>
      </c>
    </row>
    <row r="251" spans="2:65" s="1" customFormat="1" ht="24.2" customHeight="1">
      <c r="B251" s="32"/>
      <c r="C251" s="132" t="s">
        <v>405</v>
      </c>
      <c r="D251" s="132" t="s">
        <v>126</v>
      </c>
      <c r="E251" s="133" t="s">
        <v>406</v>
      </c>
      <c r="F251" s="134" t="s">
        <v>407</v>
      </c>
      <c r="G251" s="135" t="s">
        <v>129</v>
      </c>
      <c r="H251" s="136">
        <v>30</v>
      </c>
      <c r="I251" s="137"/>
      <c r="J251" s="138">
        <f>ROUND(I251*H251,2)</f>
        <v>0</v>
      </c>
      <c r="K251" s="134" t="s">
        <v>130</v>
      </c>
      <c r="L251" s="32"/>
      <c r="M251" s="139" t="s">
        <v>1</v>
      </c>
      <c r="N251" s="140" t="s">
        <v>40</v>
      </c>
      <c r="P251" s="141">
        <f>O251*H251</f>
        <v>0</v>
      </c>
      <c r="Q251" s="141">
        <v>0</v>
      </c>
      <c r="R251" s="141">
        <f>Q251*H251</f>
        <v>0</v>
      </c>
      <c r="S251" s="141">
        <v>0</v>
      </c>
      <c r="T251" s="142">
        <f>S251*H251</f>
        <v>0</v>
      </c>
      <c r="AR251" s="143" t="s">
        <v>215</v>
      </c>
      <c r="AT251" s="143" t="s">
        <v>126</v>
      </c>
      <c r="AU251" s="143" t="s">
        <v>85</v>
      </c>
      <c r="AY251" s="17" t="s">
        <v>123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7" t="s">
        <v>83</v>
      </c>
      <c r="BK251" s="144">
        <f>ROUND(I251*H251,2)</f>
        <v>0</v>
      </c>
      <c r="BL251" s="17" t="s">
        <v>215</v>
      </c>
      <c r="BM251" s="143" t="s">
        <v>408</v>
      </c>
    </row>
    <row r="252" spans="2:65" s="12" customFormat="1">
      <c r="B252" s="145"/>
      <c r="D252" s="146" t="s">
        <v>133</v>
      </c>
      <c r="E252" s="147" t="s">
        <v>1</v>
      </c>
      <c r="F252" s="148" t="s">
        <v>409</v>
      </c>
      <c r="H252" s="147" t="s">
        <v>1</v>
      </c>
      <c r="I252" s="149"/>
      <c r="L252" s="145"/>
      <c r="M252" s="150"/>
      <c r="T252" s="151"/>
      <c r="AT252" s="147" t="s">
        <v>133</v>
      </c>
      <c r="AU252" s="147" t="s">
        <v>85</v>
      </c>
      <c r="AV252" s="12" t="s">
        <v>83</v>
      </c>
      <c r="AW252" s="12" t="s">
        <v>31</v>
      </c>
      <c r="AX252" s="12" t="s">
        <v>75</v>
      </c>
      <c r="AY252" s="147" t="s">
        <v>123</v>
      </c>
    </row>
    <row r="253" spans="2:65" s="13" customFormat="1">
      <c r="B253" s="152"/>
      <c r="D253" s="146" t="s">
        <v>133</v>
      </c>
      <c r="E253" s="153" t="s">
        <v>1</v>
      </c>
      <c r="F253" s="154" t="s">
        <v>410</v>
      </c>
      <c r="H253" s="155">
        <v>30</v>
      </c>
      <c r="I253" s="156"/>
      <c r="L253" s="152"/>
      <c r="M253" s="157"/>
      <c r="T253" s="158"/>
      <c r="AT253" s="153" t="s">
        <v>133</v>
      </c>
      <c r="AU253" s="153" t="s">
        <v>85</v>
      </c>
      <c r="AV253" s="13" t="s">
        <v>85</v>
      </c>
      <c r="AW253" s="13" t="s">
        <v>31</v>
      </c>
      <c r="AX253" s="13" t="s">
        <v>83</v>
      </c>
      <c r="AY253" s="153" t="s">
        <v>123</v>
      </c>
    </row>
    <row r="254" spans="2:65" s="1" customFormat="1" ht="24.2" customHeight="1">
      <c r="B254" s="32"/>
      <c r="C254" s="132" t="s">
        <v>411</v>
      </c>
      <c r="D254" s="132" t="s">
        <v>126</v>
      </c>
      <c r="E254" s="133" t="s">
        <v>412</v>
      </c>
      <c r="F254" s="134" t="s">
        <v>413</v>
      </c>
      <c r="G254" s="135" t="s">
        <v>129</v>
      </c>
      <c r="H254" s="136">
        <v>197.976</v>
      </c>
      <c r="I254" s="137"/>
      <c r="J254" s="138">
        <f>ROUND(I254*H254,2)</f>
        <v>0</v>
      </c>
      <c r="K254" s="134" t="s">
        <v>130</v>
      </c>
      <c r="L254" s="32"/>
      <c r="M254" s="139" t="s">
        <v>1</v>
      </c>
      <c r="N254" s="140" t="s">
        <v>40</v>
      </c>
      <c r="P254" s="141">
        <f>O254*H254</f>
        <v>0</v>
      </c>
      <c r="Q254" s="141">
        <v>1.0000000000000001E-5</v>
      </c>
      <c r="R254" s="141">
        <f>Q254*H254</f>
        <v>1.9797600000000001E-3</v>
      </c>
      <c r="S254" s="141">
        <v>0</v>
      </c>
      <c r="T254" s="142">
        <f>S254*H254</f>
        <v>0</v>
      </c>
      <c r="AR254" s="143" t="s">
        <v>215</v>
      </c>
      <c r="AT254" s="143" t="s">
        <v>126</v>
      </c>
      <c r="AU254" s="143" t="s">
        <v>85</v>
      </c>
      <c r="AY254" s="17" t="s">
        <v>123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7" t="s">
        <v>83</v>
      </c>
      <c r="BK254" s="144">
        <f>ROUND(I254*H254,2)</f>
        <v>0</v>
      </c>
      <c r="BL254" s="17" t="s">
        <v>215</v>
      </c>
      <c r="BM254" s="143" t="s">
        <v>414</v>
      </c>
    </row>
    <row r="255" spans="2:65" s="12" customFormat="1">
      <c r="B255" s="145"/>
      <c r="D255" s="146" t="s">
        <v>133</v>
      </c>
      <c r="E255" s="147" t="s">
        <v>1</v>
      </c>
      <c r="F255" s="148" t="s">
        <v>134</v>
      </c>
      <c r="H255" s="147" t="s">
        <v>1</v>
      </c>
      <c r="I255" s="149"/>
      <c r="L255" s="145"/>
      <c r="M255" s="150"/>
      <c r="T255" s="151"/>
      <c r="AT255" s="147" t="s">
        <v>133</v>
      </c>
      <c r="AU255" s="147" t="s">
        <v>85</v>
      </c>
      <c r="AV255" s="12" t="s">
        <v>83</v>
      </c>
      <c r="AW255" s="12" t="s">
        <v>31</v>
      </c>
      <c r="AX255" s="12" t="s">
        <v>75</v>
      </c>
      <c r="AY255" s="147" t="s">
        <v>123</v>
      </c>
    </row>
    <row r="256" spans="2:65" s="13" customFormat="1">
      <c r="B256" s="152"/>
      <c r="D256" s="146" t="s">
        <v>133</v>
      </c>
      <c r="E256" s="153" t="s">
        <v>1</v>
      </c>
      <c r="F256" s="154" t="s">
        <v>135</v>
      </c>
      <c r="H256" s="155">
        <v>164.8</v>
      </c>
      <c r="I256" s="156"/>
      <c r="L256" s="152"/>
      <c r="M256" s="157"/>
      <c r="T256" s="158"/>
      <c r="AT256" s="153" t="s">
        <v>133</v>
      </c>
      <c r="AU256" s="153" t="s">
        <v>85</v>
      </c>
      <c r="AV256" s="13" t="s">
        <v>85</v>
      </c>
      <c r="AW256" s="13" t="s">
        <v>31</v>
      </c>
      <c r="AX256" s="13" t="s">
        <v>75</v>
      </c>
      <c r="AY256" s="153" t="s">
        <v>123</v>
      </c>
    </row>
    <row r="257" spans="2:65" s="12" customFormat="1">
      <c r="B257" s="145"/>
      <c r="D257" s="146" t="s">
        <v>133</v>
      </c>
      <c r="E257" s="147" t="s">
        <v>1</v>
      </c>
      <c r="F257" s="148" t="s">
        <v>136</v>
      </c>
      <c r="H257" s="147" t="s">
        <v>1</v>
      </c>
      <c r="I257" s="149"/>
      <c r="L257" s="145"/>
      <c r="M257" s="150"/>
      <c r="T257" s="151"/>
      <c r="AT257" s="147" t="s">
        <v>133</v>
      </c>
      <c r="AU257" s="147" t="s">
        <v>85</v>
      </c>
      <c r="AV257" s="12" t="s">
        <v>83</v>
      </c>
      <c r="AW257" s="12" t="s">
        <v>31</v>
      </c>
      <c r="AX257" s="12" t="s">
        <v>75</v>
      </c>
      <c r="AY257" s="147" t="s">
        <v>123</v>
      </c>
    </row>
    <row r="258" spans="2:65" s="13" customFormat="1" ht="22.5">
      <c r="B258" s="152"/>
      <c r="D258" s="146" t="s">
        <v>133</v>
      </c>
      <c r="E258" s="153" t="s">
        <v>1</v>
      </c>
      <c r="F258" s="154" t="s">
        <v>137</v>
      </c>
      <c r="H258" s="155">
        <v>17.632000000000001</v>
      </c>
      <c r="I258" s="156"/>
      <c r="L258" s="152"/>
      <c r="M258" s="157"/>
      <c r="T258" s="158"/>
      <c r="AT258" s="153" t="s">
        <v>133</v>
      </c>
      <c r="AU258" s="153" t="s">
        <v>85</v>
      </c>
      <c r="AV258" s="13" t="s">
        <v>85</v>
      </c>
      <c r="AW258" s="13" t="s">
        <v>31</v>
      </c>
      <c r="AX258" s="13" t="s">
        <v>75</v>
      </c>
      <c r="AY258" s="153" t="s">
        <v>123</v>
      </c>
    </row>
    <row r="259" spans="2:65" s="13" customFormat="1">
      <c r="B259" s="152"/>
      <c r="D259" s="146" t="s">
        <v>133</v>
      </c>
      <c r="E259" s="153" t="s">
        <v>1</v>
      </c>
      <c r="F259" s="154" t="s">
        <v>138</v>
      </c>
      <c r="H259" s="155">
        <v>15.544</v>
      </c>
      <c r="I259" s="156"/>
      <c r="L259" s="152"/>
      <c r="M259" s="157"/>
      <c r="T259" s="158"/>
      <c r="AT259" s="153" t="s">
        <v>133</v>
      </c>
      <c r="AU259" s="153" t="s">
        <v>85</v>
      </c>
      <c r="AV259" s="13" t="s">
        <v>85</v>
      </c>
      <c r="AW259" s="13" t="s">
        <v>31</v>
      </c>
      <c r="AX259" s="13" t="s">
        <v>75</v>
      </c>
      <c r="AY259" s="153" t="s">
        <v>123</v>
      </c>
    </row>
    <row r="260" spans="2:65" s="15" customFormat="1">
      <c r="B260" s="166"/>
      <c r="D260" s="146" t="s">
        <v>133</v>
      </c>
      <c r="E260" s="167" t="s">
        <v>1</v>
      </c>
      <c r="F260" s="168" t="s">
        <v>143</v>
      </c>
      <c r="H260" s="169">
        <v>197.97600000000003</v>
      </c>
      <c r="I260" s="170"/>
      <c r="L260" s="166"/>
      <c r="M260" s="171"/>
      <c r="T260" s="172"/>
      <c r="AT260" s="167" t="s">
        <v>133</v>
      </c>
      <c r="AU260" s="167" t="s">
        <v>85</v>
      </c>
      <c r="AV260" s="15" t="s">
        <v>131</v>
      </c>
      <c r="AW260" s="15" t="s">
        <v>31</v>
      </c>
      <c r="AX260" s="15" t="s">
        <v>83</v>
      </c>
      <c r="AY260" s="167" t="s">
        <v>123</v>
      </c>
    </row>
    <row r="261" spans="2:65" s="1" customFormat="1" ht="24.2" customHeight="1">
      <c r="B261" s="32"/>
      <c r="C261" s="132" t="s">
        <v>415</v>
      </c>
      <c r="D261" s="132" t="s">
        <v>126</v>
      </c>
      <c r="E261" s="133" t="s">
        <v>416</v>
      </c>
      <c r="F261" s="134" t="s">
        <v>417</v>
      </c>
      <c r="G261" s="135" t="s">
        <v>129</v>
      </c>
      <c r="H261" s="136">
        <v>164.8</v>
      </c>
      <c r="I261" s="137"/>
      <c r="J261" s="138">
        <f>ROUND(I261*H261,2)</f>
        <v>0</v>
      </c>
      <c r="K261" s="134" t="s">
        <v>130</v>
      </c>
      <c r="L261" s="32"/>
      <c r="M261" s="139" t="s">
        <v>1</v>
      </c>
      <c r="N261" s="140" t="s">
        <v>40</v>
      </c>
      <c r="P261" s="141">
        <f>O261*H261</f>
        <v>0</v>
      </c>
      <c r="Q261" s="141">
        <v>2.9E-4</v>
      </c>
      <c r="R261" s="141">
        <f>Q261*H261</f>
        <v>4.7792000000000001E-2</v>
      </c>
      <c r="S261" s="141">
        <v>0</v>
      </c>
      <c r="T261" s="142">
        <f>S261*H261</f>
        <v>0</v>
      </c>
      <c r="AR261" s="143" t="s">
        <v>215</v>
      </c>
      <c r="AT261" s="143" t="s">
        <v>126</v>
      </c>
      <c r="AU261" s="143" t="s">
        <v>85</v>
      </c>
      <c r="AY261" s="17" t="s">
        <v>123</v>
      </c>
      <c r="BE261" s="144">
        <f>IF(N261="základní",J261,0)</f>
        <v>0</v>
      </c>
      <c r="BF261" s="144">
        <f>IF(N261="snížená",J261,0)</f>
        <v>0</v>
      </c>
      <c r="BG261" s="144">
        <f>IF(N261="zákl. přenesená",J261,0)</f>
        <v>0</v>
      </c>
      <c r="BH261" s="144">
        <f>IF(N261="sníž. přenesená",J261,0)</f>
        <v>0</v>
      </c>
      <c r="BI261" s="144">
        <f>IF(N261="nulová",J261,0)</f>
        <v>0</v>
      </c>
      <c r="BJ261" s="17" t="s">
        <v>83</v>
      </c>
      <c r="BK261" s="144">
        <f>ROUND(I261*H261,2)</f>
        <v>0</v>
      </c>
      <c r="BL261" s="17" t="s">
        <v>215</v>
      </c>
      <c r="BM261" s="143" t="s">
        <v>418</v>
      </c>
    </row>
    <row r="262" spans="2:65" s="12" customFormat="1">
      <c r="B262" s="145"/>
      <c r="D262" s="146" t="s">
        <v>133</v>
      </c>
      <c r="E262" s="147" t="s">
        <v>1</v>
      </c>
      <c r="F262" s="148" t="s">
        <v>404</v>
      </c>
      <c r="H262" s="147" t="s">
        <v>1</v>
      </c>
      <c r="I262" s="149"/>
      <c r="L262" s="145"/>
      <c r="M262" s="150"/>
      <c r="T262" s="151"/>
      <c r="AT262" s="147" t="s">
        <v>133</v>
      </c>
      <c r="AU262" s="147" t="s">
        <v>85</v>
      </c>
      <c r="AV262" s="12" t="s">
        <v>83</v>
      </c>
      <c r="AW262" s="12" t="s">
        <v>31</v>
      </c>
      <c r="AX262" s="12" t="s">
        <v>75</v>
      </c>
      <c r="AY262" s="147" t="s">
        <v>123</v>
      </c>
    </row>
    <row r="263" spans="2:65" s="13" customFormat="1">
      <c r="B263" s="152"/>
      <c r="D263" s="146" t="s">
        <v>133</v>
      </c>
      <c r="E263" s="153" t="s">
        <v>1</v>
      </c>
      <c r="F263" s="154" t="s">
        <v>135</v>
      </c>
      <c r="H263" s="155">
        <v>164.8</v>
      </c>
      <c r="I263" s="156"/>
      <c r="L263" s="152"/>
      <c r="M263" s="157"/>
      <c r="T263" s="158"/>
      <c r="AT263" s="153" t="s">
        <v>133</v>
      </c>
      <c r="AU263" s="153" t="s">
        <v>85</v>
      </c>
      <c r="AV263" s="13" t="s">
        <v>85</v>
      </c>
      <c r="AW263" s="13" t="s">
        <v>31</v>
      </c>
      <c r="AX263" s="13" t="s">
        <v>83</v>
      </c>
      <c r="AY263" s="153" t="s">
        <v>123</v>
      </c>
    </row>
    <row r="264" spans="2:65" s="1" customFormat="1" ht="33" customHeight="1">
      <c r="B264" s="32"/>
      <c r="C264" s="132" t="s">
        <v>419</v>
      </c>
      <c r="D264" s="132" t="s">
        <v>126</v>
      </c>
      <c r="E264" s="133" t="s">
        <v>420</v>
      </c>
      <c r="F264" s="134" t="s">
        <v>421</v>
      </c>
      <c r="G264" s="135" t="s">
        <v>129</v>
      </c>
      <c r="H264" s="136">
        <v>30</v>
      </c>
      <c r="I264" s="137"/>
      <c r="J264" s="138">
        <f>ROUND(I264*H264,2)</f>
        <v>0</v>
      </c>
      <c r="K264" s="134" t="s">
        <v>130</v>
      </c>
      <c r="L264" s="32"/>
      <c r="M264" s="139" t="s">
        <v>1</v>
      </c>
      <c r="N264" s="140" t="s">
        <v>40</v>
      </c>
      <c r="P264" s="141">
        <f>O264*H264</f>
        <v>0</v>
      </c>
      <c r="Q264" s="141">
        <v>2.9E-4</v>
      </c>
      <c r="R264" s="141">
        <f>Q264*H264</f>
        <v>8.6999999999999994E-3</v>
      </c>
      <c r="S264" s="141">
        <v>0</v>
      </c>
      <c r="T264" s="142">
        <f>S264*H264</f>
        <v>0</v>
      </c>
      <c r="AR264" s="143" t="s">
        <v>215</v>
      </c>
      <c r="AT264" s="143" t="s">
        <v>126</v>
      </c>
      <c r="AU264" s="143" t="s">
        <v>85</v>
      </c>
      <c r="AY264" s="17" t="s">
        <v>123</v>
      </c>
      <c r="BE264" s="144">
        <f>IF(N264="základní",J264,0)</f>
        <v>0</v>
      </c>
      <c r="BF264" s="144">
        <f>IF(N264="snížená",J264,0)</f>
        <v>0</v>
      </c>
      <c r="BG264" s="144">
        <f>IF(N264="zákl. přenesená",J264,0)</f>
        <v>0</v>
      </c>
      <c r="BH264" s="144">
        <f>IF(N264="sníž. přenesená",J264,0)</f>
        <v>0</v>
      </c>
      <c r="BI264" s="144">
        <f>IF(N264="nulová",J264,0)</f>
        <v>0</v>
      </c>
      <c r="BJ264" s="17" t="s">
        <v>83</v>
      </c>
      <c r="BK264" s="144">
        <f>ROUND(I264*H264,2)</f>
        <v>0</v>
      </c>
      <c r="BL264" s="17" t="s">
        <v>215</v>
      </c>
      <c r="BM264" s="143" t="s">
        <v>422</v>
      </c>
    </row>
    <row r="265" spans="2:65" s="12" customFormat="1">
      <c r="B265" s="145"/>
      <c r="D265" s="146" t="s">
        <v>133</v>
      </c>
      <c r="E265" s="147" t="s">
        <v>1</v>
      </c>
      <c r="F265" s="148" t="s">
        <v>409</v>
      </c>
      <c r="H265" s="147" t="s">
        <v>1</v>
      </c>
      <c r="I265" s="149"/>
      <c r="L265" s="145"/>
      <c r="M265" s="150"/>
      <c r="T265" s="151"/>
      <c r="AT265" s="147" t="s">
        <v>133</v>
      </c>
      <c r="AU265" s="147" t="s">
        <v>85</v>
      </c>
      <c r="AV265" s="12" t="s">
        <v>83</v>
      </c>
      <c r="AW265" s="12" t="s">
        <v>31</v>
      </c>
      <c r="AX265" s="12" t="s">
        <v>75</v>
      </c>
      <c r="AY265" s="147" t="s">
        <v>123</v>
      </c>
    </row>
    <row r="266" spans="2:65" s="13" customFormat="1">
      <c r="B266" s="152"/>
      <c r="D266" s="146" t="s">
        <v>133</v>
      </c>
      <c r="E266" s="153" t="s">
        <v>1</v>
      </c>
      <c r="F266" s="154" t="s">
        <v>410</v>
      </c>
      <c r="H266" s="155">
        <v>30</v>
      </c>
      <c r="I266" s="156"/>
      <c r="L266" s="152"/>
      <c r="M266" s="185"/>
      <c r="N266" s="186"/>
      <c r="O266" s="186"/>
      <c r="P266" s="186"/>
      <c r="Q266" s="186"/>
      <c r="R266" s="186"/>
      <c r="S266" s="186"/>
      <c r="T266" s="187"/>
      <c r="AT266" s="153" t="s">
        <v>133</v>
      </c>
      <c r="AU266" s="153" t="s">
        <v>85</v>
      </c>
      <c r="AV266" s="13" t="s">
        <v>85</v>
      </c>
      <c r="AW266" s="13" t="s">
        <v>31</v>
      </c>
      <c r="AX266" s="13" t="s">
        <v>83</v>
      </c>
      <c r="AY266" s="153" t="s">
        <v>123</v>
      </c>
    </row>
    <row r="267" spans="2:65" s="1" customFormat="1" ht="6.95" customHeight="1">
      <c r="B267" s="44"/>
      <c r="C267" s="45"/>
      <c r="D267" s="45"/>
      <c r="E267" s="45"/>
      <c r="F267" s="45"/>
      <c r="G267" s="45"/>
      <c r="H267" s="45"/>
      <c r="I267" s="45"/>
      <c r="J267" s="45"/>
      <c r="K267" s="45"/>
      <c r="L267" s="32"/>
    </row>
  </sheetData>
  <sheetProtection formatColumns="0" formatRows="0" autoFilter="0"/>
  <autoFilter ref="C124:K266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7" fitToHeight="100" orientation="portrait" horizontalDpi="4294967292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6"/>
  <sheetViews>
    <sheetView showGridLines="0" tabSelected="1" topLeftCell="A65" workbookViewId="0">
      <selection activeCell="K87" sqref="K8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7" t="s">
        <v>89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90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32" t="str">
        <f>'Rekapitulace stavby'!K6</f>
        <v>VŠB-TU OSTRAVA, Modernizace interiérového vybavení C1 - C5, 17.Listopadu 15, Ostrava</v>
      </c>
      <c r="F7" s="233"/>
      <c r="G7" s="233"/>
      <c r="H7" s="233"/>
      <c r="L7" s="20"/>
    </row>
    <row r="8" spans="2:46" s="1" customFormat="1" ht="12" customHeight="1">
      <c r="B8" s="32"/>
      <c r="D8" s="27" t="s">
        <v>91</v>
      </c>
      <c r="L8" s="32"/>
    </row>
    <row r="9" spans="2:46" s="1" customFormat="1" ht="16.5" customHeight="1">
      <c r="B9" s="32"/>
      <c r="E9" s="229" t="s">
        <v>423</v>
      </c>
      <c r="F9" s="231"/>
      <c r="G9" s="231"/>
      <c r="H9" s="231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27. 4. 2023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4" t="str">
        <f>'Rekapitulace stavby'!E14</f>
        <v>Vyplň údaj</v>
      </c>
      <c r="F18" s="196"/>
      <c r="G18" s="196"/>
      <c r="H18" s="196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/>
      <c r="I21" s="27" t="s">
        <v>27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33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16.5" customHeight="1">
      <c r="B27" s="89"/>
      <c r="E27" s="201" t="s">
        <v>1</v>
      </c>
      <c r="F27" s="201"/>
      <c r="G27" s="201"/>
      <c r="H27" s="201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35</v>
      </c>
      <c r="J30" s="66">
        <f>ROUND(J121,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37</v>
      </c>
      <c r="I32" s="35" t="s">
        <v>36</v>
      </c>
      <c r="J32" s="35" t="s">
        <v>38</v>
      </c>
      <c r="L32" s="32"/>
    </row>
    <row r="33" spans="2:12" s="1" customFormat="1" ht="14.45" customHeight="1">
      <c r="B33" s="32"/>
      <c r="D33" s="55" t="s">
        <v>39</v>
      </c>
      <c r="E33" s="27" t="s">
        <v>40</v>
      </c>
      <c r="F33" s="91">
        <f>ROUND((SUM(BE121:BE135)),  2)</f>
        <v>0</v>
      </c>
      <c r="I33" s="92">
        <v>0.21</v>
      </c>
      <c r="J33" s="91">
        <f>ROUND(((SUM(BE121:BE135))*I33),  2)</f>
        <v>0</v>
      </c>
      <c r="L33" s="32"/>
    </row>
    <row r="34" spans="2:12" s="1" customFormat="1" ht="14.45" customHeight="1">
      <c r="B34" s="32"/>
      <c r="E34" s="27" t="s">
        <v>41</v>
      </c>
      <c r="F34" s="91">
        <f>ROUND((SUM(BF121:BF135)),  2)</f>
        <v>0</v>
      </c>
      <c r="I34" s="92">
        <v>0.15</v>
      </c>
      <c r="J34" s="91">
        <f>ROUND(((SUM(BF121:BF135))*I34),  2)</f>
        <v>0</v>
      </c>
      <c r="L34" s="32"/>
    </row>
    <row r="35" spans="2:12" s="1" customFormat="1" ht="14.45" hidden="1" customHeight="1">
      <c r="B35" s="32"/>
      <c r="E35" s="27" t="s">
        <v>42</v>
      </c>
      <c r="F35" s="91">
        <f>ROUND((SUM(BG121:BG135)),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43</v>
      </c>
      <c r="F36" s="91">
        <f>ROUND((SUM(BH121:BH135)),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44</v>
      </c>
      <c r="F37" s="91">
        <f>ROUND((SUM(BI121:BI135)),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45</v>
      </c>
      <c r="E39" s="57"/>
      <c r="F39" s="57"/>
      <c r="G39" s="95" t="s">
        <v>46</v>
      </c>
      <c r="H39" s="96" t="s">
        <v>47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50</v>
      </c>
      <c r="E61" s="34"/>
      <c r="F61" s="99" t="s">
        <v>51</v>
      </c>
      <c r="G61" s="43" t="s">
        <v>50</v>
      </c>
      <c r="H61" s="34"/>
      <c r="I61" s="34"/>
      <c r="J61" s="100" t="s">
        <v>51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50</v>
      </c>
      <c r="E76" s="34"/>
      <c r="F76" s="99" t="s">
        <v>51</v>
      </c>
      <c r="G76" s="43" t="s">
        <v>50</v>
      </c>
      <c r="H76" s="34"/>
      <c r="I76" s="34"/>
      <c r="J76" s="100" t="s">
        <v>51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94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26.25" customHeight="1">
      <c r="B85" s="32"/>
      <c r="E85" s="232" t="str">
        <f>E7</f>
        <v>VŠB-TU OSTRAVA, Modernizace interiérového vybavení C1 - C5, 17.Listopadu 15, Ostrava</v>
      </c>
      <c r="F85" s="233"/>
      <c r="G85" s="233"/>
      <c r="H85" s="233"/>
      <c r="L85" s="32"/>
    </row>
    <row r="86" spans="2:47" s="1" customFormat="1" ht="12" customHeight="1">
      <c r="B86" s="32"/>
      <c r="C86" s="27" t="s">
        <v>91</v>
      </c>
      <c r="L86" s="32"/>
    </row>
    <row r="87" spans="2:47" s="1" customFormat="1" ht="16.5" customHeight="1">
      <c r="B87" s="32"/>
      <c r="E87" s="229" t="str">
        <f>E9</f>
        <v>2790 - Vedlejší rozpočtové náklady</v>
      </c>
      <c r="F87" s="231"/>
      <c r="G87" s="231"/>
      <c r="H87" s="231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Ostrava</v>
      </c>
      <c r="I89" s="27" t="s">
        <v>22</v>
      </c>
      <c r="J89" s="52" t="str">
        <f>IF(J12="","",J12)</f>
        <v>27. 4. 2023</v>
      </c>
      <c r="L89" s="32"/>
    </row>
    <row r="90" spans="2:47" s="1" customFormat="1" ht="6.95" customHeight="1">
      <c r="B90" s="32"/>
      <c r="L90" s="32"/>
    </row>
    <row r="91" spans="2:47" s="1" customFormat="1" ht="40.15" customHeight="1">
      <c r="B91" s="32"/>
      <c r="C91" s="27" t="s">
        <v>24</v>
      </c>
      <c r="F91" s="25" t="str">
        <f>E15</f>
        <v>VŠB-TU OSTRAVA, 17.Listopadu 15, Ostrava</v>
      </c>
      <c r="I91" s="27" t="s">
        <v>30</v>
      </c>
      <c r="J91" s="30">
        <f>E21</f>
        <v>0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tr">
        <f>E24</f>
        <v>Hořák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95</v>
      </c>
      <c r="D94" s="93"/>
      <c r="E94" s="93"/>
      <c r="F94" s="93"/>
      <c r="G94" s="93"/>
      <c r="H94" s="93"/>
      <c r="I94" s="93"/>
      <c r="J94" s="102" t="s">
        <v>96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97</v>
      </c>
      <c r="J96" s="66">
        <f>J121</f>
        <v>0</v>
      </c>
      <c r="L96" s="32"/>
      <c r="AU96" s="17" t="s">
        <v>98</v>
      </c>
    </row>
    <row r="97" spans="2:12" s="8" customFormat="1" ht="24.95" customHeight="1">
      <c r="B97" s="104"/>
      <c r="D97" s="105" t="s">
        <v>424</v>
      </c>
      <c r="E97" s="106"/>
      <c r="F97" s="106"/>
      <c r="G97" s="106"/>
      <c r="H97" s="106"/>
      <c r="I97" s="106"/>
      <c r="J97" s="107">
        <f>J122</f>
        <v>0</v>
      </c>
      <c r="L97" s="104"/>
    </row>
    <row r="98" spans="2:12" s="9" customFormat="1" ht="19.899999999999999" customHeight="1">
      <c r="B98" s="108"/>
      <c r="D98" s="109" t="s">
        <v>425</v>
      </c>
      <c r="E98" s="110"/>
      <c r="F98" s="110"/>
      <c r="G98" s="110"/>
      <c r="H98" s="110"/>
      <c r="I98" s="110"/>
      <c r="J98" s="111">
        <f>J123</f>
        <v>0</v>
      </c>
      <c r="L98" s="108"/>
    </row>
    <row r="99" spans="2:12" s="9" customFormat="1" ht="19.899999999999999" customHeight="1">
      <c r="B99" s="108"/>
      <c r="D99" s="109" t="s">
        <v>426</v>
      </c>
      <c r="E99" s="110"/>
      <c r="F99" s="110"/>
      <c r="G99" s="110"/>
      <c r="H99" s="110"/>
      <c r="I99" s="110"/>
      <c r="J99" s="111">
        <f>J125</f>
        <v>0</v>
      </c>
      <c r="L99" s="108"/>
    </row>
    <row r="100" spans="2:12" s="9" customFormat="1" ht="19.899999999999999" customHeight="1">
      <c r="B100" s="108"/>
      <c r="D100" s="109" t="s">
        <v>427</v>
      </c>
      <c r="E100" s="110"/>
      <c r="F100" s="110"/>
      <c r="G100" s="110"/>
      <c r="H100" s="110"/>
      <c r="I100" s="110"/>
      <c r="J100" s="111">
        <f>J127</f>
        <v>0</v>
      </c>
      <c r="L100" s="108"/>
    </row>
    <row r="101" spans="2:12" s="9" customFormat="1" ht="19.899999999999999" customHeight="1">
      <c r="B101" s="108"/>
      <c r="D101" s="109" t="s">
        <v>428</v>
      </c>
      <c r="E101" s="110"/>
      <c r="F101" s="110"/>
      <c r="G101" s="110"/>
      <c r="H101" s="110"/>
      <c r="I101" s="110"/>
      <c r="J101" s="111">
        <f>J134</f>
        <v>0</v>
      </c>
      <c r="L101" s="108"/>
    </row>
    <row r="102" spans="2:12" s="1" customFormat="1" ht="21.75" customHeight="1">
      <c r="B102" s="32"/>
      <c r="L102" s="32"/>
    </row>
    <row r="103" spans="2:12" s="1" customFormat="1" ht="6.95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12" s="1" customFormat="1" ht="6.95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12" s="1" customFormat="1" ht="24.95" customHeight="1">
      <c r="B108" s="32"/>
      <c r="C108" s="21" t="s">
        <v>108</v>
      </c>
      <c r="L108" s="32"/>
    </row>
    <row r="109" spans="2:12" s="1" customFormat="1" ht="6.95" customHeight="1">
      <c r="B109" s="32"/>
      <c r="L109" s="32"/>
    </row>
    <row r="110" spans="2:12" s="1" customFormat="1" ht="12" customHeight="1">
      <c r="B110" s="32"/>
      <c r="C110" s="27" t="s">
        <v>16</v>
      </c>
      <c r="L110" s="32"/>
    </row>
    <row r="111" spans="2:12" s="1" customFormat="1" ht="26.25" customHeight="1">
      <c r="B111" s="32"/>
      <c r="E111" s="232" t="str">
        <f>E7</f>
        <v>VŠB-TU OSTRAVA, Modernizace interiérového vybavení C1 - C5, 17.Listopadu 15, Ostrava</v>
      </c>
      <c r="F111" s="233"/>
      <c r="G111" s="233"/>
      <c r="H111" s="233"/>
      <c r="L111" s="32"/>
    </row>
    <row r="112" spans="2:12" s="1" customFormat="1" ht="12" customHeight="1">
      <c r="B112" s="32"/>
      <c r="C112" s="27" t="s">
        <v>91</v>
      </c>
      <c r="L112" s="32"/>
    </row>
    <row r="113" spans="2:65" s="1" customFormat="1" ht="16.5" customHeight="1">
      <c r="B113" s="32"/>
      <c r="E113" s="229" t="str">
        <f>E9</f>
        <v>2790 - Vedlejší rozpočtové náklady</v>
      </c>
      <c r="F113" s="231"/>
      <c r="G113" s="231"/>
      <c r="H113" s="231"/>
      <c r="L113" s="32"/>
    </row>
    <row r="114" spans="2:65" s="1" customFormat="1" ht="6.95" customHeight="1">
      <c r="B114" s="32"/>
      <c r="L114" s="32"/>
    </row>
    <row r="115" spans="2:65" s="1" customFormat="1" ht="12" customHeight="1">
      <c r="B115" s="32"/>
      <c r="C115" s="27" t="s">
        <v>20</v>
      </c>
      <c r="F115" s="25" t="str">
        <f>F12</f>
        <v>Ostrava</v>
      </c>
      <c r="I115" s="27" t="s">
        <v>22</v>
      </c>
      <c r="J115" s="52" t="str">
        <f>IF(J12="","",J12)</f>
        <v>27. 4. 2023</v>
      </c>
      <c r="L115" s="32"/>
    </row>
    <row r="116" spans="2:65" s="1" customFormat="1" ht="6.95" customHeight="1">
      <c r="B116" s="32"/>
      <c r="L116" s="32"/>
    </row>
    <row r="117" spans="2:65" s="1" customFormat="1" ht="40.15" customHeight="1">
      <c r="B117" s="32"/>
      <c r="C117" s="27" t="s">
        <v>24</v>
      </c>
      <c r="F117" s="25" t="str">
        <f>E15</f>
        <v>VŠB-TU OSTRAVA, 17.Listopadu 15, Ostrava</v>
      </c>
      <c r="I117" s="27" t="s">
        <v>30</v>
      </c>
      <c r="J117" s="30">
        <f>E21</f>
        <v>0</v>
      </c>
      <c r="L117" s="32"/>
    </row>
    <row r="118" spans="2:65" s="1" customFormat="1" ht="15.2" customHeight="1">
      <c r="B118" s="32"/>
      <c r="C118" s="27" t="s">
        <v>28</v>
      </c>
      <c r="F118" s="25" t="str">
        <f>IF(E18="","",E18)</f>
        <v>Vyplň údaj</v>
      </c>
      <c r="I118" s="27" t="s">
        <v>32</v>
      </c>
      <c r="J118" s="30" t="str">
        <f>E24</f>
        <v>Hořák</v>
      </c>
      <c r="L118" s="32"/>
    </row>
    <row r="119" spans="2:65" s="1" customFormat="1" ht="10.35" customHeight="1">
      <c r="B119" s="32"/>
      <c r="L119" s="32"/>
    </row>
    <row r="120" spans="2:65" s="10" customFormat="1" ht="29.25" customHeight="1">
      <c r="B120" s="112"/>
      <c r="C120" s="113" t="s">
        <v>109</v>
      </c>
      <c r="D120" s="114" t="s">
        <v>60</v>
      </c>
      <c r="E120" s="114" t="s">
        <v>56</v>
      </c>
      <c r="F120" s="114" t="s">
        <v>57</v>
      </c>
      <c r="G120" s="114" t="s">
        <v>110</v>
      </c>
      <c r="H120" s="114" t="s">
        <v>111</v>
      </c>
      <c r="I120" s="114" t="s">
        <v>112</v>
      </c>
      <c r="J120" s="114" t="s">
        <v>96</v>
      </c>
      <c r="K120" s="115" t="s">
        <v>113</v>
      </c>
      <c r="L120" s="112"/>
      <c r="M120" s="59" t="s">
        <v>1</v>
      </c>
      <c r="N120" s="60" t="s">
        <v>39</v>
      </c>
      <c r="O120" s="60" t="s">
        <v>114</v>
      </c>
      <c r="P120" s="60" t="s">
        <v>115</v>
      </c>
      <c r="Q120" s="60" t="s">
        <v>116</v>
      </c>
      <c r="R120" s="60" t="s">
        <v>117</v>
      </c>
      <c r="S120" s="60" t="s">
        <v>118</v>
      </c>
      <c r="T120" s="61" t="s">
        <v>119</v>
      </c>
    </row>
    <row r="121" spans="2:65" s="1" customFormat="1" ht="22.9" customHeight="1">
      <c r="B121" s="32"/>
      <c r="C121" s="64" t="s">
        <v>120</v>
      </c>
      <c r="J121" s="116">
        <f>BK121</f>
        <v>0</v>
      </c>
      <c r="L121" s="32"/>
      <c r="M121" s="62"/>
      <c r="N121" s="53"/>
      <c r="O121" s="53"/>
      <c r="P121" s="117">
        <f>P122</f>
        <v>0</v>
      </c>
      <c r="Q121" s="53"/>
      <c r="R121" s="117">
        <f>R122</f>
        <v>0</v>
      </c>
      <c r="S121" s="53"/>
      <c r="T121" s="118">
        <f>T122</f>
        <v>0</v>
      </c>
      <c r="AT121" s="17" t="s">
        <v>74</v>
      </c>
      <c r="AU121" s="17" t="s">
        <v>98</v>
      </c>
      <c r="BK121" s="119">
        <f>BK122</f>
        <v>0</v>
      </c>
    </row>
    <row r="122" spans="2:65" s="11" customFormat="1" ht="25.9" customHeight="1">
      <c r="B122" s="120"/>
      <c r="D122" s="121" t="s">
        <v>74</v>
      </c>
      <c r="E122" s="122" t="s">
        <v>429</v>
      </c>
      <c r="F122" s="122" t="s">
        <v>429</v>
      </c>
      <c r="I122" s="123"/>
      <c r="J122" s="124">
        <f>BK122</f>
        <v>0</v>
      </c>
      <c r="L122" s="120"/>
      <c r="M122" s="125"/>
      <c r="P122" s="126">
        <f>P123+P125+P127+P134</f>
        <v>0</v>
      </c>
      <c r="R122" s="126">
        <f>R123+R125+R127+R134</f>
        <v>0</v>
      </c>
      <c r="T122" s="127">
        <f>T123+T125+T127+T134</f>
        <v>0</v>
      </c>
      <c r="AR122" s="121" t="s">
        <v>83</v>
      </c>
      <c r="AT122" s="128" t="s">
        <v>74</v>
      </c>
      <c r="AU122" s="128" t="s">
        <v>75</v>
      </c>
      <c r="AY122" s="121" t="s">
        <v>123</v>
      </c>
      <c r="BK122" s="129">
        <f>BK123+BK125+BK127+BK134</f>
        <v>0</v>
      </c>
    </row>
    <row r="123" spans="2:65" s="11" customFormat="1" ht="22.9" customHeight="1">
      <c r="B123" s="120"/>
      <c r="D123" s="121" t="s">
        <v>74</v>
      </c>
      <c r="E123" s="130" t="s">
        <v>430</v>
      </c>
      <c r="F123" s="130" t="s">
        <v>431</v>
      </c>
      <c r="I123" s="123"/>
      <c r="J123" s="131">
        <f>BK123</f>
        <v>0</v>
      </c>
      <c r="L123" s="120"/>
      <c r="M123" s="125"/>
      <c r="P123" s="126">
        <f>P124</f>
        <v>0</v>
      </c>
      <c r="R123" s="126">
        <f>R124</f>
        <v>0</v>
      </c>
      <c r="T123" s="127">
        <f>T124</f>
        <v>0</v>
      </c>
      <c r="AR123" s="121" t="s">
        <v>167</v>
      </c>
      <c r="AT123" s="128" t="s">
        <v>74</v>
      </c>
      <c r="AU123" s="128" t="s">
        <v>83</v>
      </c>
      <c r="AY123" s="121" t="s">
        <v>123</v>
      </c>
      <c r="BK123" s="129">
        <f>BK124</f>
        <v>0</v>
      </c>
    </row>
    <row r="124" spans="2:65" s="1" customFormat="1" ht="16.5" customHeight="1">
      <c r="B124" s="32"/>
      <c r="C124" s="132" t="s">
        <v>83</v>
      </c>
      <c r="D124" s="132" t="s">
        <v>126</v>
      </c>
      <c r="E124" s="133" t="s">
        <v>432</v>
      </c>
      <c r="F124" s="134" t="s">
        <v>433</v>
      </c>
      <c r="G124" s="135" t="s">
        <v>315</v>
      </c>
      <c r="H124" s="136">
        <v>1</v>
      </c>
      <c r="I124" s="137"/>
      <c r="J124" s="138">
        <f>ROUND(I124*H124,2)</f>
        <v>0</v>
      </c>
      <c r="K124" s="134" t="s">
        <v>130</v>
      </c>
      <c r="L124" s="32"/>
      <c r="M124" s="139" t="s">
        <v>1</v>
      </c>
      <c r="N124" s="140" t="s">
        <v>40</v>
      </c>
      <c r="P124" s="141">
        <f>O124*H124</f>
        <v>0</v>
      </c>
      <c r="Q124" s="141">
        <v>0</v>
      </c>
      <c r="R124" s="141">
        <f>Q124*H124</f>
        <v>0</v>
      </c>
      <c r="S124" s="141">
        <v>0</v>
      </c>
      <c r="T124" s="142">
        <f>S124*H124</f>
        <v>0</v>
      </c>
      <c r="AR124" s="143" t="s">
        <v>434</v>
      </c>
      <c r="AT124" s="143" t="s">
        <v>126</v>
      </c>
      <c r="AU124" s="143" t="s">
        <v>85</v>
      </c>
      <c r="AY124" s="17" t="s">
        <v>123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7" t="s">
        <v>83</v>
      </c>
      <c r="BK124" s="144">
        <f>ROUND(I124*H124,2)</f>
        <v>0</v>
      </c>
      <c r="BL124" s="17" t="s">
        <v>434</v>
      </c>
      <c r="BM124" s="143" t="s">
        <v>435</v>
      </c>
    </row>
    <row r="125" spans="2:65" s="11" customFormat="1" ht="22.9" customHeight="1">
      <c r="B125" s="120"/>
      <c r="D125" s="121" t="s">
        <v>74</v>
      </c>
      <c r="E125" s="130" t="s">
        <v>436</v>
      </c>
      <c r="F125" s="130" t="s">
        <v>437</v>
      </c>
      <c r="I125" s="123"/>
      <c r="J125" s="131">
        <f>BK125</f>
        <v>0</v>
      </c>
      <c r="L125" s="120"/>
      <c r="M125" s="125"/>
      <c r="P125" s="126">
        <f>P126</f>
        <v>0</v>
      </c>
      <c r="R125" s="126">
        <f>R126</f>
        <v>0</v>
      </c>
      <c r="T125" s="127">
        <f>T126</f>
        <v>0</v>
      </c>
      <c r="AR125" s="121" t="s">
        <v>167</v>
      </c>
      <c r="AT125" s="128" t="s">
        <v>74</v>
      </c>
      <c r="AU125" s="128" t="s">
        <v>83</v>
      </c>
      <c r="AY125" s="121" t="s">
        <v>123</v>
      </c>
      <c r="BK125" s="129">
        <f>BK126</f>
        <v>0</v>
      </c>
    </row>
    <row r="126" spans="2:65" s="1" customFormat="1" ht="49.15" customHeight="1">
      <c r="B126" s="32"/>
      <c r="C126" s="132" t="s">
        <v>85</v>
      </c>
      <c r="D126" s="132" t="s">
        <v>126</v>
      </c>
      <c r="E126" s="133" t="s">
        <v>438</v>
      </c>
      <c r="F126" s="134" t="s">
        <v>461</v>
      </c>
      <c r="G126" s="135" t="s">
        <v>328</v>
      </c>
      <c r="H126" s="136">
        <v>1</v>
      </c>
      <c r="I126" s="137"/>
      <c r="J126" s="138">
        <f>ROUND(I126*H126,2)</f>
        <v>0</v>
      </c>
      <c r="K126" s="134" t="s">
        <v>1</v>
      </c>
      <c r="L126" s="32"/>
      <c r="M126" s="139" t="s">
        <v>1</v>
      </c>
      <c r="N126" s="140" t="s">
        <v>40</v>
      </c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AR126" s="143" t="s">
        <v>434</v>
      </c>
      <c r="AT126" s="143" t="s">
        <v>126</v>
      </c>
      <c r="AU126" s="143" t="s">
        <v>85</v>
      </c>
      <c r="AY126" s="17" t="s">
        <v>123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7" t="s">
        <v>83</v>
      </c>
      <c r="BK126" s="144">
        <f>ROUND(I126*H126,2)</f>
        <v>0</v>
      </c>
      <c r="BL126" s="17" t="s">
        <v>434</v>
      </c>
      <c r="BM126" s="143" t="s">
        <v>439</v>
      </c>
    </row>
    <row r="127" spans="2:65" s="11" customFormat="1" ht="22.9" customHeight="1">
      <c r="B127" s="120"/>
      <c r="D127" s="121" t="s">
        <v>74</v>
      </c>
      <c r="E127" s="130" t="s">
        <v>440</v>
      </c>
      <c r="F127" s="130" t="s">
        <v>441</v>
      </c>
      <c r="I127" s="123"/>
      <c r="J127" s="131">
        <f>BK127</f>
        <v>0</v>
      </c>
      <c r="L127" s="120"/>
      <c r="M127" s="125"/>
      <c r="P127" s="126">
        <f>SUM(P128:P133)</f>
        <v>0</v>
      </c>
      <c r="R127" s="126">
        <f>SUM(R128:R133)</f>
        <v>0</v>
      </c>
      <c r="T127" s="127">
        <f>SUM(T128:T133)</f>
        <v>0</v>
      </c>
      <c r="AR127" s="121" t="s">
        <v>167</v>
      </c>
      <c r="AT127" s="128" t="s">
        <v>74</v>
      </c>
      <c r="AU127" s="128" t="s">
        <v>83</v>
      </c>
      <c r="AY127" s="121" t="s">
        <v>123</v>
      </c>
      <c r="BK127" s="129">
        <f>SUM(BK128:BK133)</f>
        <v>0</v>
      </c>
    </row>
    <row r="128" spans="2:65" s="1" customFormat="1" ht="44.25" customHeight="1">
      <c r="B128" s="32"/>
      <c r="C128" s="132" t="s">
        <v>140</v>
      </c>
      <c r="D128" s="132" t="s">
        <v>126</v>
      </c>
      <c r="E128" s="133" t="s">
        <v>442</v>
      </c>
      <c r="F128" s="134" t="s">
        <v>462</v>
      </c>
      <c r="G128" s="135" t="s">
        <v>328</v>
      </c>
      <c r="H128" s="136">
        <v>1</v>
      </c>
      <c r="I128" s="137"/>
      <c r="J128" s="138">
        <f>ROUND(I128*H128,2)</f>
        <v>0</v>
      </c>
      <c r="K128" s="134" t="s">
        <v>1</v>
      </c>
      <c r="L128" s="32"/>
      <c r="M128" s="139" t="s">
        <v>1</v>
      </c>
      <c r="N128" s="140" t="s">
        <v>40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434</v>
      </c>
      <c r="AT128" s="143" t="s">
        <v>126</v>
      </c>
      <c r="AU128" s="143" t="s">
        <v>85</v>
      </c>
      <c r="AY128" s="17" t="s">
        <v>123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83</v>
      </c>
      <c r="BK128" s="144">
        <f>ROUND(I128*H128,2)</f>
        <v>0</v>
      </c>
      <c r="BL128" s="17" t="s">
        <v>434</v>
      </c>
      <c r="BM128" s="143" t="s">
        <v>443</v>
      </c>
    </row>
    <row r="129" spans="2:65" s="1" customFormat="1" ht="24.2" customHeight="1">
      <c r="B129" s="32"/>
      <c r="C129" s="132" t="s">
        <v>131</v>
      </c>
      <c r="D129" s="132" t="s">
        <v>126</v>
      </c>
      <c r="E129" s="133" t="s">
        <v>444</v>
      </c>
      <c r="F129" s="134" t="s">
        <v>445</v>
      </c>
      <c r="G129" s="135" t="s">
        <v>315</v>
      </c>
      <c r="H129" s="136">
        <v>1</v>
      </c>
      <c r="I129" s="137"/>
      <c r="J129" s="138">
        <f>ROUND(I129*H129,2)</f>
        <v>0</v>
      </c>
      <c r="K129" s="134" t="s">
        <v>130</v>
      </c>
      <c r="L129" s="32"/>
      <c r="M129" s="139" t="s">
        <v>1</v>
      </c>
      <c r="N129" s="140" t="s">
        <v>40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434</v>
      </c>
      <c r="AT129" s="143" t="s">
        <v>126</v>
      </c>
      <c r="AU129" s="143" t="s">
        <v>85</v>
      </c>
      <c r="AY129" s="17" t="s">
        <v>123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7" t="s">
        <v>83</v>
      </c>
      <c r="BK129" s="144">
        <f>ROUND(I129*H129,2)</f>
        <v>0</v>
      </c>
      <c r="BL129" s="17" t="s">
        <v>434</v>
      </c>
      <c r="BM129" s="143" t="s">
        <v>446</v>
      </c>
    </row>
    <row r="130" spans="2:65" s="12" customFormat="1" ht="22.5">
      <c r="B130" s="145"/>
      <c r="D130" s="146" t="s">
        <v>133</v>
      </c>
      <c r="E130" s="147" t="s">
        <v>1</v>
      </c>
      <c r="F130" s="148" t="s">
        <v>447</v>
      </c>
      <c r="H130" s="147" t="s">
        <v>1</v>
      </c>
      <c r="I130" s="149"/>
      <c r="L130" s="145"/>
      <c r="M130" s="150"/>
      <c r="T130" s="151"/>
      <c r="AT130" s="147" t="s">
        <v>133</v>
      </c>
      <c r="AU130" s="147" t="s">
        <v>85</v>
      </c>
      <c r="AV130" s="12" t="s">
        <v>83</v>
      </c>
      <c r="AW130" s="12" t="s">
        <v>31</v>
      </c>
      <c r="AX130" s="12" t="s">
        <v>75</v>
      </c>
      <c r="AY130" s="147" t="s">
        <v>123</v>
      </c>
    </row>
    <row r="131" spans="2:65" s="12" customFormat="1" ht="22.5">
      <c r="B131" s="145"/>
      <c r="D131" s="146" t="s">
        <v>133</v>
      </c>
      <c r="E131" s="147" t="s">
        <v>1</v>
      </c>
      <c r="F131" s="148" t="s">
        <v>448</v>
      </c>
      <c r="H131" s="147" t="s">
        <v>1</v>
      </c>
      <c r="I131" s="149"/>
      <c r="L131" s="145"/>
      <c r="M131" s="150"/>
      <c r="T131" s="151"/>
      <c r="AT131" s="147" t="s">
        <v>133</v>
      </c>
      <c r="AU131" s="147" t="s">
        <v>85</v>
      </c>
      <c r="AV131" s="12" t="s">
        <v>83</v>
      </c>
      <c r="AW131" s="12" t="s">
        <v>31</v>
      </c>
      <c r="AX131" s="12" t="s">
        <v>75</v>
      </c>
      <c r="AY131" s="147" t="s">
        <v>123</v>
      </c>
    </row>
    <row r="132" spans="2:65" s="12" customFormat="1" ht="22.5">
      <c r="B132" s="145"/>
      <c r="D132" s="146" t="s">
        <v>133</v>
      </c>
      <c r="E132" s="147" t="s">
        <v>1</v>
      </c>
      <c r="F132" s="148" t="s">
        <v>449</v>
      </c>
      <c r="H132" s="147" t="s">
        <v>1</v>
      </c>
      <c r="I132" s="149"/>
      <c r="L132" s="145"/>
      <c r="M132" s="150"/>
      <c r="T132" s="151"/>
      <c r="AT132" s="147" t="s">
        <v>133</v>
      </c>
      <c r="AU132" s="147" t="s">
        <v>85</v>
      </c>
      <c r="AV132" s="12" t="s">
        <v>83</v>
      </c>
      <c r="AW132" s="12" t="s">
        <v>31</v>
      </c>
      <c r="AX132" s="12" t="s">
        <v>75</v>
      </c>
      <c r="AY132" s="147" t="s">
        <v>123</v>
      </c>
    </row>
    <row r="133" spans="2:65" s="13" customFormat="1">
      <c r="B133" s="152"/>
      <c r="D133" s="146" t="s">
        <v>133</v>
      </c>
      <c r="E133" s="153" t="s">
        <v>1</v>
      </c>
      <c r="F133" s="154" t="s">
        <v>450</v>
      </c>
      <c r="H133" s="155">
        <v>1</v>
      </c>
      <c r="I133" s="156"/>
      <c r="L133" s="152"/>
      <c r="M133" s="157"/>
      <c r="T133" s="158"/>
      <c r="AT133" s="153" t="s">
        <v>133</v>
      </c>
      <c r="AU133" s="153" t="s">
        <v>85</v>
      </c>
      <c r="AV133" s="13" t="s">
        <v>85</v>
      </c>
      <c r="AW133" s="13" t="s">
        <v>31</v>
      </c>
      <c r="AX133" s="13" t="s">
        <v>83</v>
      </c>
      <c r="AY133" s="153" t="s">
        <v>123</v>
      </c>
    </row>
    <row r="134" spans="2:65" s="11" customFormat="1" ht="22.9" customHeight="1">
      <c r="B134" s="120"/>
      <c r="D134" s="121" t="s">
        <v>74</v>
      </c>
      <c r="E134" s="130" t="s">
        <v>451</v>
      </c>
      <c r="F134" s="130" t="s">
        <v>452</v>
      </c>
      <c r="I134" s="123"/>
      <c r="J134" s="131">
        <f>BK134</f>
        <v>0</v>
      </c>
      <c r="L134" s="120"/>
      <c r="M134" s="125"/>
      <c r="P134" s="126">
        <f>P135</f>
        <v>0</v>
      </c>
      <c r="R134" s="126">
        <f>R135</f>
        <v>0</v>
      </c>
      <c r="T134" s="127">
        <f>T135</f>
        <v>0</v>
      </c>
      <c r="AR134" s="121" t="s">
        <v>167</v>
      </c>
      <c r="AT134" s="128" t="s">
        <v>74</v>
      </c>
      <c r="AU134" s="128" t="s">
        <v>83</v>
      </c>
      <c r="AY134" s="121" t="s">
        <v>123</v>
      </c>
      <c r="BK134" s="129">
        <f>BK135</f>
        <v>0</v>
      </c>
    </row>
    <row r="135" spans="2:65" s="1" customFormat="1" ht="37.9" customHeight="1">
      <c r="B135" s="32"/>
      <c r="C135" s="132" t="s">
        <v>167</v>
      </c>
      <c r="D135" s="132" t="s">
        <v>126</v>
      </c>
      <c r="E135" s="133" t="s">
        <v>453</v>
      </c>
      <c r="F135" s="134" t="s">
        <v>463</v>
      </c>
      <c r="G135" s="135" t="s">
        <v>328</v>
      </c>
      <c r="H135" s="136">
        <v>1</v>
      </c>
      <c r="I135" s="137"/>
      <c r="J135" s="138">
        <f>ROUND(I135*H135,2)</f>
        <v>0</v>
      </c>
      <c r="K135" s="134" t="s">
        <v>1</v>
      </c>
      <c r="L135" s="32"/>
      <c r="M135" s="188" t="s">
        <v>1</v>
      </c>
      <c r="N135" s="189" t="s">
        <v>40</v>
      </c>
      <c r="O135" s="190"/>
      <c r="P135" s="191">
        <f>O135*H135</f>
        <v>0</v>
      </c>
      <c r="Q135" s="191">
        <v>0</v>
      </c>
      <c r="R135" s="191">
        <f>Q135*H135</f>
        <v>0</v>
      </c>
      <c r="S135" s="191">
        <v>0</v>
      </c>
      <c r="T135" s="192">
        <f>S135*H135</f>
        <v>0</v>
      </c>
      <c r="AR135" s="143" t="s">
        <v>434</v>
      </c>
      <c r="AT135" s="143" t="s">
        <v>126</v>
      </c>
      <c r="AU135" s="143" t="s">
        <v>85</v>
      </c>
      <c r="AY135" s="17" t="s">
        <v>123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7" t="s">
        <v>83</v>
      </c>
      <c r="BK135" s="144">
        <f>ROUND(I135*H135,2)</f>
        <v>0</v>
      </c>
      <c r="BL135" s="17" t="s">
        <v>434</v>
      </c>
      <c r="BM135" s="143" t="s">
        <v>454</v>
      </c>
    </row>
    <row r="136" spans="2:65" s="1" customFormat="1" ht="6.95" customHeight="1">
      <c r="B136" s="44"/>
      <c r="C136" s="45"/>
      <c r="D136" s="45"/>
      <c r="E136" s="45"/>
      <c r="F136" s="45"/>
      <c r="G136" s="45"/>
      <c r="H136" s="45"/>
      <c r="I136" s="45"/>
      <c r="J136" s="45"/>
      <c r="K136" s="45"/>
      <c r="L136" s="32"/>
    </row>
  </sheetData>
  <sheetProtection algorithmName="SHA-512" hashValue="SJvlicHxGKPaSXvgYTfEOlZMq05FW0vWnK6uDg/HRRbozxf2Uj7mEW4mVRg4OPc1HXZOZIkv0lMF1puX9xkxNw==" saltValue="LzttsFOphVN8P8Jw2lF15g==" spinCount="100000" sheet="1" objects="1" scenarios="1" formatColumns="0" formatRows="0" autoFilter="0"/>
  <autoFilter ref="C120:K135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7" fitToHeight="100" orientation="portrait" horizontalDpi="4294967292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2701 - Budova C - Rekonst...</vt:lpstr>
      <vt:lpstr>2790 - Vedlejší rozpočtov...</vt:lpstr>
      <vt:lpstr>'2701 - Budova C - Rekonst...'!Názvy_tisku</vt:lpstr>
      <vt:lpstr>'2790 - Vedlejší rozpočtov...'!Názvy_tisku</vt:lpstr>
      <vt:lpstr>'Rekapitulace stavby'!Názvy_tisku</vt:lpstr>
      <vt:lpstr>'2701 - Budova C - Rekonst...'!Oblast_tisku</vt:lpstr>
      <vt:lpstr>'2790 - Vedlejší rozpočtov...'!Oblast_tisku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PC-HORAK\Antonin</dc:creator>
  <cp:lastModifiedBy>KATKA</cp:lastModifiedBy>
  <cp:lastPrinted>2023-05-01T13:30:35Z</cp:lastPrinted>
  <dcterms:created xsi:type="dcterms:W3CDTF">2023-04-28T12:28:12Z</dcterms:created>
  <dcterms:modified xsi:type="dcterms:W3CDTF">2023-05-01T13:31:34Z</dcterms:modified>
</cp:coreProperties>
</file>