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4A321797-4A2A-4205-A991-21335BF421FC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D.1.1 - Architektonicko-s..." sheetId="2" r:id="rId2"/>
    <sheet name="D.1.4.2 - Odvodnění" sheetId="3" r:id="rId3"/>
    <sheet name="D.1.4.3 - Silnoproudá ele..." sheetId="4" r:id="rId4"/>
    <sheet name="D.1.4.4 - Slaboproudá zař..." sheetId="5" r:id="rId5"/>
    <sheet name="D.1.4.8 - Sadové úpravy" sheetId="6" r:id="rId6"/>
  </sheets>
  <definedNames>
    <definedName name="_xlnm._FilterDatabase" localSheetId="1" hidden="1">'D.1.1 - Architektonicko-s...'!$C$127:$K$260</definedName>
    <definedName name="_xlnm._FilterDatabase" localSheetId="2" hidden="1">'D.1.4.2 - Odvodnění'!$C$120:$K$123</definedName>
    <definedName name="_xlnm._FilterDatabase" localSheetId="3" hidden="1">'D.1.4.3 - Silnoproudá ele...'!$C$120:$K$123</definedName>
    <definedName name="_xlnm._FilterDatabase" localSheetId="4" hidden="1">'D.1.4.4 - Slaboproudá zař...'!$C$120:$K$123</definedName>
    <definedName name="_xlnm._FilterDatabase" localSheetId="5" hidden="1">'D.1.4.8 - Sadové úpravy'!$C$120:$K$123</definedName>
    <definedName name="_xlnm.Print_Titles" localSheetId="1">'D.1.1 - Architektonicko-s...'!$127:$127</definedName>
    <definedName name="_xlnm.Print_Titles" localSheetId="2">'D.1.4.2 - Odvodnění'!$120:$120</definedName>
    <definedName name="_xlnm.Print_Titles" localSheetId="3">'D.1.4.3 - Silnoproudá ele...'!$120:$120</definedName>
    <definedName name="_xlnm.Print_Titles" localSheetId="4">'D.1.4.4 - Slaboproudá zař...'!$120:$120</definedName>
    <definedName name="_xlnm.Print_Titles" localSheetId="5">'D.1.4.8 - Sadové úpravy'!$120:$120</definedName>
    <definedName name="_xlnm.Print_Titles" localSheetId="0">'Rekapitulace stavby'!$92:$92</definedName>
    <definedName name="_xlnm.Print_Area" localSheetId="1">'D.1.1 - Architektonicko-s...'!$C$4:$J$76,'D.1.1 - Architektonicko-s...'!$C$82:$J$109,'D.1.1 - Architektonicko-s...'!$C$115:$J$260</definedName>
    <definedName name="_xlnm.Print_Area" localSheetId="2">'D.1.4.2 - Odvodnění'!$C$4:$J$76,'D.1.4.2 - Odvodnění'!$C$82:$J$102,'D.1.4.2 - Odvodnění'!$C$108:$J$123</definedName>
    <definedName name="_xlnm.Print_Area" localSheetId="3">'D.1.4.3 - Silnoproudá ele...'!$C$4:$J$76,'D.1.4.3 - Silnoproudá ele...'!$C$82:$J$102,'D.1.4.3 - Silnoproudá ele...'!$C$108:$J$123</definedName>
    <definedName name="_xlnm.Print_Area" localSheetId="4">'D.1.4.4 - Slaboproudá zař...'!$C$4:$J$76,'D.1.4.4 - Slaboproudá zař...'!$C$82:$J$102,'D.1.4.4 - Slaboproudá zař...'!$C$108:$J$123</definedName>
    <definedName name="_xlnm.Print_Area" localSheetId="5">'D.1.4.8 - Sadové úpravy'!$C$4:$J$76,'D.1.4.8 - Sadové úpravy'!$C$82:$J$102,'D.1.4.8 - Sadové úpravy'!$C$108:$J$123</definedName>
    <definedName name="_xlnm.Print_Area" localSheetId="0">'Rekapitulace stavby'!$D$4:$AO$76,'Rekapitulace stavby'!$C$82:$AQ$100</definedName>
  </definedNames>
  <calcPr calcId="191029"/>
</workbook>
</file>

<file path=xl/calcChain.xml><?xml version="1.0" encoding="utf-8"?>
<calcChain xmlns="http://schemas.openxmlformats.org/spreadsheetml/2006/main">
  <c r="J39" i="6" l="1"/>
  <c r="J38" i="6"/>
  <c r="AY99" i="1" s="1"/>
  <c r="J37" i="6"/>
  <c r="AX99" i="1"/>
  <c r="BI123" i="6"/>
  <c r="BH123" i="6"/>
  <c r="BG123" i="6"/>
  <c r="BF123" i="6"/>
  <c r="T123" i="6"/>
  <c r="T122" i="6" s="1"/>
  <c r="T121" i="6" s="1"/>
  <c r="R123" i="6"/>
  <c r="R122" i="6"/>
  <c r="R121" i="6" s="1"/>
  <c r="P123" i="6"/>
  <c r="P122" i="6" s="1"/>
  <c r="P121" i="6" s="1"/>
  <c r="AU99" i="1" s="1"/>
  <c r="F115" i="6"/>
  <c r="E113" i="6"/>
  <c r="F89" i="6"/>
  <c r="E87" i="6"/>
  <c r="J24" i="6"/>
  <c r="E24" i="6"/>
  <c r="J118" i="6" s="1"/>
  <c r="J23" i="6"/>
  <c r="J21" i="6"/>
  <c r="E21" i="6"/>
  <c r="J91" i="6" s="1"/>
  <c r="J20" i="6"/>
  <c r="J18" i="6"/>
  <c r="E18" i="6"/>
  <c r="F118" i="6" s="1"/>
  <c r="J17" i="6"/>
  <c r="J15" i="6"/>
  <c r="E15" i="6"/>
  <c r="F91" i="6" s="1"/>
  <c r="J14" i="6"/>
  <c r="J12" i="6"/>
  <c r="J115" i="6" s="1"/>
  <c r="E7" i="6"/>
  <c r="E111" i="6" s="1"/>
  <c r="J39" i="5"/>
  <c r="J38" i="5"/>
  <c r="AY98" i="1" s="1"/>
  <c r="J37" i="5"/>
  <c r="AX98" i="1" s="1"/>
  <c r="BI123" i="5"/>
  <c r="BH123" i="5"/>
  <c r="BG123" i="5"/>
  <c r="BF123" i="5"/>
  <c r="T123" i="5"/>
  <c r="T122" i="5" s="1"/>
  <c r="T121" i="5" s="1"/>
  <c r="R123" i="5"/>
  <c r="R122" i="5"/>
  <c r="R121" i="5"/>
  <c r="P123" i="5"/>
  <c r="P122" i="5" s="1"/>
  <c r="P121" i="5" s="1"/>
  <c r="AU98" i="1" s="1"/>
  <c r="F115" i="5"/>
  <c r="E113" i="5"/>
  <c r="F89" i="5"/>
  <c r="E87" i="5"/>
  <c r="J24" i="5"/>
  <c r="E24" i="5"/>
  <c r="J92" i="5" s="1"/>
  <c r="J23" i="5"/>
  <c r="J21" i="5"/>
  <c r="E21" i="5"/>
  <c r="J117" i="5" s="1"/>
  <c r="J20" i="5"/>
  <c r="J18" i="5"/>
  <c r="E18" i="5"/>
  <c r="F92" i="5"/>
  <c r="J17" i="5"/>
  <c r="J15" i="5"/>
  <c r="E15" i="5"/>
  <c r="F117" i="5" s="1"/>
  <c r="J14" i="5"/>
  <c r="J12" i="5"/>
  <c r="J89" i="5"/>
  <c r="E7" i="5"/>
  <c r="E111" i="5" s="1"/>
  <c r="J39" i="4"/>
  <c r="J38" i="4"/>
  <c r="AY97" i="1" s="1"/>
  <c r="J37" i="4"/>
  <c r="AX97" i="1" s="1"/>
  <c r="BI123" i="4"/>
  <c r="BH123" i="4"/>
  <c r="BG123" i="4"/>
  <c r="BF123" i="4"/>
  <c r="T123" i="4"/>
  <c r="T122" i="4" s="1"/>
  <c r="T121" i="4" s="1"/>
  <c r="R123" i="4"/>
  <c r="R122" i="4" s="1"/>
  <c r="R121" i="4" s="1"/>
  <c r="P123" i="4"/>
  <c r="P122" i="4" s="1"/>
  <c r="P121" i="4" s="1"/>
  <c r="AU97" i="1" s="1"/>
  <c r="F115" i="4"/>
  <c r="E113" i="4"/>
  <c r="F89" i="4"/>
  <c r="E87" i="4"/>
  <c r="J24" i="4"/>
  <c r="E24" i="4"/>
  <c r="J92" i="4" s="1"/>
  <c r="J23" i="4"/>
  <c r="J21" i="4"/>
  <c r="E21" i="4"/>
  <c r="J117" i="4" s="1"/>
  <c r="J20" i="4"/>
  <c r="J18" i="4"/>
  <c r="E18" i="4"/>
  <c r="F92" i="4"/>
  <c r="J17" i="4"/>
  <c r="J15" i="4"/>
  <c r="E15" i="4"/>
  <c r="F91" i="4" s="1"/>
  <c r="J14" i="4"/>
  <c r="J12" i="4"/>
  <c r="J115" i="4" s="1"/>
  <c r="E7" i="4"/>
  <c r="E111" i="4" s="1"/>
  <c r="J39" i="3"/>
  <c r="J38" i="3"/>
  <c r="AY96" i="1" s="1"/>
  <c r="J37" i="3"/>
  <c r="AX96" i="1" s="1"/>
  <c r="BI123" i="3"/>
  <c r="BH123" i="3"/>
  <c r="BG123" i="3"/>
  <c r="BF123" i="3"/>
  <c r="T123" i="3"/>
  <c r="T122" i="3" s="1"/>
  <c r="T121" i="3" s="1"/>
  <c r="R123" i="3"/>
  <c r="R122" i="3"/>
  <c r="R121" i="3"/>
  <c r="P123" i="3"/>
  <c r="P122" i="3"/>
  <c r="P121" i="3" s="1"/>
  <c r="AU96" i="1" s="1"/>
  <c r="F115" i="3"/>
  <c r="E113" i="3"/>
  <c r="F89" i="3"/>
  <c r="E87" i="3"/>
  <c r="J24" i="3"/>
  <c r="E24" i="3"/>
  <c r="J118" i="3"/>
  <c r="J23" i="3"/>
  <c r="J21" i="3"/>
  <c r="E21" i="3"/>
  <c r="J117" i="3" s="1"/>
  <c r="J20" i="3"/>
  <c r="J18" i="3"/>
  <c r="E18" i="3"/>
  <c r="F118" i="3"/>
  <c r="J17" i="3"/>
  <c r="J15" i="3"/>
  <c r="E15" i="3"/>
  <c r="F91" i="3" s="1"/>
  <c r="J14" i="3"/>
  <c r="J12" i="3"/>
  <c r="J89" i="3"/>
  <c r="E7" i="3"/>
  <c r="E111" i="3" s="1"/>
  <c r="T258" i="2"/>
  <c r="T257" i="2" s="1"/>
  <c r="J39" i="2"/>
  <c r="J38" i="2"/>
  <c r="AY95" i="1"/>
  <c r="J37" i="2"/>
  <c r="AX95" i="1" s="1"/>
  <c r="BI259" i="2"/>
  <c r="BH259" i="2"/>
  <c r="BG259" i="2"/>
  <c r="BF259" i="2"/>
  <c r="T259" i="2"/>
  <c r="R259" i="2"/>
  <c r="R258" i="2" s="1"/>
  <c r="R257" i="2" s="1"/>
  <c r="P259" i="2"/>
  <c r="P258" i="2" s="1"/>
  <c r="P257" i="2" s="1"/>
  <c r="BI256" i="2"/>
  <c r="BH256" i="2"/>
  <c r="BG256" i="2"/>
  <c r="BF256" i="2"/>
  <c r="T256" i="2"/>
  <c r="T255" i="2" s="1"/>
  <c r="R256" i="2"/>
  <c r="R255" i="2"/>
  <c r="P256" i="2"/>
  <c r="P255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F122" i="2"/>
  <c r="E120" i="2"/>
  <c r="F89" i="2"/>
  <c r="E87" i="2"/>
  <c r="J24" i="2"/>
  <c r="E24" i="2"/>
  <c r="J125" i="2" s="1"/>
  <c r="J23" i="2"/>
  <c r="J21" i="2"/>
  <c r="E21" i="2"/>
  <c r="J124" i="2" s="1"/>
  <c r="J20" i="2"/>
  <c r="J18" i="2"/>
  <c r="E18" i="2"/>
  <c r="F125" i="2" s="1"/>
  <c r="J17" i="2"/>
  <c r="J15" i="2"/>
  <c r="E15" i="2"/>
  <c r="F124" i="2"/>
  <c r="J14" i="2"/>
  <c r="J12" i="2"/>
  <c r="J122" i="2" s="1"/>
  <c r="E7" i="2"/>
  <c r="E118" i="2" s="1"/>
  <c r="L90" i="1"/>
  <c r="AM90" i="1"/>
  <c r="AM89" i="1"/>
  <c r="L89" i="1"/>
  <c r="AM87" i="1"/>
  <c r="L87" i="1"/>
  <c r="L85" i="1"/>
  <c r="L84" i="1"/>
  <c r="BK254" i="2"/>
  <c r="J245" i="2"/>
  <c r="J234" i="2"/>
  <c r="BK225" i="2"/>
  <c r="J220" i="2"/>
  <c r="J210" i="2"/>
  <c r="BK195" i="2"/>
  <c r="J187" i="2"/>
  <c r="BK171" i="2"/>
  <c r="J154" i="2"/>
  <c r="J139" i="2"/>
  <c r="BK135" i="2"/>
  <c r="BK132" i="2"/>
  <c r="BK256" i="2"/>
  <c r="J250" i="2"/>
  <c r="J241" i="2"/>
  <c r="BK231" i="2"/>
  <c r="BK221" i="2"/>
  <c r="BK216" i="2"/>
  <c r="BK207" i="2"/>
  <c r="J198" i="2"/>
  <c r="BK181" i="2"/>
  <c r="J171" i="2"/>
  <c r="J163" i="2"/>
  <c r="J150" i="2"/>
  <c r="BK139" i="2"/>
  <c r="BK134" i="2"/>
  <c r="J131" i="2"/>
  <c r="J254" i="2"/>
  <c r="BK248" i="2"/>
  <c r="J238" i="2"/>
  <c r="J228" i="2"/>
  <c r="BK217" i="2"/>
  <c r="J204" i="2"/>
  <c r="BK187" i="2"/>
  <c r="BK164" i="2"/>
  <c r="BK150" i="2"/>
  <c r="BK143" i="2"/>
  <c r="J137" i="2"/>
  <c r="BK131" i="2"/>
  <c r="J251" i="2"/>
  <c r="J244" i="2"/>
  <c r="BK228" i="2"/>
  <c r="BK220" i="2"/>
  <c r="BK210" i="2"/>
  <c r="J201" i="2"/>
  <c r="J191" i="2"/>
  <c r="J181" i="2"/>
  <c r="BK167" i="2"/>
  <c r="J160" i="2"/>
  <c r="BK147" i="2"/>
  <c r="BK138" i="2"/>
  <c r="J135" i="2"/>
  <c r="BK259" i="2"/>
  <c r="BK245" i="2"/>
  <c r="BK234" i="2"/>
  <c r="J224" i="2"/>
  <c r="J216" i="2"/>
  <c r="BK204" i="2"/>
  <c r="BK191" i="2"/>
  <c r="J177" i="2"/>
  <c r="J167" i="2"/>
  <c r="BK154" i="2"/>
  <c r="BK146" i="2"/>
  <c r="J136" i="2"/>
  <c r="J132" i="2"/>
  <c r="J123" i="3"/>
  <c r="BK123" i="4"/>
  <c r="BK123" i="5"/>
  <c r="J123" i="6"/>
  <c r="J256" i="2"/>
  <c r="BK244" i="2"/>
  <c r="BK235" i="2"/>
  <c r="J225" i="2"/>
  <c r="BK212" i="2"/>
  <c r="BK201" i="2"/>
  <c r="J184" i="2"/>
  <c r="J173" i="2"/>
  <c r="J164" i="2"/>
  <c r="BK157" i="2"/>
  <c r="J146" i="2"/>
  <c r="BK137" i="2"/>
  <c r="J134" i="2"/>
  <c r="BK123" i="3"/>
  <c r="J123" i="4"/>
  <c r="J123" i="5"/>
  <c r="BK123" i="6"/>
  <c r="BK251" i="2"/>
  <c r="J248" i="2"/>
  <c r="BK238" i="2"/>
  <c r="J231" i="2"/>
  <c r="J221" i="2"/>
  <c r="J212" i="2"/>
  <c r="BK198" i="2"/>
  <c r="BK184" i="2"/>
  <c r="BK173" i="2"/>
  <c r="BK163" i="2"/>
  <c r="J157" i="2"/>
  <c r="J143" i="2"/>
  <c r="BK136" i="2"/>
  <c r="J133" i="2"/>
  <c r="J259" i="2"/>
  <c r="BK250" i="2"/>
  <c r="BK241" i="2"/>
  <c r="J235" i="2"/>
  <c r="BK224" i="2"/>
  <c r="J217" i="2"/>
  <c r="J207" i="2"/>
  <c r="J195" i="2"/>
  <c r="BK177" i="2"/>
  <c r="BK160" i="2"/>
  <c r="J147" i="2"/>
  <c r="J138" i="2"/>
  <c r="BK133" i="2"/>
  <c r="AS94" i="1"/>
  <c r="F36" i="2" l="1"/>
  <c r="BA95" i="1" s="1"/>
  <c r="F38" i="2"/>
  <c r="BC95" i="1" s="1"/>
  <c r="F37" i="2"/>
  <c r="BB95" i="1" s="1"/>
  <c r="F39" i="2"/>
  <c r="BD95" i="1" s="1"/>
  <c r="J36" i="2"/>
  <c r="AW95" i="1" s="1"/>
  <c r="BK172" i="2"/>
  <c r="J172" i="2"/>
  <c r="J99" i="2" s="1"/>
  <c r="BK211" i="2"/>
  <c r="J211" i="2"/>
  <c r="J100" i="2" s="1"/>
  <c r="P247" i="2"/>
  <c r="P130" i="2"/>
  <c r="T172" i="2"/>
  <c r="T247" i="2"/>
  <c r="R172" i="2"/>
  <c r="R247" i="2"/>
  <c r="R130" i="2"/>
  <c r="P211" i="2"/>
  <c r="T130" i="2"/>
  <c r="R211" i="2"/>
  <c r="BK247" i="2"/>
  <c r="J247" i="2" s="1"/>
  <c r="J101" i="2" s="1"/>
  <c r="BK130" i="2"/>
  <c r="J130" i="2" s="1"/>
  <c r="J98" i="2" s="1"/>
  <c r="P172" i="2"/>
  <c r="T211" i="2"/>
  <c r="BK255" i="2"/>
  <c r="J255" i="2" s="1"/>
  <c r="J102" i="2" s="1"/>
  <c r="BK122" i="3"/>
  <c r="J122" i="3" s="1"/>
  <c r="J97" i="3" s="1"/>
  <c r="BK122" i="4"/>
  <c r="J122" i="4" s="1"/>
  <c r="J97" i="4" s="1"/>
  <c r="BK258" i="2"/>
  <c r="J258" i="2" s="1"/>
  <c r="J104" i="2" s="1"/>
  <c r="BK122" i="6"/>
  <c r="J122" i="6"/>
  <c r="J97" i="6" s="1"/>
  <c r="BK122" i="5"/>
  <c r="J122" i="5"/>
  <c r="J97" i="5" s="1"/>
  <c r="E85" i="6"/>
  <c r="J92" i="6"/>
  <c r="J89" i="6"/>
  <c r="F117" i="6"/>
  <c r="F92" i="6"/>
  <c r="J117" i="6"/>
  <c r="BE123" i="6"/>
  <c r="F35" i="6" s="1"/>
  <c r="AZ99" i="1" s="1"/>
  <c r="F91" i="5"/>
  <c r="J115" i="5"/>
  <c r="J118" i="5"/>
  <c r="F118" i="5"/>
  <c r="J91" i="5"/>
  <c r="BE123" i="5"/>
  <c r="E85" i="5"/>
  <c r="J118" i="4"/>
  <c r="F117" i="4"/>
  <c r="E85" i="4"/>
  <c r="J91" i="4"/>
  <c r="F118" i="4"/>
  <c r="J89" i="4"/>
  <c r="BE123" i="4"/>
  <c r="E85" i="3"/>
  <c r="J91" i="3"/>
  <c r="J115" i="3"/>
  <c r="F92" i="3"/>
  <c r="F117" i="3"/>
  <c r="BE123" i="3"/>
  <c r="F35" i="3" s="1"/>
  <c r="AZ96" i="1" s="1"/>
  <c r="J92" i="3"/>
  <c r="E85" i="2"/>
  <c r="J89" i="2"/>
  <c r="F91" i="2"/>
  <c r="J91" i="2"/>
  <c r="F92" i="2"/>
  <c r="J92" i="2"/>
  <c r="BE131" i="2"/>
  <c r="BE132" i="2"/>
  <c r="BE133" i="2"/>
  <c r="BE134" i="2"/>
  <c r="BE135" i="2"/>
  <c r="BE136" i="2"/>
  <c r="BE137" i="2"/>
  <c r="BE138" i="2"/>
  <c r="BE139" i="2"/>
  <c r="BE143" i="2"/>
  <c r="BE146" i="2"/>
  <c r="BE147" i="2"/>
  <c r="BE150" i="2"/>
  <c r="BE154" i="2"/>
  <c r="BE157" i="2"/>
  <c r="BE160" i="2"/>
  <c r="BE163" i="2"/>
  <c r="BE164" i="2"/>
  <c r="BE167" i="2"/>
  <c r="BE171" i="2"/>
  <c r="BE173" i="2"/>
  <c r="BE177" i="2"/>
  <c r="BE181" i="2"/>
  <c r="BE184" i="2"/>
  <c r="BE187" i="2"/>
  <c r="BE191" i="2"/>
  <c r="BE195" i="2"/>
  <c r="BE198" i="2"/>
  <c r="BE201" i="2"/>
  <c r="BE204" i="2"/>
  <c r="BE207" i="2"/>
  <c r="BE210" i="2"/>
  <c r="BE212" i="2"/>
  <c r="BE216" i="2"/>
  <c r="BE217" i="2"/>
  <c r="BE220" i="2"/>
  <c r="BE221" i="2"/>
  <c r="BE224" i="2"/>
  <c r="BE225" i="2"/>
  <c r="BE228" i="2"/>
  <c r="BE231" i="2"/>
  <c r="BE234" i="2"/>
  <c r="BE235" i="2"/>
  <c r="BE238" i="2"/>
  <c r="BE241" i="2"/>
  <c r="BE244" i="2"/>
  <c r="BE245" i="2"/>
  <c r="BE248" i="2"/>
  <c r="BE250" i="2"/>
  <c r="BE251" i="2"/>
  <c r="BE254" i="2"/>
  <c r="BE256" i="2"/>
  <c r="BE259" i="2"/>
  <c r="F38" i="4"/>
  <c r="BC97" i="1" s="1"/>
  <c r="F36" i="5"/>
  <c r="BA98" i="1" s="1"/>
  <c r="J36" i="4"/>
  <c r="AW97" i="1"/>
  <c r="F39" i="5"/>
  <c r="BD98" i="1" s="1"/>
  <c r="J36" i="5"/>
  <c r="AW98" i="1" s="1"/>
  <c r="F37" i="3"/>
  <c r="BB96" i="1" s="1"/>
  <c r="F39" i="6"/>
  <c r="BD99" i="1"/>
  <c r="F38" i="3"/>
  <c r="BC96" i="1" s="1"/>
  <c r="F37" i="5"/>
  <c r="BB98" i="1" s="1"/>
  <c r="F36" i="4"/>
  <c r="BA97" i="1" s="1"/>
  <c r="F38" i="6"/>
  <c r="BC99" i="1"/>
  <c r="F39" i="4"/>
  <c r="BD97" i="1"/>
  <c r="F38" i="5"/>
  <c r="BC98" i="1" s="1"/>
  <c r="F37" i="6"/>
  <c r="BB99" i="1" s="1"/>
  <c r="F39" i="3"/>
  <c r="BD96" i="1" s="1"/>
  <c r="F37" i="4"/>
  <c r="BB97" i="1" s="1"/>
  <c r="BK257" i="2" l="1"/>
  <c r="J257" i="2" s="1"/>
  <c r="J103" i="2" s="1"/>
  <c r="R129" i="2"/>
  <c r="R128" i="2" s="1"/>
  <c r="T129" i="2"/>
  <c r="T128" i="2" s="1"/>
  <c r="P129" i="2"/>
  <c r="P128" i="2" s="1"/>
  <c r="AU95" i="1" s="1"/>
  <c r="AU94" i="1" s="1"/>
  <c r="BK129" i="2"/>
  <c r="BK128" i="2" s="1"/>
  <c r="J128" i="2" s="1"/>
  <c r="J96" i="2" s="1"/>
  <c r="BK121" i="3"/>
  <c r="J121" i="3" s="1"/>
  <c r="J96" i="3" s="1"/>
  <c r="J30" i="3" s="1"/>
  <c r="BK121" i="6"/>
  <c r="J121" i="6"/>
  <c r="J96" i="6"/>
  <c r="J30" i="6"/>
  <c r="F36" i="6" s="1"/>
  <c r="BA99" i="1" s="1"/>
  <c r="BK121" i="5"/>
  <c r="J121" i="5"/>
  <c r="J96" i="5" s="1"/>
  <c r="BK121" i="4"/>
  <c r="J121" i="4"/>
  <c r="J96" i="4"/>
  <c r="J30" i="4" s="1"/>
  <c r="J31" i="4" s="1"/>
  <c r="J35" i="6"/>
  <c r="AV99" i="1" s="1"/>
  <c r="BB94" i="1"/>
  <c r="W31" i="1" s="1"/>
  <c r="J35" i="3"/>
  <c r="AV96" i="1" s="1"/>
  <c r="BC94" i="1"/>
  <c r="W32" i="1" s="1"/>
  <c r="BD94" i="1"/>
  <c r="W33" i="1" s="1"/>
  <c r="J129" i="2" l="1"/>
  <c r="J97" i="2" s="1"/>
  <c r="J31" i="3"/>
  <c r="J32" i="3" s="1"/>
  <c r="AG96" i="1" s="1"/>
  <c r="J30" i="5"/>
  <c r="J102" i="5" s="1"/>
  <c r="J30" i="2"/>
  <c r="J31" i="2" s="1"/>
  <c r="J32" i="4"/>
  <c r="AG97" i="1" s="1"/>
  <c r="J35" i="4"/>
  <c r="AV97" i="1" s="1"/>
  <c r="AT97" i="1" s="1"/>
  <c r="J31" i="6"/>
  <c r="J32" i="6" s="1"/>
  <c r="AG99" i="1" s="1"/>
  <c r="J102" i="4"/>
  <c r="J35" i="5"/>
  <c r="AV98" i="1"/>
  <c r="AT98" i="1" s="1"/>
  <c r="J36" i="6"/>
  <c r="AW99" i="1" s="1"/>
  <c r="AT99" i="1" s="1"/>
  <c r="F35" i="5"/>
  <c r="AZ98" i="1" s="1"/>
  <c r="AY94" i="1"/>
  <c r="AX94" i="1"/>
  <c r="J31" i="5" l="1"/>
  <c r="J32" i="5"/>
  <c r="AG98" i="1" s="1"/>
  <c r="AN98" i="1" s="1"/>
  <c r="F35" i="4"/>
  <c r="AZ97" i="1" s="1"/>
  <c r="J102" i="3"/>
  <c r="J32" i="2"/>
  <c r="AG95" i="1" s="1"/>
  <c r="J109" i="2"/>
  <c r="J41" i="6"/>
  <c r="J41" i="4"/>
  <c r="AN97" i="1"/>
  <c r="AN99" i="1"/>
  <c r="J102" i="6"/>
  <c r="J41" i="5" l="1"/>
  <c r="AG94" i="1"/>
  <c r="AK26" i="1" s="1"/>
  <c r="F35" i="2"/>
  <c r="AZ95" i="1" s="1"/>
  <c r="AZ94" i="1" s="1"/>
  <c r="J35" i="2"/>
  <c r="AV95" i="1" s="1"/>
  <c r="AT95" i="1" s="1"/>
  <c r="AN95" i="1" s="1"/>
  <c r="F36" i="3"/>
  <c r="BA96" i="1" s="1"/>
  <c r="BA94" i="1" s="1"/>
  <c r="J36" i="3"/>
  <c r="AW96" i="1" l="1"/>
  <c r="AT96" i="1" s="1"/>
  <c r="AN96" i="1" s="1"/>
  <c r="J41" i="3"/>
  <c r="W30" i="1"/>
  <c r="AW94" i="1"/>
  <c r="AK30" i="1" s="1"/>
  <c r="J41" i="2"/>
  <c r="W29" i="1"/>
  <c r="AV94" i="1"/>
  <c r="AK29" i="1" l="1"/>
  <c r="AK35" i="1" s="1"/>
  <c r="AT94" i="1"/>
  <c r="AN94" i="1" s="1"/>
</calcChain>
</file>

<file path=xl/sharedStrings.xml><?xml version="1.0" encoding="utf-8"?>
<sst xmlns="http://schemas.openxmlformats.org/spreadsheetml/2006/main" count="2185" uniqueCount="381">
  <si>
    <t>Export Komplet</t>
  </si>
  <si>
    <t/>
  </si>
  <si>
    <t>2.0</t>
  </si>
  <si>
    <t>ZAMOK</t>
  </si>
  <si>
    <t>False</t>
  </si>
  <si>
    <t>{49c3d768-b68b-405e-9024-d85a9fb5362c}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</si>
  <si>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</si>
  <si>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</si>
  <si>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</si>
  <si>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</si>
  <si>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</si>
  <si>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</si>
  <si>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</si>
  <si>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</si>
  <si>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3650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</si>
  <si>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</si>
  <si>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</si>
  <si>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Soupis prací_SO-04-p</t>
  </si>
  <si>
    <t>KSO:</t>
  </si>
  <si>
    <t>CC-CZ:</t>
  </si>
  <si>
    <t>Místo:</t>
  </si>
  <si>
    <t xml:space="preserve"> </t>
  </si>
  <si>
    <t>Datum:</t>
  </si>
  <si>
    <t>10. 5. 2023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</si>
  <si>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</si>
  <si>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</si>
  <si>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</si>
  <si>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</si>
  <si>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</si>
  <si>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</si>
  <si>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</si>
  <si>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</si>
  <si>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</si>
  <si>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</si>
  <si>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</si>
  <si>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</si>
  <si>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</si>
  <si>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</si>
  <si>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</si>
  <si>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</si>
  <si>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</si>
  <si>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</si>
  <si>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</si>
  <si>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</si>
  <si>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</si>
  <si>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</si>
  <si>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</si>
  <si>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</si>
  <si>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</si>
  <si>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</si>
  <si>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</si>
  <si>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</si>
  <si>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</si>
  <si>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</si>
  <si>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</si>
  <si>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</si>
  <si>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</si>
  <si>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</si>
  <si>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</si>
  <si>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</si>
  <si>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</si>
  <si>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</si>
  <si>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</si>
  <si>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</si>
  <si>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</si>
  <si>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</si>
  <si>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</si>
  <si>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</si>
  <si>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</si>
  <si>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</si>
  <si>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</si>
  <si>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</si>
  <si>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</si>
  <si>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</si>
  <si>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</si>
  <si>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</si>
  <si>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</si>
  <si>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</si>
  <si>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</si>
  <si>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Architektonicko-stavební řešení</t>
  </si>
  <si>
    <t>STA</t>
  </si>
  <si>
    <t>1</t>
  </si>
  <si>
    <t>{ca7ce8d0-165e-4d39-b3b4-d9b7d69cb94b}</t>
  </si>
  <si>
    <t>2</t>
  </si>
  <si>
    <t>D.1.4.2</t>
  </si>
  <si>
    <t>Odvodnění</t>
  </si>
  <si>
    <t>{cc76034e-ade7-4e5d-8d92-6cfb5f7c41d7}</t>
  </si>
  <si>
    <t>D.1.4.3</t>
  </si>
  <si>
    <t>Silnoproudá elektrotechnika</t>
  </si>
  <si>
    <t>{9ebb578d-bb01-4deb-b4ed-69ea539af5ca}</t>
  </si>
  <si>
    <t>D.1.4.4</t>
  </si>
  <si>
    <t>Slaboproudá zařízení</t>
  </si>
  <si>
    <t>{ff202270-a274-4319-aa3f-0d4890e7b0bb}</t>
  </si>
  <si>
    <t>D.1.4.8</t>
  </si>
  <si>
    <t>Sadové úpravy</t>
  </si>
  <si>
    <t>{7e81c6ca-3e28-4b5c-9c11-a6a2a7a2fe0e}</t>
  </si>
  <si>
    <t>KRYCÍ LIST SOUPISU PRACÍ</t>
  </si>
  <si>
    <t>Objekt:</t>
  </si>
  <si>
    <t>D.1.1 - Architektonicko-stavební řešení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</si>
  <si>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</si>
  <si>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</si>
  <si>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</si>
  <si>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</si>
  <si>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</si>
  <si>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</si>
  <si>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</si>
  <si>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</si>
  <si>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</si>
  <si>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</si>
  <si>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</si>
  <si>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</si>
  <si>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</si>
  <si>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</si>
  <si>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</si>
  <si>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2) Ostatní náklady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</si>
  <si>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</si>
  <si>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</si>
  <si>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</si>
  <si>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</si>
  <si>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</si>
  <si>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</si>
  <si>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</si>
  <si>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</si>
  <si>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</si>
  <si>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</si>
  <si>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</si>
  <si>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</si>
  <si>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</si>
  <si>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</si>
  <si>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</si>
  <si>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</si>
  <si>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</si>
  <si>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</si>
  <si>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</si>
  <si>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113106271</t>
  </si>
  <si>
    <t>Rozebrání dlažeb vozovek ze zámkové dlažby s ložem z kameniva strojně pl přes 50 do 200 m2</t>
  </si>
  <si>
    <t>m2</t>
  </si>
  <si>
    <t>4</t>
  </si>
  <si>
    <t>113107162</t>
  </si>
  <si>
    <t>Odstranění podkladu z kameniva tl 200 mm strojně pl přes 50 do 200 m2</t>
  </si>
  <si>
    <t>3</t>
  </si>
  <si>
    <t>113107164</t>
  </si>
  <si>
    <t>Odstranění podkladu z kameniva tl 400 mm strojně pl přes 50 do 200 m2</t>
  </si>
  <si>
    <t>6</t>
  </si>
  <si>
    <t>113107182</t>
  </si>
  <si>
    <t>Odstranění podkladu živičného tl 100 mm strojně pl přes 50 do 200 m2</t>
  </si>
  <si>
    <t>8</t>
  </si>
  <si>
    <t>5</t>
  </si>
  <si>
    <t>113107211</t>
  </si>
  <si>
    <t>Odstranění podkladu z kameniva těženého tl do 100 mm strojně pl přes 200 m2</t>
  </si>
  <si>
    <t>1304349422</t>
  </si>
  <si>
    <t>113107224</t>
  </si>
  <si>
    <t>Odstranění podkladu z kameniva drceného tl 400 mm strojně pl přes 200 m2</t>
  </si>
  <si>
    <t>10</t>
  </si>
  <si>
    <t>7</t>
  </si>
  <si>
    <t>113107241</t>
  </si>
  <si>
    <t>Odstranění podkladu živičného tl 50 mm strojně pl přes 200 m2</t>
  </si>
  <si>
    <t>1824945388</t>
  </si>
  <si>
    <t>113107242</t>
  </si>
  <si>
    <t>Odstranění podkladu živičného tl 100 mm strojně pl přes 200 m2</t>
  </si>
  <si>
    <t>12</t>
  </si>
  <si>
    <t>9</t>
  </si>
  <si>
    <t>113154111</t>
  </si>
  <si>
    <t>Frézování živičného krytu tl 30 mm pruh š 0,5 m pl do 500 m2 bez překážek v trase</t>
  </si>
  <si>
    <t>14</t>
  </si>
  <si>
    <t>VV</t>
  </si>
  <si>
    <t>popis viz PD, TZ</t>
  </si>
  <si>
    <t>337,98+438,20</t>
  </si>
  <si>
    <t>Součet</t>
  </si>
  <si>
    <t>113202111</t>
  </si>
  <si>
    <t>Vytrhání obrub krajníků obrubníků stojatých</t>
  </si>
  <si>
    <t>m</t>
  </si>
  <si>
    <t>16</t>
  </si>
  <si>
    <t>"viz situace BP" (52,1+47,84)+(100,4+136,1)+(11,25)</t>
  </si>
  <si>
    <t>11</t>
  </si>
  <si>
    <t>121151104</t>
  </si>
  <si>
    <t>Sejmutí ornice plochy do 100 m2 tl vrstvy do 250 mm strojně</t>
  </si>
  <si>
    <t>18</t>
  </si>
  <si>
    <t>132251101</t>
  </si>
  <si>
    <t>Hloubení rýh nezapažených  š do 800 mm v hornině třídy těžitelnosti I, skupiny 3 objem do 20 m3 strojně</t>
  </si>
  <si>
    <t>m3</t>
  </si>
  <si>
    <t>20</t>
  </si>
  <si>
    <t>"NS_obruby" 0,4*(99,95+236,5+11,25)*0,3</t>
  </si>
  <si>
    <t>13</t>
  </si>
  <si>
    <t>162251102</t>
  </si>
  <si>
    <t>Vodorovné přemístění do 50 m výkopku/sypaniny z horniny třídy těžitelnosti I, skupiny 1 až 3</t>
  </si>
  <si>
    <t>22</t>
  </si>
  <si>
    <t>P</t>
  </si>
  <si>
    <t>Poznámka k položce:_x000D_
Poznámka k položce: -pro zpětné zásypy _ tam a zpět</t>
  </si>
  <si>
    <t>12,517*2 "Přepočtené koeficientem množství</t>
  </si>
  <si>
    <t>162751117</t>
  </si>
  <si>
    <t>Vodorovné přemístění do 10000 m výkopku/sypaniny z horniny třídy těžitelnosti I, skupiny 1 až 3</t>
  </si>
  <si>
    <t>24</t>
  </si>
  <si>
    <t>"NS_obruby" 0,4*(99,95+236,5+11,25)*0,3*0,7</t>
  </si>
  <si>
    <t>162751119</t>
  </si>
  <si>
    <t>Příplatek k vodorovnému přemístění výkopku/sypaniny z horniny třídy těžitelnosti I, skupiny 1 až 3 ZKD 1000 m přes 10000 m</t>
  </si>
  <si>
    <t>26</t>
  </si>
  <si>
    <t>29,207*10 "Přepočtené koeficientem množství</t>
  </si>
  <si>
    <t>171201231</t>
  </si>
  <si>
    <t>Poplatek za uložení zeminy a kamení na skládce (skládkovné)</t>
  </si>
  <si>
    <t>t</t>
  </si>
  <si>
    <t>28</t>
  </si>
  <si>
    <t>29,207*1,8 "Přepočtené koeficientem množství</t>
  </si>
  <si>
    <t>17</t>
  </si>
  <si>
    <t>171251201</t>
  </si>
  <si>
    <t>Uložení sypaniny na skládky nebo meziskládky</t>
  </si>
  <si>
    <t>30</t>
  </si>
  <si>
    <t>174151101</t>
  </si>
  <si>
    <t>Zásyp jam, šachet rýh nebo kolem objektů sypaninou se zhutněním</t>
  </si>
  <si>
    <t>32</t>
  </si>
  <si>
    <t>"NS_obruby" 0,4*(99,95+236,5+11,25)*0,3*0,3</t>
  </si>
  <si>
    <t>19</t>
  </si>
  <si>
    <t>181951R12</t>
  </si>
  <si>
    <t>Úprava pláně v hornině třídy těžitelnosti I, skupiny 1 až 3 se zhutněním_ručním vibračním pěchem / válcem</t>
  </si>
  <si>
    <t>34</t>
  </si>
  <si>
    <t>"NS_skladba_D3" (197,4+28,6)</t>
  </si>
  <si>
    <t>"NS_obruby" 0,4*(99,95+236,5+11,25)</t>
  </si>
  <si>
    <t>460120016</t>
  </si>
  <si>
    <t>Naložení výkopku ručně z hornin třídy 1 až 4</t>
  </si>
  <si>
    <t>36</t>
  </si>
  <si>
    <t>Komunikace pozemní</t>
  </si>
  <si>
    <t>564201111</t>
  </si>
  <si>
    <t>Podklad nebo podsyp ze štěrkopísku ŠP tl 40 mm</t>
  </si>
  <si>
    <t>38</t>
  </si>
  <si>
    <t>Poznámka k položce:_x000D_
Poznámka k položce: FRAKCE _ 0-4 mm</t>
  </si>
  <si>
    <t>564221112</t>
  </si>
  <si>
    <t>Podklad nebo podsyp ze štěrkopísku ŠP tl 90 mm</t>
  </si>
  <si>
    <t>40</t>
  </si>
  <si>
    <t>Poznámka k položce:_x000D_
Poznámka k položce: FRAKCE _ 4-8 mm</t>
  </si>
  <si>
    <t>"NS_skladba_D4" (179,2+137,8)</t>
  </si>
  <si>
    <t>23</t>
  </si>
  <si>
    <t>564851111</t>
  </si>
  <si>
    <t>Podklad ze štěrkodrtě ŠD tl 150 mm</t>
  </si>
  <si>
    <t>42</t>
  </si>
  <si>
    <t>573111112</t>
  </si>
  <si>
    <t>Postřik živičný infiltrační s posypem z asfaltu</t>
  </si>
  <si>
    <t>44</t>
  </si>
  <si>
    <t>"NS_skladba_Dx4" (221,5)</t>
  </si>
  <si>
    <t>25</t>
  </si>
  <si>
    <t>573231108</t>
  </si>
  <si>
    <t>Postřik živičný spojovací ze silniční emulze</t>
  </si>
  <si>
    <t>46</t>
  </si>
  <si>
    <t>"NS_skladba_D1" (319,8)</t>
  </si>
  <si>
    <t>577144031</t>
  </si>
  <si>
    <t>Asfaltový beton vrstva obrusná ACO 11+ tl 50 mm š do 1,5 m z modifikovaného asfaltu</t>
  </si>
  <si>
    <t>48</t>
  </si>
  <si>
    <t>27</t>
  </si>
  <si>
    <t>577175R32</t>
  </si>
  <si>
    <t>Asfaltový beton vrstva ložní ACL 16+ tl. průměr 100 mm š do 1,5 m z modifikovaného asfaltu</t>
  </si>
  <si>
    <t>50</t>
  </si>
  <si>
    <t>596211121</t>
  </si>
  <si>
    <t>Kladení zámkové dlažby komunikací pro pěší tl 60 mm skupiny B pl do 100 m2</t>
  </si>
  <si>
    <t>52</t>
  </si>
  <si>
    <t>29</t>
  </si>
  <si>
    <t>M</t>
  </si>
  <si>
    <t>59245R12</t>
  </si>
  <si>
    <t>dlažba zámková _ 200/200/60 mm přírodní _ (specifikace dle PD a TZ)</t>
  </si>
  <si>
    <t>54</t>
  </si>
  <si>
    <t>226*1,1 "Přepočtené koeficientem množství</t>
  </si>
  <si>
    <t>596212222</t>
  </si>
  <si>
    <t>Kladení zámkové dlažby pozemních komunikací tl 80 mm skupiny B pl do 300 m2</t>
  </si>
  <si>
    <t>56</t>
  </si>
  <si>
    <t>31</t>
  </si>
  <si>
    <t>59245R97</t>
  </si>
  <si>
    <t>dlažba zámková _ 200/200/80 mm přírodní _ (specifikace dle PD a TZ)</t>
  </si>
  <si>
    <t>58</t>
  </si>
  <si>
    <t>317*1,1 "Přepočtené koeficientem množství</t>
  </si>
  <si>
    <t>599141111</t>
  </si>
  <si>
    <t>Vyplnění spár mezi silničními dílci živičnou zálivkou</t>
  </si>
  <si>
    <t>60</t>
  </si>
  <si>
    <t>Ostatní konstrukce a práce, bourání</t>
  </si>
  <si>
    <t>33</t>
  </si>
  <si>
    <t>915111R11</t>
  </si>
  <si>
    <t>Vodorovné dopravní značení</t>
  </si>
  <si>
    <t>kpl.</t>
  </si>
  <si>
    <t>62</t>
  </si>
  <si>
    <t>Poznámka k položce:_x000D_
Poznámka k položce: Kompletní systémová dodávka a provedení dle specifikace PD a TZ včetně všech přímo souvisejících prací/činností a dodávek ------------------------------------------------------------------------------------------------------------------------------------------------------ Obnoví se vodorovné dopravní značení při vjezdu do areálu, bude zde provedeno značení V12a. Vodorovné značení bude provedeno nástřikem barvou na asfaltový povrch.</t>
  </si>
  <si>
    <t>"předpoklad-bude upřesněno v rámci realizace/dílenské dokumentace" 1,0</t>
  </si>
  <si>
    <t>916231213</t>
  </si>
  <si>
    <t>Osazení chodníkového obrubníku betonového stojatého s boční opěrou do lože z betonu prostého</t>
  </si>
  <si>
    <t>64</t>
  </si>
  <si>
    <t>35</t>
  </si>
  <si>
    <t>59217019</t>
  </si>
  <si>
    <t>obrubník betonový chodníkový 1000x100x200mm</t>
  </si>
  <si>
    <t>66</t>
  </si>
  <si>
    <t>236,5*1,1 "Přepočtené koeficientem množství</t>
  </si>
  <si>
    <t>68</t>
  </si>
  <si>
    <t>37</t>
  </si>
  <si>
    <t>59217017</t>
  </si>
  <si>
    <t>obrubník betonový chodníkový 1000x100x250mm</t>
  </si>
  <si>
    <t>70</t>
  </si>
  <si>
    <t>11,25*1,1 "Přepočtené koeficientem množství</t>
  </si>
  <si>
    <t>916331112</t>
  </si>
  <si>
    <t>Osazení zahradního obrubníku betonového do lože z betonu s boční opěrou</t>
  </si>
  <si>
    <t>72</t>
  </si>
  <si>
    <t>39</t>
  </si>
  <si>
    <t>59217002</t>
  </si>
  <si>
    <t>obrubník betonový zahradní šedý 1000x50x200mm</t>
  </si>
  <si>
    <t>74</t>
  </si>
  <si>
    <t>99,95*1,1 "Přepočtené koeficientem množství</t>
  </si>
  <si>
    <t>58932941</t>
  </si>
  <si>
    <t>beton C 25/30 kamenivo frakce 0/16</t>
  </si>
  <si>
    <t>76</t>
  </si>
  <si>
    <t>15,6818181818182*1,1 "Přepočtené koeficientem množství</t>
  </si>
  <si>
    <t>41</t>
  </si>
  <si>
    <t>919726123</t>
  </si>
  <si>
    <t>Geotextilie pro ochranu, separaci a filtraci netkaná měrná hmotnost do 500 g/m2</t>
  </si>
  <si>
    <t>78</t>
  </si>
  <si>
    <t>"NS_skladba_D3" (197,4+28,6)*1,1</t>
  </si>
  <si>
    <t>919735112</t>
  </si>
  <si>
    <t>Řezání stávajícího živičného krytu hl do 100 mm</t>
  </si>
  <si>
    <t>80</t>
  </si>
  <si>
    <t>43</t>
  </si>
  <si>
    <t>938909311</t>
  </si>
  <si>
    <t>Čištění vozovek metením strojně podkladu nebo krytu betonového nebo živičného</t>
  </si>
  <si>
    <t>82</t>
  </si>
  <si>
    <t>961055111</t>
  </si>
  <si>
    <t>Bourání základů ze ŽB</t>
  </si>
  <si>
    <t>84</t>
  </si>
  <si>
    <t>"stávající zídky_předpoklad-bude upřesněno v rámci realizace" (65,5*0,6*0,8)</t>
  </si>
  <si>
    <t>45</t>
  </si>
  <si>
    <t>962052211</t>
  </si>
  <si>
    <t>Bourání zdiva nadzákladového ze ŽB přes 1 m3</t>
  </si>
  <si>
    <t>86</t>
  </si>
  <si>
    <t>"stávající zídky_předpoklad-bude upřesněno v rámci realizace" (65,5*0,5*0,7)</t>
  </si>
  <si>
    <t>985121121</t>
  </si>
  <si>
    <t>Tryskání betonu nebo dlažeb vodou pod tlakem do 300 barů</t>
  </si>
  <si>
    <t>88</t>
  </si>
  <si>
    <t>47</t>
  </si>
  <si>
    <t>995107R01</t>
  </si>
  <si>
    <t>Odstranění podkladu z betonu vyztuženého sítěmi tl 300 mm strojně pl přes 200 m2 včetně ODKOUPENÍ materiálu</t>
  </si>
  <si>
    <t>-157957037</t>
  </si>
  <si>
    <t>Poznámka k položce:_x000D_
Poznámka k položce:_x000D_
Kompletní provedení dle specifikace včetně souvisejících prací/činností_x000D_
---------------------------------------------------------------------------------------_x000D_
JEDNOTKOVÁ CENA OBSAHUJE :_x000D_
-KOMPLETNÍ VYBOURÁNÍ ŽB PODKLADNÍ PLOCHY VČETNĚ VŠECH PŘÍPLATKŮ_x000D_
-NALOŽENÍ VYBOURANÉHO MATERIÁLU_x000D_
-SEPARACE A DRCENÍ VYBOURANÉHO MATERIÁLU_x000D_
-----------------------------------------------------------------------_x000D_
-ODKOUPENÍ VYBOURANÉHO MATERIÁLU OD STAVEBNÍKA_x000D_
---------------------------------------------------------------------- _x000D_
-KOMPLETNÍ PŘESUNY A ODVOZ</t>
  </si>
  <si>
    <t>997</t>
  </si>
  <si>
    <t>Přesun sutě</t>
  </si>
  <si>
    <t>997013R31</t>
  </si>
  <si>
    <t>Poplatek za uložení na skládce (skládkovné) stavebního odpadu bez rozlišení</t>
  </si>
  <si>
    <t>90</t>
  </si>
  <si>
    <t>Poznámka k položce:_x000D_
Poznámka k položce: Jednotková cena stanovena pro stavební odpad BEZ ROZLIŠENÍ _včetně nebezpečných odpadů. ----------------------------------------------------------------------------------------------------------------------</t>
  </si>
  <si>
    <t>49</t>
  </si>
  <si>
    <t>997321511</t>
  </si>
  <si>
    <t>Vodorovná doprava suti a vybouraných hmot po suchu do 1 km</t>
  </si>
  <si>
    <t>92</t>
  </si>
  <si>
    <t>997321519</t>
  </si>
  <si>
    <t>Příplatek ZKD 1km vodorovné dopravy suti a vybouraných hmot po suchu</t>
  </si>
  <si>
    <t>94</t>
  </si>
  <si>
    <t>733,89*20 "Přepočtené koeficientem množství</t>
  </si>
  <si>
    <t>51</t>
  </si>
  <si>
    <t>997321611</t>
  </si>
  <si>
    <t>Nakládání nebo překládání suti a vybouraných hmot</t>
  </si>
  <si>
    <t>96</t>
  </si>
  <si>
    <t>998</t>
  </si>
  <si>
    <t>Přesun hmot</t>
  </si>
  <si>
    <t>998225111</t>
  </si>
  <si>
    <t>Přesun hmot pro pozemní komunikace s krytem</t>
  </si>
  <si>
    <t>98</t>
  </si>
  <si>
    <t>PSV</t>
  </si>
  <si>
    <t>Práce a dodávky PSV</t>
  </si>
  <si>
    <t>767</t>
  </si>
  <si>
    <t>Konstrukce zámečnické</t>
  </si>
  <si>
    <t>53</t>
  </si>
  <si>
    <t>767431R02</t>
  </si>
  <si>
    <t>Pohon posuvné brány _ demontáž stávajícího + dodávka a montáž nového pohonu</t>
  </si>
  <si>
    <t>kus</t>
  </si>
  <si>
    <t>100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</si>
  <si>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výrobků.</t>
  </si>
  <si>
    <t>D.1.4.2 - Odvodnění</t>
  </si>
  <si>
    <t>N00 - Technika prostředí staveb / inženýrské sítě</t>
  </si>
  <si>
    <t>N00</t>
  </si>
  <si>
    <t>Technika prostředí staveb / inženýrské sítě</t>
  </si>
  <si>
    <t>N00_R01</t>
  </si>
  <si>
    <t>Odvodnění_ viz samostatný soupis prací</t>
  </si>
  <si>
    <t>262144</t>
  </si>
  <si>
    <t>D.1.4.3 - Silnoproudá elektrotechnika</t>
  </si>
  <si>
    <t>Silnoproudá elektrotechnika _ viz samostatný soupis prací</t>
  </si>
  <si>
    <t>D.1.4.4 - Slaboproudá zařízení</t>
  </si>
  <si>
    <t>Slaboproudá zařízení _ viz samostatný soupis prací</t>
  </si>
  <si>
    <t>D.1.4.8 - Sadové úpravy</t>
  </si>
  <si>
    <t>N00 - Inženýrské objekty</t>
  </si>
  <si>
    <t>Inženýrské objekty</t>
  </si>
  <si>
    <t>Sadové úpravy _ viz samostatný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</si>
</sst>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4" fillId="4" borderId="0" xfId="0" applyFont="1" applyFill="1" applyAlignment="1">
      <alignment horizontal="left" vertical="center"/>
    </xf>
    <xf numFmtId="4" fontId="24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2" fillId="5" borderId="22" xfId="0" applyFont="1" applyFill="1" applyBorder="1" applyAlignment="1">
      <alignment horizontal="center" vertical="center"/>
    </xf>
    <xf numFmtId="49" fontId="22" fillId="5" borderId="22" xfId="0" applyNumberFormat="1" applyFont="1" applyFill="1" applyBorder="1" applyAlignment="1">
      <alignment horizontal="left" vertical="center" wrapText="1"/>
    </xf>
    <xf numFmtId="0" fontId="22" fillId="5" borderId="22" xfId="0" applyFont="1" applyFill="1" applyBorder="1" applyAlignment="1">
      <alignment horizontal="left" vertical="center" wrapText="1"/>
    </xf>
    <xf numFmtId="0" fontId="22" fillId="5" borderId="22" xfId="0" applyFont="1" applyFill="1" applyBorder="1" applyAlignment="1">
      <alignment horizontal="center" vertical="center" wrapText="1"/>
    </xf>
    <xf numFmtId="167" fontId="22" fillId="5" borderId="22" xfId="0" applyNumberFormat="1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35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167" fontId="10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 wrapText="1"/>
    </xf>
    <xf numFmtId="167" fontId="11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0" fontId="36" fillId="5" borderId="0" xfId="0" applyFont="1" applyFill="1" applyAlignment="1">
      <alignment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19"/>
      <c r="BE5" s="21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19"/>
      <c r="BE6" s="21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2"/>
      <c r="BS8" s="16" t="s">
        <v>6</v>
      </c>
    </row>
    <row r="9" spans="1:74" ht="14.45" customHeight="1">
      <c r="B9" s="19"/>
      <c r="AR9" s="19"/>
      <c r="BE9" s="21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2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12"/>
      <c r="BS11" s="16" t="s">
        <v>6</v>
      </c>
    </row>
    <row r="12" spans="1:74" ht="6.95" customHeight="1">
      <c r="B12" s="19"/>
      <c r="AR12" s="19"/>
      <c r="BE12" s="212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12"/>
      <c r="BS13" s="16" t="s">
        <v>6</v>
      </c>
    </row>
    <row r="14" spans="1:74" ht="12.75">
      <c r="B14" s="19"/>
      <c r="E14" s="217" t="s">
        <v>28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26</v>
      </c>
      <c r="AN14" s="28" t="s">
        <v>28</v>
      </c>
      <c r="AR14" s="19"/>
      <c r="BE14" s="212"/>
      <c r="BS14" s="16" t="s">
        <v>6</v>
      </c>
    </row>
    <row r="15" spans="1:74" ht="6.95" customHeight="1">
      <c r="B15" s="19"/>
      <c r="AR15" s="19"/>
      <c r="BE15" s="212"/>
      <c r="BS15" s="16" t="s">
        <v>4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12"/>
      <c r="BS16" s="16" t="s">
        <v>4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12"/>
      <c r="BS17" s="16" t="s">
        <v>30</v>
      </c>
    </row>
    <row r="18" spans="2:71" ht="6.95" customHeight="1">
      <c r="B18" s="19"/>
      <c r="AR18" s="19"/>
      <c r="BE18" s="212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12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12"/>
      <c r="BS20" s="16" t="s">
        <v>30</v>
      </c>
    </row>
    <row r="21" spans="2:71" ht="6.95" customHeight="1">
      <c r="B21" s="19"/>
      <c r="AR21" s="19"/>
      <c r="BE21" s="212"/>
    </row>
    <row r="22" spans="2:71" ht="12" customHeight="1">
      <c r="B22" s="19"/>
      <c r="D22" s="26" t="s">
        <v>32</v>
      </c>
      <c r="AR22" s="19"/>
      <c r="BE22" s="212"/>
    </row>
    <row r="23" spans="2:71" ht="16.5" customHeight="1">
      <c r="B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  <c r="BE23" s="212"/>
    </row>
    <row r="24" spans="2:71" ht="6.95" customHeight="1">
      <c r="B24" s="19"/>
      <c r="AR24" s="19"/>
      <c r="BE24" s="21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2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0">
        <f>ROUND(AG94,2)</f>
        <v>0</v>
      </c>
      <c r="AL26" s="221"/>
      <c r="AM26" s="221"/>
      <c r="AN26" s="221"/>
      <c r="AO26" s="221"/>
      <c r="AR26" s="31"/>
      <c r="BE26" s="212"/>
    </row>
    <row r="27" spans="2:71" s="1" customFormat="1" ht="6.95" customHeight="1">
      <c r="B27" s="31"/>
      <c r="AR27" s="31"/>
      <c r="BE27" s="212"/>
    </row>
    <row r="28" spans="2:71" s="1" customFormat="1" ht="12.75">
      <c r="B28" s="31"/>
      <c r="L28" s="222" t="s">
        <v>34</v>
      </c>
      <c r="M28" s="222"/>
      <c r="N28" s="222"/>
      <c r="O28" s="222"/>
      <c r="P28" s="222"/>
      <c r="W28" s="222" t="s">
        <v>35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36</v>
      </c>
      <c r="AL28" s="222"/>
      <c r="AM28" s="222"/>
      <c r="AN28" s="222"/>
      <c r="AO28" s="222"/>
      <c r="AR28" s="31"/>
      <c r="BE28" s="212"/>
    </row>
    <row r="29" spans="2:71" s="2" customFormat="1" ht="14.45" customHeight="1">
      <c r="B29" s="35"/>
      <c r="D29" s="26" t="s">
        <v>37</v>
      </c>
      <c r="F29" s="26" t="s">
        <v>38</v>
      </c>
      <c r="L29" s="225">
        <v>0.21</v>
      </c>
      <c r="M29" s="224"/>
      <c r="N29" s="224"/>
      <c r="O29" s="224"/>
      <c r="P29" s="224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0</v>
      </c>
      <c r="AL29" s="224"/>
      <c r="AM29" s="224"/>
      <c r="AN29" s="224"/>
      <c r="AO29" s="224"/>
      <c r="AR29" s="35"/>
      <c r="BE29" s="213"/>
    </row>
    <row r="30" spans="2:71" s="2" customFormat="1" ht="14.45" customHeight="1">
      <c r="B30" s="35"/>
      <c r="F30" s="26" t="s">
        <v>39</v>
      </c>
      <c r="L30" s="225">
        <v>0.15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5"/>
      <c r="BE30" s="213"/>
    </row>
    <row r="31" spans="2:71" s="2" customFormat="1" ht="14.45" hidden="1" customHeight="1">
      <c r="B31" s="35"/>
      <c r="F31" s="26" t="s">
        <v>40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5"/>
      <c r="BE31" s="213"/>
    </row>
    <row r="32" spans="2:71" s="2" customFormat="1" ht="14.45" hidden="1" customHeight="1">
      <c r="B32" s="35"/>
      <c r="F32" s="26" t="s">
        <v>41</v>
      </c>
      <c r="L32" s="225">
        <v>0.15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5"/>
      <c r="BE32" s="213"/>
    </row>
    <row r="33" spans="2:57" s="2" customFormat="1" ht="14.45" hidden="1" customHeight="1">
      <c r="B33" s="35"/>
      <c r="F33" s="26" t="s">
        <v>42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5"/>
      <c r="BE33" s="213"/>
    </row>
    <row r="34" spans="2:57" s="1" customFormat="1" ht="6.95" customHeight="1">
      <c r="B34" s="31"/>
      <c r="AR34" s="31"/>
      <c r="BE34" s="212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29" t="s">
        <v>45</v>
      </c>
      <c r="Y35" s="227"/>
      <c r="Z35" s="227"/>
      <c r="AA35" s="227"/>
      <c r="AB35" s="227"/>
      <c r="AC35" s="38"/>
      <c r="AD35" s="38"/>
      <c r="AE35" s="38"/>
      <c r="AF35" s="38"/>
      <c r="AG35" s="38"/>
      <c r="AH35" s="38"/>
      <c r="AI35" s="38"/>
      <c r="AJ35" s="38"/>
      <c r="AK35" s="226">
        <f>SUM(AK26:AK33)</f>
        <v>0</v>
      </c>
      <c r="AL35" s="227"/>
      <c r="AM35" s="227"/>
      <c r="AN35" s="227"/>
      <c r="AO35" s="228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3650</v>
      </c>
      <c r="AR84" s="47"/>
    </row>
    <row r="85" spans="1:91" s="4" customFormat="1" ht="36.950000000000003" customHeight="1">
      <c r="B85" s="48"/>
      <c r="C85" s="49" t="s">
        <v>16</v>
      </c>
      <c r="L85" s="192" t="str">
        <f>K6</f>
        <v>Soupis prací_SO-04-p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4" t="str">
        <f>IF(AN8= "","",AN8)</f>
        <v>10. 5. 2023</v>
      </c>
      <c r="AN87" s="194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195" t="str">
        <f>IF(E17="","",E17)</f>
        <v xml:space="preserve"> </v>
      </c>
      <c r="AN89" s="196"/>
      <c r="AO89" s="196"/>
      <c r="AP89" s="196"/>
      <c r="AR89" s="31"/>
      <c r="AS89" s="197" t="s">
        <v>53</v>
      </c>
      <c r="AT89" s="19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195" t="str">
        <f>IF(E20="","",E20)</f>
        <v xml:space="preserve"> </v>
      </c>
      <c r="AN90" s="196"/>
      <c r="AO90" s="196"/>
      <c r="AP90" s="196"/>
      <c r="AR90" s="31"/>
      <c r="AS90" s="199"/>
      <c r="AT90" s="200"/>
      <c r="BD90" s="55"/>
    </row>
    <row r="91" spans="1:91" s="1" customFormat="1" ht="10.9" customHeight="1">
      <c r="B91" s="31"/>
      <c r="AR91" s="31"/>
      <c r="AS91" s="199"/>
      <c r="AT91" s="200"/>
      <c r="BD91" s="55"/>
    </row>
    <row r="92" spans="1:91" s="1" customFormat="1" ht="29.25" customHeight="1">
      <c r="B92" s="31"/>
      <c r="C92" s="201" t="s">
        <v>54</v>
      </c>
      <c r="D92" s="202"/>
      <c r="E92" s="202"/>
      <c r="F92" s="202"/>
      <c r="G92" s="202"/>
      <c r="H92" s="56"/>
      <c r="I92" s="204" t="s">
        <v>55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3" t="s">
        <v>56</v>
      </c>
      <c r="AH92" s="202"/>
      <c r="AI92" s="202"/>
      <c r="AJ92" s="202"/>
      <c r="AK92" s="202"/>
      <c r="AL92" s="202"/>
      <c r="AM92" s="202"/>
      <c r="AN92" s="204" t="s">
        <v>57</v>
      </c>
      <c r="AO92" s="202"/>
      <c r="AP92" s="205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9">
        <f>ROUND(SUM(AG95:AG99),2)</f>
        <v>0</v>
      </c>
      <c r="AH94" s="209"/>
      <c r="AI94" s="209"/>
      <c r="AJ94" s="209"/>
      <c r="AK94" s="209"/>
      <c r="AL94" s="209"/>
      <c r="AM94" s="209"/>
      <c r="AN94" s="210">
        <f t="shared" ref="AN94:AN99" si="0">SUM(AG94,AT94)</f>
        <v>0</v>
      </c>
      <c r="AO94" s="210"/>
      <c r="AP94" s="210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0</v>
      </c>
      <c r="AU94" s="69">
        <f>ROUND(SUM(AU95:AU99),5)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5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06" t="s">
        <v>78</v>
      </c>
      <c r="E95" s="206"/>
      <c r="F95" s="206"/>
      <c r="G95" s="206"/>
      <c r="H95" s="206"/>
      <c r="I95" s="76"/>
      <c r="J95" s="206" t="s">
        <v>79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7">
        <f>'D.1.1 - Architektonicko-s...'!J32</f>
        <v>0</v>
      </c>
      <c r="AH95" s="208"/>
      <c r="AI95" s="208"/>
      <c r="AJ95" s="208"/>
      <c r="AK95" s="208"/>
      <c r="AL95" s="208"/>
      <c r="AM95" s="208"/>
      <c r="AN95" s="207">
        <f t="shared" si="0"/>
        <v>0</v>
      </c>
      <c r="AO95" s="208"/>
      <c r="AP95" s="208"/>
      <c r="AQ95" s="77" t="s">
        <v>80</v>
      </c>
      <c r="AR95" s="74"/>
      <c r="AS95" s="78">
        <v>0</v>
      </c>
      <c r="AT95" s="79">
        <f t="shared" si="1"/>
        <v>0</v>
      </c>
      <c r="AU95" s="80">
        <f>'D.1.1 - Architektonicko-s...'!P128</f>
        <v>0</v>
      </c>
      <c r="AV95" s="79">
        <f>'D.1.1 - Architektonicko-s...'!J35</f>
        <v>0</v>
      </c>
      <c r="AW95" s="79">
        <f>'D.1.1 - Architektonicko-s...'!J36</f>
        <v>0</v>
      </c>
      <c r="AX95" s="79">
        <f>'D.1.1 - Architektonicko-s...'!J37</f>
        <v>0</v>
      </c>
      <c r="AY95" s="79">
        <f>'D.1.1 - Architektonicko-s...'!J38</f>
        <v>0</v>
      </c>
      <c r="AZ95" s="79">
        <f>'D.1.1 - Architektonicko-s...'!F35</f>
        <v>0</v>
      </c>
      <c r="BA95" s="79">
        <f>'D.1.1 - Architektonicko-s...'!F36</f>
        <v>0</v>
      </c>
      <c r="BB95" s="79">
        <f>'D.1.1 - Architektonicko-s...'!F37</f>
        <v>0</v>
      </c>
      <c r="BC95" s="79">
        <f>'D.1.1 - Architektonicko-s...'!F38</f>
        <v>0</v>
      </c>
      <c r="BD95" s="81">
        <f>'D.1.1 - Architektonicko-s...'!F39</f>
        <v>0</v>
      </c>
      <c r="BT95" s="82" t="s">
        <v>81</v>
      </c>
      <c r="BV95" s="82" t="s">
        <v>75</v>
      </c>
      <c r="BW95" s="82" t="s">
        <v>82</v>
      </c>
      <c r="BX95" s="82" t="s">
        <v>5</v>
      </c>
      <c r="CL95" s="82" t="s">
        <v>1</v>
      </c>
      <c r="CM95" s="82" t="s">
        <v>83</v>
      </c>
    </row>
    <row r="96" spans="1:91" s="6" customFormat="1" ht="16.5" customHeight="1">
      <c r="A96" s="73" t="s">
        <v>77</v>
      </c>
      <c r="B96" s="74"/>
      <c r="C96" s="75"/>
      <c r="D96" s="206" t="s">
        <v>84</v>
      </c>
      <c r="E96" s="206"/>
      <c r="F96" s="206"/>
      <c r="G96" s="206"/>
      <c r="H96" s="206"/>
      <c r="I96" s="76"/>
      <c r="J96" s="206" t="s">
        <v>85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7">
        <f>'D.1.4.2 - Odvodnění'!J32</f>
        <v>0</v>
      </c>
      <c r="AH96" s="208"/>
      <c r="AI96" s="208"/>
      <c r="AJ96" s="208"/>
      <c r="AK96" s="208"/>
      <c r="AL96" s="208"/>
      <c r="AM96" s="208"/>
      <c r="AN96" s="207">
        <f t="shared" si="0"/>
        <v>0</v>
      </c>
      <c r="AO96" s="208"/>
      <c r="AP96" s="208"/>
      <c r="AQ96" s="77" t="s">
        <v>80</v>
      </c>
      <c r="AR96" s="74"/>
      <c r="AS96" s="78">
        <v>0</v>
      </c>
      <c r="AT96" s="79">
        <f t="shared" si="1"/>
        <v>0</v>
      </c>
      <c r="AU96" s="80">
        <f>'D.1.4.2 - Odvodnění'!P121</f>
        <v>0</v>
      </c>
      <c r="AV96" s="79">
        <f>'D.1.4.2 - Odvodnění'!J35</f>
        <v>0</v>
      </c>
      <c r="AW96" s="79">
        <f>'D.1.4.2 - Odvodnění'!J36</f>
        <v>0</v>
      </c>
      <c r="AX96" s="79">
        <f>'D.1.4.2 - Odvodnění'!J37</f>
        <v>0</v>
      </c>
      <c r="AY96" s="79">
        <f>'D.1.4.2 - Odvodnění'!J38</f>
        <v>0</v>
      </c>
      <c r="AZ96" s="79">
        <f>'D.1.4.2 - Odvodnění'!F35</f>
        <v>0</v>
      </c>
      <c r="BA96" s="79">
        <f>'D.1.4.2 - Odvodnění'!F36</f>
        <v>0</v>
      </c>
      <c r="BB96" s="79">
        <f>'D.1.4.2 - Odvodnění'!F37</f>
        <v>0</v>
      </c>
      <c r="BC96" s="79">
        <f>'D.1.4.2 - Odvodnění'!F38</f>
        <v>0</v>
      </c>
      <c r="BD96" s="81">
        <f>'D.1.4.2 - Odvodnění'!F39</f>
        <v>0</v>
      </c>
      <c r="BT96" s="82" t="s">
        <v>81</v>
      </c>
      <c r="BV96" s="82" t="s">
        <v>75</v>
      </c>
      <c r="BW96" s="82" t="s">
        <v>86</v>
      </c>
      <c r="BX96" s="82" t="s">
        <v>5</v>
      </c>
      <c r="CL96" s="82" t="s">
        <v>1</v>
      </c>
      <c r="CM96" s="82" t="s">
        <v>83</v>
      </c>
    </row>
    <row r="97" spans="1:91" s="6" customFormat="1" ht="16.5" customHeight="1">
      <c r="A97" s="73" t="s">
        <v>77</v>
      </c>
      <c r="B97" s="74"/>
      <c r="C97" s="75"/>
      <c r="D97" s="206" t="s">
        <v>87</v>
      </c>
      <c r="E97" s="206"/>
      <c r="F97" s="206"/>
      <c r="G97" s="206"/>
      <c r="H97" s="206"/>
      <c r="I97" s="76"/>
      <c r="J97" s="206" t="s">
        <v>88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7">
        <f>'D.1.4.3 - Silnoproudá ele...'!J32</f>
        <v>0</v>
      </c>
      <c r="AH97" s="208"/>
      <c r="AI97" s="208"/>
      <c r="AJ97" s="208"/>
      <c r="AK97" s="208"/>
      <c r="AL97" s="208"/>
      <c r="AM97" s="208"/>
      <c r="AN97" s="207">
        <f t="shared" si="0"/>
        <v>0</v>
      </c>
      <c r="AO97" s="208"/>
      <c r="AP97" s="208"/>
      <c r="AQ97" s="77" t="s">
        <v>80</v>
      </c>
      <c r="AR97" s="74"/>
      <c r="AS97" s="78">
        <v>0</v>
      </c>
      <c r="AT97" s="79">
        <f t="shared" si="1"/>
        <v>0</v>
      </c>
      <c r="AU97" s="80">
        <f>'D.1.4.3 - Silnoproudá ele...'!P121</f>
        <v>0</v>
      </c>
      <c r="AV97" s="79">
        <f>'D.1.4.3 - Silnoproudá ele...'!J35</f>
        <v>0</v>
      </c>
      <c r="AW97" s="79">
        <f>'D.1.4.3 - Silnoproudá ele...'!J36</f>
        <v>0</v>
      </c>
      <c r="AX97" s="79">
        <f>'D.1.4.3 - Silnoproudá ele...'!J37</f>
        <v>0</v>
      </c>
      <c r="AY97" s="79">
        <f>'D.1.4.3 - Silnoproudá ele...'!J38</f>
        <v>0</v>
      </c>
      <c r="AZ97" s="79">
        <f>'D.1.4.3 - Silnoproudá ele...'!F35</f>
        <v>0</v>
      </c>
      <c r="BA97" s="79">
        <f>'D.1.4.3 - Silnoproudá ele...'!F36</f>
        <v>0</v>
      </c>
      <c r="BB97" s="79">
        <f>'D.1.4.3 - Silnoproudá ele...'!F37</f>
        <v>0</v>
      </c>
      <c r="BC97" s="79">
        <f>'D.1.4.3 - Silnoproudá ele...'!F38</f>
        <v>0</v>
      </c>
      <c r="BD97" s="81">
        <f>'D.1.4.3 - Silnoproudá ele...'!F39</f>
        <v>0</v>
      </c>
      <c r="BT97" s="82" t="s">
        <v>81</v>
      </c>
      <c r="BV97" s="82" t="s">
        <v>75</v>
      </c>
      <c r="BW97" s="82" t="s">
        <v>89</v>
      </c>
      <c r="BX97" s="82" t="s">
        <v>5</v>
      </c>
      <c r="CL97" s="82" t="s">
        <v>1</v>
      </c>
      <c r="CM97" s="82" t="s">
        <v>83</v>
      </c>
    </row>
    <row r="98" spans="1:91" s="6" customFormat="1" ht="16.5" customHeight="1">
      <c r="A98" s="73" t="s">
        <v>77</v>
      </c>
      <c r="B98" s="74"/>
      <c r="C98" s="75"/>
      <c r="D98" s="206" t="s">
        <v>90</v>
      </c>
      <c r="E98" s="206"/>
      <c r="F98" s="206"/>
      <c r="G98" s="206"/>
      <c r="H98" s="206"/>
      <c r="I98" s="76"/>
      <c r="J98" s="206" t="s">
        <v>91</v>
      </c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7">
        <f>'D.1.4.4 - Slaboproudá zař...'!J32</f>
        <v>0</v>
      </c>
      <c r="AH98" s="208"/>
      <c r="AI98" s="208"/>
      <c r="AJ98" s="208"/>
      <c r="AK98" s="208"/>
      <c r="AL98" s="208"/>
      <c r="AM98" s="208"/>
      <c r="AN98" s="207">
        <f t="shared" si="0"/>
        <v>0</v>
      </c>
      <c r="AO98" s="208"/>
      <c r="AP98" s="208"/>
      <c r="AQ98" s="77" t="s">
        <v>80</v>
      </c>
      <c r="AR98" s="74"/>
      <c r="AS98" s="78">
        <v>0</v>
      </c>
      <c r="AT98" s="79">
        <f t="shared" si="1"/>
        <v>0</v>
      </c>
      <c r="AU98" s="80">
        <f>'D.1.4.4 - Slaboproudá zař...'!P121</f>
        <v>0</v>
      </c>
      <c r="AV98" s="79">
        <f>'D.1.4.4 - Slaboproudá zař...'!J35</f>
        <v>0</v>
      </c>
      <c r="AW98" s="79">
        <f>'D.1.4.4 - Slaboproudá zař...'!J36</f>
        <v>0</v>
      </c>
      <c r="AX98" s="79">
        <f>'D.1.4.4 - Slaboproudá zař...'!J37</f>
        <v>0</v>
      </c>
      <c r="AY98" s="79">
        <f>'D.1.4.4 - Slaboproudá zař...'!J38</f>
        <v>0</v>
      </c>
      <c r="AZ98" s="79">
        <f>'D.1.4.4 - Slaboproudá zař...'!F35</f>
        <v>0</v>
      </c>
      <c r="BA98" s="79">
        <f>'D.1.4.4 - Slaboproudá zař...'!F36</f>
        <v>0</v>
      </c>
      <c r="BB98" s="79">
        <f>'D.1.4.4 - Slaboproudá zař...'!F37</f>
        <v>0</v>
      </c>
      <c r="BC98" s="79">
        <f>'D.1.4.4 - Slaboproudá zař...'!F38</f>
        <v>0</v>
      </c>
      <c r="BD98" s="81">
        <f>'D.1.4.4 - Slaboproudá zař...'!F39</f>
        <v>0</v>
      </c>
      <c r="BT98" s="82" t="s">
        <v>81</v>
      </c>
      <c r="BV98" s="82" t="s">
        <v>75</v>
      </c>
      <c r="BW98" s="82" t="s">
        <v>92</v>
      </c>
      <c r="BX98" s="82" t="s">
        <v>5</v>
      </c>
      <c r="CL98" s="82" t="s">
        <v>1</v>
      </c>
      <c r="CM98" s="82" t="s">
        <v>83</v>
      </c>
    </row>
    <row r="99" spans="1:91" s="6" customFormat="1" ht="16.5" customHeight="1">
      <c r="A99" s="73" t="s">
        <v>77</v>
      </c>
      <c r="B99" s="74"/>
      <c r="C99" s="75"/>
      <c r="D99" s="206" t="s">
        <v>93</v>
      </c>
      <c r="E99" s="206"/>
      <c r="F99" s="206"/>
      <c r="G99" s="206"/>
      <c r="H99" s="206"/>
      <c r="I99" s="76"/>
      <c r="J99" s="206" t="s">
        <v>94</v>
      </c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7">
        <f>'D.1.4.8 - Sadové úpravy'!J32</f>
        <v>0</v>
      </c>
      <c r="AH99" s="208"/>
      <c r="AI99" s="208"/>
      <c r="AJ99" s="208"/>
      <c r="AK99" s="208"/>
      <c r="AL99" s="208"/>
      <c r="AM99" s="208"/>
      <c r="AN99" s="207">
        <f t="shared" si="0"/>
        <v>0</v>
      </c>
      <c r="AO99" s="208"/>
      <c r="AP99" s="208"/>
      <c r="AQ99" s="77" t="s">
        <v>80</v>
      </c>
      <c r="AR99" s="74"/>
      <c r="AS99" s="83">
        <v>0</v>
      </c>
      <c r="AT99" s="84">
        <f t="shared" si="1"/>
        <v>0</v>
      </c>
      <c r="AU99" s="85">
        <f>'D.1.4.8 - Sadové úpravy'!P121</f>
        <v>0</v>
      </c>
      <c r="AV99" s="84">
        <f>'D.1.4.8 - Sadové úpravy'!J35</f>
        <v>0</v>
      </c>
      <c r="AW99" s="84">
        <f>'D.1.4.8 - Sadové úpravy'!J36</f>
        <v>0</v>
      </c>
      <c r="AX99" s="84">
        <f>'D.1.4.8 - Sadové úpravy'!J37</f>
        <v>0</v>
      </c>
      <c r="AY99" s="84">
        <f>'D.1.4.8 - Sadové úpravy'!J38</f>
        <v>0</v>
      </c>
      <c r="AZ99" s="84">
        <f>'D.1.4.8 - Sadové úpravy'!F35</f>
        <v>0</v>
      </c>
      <c r="BA99" s="84">
        <f>'D.1.4.8 - Sadové úpravy'!F36</f>
        <v>0</v>
      </c>
      <c r="BB99" s="84">
        <f>'D.1.4.8 - Sadové úpravy'!F37</f>
        <v>0</v>
      </c>
      <c r="BC99" s="84">
        <f>'D.1.4.8 - Sadové úpravy'!F38</f>
        <v>0</v>
      </c>
      <c r="BD99" s="86">
        <f>'D.1.4.8 - Sadové úpravy'!F39</f>
        <v>0</v>
      </c>
      <c r="BT99" s="82" t="s">
        <v>81</v>
      </c>
      <c r="BV99" s="82" t="s">
        <v>75</v>
      </c>
      <c r="BW99" s="82" t="s">
        <v>95</v>
      </c>
      <c r="BX99" s="82" t="s">
        <v>5</v>
      </c>
      <c r="CL99" s="82" t="s">
        <v>1</v>
      </c>
      <c r="CM99" s="82" t="s">
        <v>83</v>
      </c>
    </row>
    <row r="100" spans="1:91" s="1" customFormat="1" ht="30" customHeight="1">
      <c r="B100" s="31"/>
      <c r="AR100" s="31"/>
    </row>
    <row r="101" spans="1:91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sheetProtection algorithmName="SHA-512" hashValue="KvfG0ehWhaOKGUP4TejblaXnqwK/TKVnZllg98PslZF4WAGAEsrIZwKcfkjWq6mndL91kZOCPlmO706F6yR9Mg==" saltValue="uwZ/avV8zOR4YowLsZZZ3lOPXkKmen0o2t5/RxTVRopIeuE5lHTpGeVgTMG7QbQFuTCU2ip1xMs8VEfd6iR8c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D.1.1 - Architektonicko-s...'!C2" display="/" xr:uid="{00000000-0004-0000-0000-000000000000}"/>
    <hyperlink ref="A96" location="'D.1.4.2 - Odvodnění'!C2" display="/" xr:uid="{00000000-0004-0000-0000-000001000000}"/>
    <hyperlink ref="A97" location="'D.1.4.3 - Silnoproudá ele...'!C2" display="/" xr:uid="{00000000-0004-0000-0000-000002000000}"/>
    <hyperlink ref="A98" location="'D.1.4.4 - Slaboproudá zař...'!C2" display="/" xr:uid="{00000000-0004-0000-0000-000003000000}"/>
    <hyperlink ref="A99" location="'D.1.4.8 - Sadové úpravy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7"/>
  <sheetViews>
    <sheetView showGridLines="0" topLeftCell="A256" workbookViewId="0">
      <selection activeCell="I132" sqref="I1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0" t="str">
        <f>'Rekapitulace stavby'!K6</f>
        <v>Soupis prací_SO-04-p</v>
      </c>
      <c r="F7" s="231"/>
      <c r="G7" s="231"/>
      <c r="H7" s="231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92" t="s">
        <v>98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10. 5. 2023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9" t="s">
        <v>1</v>
      </c>
      <c r="F27" s="219"/>
      <c r="G27" s="219"/>
      <c r="H27" s="21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D30" s="24" t="s">
        <v>99</v>
      </c>
      <c r="J30" s="89">
        <f>J96</f>
        <v>0</v>
      </c>
      <c r="L30" s="31"/>
    </row>
    <row r="31" spans="2:12" s="1" customFormat="1" ht="14.45" customHeight="1">
      <c r="B31" s="31"/>
      <c r="D31" s="90" t="s">
        <v>100</v>
      </c>
      <c r="J31" s="89">
        <f>J107</f>
        <v>0</v>
      </c>
      <c r="L31" s="31"/>
    </row>
    <row r="32" spans="2:12" s="1" customFormat="1" ht="25.35" customHeight="1">
      <c r="B32" s="31"/>
      <c r="D32" s="91" t="s">
        <v>33</v>
      </c>
      <c r="J32" s="65">
        <f>ROUND(J30 + J31,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92">
        <f>ROUND((SUM(BE107:BE108) + SUM(BE128:BE260)),  2)</f>
        <v>0</v>
      </c>
      <c r="I35" s="93">
        <v>0.21</v>
      </c>
      <c r="J35" s="92">
        <f>ROUND(((SUM(BE107:BE108) + SUM(BE128:BE260))*I35),  2)</f>
        <v>0</v>
      </c>
      <c r="L35" s="31"/>
    </row>
    <row r="36" spans="2:12" s="1" customFormat="1" ht="14.45" customHeight="1">
      <c r="B36" s="31"/>
      <c r="E36" s="26" t="s">
        <v>39</v>
      </c>
      <c r="F36" s="92">
        <f>ROUND((SUM(BF107:BF108) + SUM(BF128:BF260)),  2)</f>
        <v>0</v>
      </c>
      <c r="I36" s="93">
        <v>0.15</v>
      </c>
      <c r="J36" s="92">
        <f>ROUND(((SUM(BF107:BF108) + SUM(BF128:BF260))*I36),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92">
        <f>ROUND((SUM(BG107:BG108) + SUM(BG128:BG260)),  2)</f>
        <v>0</v>
      </c>
      <c r="I37" s="93">
        <v>0.21</v>
      </c>
      <c r="J37" s="92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92">
        <f>ROUND((SUM(BH107:BH108) + SUM(BH128:BH260)),  2)</f>
        <v>0</v>
      </c>
      <c r="I38" s="93">
        <v>0.15</v>
      </c>
      <c r="J38" s="92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92">
        <f>ROUND((SUM(BI107:BI108) + SUM(BI128:BI260)),  2)</f>
        <v>0</v>
      </c>
      <c r="I39" s="93">
        <v>0</v>
      </c>
      <c r="J39" s="9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4"/>
      <c r="D41" s="95" t="s">
        <v>43</v>
      </c>
      <c r="E41" s="56"/>
      <c r="F41" s="56"/>
      <c r="G41" s="96" t="s">
        <v>44</v>
      </c>
      <c r="H41" s="97" t="s">
        <v>45</v>
      </c>
      <c r="I41" s="56"/>
      <c r="J41" s="98">
        <f>SUM(J32:J39)</f>
        <v>0</v>
      </c>
      <c r="K41" s="99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0" t="s">
        <v>49</v>
      </c>
      <c r="G61" s="42" t="s">
        <v>48</v>
      </c>
      <c r="H61" s="33"/>
      <c r="I61" s="33"/>
      <c r="J61" s="101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0" t="s">
        <v>49</v>
      </c>
      <c r="G76" s="42" t="s">
        <v>48</v>
      </c>
      <c r="H76" s="33"/>
      <c r="I76" s="33"/>
      <c r="J76" s="101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0" t="str">
        <f>E7</f>
        <v>Soupis prací_SO-04-p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92" t="str">
        <f>E9</f>
        <v>D.1.1 - Architektonicko-stavební řešení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10. 5. 2023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2" t="s">
        <v>102</v>
      </c>
      <c r="D94" s="94"/>
      <c r="E94" s="94"/>
      <c r="F94" s="94"/>
      <c r="G94" s="94"/>
      <c r="H94" s="94"/>
      <c r="I94" s="94"/>
      <c r="J94" s="103" t="s">
        <v>103</v>
      </c>
      <c r="K94" s="94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4" t="s">
        <v>104</v>
      </c>
      <c r="J96" s="65">
        <f>J128</f>
        <v>0</v>
      </c>
      <c r="L96" s="31"/>
      <c r="AU96" s="16" t="s">
        <v>105</v>
      </c>
    </row>
    <row r="97" spans="2:14" s="8" customFormat="1" ht="24.95" customHeight="1">
      <c r="B97" s="105"/>
      <c r="D97" s="106" t="s">
        <v>106</v>
      </c>
      <c r="E97" s="107"/>
      <c r="F97" s="107"/>
      <c r="G97" s="107"/>
      <c r="H97" s="107"/>
      <c r="I97" s="107"/>
      <c r="J97" s="108">
        <f>J129</f>
        <v>0</v>
      </c>
      <c r="L97" s="105"/>
    </row>
    <row r="98" spans="2:14" s="9" customFormat="1" ht="19.899999999999999" customHeight="1">
      <c r="B98" s="109"/>
      <c r="D98" s="110" t="s">
        <v>107</v>
      </c>
      <c r="E98" s="111"/>
      <c r="F98" s="111"/>
      <c r="G98" s="111"/>
      <c r="H98" s="111"/>
      <c r="I98" s="111"/>
      <c r="J98" s="112">
        <f>J130</f>
        <v>0</v>
      </c>
      <c r="L98" s="109"/>
    </row>
    <row r="99" spans="2:14" s="9" customFormat="1" ht="19.899999999999999" customHeight="1">
      <c r="B99" s="109"/>
      <c r="D99" s="110" t="s">
        <v>108</v>
      </c>
      <c r="E99" s="111"/>
      <c r="F99" s="111"/>
      <c r="G99" s="111"/>
      <c r="H99" s="111"/>
      <c r="I99" s="111"/>
      <c r="J99" s="112">
        <f>J172</f>
        <v>0</v>
      </c>
      <c r="L99" s="109"/>
    </row>
    <row r="100" spans="2:14" s="9" customFormat="1" ht="19.899999999999999" customHeight="1">
      <c r="B100" s="109"/>
      <c r="D100" s="110" t="s">
        <v>109</v>
      </c>
      <c r="E100" s="111"/>
      <c r="F100" s="111"/>
      <c r="G100" s="111"/>
      <c r="H100" s="111"/>
      <c r="I100" s="111"/>
      <c r="J100" s="112">
        <f>J211</f>
        <v>0</v>
      </c>
      <c r="L100" s="109"/>
    </row>
    <row r="101" spans="2:14" s="9" customFormat="1" ht="19.899999999999999" customHeight="1">
      <c r="B101" s="109"/>
      <c r="D101" s="110" t="s">
        <v>110</v>
      </c>
      <c r="E101" s="111"/>
      <c r="F101" s="111"/>
      <c r="G101" s="111"/>
      <c r="H101" s="111"/>
      <c r="I101" s="111"/>
      <c r="J101" s="112">
        <f>J247</f>
        <v>0</v>
      </c>
      <c r="L101" s="109"/>
    </row>
    <row r="102" spans="2:14" s="9" customFormat="1" ht="19.899999999999999" customHeight="1">
      <c r="B102" s="109"/>
      <c r="D102" s="110" t="s">
        <v>111</v>
      </c>
      <c r="E102" s="111"/>
      <c r="F102" s="111"/>
      <c r="G102" s="111"/>
      <c r="H102" s="111"/>
      <c r="I102" s="111"/>
      <c r="J102" s="112">
        <f>J255</f>
        <v>0</v>
      </c>
      <c r="L102" s="109"/>
    </row>
    <row r="103" spans="2:14" s="8" customFormat="1" ht="24.95" customHeight="1">
      <c r="B103" s="105"/>
      <c r="D103" s="106" t="s">
        <v>112</v>
      </c>
      <c r="E103" s="107"/>
      <c r="F103" s="107"/>
      <c r="G103" s="107"/>
      <c r="H103" s="107"/>
      <c r="I103" s="107"/>
      <c r="J103" s="108">
        <f>J257</f>
        <v>0</v>
      </c>
      <c r="L103" s="105"/>
    </row>
    <row r="104" spans="2:14" s="9" customFormat="1" ht="19.899999999999999" customHeight="1">
      <c r="B104" s="109"/>
      <c r="D104" s="110" t="s">
        <v>113</v>
      </c>
      <c r="E104" s="111"/>
      <c r="F104" s="111"/>
      <c r="G104" s="111"/>
      <c r="H104" s="111"/>
      <c r="I104" s="111"/>
      <c r="J104" s="112">
        <f>J258</f>
        <v>0</v>
      </c>
      <c r="L104" s="109"/>
    </row>
    <row r="105" spans="2:14" s="1" customFormat="1" ht="21.75" customHeight="1">
      <c r="B105" s="31"/>
      <c r="L105" s="31"/>
    </row>
    <row r="106" spans="2:14" s="1" customFormat="1" ht="6.95" customHeight="1">
      <c r="B106" s="31"/>
      <c r="L106" s="31"/>
    </row>
    <row r="107" spans="2:14" s="1" customFormat="1" ht="29.25" customHeight="1">
      <c r="B107" s="31"/>
      <c r="C107" s="104" t="s">
        <v>114</v>
      </c>
      <c r="J107" s="113">
        <v>0</v>
      </c>
      <c r="L107" s="31"/>
      <c r="N107" s="114" t="s">
        <v>37</v>
      </c>
    </row>
    <row r="108" spans="2:14" s="1" customFormat="1">
      <c r="B108" s="31"/>
      <c r="L108" s="31"/>
    </row>
    <row r="109" spans="2:14" s="1" customFormat="1" ht="29.25" customHeight="1">
      <c r="B109" s="31"/>
      <c r="C109" s="116" t="s">
        <v>115</v>
      </c>
      <c r="D109" s="94"/>
      <c r="E109" s="94"/>
      <c r="F109" s="94"/>
      <c r="G109" s="94"/>
      <c r="H109" s="94"/>
      <c r="I109" s="94"/>
      <c r="J109" s="117">
        <f>ROUND(J96+J107,2)</f>
        <v>0</v>
      </c>
      <c r="K109" s="94"/>
      <c r="L109" s="31"/>
    </row>
    <row r="110" spans="2:14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5" customHeight="1">
      <c r="B115" s="31"/>
      <c r="C115" s="20" t="s">
        <v>116</v>
      </c>
      <c r="L115" s="31"/>
    </row>
    <row r="116" spans="2:63" s="1" customFormat="1" ht="6.95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16.5" customHeight="1">
      <c r="B118" s="31"/>
      <c r="E118" s="230" t="str">
        <f>E7</f>
        <v>Soupis prací_SO-04-p</v>
      </c>
      <c r="F118" s="231"/>
      <c r="G118" s="231"/>
      <c r="H118" s="231"/>
      <c r="L118" s="31"/>
    </row>
    <row r="119" spans="2:63" s="1" customFormat="1" ht="12" customHeight="1">
      <c r="B119" s="31"/>
      <c r="C119" s="26" t="s">
        <v>97</v>
      </c>
      <c r="L119" s="31"/>
    </row>
    <row r="120" spans="2:63" s="1" customFormat="1" ht="16.5" customHeight="1">
      <c r="B120" s="31"/>
      <c r="E120" s="192" t="str">
        <f>E9</f>
        <v>D.1.1 - Architektonicko-stavební řešení</v>
      </c>
      <c r="F120" s="232"/>
      <c r="G120" s="232"/>
      <c r="H120" s="232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F12</f>
        <v xml:space="preserve"> </v>
      </c>
      <c r="I122" s="26" t="s">
        <v>22</v>
      </c>
      <c r="J122" s="51" t="str">
        <f>IF(J12="","",J12)</f>
        <v>10. 5. 2023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24</v>
      </c>
      <c r="F124" s="24" t="str">
        <f>E15</f>
        <v xml:space="preserve"> </v>
      </c>
      <c r="I124" s="26" t="s">
        <v>29</v>
      </c>
      <c r="J124" s="29" t="str">
        <f>E21</f>
        <v xml:space="preserve"> </v>
      </c>
      <c r="L124" s="31"/>
    </row>
    <row r="125" spans="2:63" s="1" customFormat="1" ht="15.2" customHeight="1">
      <c r="B125" s="31"/>
      <c r="C125" s="26" t="s">
        <v>27</v>
      </c>
      <c r="F125" s="24" t="str">
        <f>IF(E18="","",E18)</f>
        <v>Vyplň údaj</v>
      </c>
      <c r="I125" s="26" t="s">
        <v>31</v>
      </c>
      <c r="J125" s="29" t="str">
        <f>E24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8"/>
      <c r="C127" s="119" t="s">
        <v>117</v>
      </c>
      <c r="D127" s="120" t="s">
        <v>58</v>
      </c>
      <c r="E127" s="120" t="s">
        <v>54</v>
      </c>
      <c r="F127" s="120" t="s">
        <v>55</v>
      </c>
      <c r="G127" s="120" t="s">
        <v>118</v>
      </c>
      <c r="H127" s="120" t="s">
        <v>119</v>
      </c>
      <c r="I127" s="120" t="s">
        <v>120</v>
      </c>
      <c r="J127" s="121" t="s">
        <v>103</v>
      </c>
      <c r="K127" s="122" t="s">
        <v>121</v>
      </c>
      <c r="L127" s="118"/>
      <c r="M127" s="58" t="s">
        <v>1</v>
      </c>
      <c r="N127" s="59" t="s">
        <v>37</v>
      </c>
      <c r="O127" s="59" t="s">
        <v>122</v>
      </c>
      <c r="P127" s="59" t="s">
        <v>123</v>
      </c>
      <c r="Q127" s="59" t="s">
        <v>124</v>
      </c>
      <c r="R127" s="59" t="s">
        <v>125</v>
      </c>
      <c r="S127" s="59" t="s">
        <v>126</v>
      </c>
      <c r="T127" s="60" t="s">
        <v>127</v>
      </c>
    </row>
    <row r="128" spans="2:63" s="1" customFormat="1" ht="22.9" customHeight="1">
      <c r="B128" s="31"/>
      <c r="C128" s="63" t="s">
        <v>128</v>
      </c>
      <c r="J128" s="123">
        <f>BK128</f>
        <v>0</v>
      </c>
      <c r="L128" s="31"/>
      <c r="M128" s="61"/>
      <c r="N128" s="52"/>
      <c r="O128" s="52"/>
      <c r="P128" s="124">
        <f>P129+P257</f>
        <v>0</v>
      </c>
      <c r="Q128" s="52"/>
      <c r="R128" s="124">
        <f>R129+R257</f>
        <v>391.71040789999995</v>
      </c>
      <c r="S128" s="52"/>
      <c r="T128" s="125">
        <f>T129+T257</f>
        <v>733.08927000000006</v>
      </c>
      <c r="AT128" s="16" t="s">
        <v>72</v>
      </c>
      <c r="AU128" s="16" t="s">
        <v>105</v>
      </c>
      <c r="BK128" s="126">
        <f>BK129+BK257</f>
        <v>0</v>
      </c>
    </row>
    <row r="129" spans="2:65" s="11" customFormat="1" ht="25.9" customHeight="1">
      <c r="B129" s="127"/>
      <c r="D129" s="128" t="s">
        <v>72</v>
      </c>
      <c r="E129" s="129" t="s">
        <v>129</v>
      </c>
      <c r="F129" s="129" t="s">
        <v>130</v>
      </c>
      <c r="I129" s="130"/>
      <c r="J129" s="131">
        <f>BK129</f>
        <v>0</v>
      </c>
      <c r="L129" s="127"/>
      <c r="M129" s="132"/>
      <c r="P129" s="133">
        <f>P130+P172+P211+P247+P255</f>
        <v>0</v>
      </c>
      <c r="R129" s="133">
        <f>R130+R172+R211+R247+R255</f>
        <v>391.71040789999995</v>
      </c>
      <c r="T129" s="134">
        <f>T130+T172+T211+T247+T255</f>
        <v>733.08927000000006</v>
      </c>
      <c r="AR129" s="128" t="s">
        <v>81</v>
      </c>
      <c r="AT129" s="135" t="s">
        <v>72</v>
      </c>
      <c r="AU129" s="135" t="s">
        <v>73</v>
      </c>
      <c r="AY129" s="128" t="s">
        <v>131</v>
      </c>
      <c r="BK129" s="136">
        <f>BK130+BK172+BK211+BK247+BK255</f>
        <v>0</v>
      </c>
    </row>
    <row r="130" spans="2:65" s="11" customFormat="1" ht="22.9" customHeight="1">
      <c r="B130" s="127"/>
      <c r="D130" s="128" t="s">
        <v>72</v>
      </c>
      <c r="E130" s="137" t="s">
        <v>81</v>
      </c>
      <c r="F130" s="137" t="s">
        <v>132</v>
      </c>
      <c r="I130" s="130"/>
      <c r="J130" s="138">
        <f>BK130</f>
        <v>0</v>
      </c>
      <c r="L130" s="127"/>
      <c r="M130" s="132"/>
      <c r="P130" s="133">
        <f>SUM(P131:P171)</f>
        <v>0</v>
      </c>
      <c r="R130" s="133">
        <f>SUM(R131:R171)</f>
        <v>2.3285399999999998E-2</v>
      </c>
      <c r="T130" s="134">
        <f>SUM(T131:T171)</f>
        <v>594.88477</v>
      </c>
      <c r="AR130" s="128" t="s">
        <v>81</v>
      </c>
      <c r="AT130" s="135" t="s">
        <v>72</v>
      </c>
      <c r="AU130" s="135" t="s">
        <v>81</v>
      </c>
      <c r="AY130" s="128" t="s">
        <v>131</v>
      </c>
      <c r="BK130" s="136">
        <f>SUM(BK131:BK171)</f>
        <v>0</v>
      </c>
    </row>
    <row r="131" spans="2:65" s="1" customFormat="1" ht="33" customHeight="1">
      <c r="B131" s="31"/>
      <c r="C131" s="139" t="s">
        <v>81</v>
      </c>
      <c r="D131" s="139" t="s">
        <v>133</v>
      </c>
      <c r="E131" s="140" t="s">
        <v>134</v>
      </c>
      <c r="F131" s="141" t="s">
        <v>135</v>
      </c>
      <c r="G131" s="142" t="s">
        <v>136</v>
      </c>
      <c r="H131" s="143">
        <v>73.14</v>
      </c>
      <c r="I131" s="144"/>
      <c r="J131" s="145">
        <f t="shared" ref="J131:J139" si="0">ROUND(I131*H131,2)</f>
        <v>0</v>
      </c>
      <c r="K131" s="146"/>
      <c r="L131" s="31"/>
      <c r="M131" s="147" t="s">
        <v>1</v>
      </c>
      <c r="N131" s="114" t="s">
        <v>38</v>
      </c>
      <c r="P131" s="148">
        <f t="shared" ref="P131:P139" si="1">O131*H131</f>
        <v>0</v>
      </c>
      <c r="Q131" s="148">
        <v>0</v>
      </c>
      <c r="R131" s="148">
        <f t="shared" ref="R131:R139" si="2">Q131*H131</f>
        <v>0</v>
      </c>
      <c r="S131" s="148">
        <v>0.29499999999999998</v>
      </c>
      <c r="T131" s="149">
        <f t="shared" ref="T131:T139" si="3">S131*H131</f>
        <v>21.5763</v>
      </c>
      <c r="AR131" s="150" t="s">
        <v>137</v>
      </c>
      <c r="AT131" s="150" t="s">
        <v>133</v>
      </c>
      <c r="AU131" s="150" t="s">
        <v>83</v>
      </c>
      <c r="AY131" s="16" t="s">
        <v>131</v>
      </c>
      <c r="BE131" s="151">
        <f t="shared" ref="BE131:BE139" si="4">IF(N131="základní",J131,0)</f>
        <v>0</v>
      </c>
      <c r="BF131" s="151">
        <f t="shared" ref="BF131:BF139" si="5">IF(N131="snížená",J131,0)</f>
        <v>0</v>
      </c>
      <c r="BG131" s="151">
        <f t="shared" ref="BG131:BG139" si="6">IF(N131="zákl. přenesená",J131,0)</f>
        <v>0</v>
      </c>
      <c r="BH131" s="151">
        <f t="shared" ref="BH131:BH139" si="7">IF(N131="sníž. přenesená",J131,0)</f>
        <v>0</v>
      </c>
      <c r="BI131" s="151">
        <f t="shared" ref="BI131:BI139" si="8">IF(N131="nulová",J131,0)</f>
        <v>0</v>
      </c>
      <c r="BJ131" s="16" t="s">
        <v>81</v>
      </c>
      <c r="BK131" s="151">
        <f t="shared" ref="BK131:BK139" si="9">ROUND(I131*H131,2)</f>
        <v>0</v>
      </c>
      <c r="BL131" s="16" t="s">
        <v>137</v>
      </c>
      <c r="BM131" s="150" t="s">
        <v>83</v>
      </c>
    </row>
    <row r="132" spans="2:65" s="1" customFormat="1" ht="24.2" customHeight="1">
      <c r="B132" s="31"/>
      <c r="C132" s="139" t="s">
        <v>83</v>
      </c>
      <c r="D132" s="139" t="s">
        <v>133</v>
      </c>
      <c r="E132" s="140" t="s">
        <v>138</v>
      </c>
      <c r="F132" s="141" t="s">
        <v>139</v>
      </c>
      <c r="G132" s="142" t="s">
        <v>136</v>
      </c>
      <c r="H132" s="143">
        <v>55</v>
      </c>
      <c r="I132" s="144"/>
      <c r="J132" s="145">
        <f t="shared" si="0"/>
        <v>0</v>
      </c>
      <c r="K132" s="146"/>
      <c r="L132" s="31"/>
      <c r="M132" s="147" t="s">
        <v>1</v>
      </c>
      <c r="N132" s="114" t="s">
        <v>38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0.28999999999999998</v>
      </c>
      <c r="T132" s="149">
        <f t="shared" si="3"/>
        <v>15.95</v>
      </c>
      <c r="AR132" s="150" t="s">
        <v>137</v>
      </c>
      <c r="AT132" s="150" t="s">
        <v>133</v>
      </c>
      <c r="AU132" s="150" t="s">
        <v>83</v>
      </c>
      <c r="AY132" s="16" t="s">
        <v>131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6" t="s">
        <v>81</v>
      </c>
      <c r="BK132" s="151">
        <f t="shared" si="9"/>
        <v>0</v>
      </c>
      <c r="BL132" s="16" t="s">
        <v>137</v>
      </c>
      <c r="BM132" s="150" t="s">
        <v>137</v>
      </c>
    </row>
    <row r="133" spans="2:65" s="1" customFormat="1" ht="24.2" customHeight="1">
      <c r="B133" s="31"/>
      <c r="C133" s="139" t="s">
        <v>140</v>
      </c>
      <c r="D133" s="139" t="s">
        <v>133</v>
      </c>
      <c r="E133" s="140" t="s">
        <v>141</v>
      </c>
      <c r="F133" s="141" t="s">
        <v>142</v>
      </c>
      <c r="G133" s="142" t="s">
        <v>136</v>
      </c>
      <c r="H133" s="143">
        <v>73.14</v>
      </c>
      <c r="I133" s="144"/>
      <c r="J133" s="145">
        <f t="shared" si="0"/>
        <v>0</v>
      </c>
      <c r="K133" s="146"/>
      <c r="L133" s="31"/>
      <c r="M133" s="147" t="s">
        <v>1</v>
      </c>
      <c r="N133" s="114" t="s">
        <v>38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0.57999999999999996</v>
      </c>
      <c r="T133" s="149">
        <f t="shared" si="3"/>
        <v>42.421199999999999</v>
      </c>
      <c r="AR133" s="150" t="s">
        <v>137</v>
      </c>
      <c r="AT133" s="150" t="s">
        <v>133</v>
      </c>
      <c r="AU133" s="150" t="s">
        <v>83</v>
      </c>
      <c r="AY133" s="16" t="s">
        <v>131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6" t="s">
        <v>81</v>
      </c>
      <c r="BK133" s="151">
        <f t="shared" si="9"/>
        <v>0</v>
      </c>
      <c r="BL133" s="16" t="s">
        <v>137</v>
      </c>
      <c r="BM133" s="150" t="s">
        <v>143</v>
      </c>
    </row>
    <row r="134" spans="2:65" s="1" customFormat="1" ht="24.2" customHeight="1">
      <c r="B134" s="31"/>
      <c r="C134" s="234" t="s">
        <v>137</v>
      </c>
      <c r="D134" s="234" t="s">
        <v>133</v>
      </c>
      <c r="E134" s="235" t="s">
        <v>144</v>
      </c>
      <c r="F134" s="236" t="s">
        <v>145</v>
      </c>
      <c r="G134" s="237" t="s">
        <v>136</v>
      </c>
      <c r="H134" s="238">
        <v>55</v>
      </c>
      <c r="I134" s="144"/>
      <c r="J134" s="145">
        <f t="shared" si="0"/>
        <v>0</v>
      </c>
      <c r="K134" s="146"/>
      <c r="L134" s="31"/>
      <c r="M134" s="147" t="s">
        <v>1</v>
      </c>
      <c r="N134" s="114" t="s">
        <v>38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0.22</v>
      </c>
      <c r="T134" s="149">
        <f t="shared" si="3"/>
        <v>12.1</v>
      </c>
      <c r="AR134" s="150" t="s">
        <v>137</v>
      </c>
      <c r="AT134" s="150" t="s">
        <v>133</v>
      </c>
      <c r="AU134" s="150" t="s">
        <v>83</v>
      </c>
      <c r="AY134" s="16" t="s">
        <v>131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6" t="s">
        <v>81</v>
      </c>
      <c r="BK134" s="151">
        <f t="shared" si="9"/>
        <v>0</v>
      </c>
      <c r="BL134" s="16" t="s">
        <v>137</v>
      </c>
      <c r="BM134" s="150" t="s">
        <v>146</v>
      </c>
    </row>
    <row r="135" spans="2:65" s="1" customFormat="1" ht="24.2" customHeight="1">
      <c r="B135" s="31"/>
      <c r="C135" s="234" t="s">
        <v>147</v>
      </c>
      <c r="D135" s="234" t="s">
        <v>133</v>
      </c>
      <c r="E135" s="235" t="s">
        <v>148</v>
      </c>
      <c r="F135" s="236" t="s">
        <v>149</v>
      </c>
      <c r="G135" s="237" t="s">
        <v>136</v>
      </c>
      <c r="H135" s="238">
        <v>1050</v>
      </c>
      <c r="I135" s="144"/>
      <c r="J135" s="145">
        <f t="shared" si="0"/>
        <v>0</v>
      </c>
      <c r="K135" s="146"/>
      <c r="L135" s="31"/>
      <c r="M135" s="147" t="s">
        <v>1</v>
      </c>
      <c r="N135" s="114" t="s">
        <v>38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0.18</v>
      </c>
      <c r="T135" s="149">
        <f t="shared" si="3"/>
        <v>189</v>
      </c>
      <c r="AR135" s="150" t="s">
        <v>137</v>
      </c>
      <c r="AT135" s="150" t="s">
        <v>133</v>
      </c>
      <c r="AU135" s="150" t="s">
        <v>83</v>
      </c>
      <c r="AY135" s="16" t="s">
        <v>131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6" t="s">
        <v>81</v>
      </c>
      <c r="BK135" s="151">
        <f t="shared" si="9"/>
        <v>0</v>
      </c>
      <c r="BL135" s="16" t="s">
        <v>137</v>
      </c>
      <c r="BM135" s="150" t="s">
        <v>150</v>
      </c>
    </row>
    <row r="136" spans="2:65" s="1" customFormat="1" ht="24.2" customHeight="1">
      <c r="B136" s="31"/>
      <c r="C136" s="234" t="s">
        <v>143</v>
      </c>
      <c r="D136" s="234" t="s">
        <v>133</v>
      </c>
      <c r="E136" s="235" t="s">
        <v>151</v>
      </c>
      <c r="F136" s="236" t="s">
        <v>152</v>
      </c>
      <c r="G136" s="237" t="s">
        <v>136</v>
      </c>
      <c r="H136" s="238">
        <v>73.14</v>
      </c>
      <c r="I136" s="144"/>
      <c r="J136" s="145">
        <f t="shared" si="0"/>
        <v>0</v>
      </c>
      <c r="K136" s="146"/>
      <c r="L136" s="31"/>
      <c r="M136" s="147" t="s">
        <v>1</v>
      </c>
      <c r="N136" s="114" t="s">
        <v>38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0.57999999999999996</v>
      </c>
      <c r="T136" s="149">
        <f t="shared" si="3"/>
        <v>42.421199999999999</v>
      </c>
      <c r="AR136" s="150" t="s">
        <v>137</v>
      </c>
      <c r="AT136" s="150" t="s">
        <v>133</v>
      </c>
      <c r="AU136" s="150" t="s">
        <v>83</v>
      </c>
      <c r="AY136" s="16" t="s">
        <v>131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6" t="s">
        <v>81</v>
      </c>
      <c r="BK136" s="151">
        <f t="shared" si="9"/>
        <v>0</v>
      </c>
      <c r="BL136" s="16" t="s">
        <v>137</v>
      </c>
      <c r="BM136" s="150" t="s">
        <v>153</v>
      </c>
    </row>
    <row r="137" spans="2:65" s="1" customFormat="1" ht="24.2" customHeight="1">
      <c r="B137" s="31"/>
      <c r="C137" s="234" t="s">
        <v>154</v>
      </c>
      <c r="D137" s="234" t="s">
        <v>133</v>
      </c>
      <c r="E137" s="235" t="s">
        <v>155</v>
      </c>
      <c r="F137" s="236" t="s">
        <v>156</v>
      </c>
      <c r="G137" s="237" t="s">
        <v>136</v>
      </c>
      <c r="H137" s="238">
        <v>1050</v>
      </c>
      <c r="I137" s="144"/>
      <c r="J137" s="145">
        <f t="shared" si="0"/>
        <v>0</v>
      </c>
      <c r="K137" s="146"/>
      <c r="L137" s="31"/>
      <c r="M137" s="147" t="s">
        <v>1</v>
      </c>
      <c r="N137" s="114" t="s">
        <v>38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9.8000000000000004E-2</v>
      </c>
      <c r="T137" s="149">
        <f t="shared" si="3"/>
        <v>102.9</v>
      </c>
      <c r="AR137" s="150" t="s">
        <v>137</v>
      </c>
      <c r="AT137" s="150" t="s">
        <v>133</v>
      </c>
      <c r="AU137" s="150" t="s">
        <v>83</v>
      </c>
      <c r="AY137" s="16" t="s">
        <v>131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6" t="s">
        <v>81</v>
      </c>
      <c r="BK137" s="151">
        <f t="shared" si="9"/>
        <v>0</v>
      </c>
      <c r="BL137" s="16" t="s">
        <v>137</v>
      </c>
      <c r="BM137" s="150" t="s">
        <v>157</v>
      </c>
    </row>
    <row r="138" spans="2:65" s="1" customFormat="1" ht="24.2" customHeight="1">
      <c r="B138" s="31"/>
      <c r="C138" s="234" t="s">
        <v>146</v>
      </c>
      <c r="D138" s="234" t="s">
        <v>133</v>
      </c>
      <c r="E138" s="235" t="s">
        <v>158</v>
      </c>
      <c r="F138" s="236" t="s">
        <v>159</v>
      </c>
      <c r="G138" s="237" t="s">
        <v>136</v>
      </c>
      <c r="H138" s="238">
        <v>198.56</v>
      </c>
      <c r="I138" s="144"/>
      <c r="J138" s="145">
        <f t="shared" si="0"/>
        <v>0</v>
      </c>
      <c r="K138" s="146"/>
      <c r="L138" s="31"/>
      <c r="M138" s="147" t="s">
        <v>1</v>
      </c>
      <c r="N138" s="114" t="s">
        <v>38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0.22</v>
      </c>
      <c r="T138" s="149">
        <f t="shared" si="3"/>
        <v>43.683199999999999</v>
      </c>
      <c r="AR138" s="150" t="s">
        <v>137</v>
      </c>
      <c r="AT138" s="150" t="s">
        <v>133</v>
      </c>
      <c r="AU138" s="150" t="s">
        <v>83</v>
      </c>
      <c r="AY138" s="16" t="s">
        <v>131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6" t="s">
        <v>81</v>
      </c>
      <c r="BK138" s="151">
        <f t="shared" si="9"/>
        <v>0</v>
      </c>
      <c r="BL138" s="16" t="s">
        <v>137</v>
      </c>
      <c r="BM138" s="150" t="s">
        <v>160</v>
      </c>
    </row>
    <row r="139" spans="2:65" s="1" customFormat="1" ht="24.2" customHeight="1">
      <c r="B139" s="31"/>
      <c r="C139" s="234" t="s">
        <v>161</v>
      </c>
      <c r="D139" s="234" t="s">
        <v>133</v>
      </c>
      <c r="E139" s="235" t="s">
        <v>162</v>
      </c>
      <c r="F139" s="236" t="s">
        <v>163</v>
      </c>
      <c r="G139" s="237" t="s">
        <v>136</v>
      </c>
      <c r="H139" s="238">
        <v>776.18</v>
      </c>
      <c r="I139" s="144"/>
      <c r="J139" s="145">
        <f t="shared" si="0"/>
        <v>0</v>
      </c>
      <c r="K139" s="146"/>
      <c r="L139" s="31"/>
      <c r="M139" s="147" t="s">
        <v>1</v>
      </c>
      <c r="N139" s="114" t="s">
        <v>38</v>
      </c>
      <c r="P139" s="148">
        <f t="shared" si="1"/>
        <v>0</v>
      </c>
      <c r="Q139" s="148">
        <v>3.0000000000000001E-5</v>
      </c>
      <c r="R139" s="148">
        <f t="shared" si="2"/>
        <v>2.3285399999999998E-2</v>
      </c>
      <c r="S139" s="148">
        <v>6.9000000000000006E-2</v>
      </c>
      <c r="T139" s="149">
        <f t="shared" si="3"/>
        <v>53.556420000000003</v>
      </c>
      <c r="AR139" s="150" t="s">
        <v>137</v>
      </c>
      <c r="AT139" s="150" t="s">
        <v>133</v>
      </c>
      <c r="AU139" s="150" t="s">
        <v>83</v>
      </c>
      <c r="AY139" s="16" t="s">
        <v>131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6" t="s">
        <v>81</v>
      </c>
      <c r="BK139" s="151">
        <f t="shared" si="9"/>
        <v>0</v>
      </c>
      <c r="BL139" s="16" t="s">
        <v>137</v>
      </c>
      <c r="BM139" s="150" t="s">
        <v>164</v>
      </c>
    </row>
    <row r="140" spans="2:65" s="12" customFormat="1">
      <c r="B140" s="152"/>
      <c r="C140" s="239"/>
      <c r="D140" s="240" t="s">
        <v>165</v>
      </c>
      <c r="E140" s="241" t="s">
        <v>1</v>
      </c>
      <c r="F140" s="242" t="s">
        <v>166</v>
      </c>
      <c r="G140" s="239"/>
      <c r="H140" s="241" t="s">
        <v>1</v>
      </c>
      <c r="I140" s="155"/>
      <c r="L140" s="152"/>
      <c r="M140" s="156"/>
      <c r="T140" s="157"/>
      <c r="AT140" s="154" t="s">
        <v>165</v>
      </c>
      <c r="AU140" s="154" t="s">
        <v>83</v>
      </c>
      <c r="AV140" s="12" t="s">
        <v>81</v>
      </c>
      <c r="AW140" s="12" t="s">
        <v>30</v>
      </c>
      <c r="AX140" s="12" t="s">
        <v>73</v>
      </c>
      <c r="AY140" s="154" t="s">
        <v>131</v>
      </c>
    </row>
    <row r="141" spans="2:65" s="13" customFormat="1">
      <c r="B141" s="158"/>
      <c r="C141" s="243"/>
      <c r="D141" s="240" t="s">
        <v>165</v>
      </c>
      <c r="E141" s="244" t="s">
        <v>1</v>
      </c>
      <c r="F141" s="245" t="s">
        <v>167</v>
      </c>
      <c r="G141" s="243"/>
      <c r="H141" s="246">
        <v>776.18</v>
      </c>
      <c r="I141" s="162"/>
      <c r="L141" s="158"/>
      <c r="M141" s="163"/>
      <c r="T141" s="164"/>
      <c r="AT141" s="159" t="s">
        <v>165</v>
      </c>
      <c r="AU141" s="159" t="s">
        <v>83</v>
      </c>
      <c r="AV141" s="13" t="s">
        <v>83</v>
      </c>
      <c r="AW141" s="13" t="s">
        <v>30</v>
      </c>
      <c r="AX141" s="13" t="s">
        <v>73</v>
      </c>
      <c r="AY141" s="159" t="s">
        <v>131</v>
      </c>
    </row>
    <row r="142" spans="2:65" s="14" customFormat="1">
      <c r="B142" s="165"/>
      <c r="C142" s="247"/>
      <c r="D142" s="240" t="s">
        <v>165</v>
      </c>
      <c r="E142" s="248" t="s">
        <v>1</v>
      </c>
      <c r="F142" s="249" t="s">
        <v>168</v>
      </c>
      <c r="G142" s="247"/>
      <c r="H142" s="250">
        <v>776.18</v>
      </c>
      <c r="I142" s="169"/>
      <c r="L142" s="165"/>
      <c r="M142" s="170"/>
      <c r="T142" s="171"/>
      <c r="AT142" s="166" t="s">
        <v>165</v>
      </c>
      <c r="AU142" s="166" t="s">
        <v>83</v>
      </c>
      <c r="AV142" s="14" t="s">
        <v>137</v>
      </c>
      <c r="AW142" s="14" t="s">
        <v>30</v>
      </c>
      <c r="AX142" s="14" t="s">
        <v>81</v>
      </c>
      <c r="AY142" s="166" t="s">
        <v>131</v>
      </c>
    </row>
    <row r="143" spans="2:65" s="1" customFormat="1" ht="16.5" customHeight="1">
      <c r="B143" s="31"/>
      <c r="C143" s="139" t="s">
        <v>153</v>
      </c>
      <c r="D143" s="139" t="s">
        <v>133</v>
      </c>
      <c r="E143" s="140" t="s">
        <v>169</v>
      </c>
      <c r="F143" s="141" t="s">
        <v>170</v>
      </c>
      <c r="G143" s="142" t="s">
        <v>171</v>
      </c>
      <c r="H143" s="143">
        <v>347.69</v>
      </c>
      <c r="I143" s="144"/>
      <c r="J143" s="145">
        <f>ROUND(I143*H143,2)</f>
        <v>0</v>
      </c>
      <c r="K143" s="146"/>
      <c r="L143" s="31"/>
      <c r="M143" s="147" t="s">
        <v>1</v>
      </c>
      <c r="N143" s="114" t="s">
        <v>38</v>
      </c>
      <c r="P143" s="148">
        <f>O143*H143</f>
        <v>0</v>
      </c>
      <c r="Q143" s="148">
        <v>0</v>
      </c>
      <c r="R143" s="148">
        <f>Q143*H143</f>
        <v>0</v>
      </c>
      <c r="S143" s="148">
        <v>0.20499999999999999</v>
      </c>
      <c r="T143" s="149">
        <f>S143*H143</f>
        <v>71.276449999999997</v>
      </c>
      <c r="AR143" s="150" t="s">
        <v>137</v>
      </c>
      <c r="AT143" s="150" t="s">
        <v>133</v>
      </c>
      <c r="AU143" s="150" t="s">
        <v>83</v>
      </c>
      <c r="AY143" s="16" t="s">
        <v>131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6" t="s">
        <v>81</v>
      </c>
      <c r="BK143" s="151">
        <f>ROUND(I143*H143,2)</f>
        <v>0</v>
      </c>
      <c r="BL143" s="16" t="s">
        <v>137</v>
      </c>
      <c r="BM143" s="150" t="s">
        <v>172</v>
      </c>
    </row>
    <row r="144" spans="2:65" s="13" customFormat="1">
      <c r="B144" s="158"/>
      <c r="D144" s="153" t="s">
        <v>165</v>
      </c>
      <c r="E144" s="159" t="s">
        <v>1</v>
      </c>
      <c r="F144" s="160" t="s">
        <v>173</v>
      </c>
      <c r="H144" s="161">
        <v>347.69</v>
      </c>
      <c r="I144" s="162"/>
      <c r="L144" s="158"/>
      <c r="M144" s="163"/>
      <c r="T144" s="164"/>
      <c r="AT144" s="159" t="s">
        <v>165</v>
      </c>
      <c r="AU144" s="159" t="s">
        <v>83</v>
      </c>
      <c r="AV144" s="13" t="s">
        <v>83</v>
      </c>
      <c r="AW144" s="13" t="s">
        <v>30</v>
      </c>
      <c r="AX144" s="13" t="s">
        <v>73</v>
      </c>
      <c r="AY144" s="159" t="s">
        <v>131</v>
      </c>
    </row>
    <row r="145" spans="2:65" s="14" customFormat="1">
      <c r="B145" s="165"/>
      <c r="D145" s="153" t="s">
        <v>165</v>
      </c>
      <c r="E145" s="166" t="s">
        <v>1</v>
      </c>
      <c r="F145" s="167" t="s">
        <v>168</v>
      </c>
      <c r="H145" s="168">
        <v>347.69</v>
      </c>
      <c r="I145" s="169"/>
      <c r="L145" s="165"/>
      <c r="M145" s="170"/>
      <c r="T145" s="171"/>
      <c r="AT145" s="166" t="s">
        <v>165</v>
      </c>
      <c r="AU145" s="166" t="s">
        <v>83</v>
      </c>
      <c r="AV145" s="14" t="s">
        <v>137</v>
      </c>
      <c r="AW145" s="14" t="s">
        <v>30</v>
      </c>
      <c r="AX145" s="14" t="s">
        <v>81</v>
      </c>
      <c r="AY145" s="166" t="s">
        <v>131</v>
      </c>
    </row>
    <row r="146" spans="2:65" s="1" customFormat="1" ht="24.2" customHeight="1">
      <c r="B146" s="31"/>
      <c r="C146" s="139" t="s">
        <v>174</v>
      </c>
      <c r="D146" s="139" t="s">
        <v>133</v>
      </c>
      <c r="E146" s="140" t="s">
        <v>175</v>
      </c>
      <c r="F146" s="141" t="s">
        <v>176</v>
      </c>
      <c r="G146" s="142" t="s">
        <v>136</v>
      </c>
      <c r="H146" s="143">
        <v>45.49</v>
      </c>
      <c r="I146" s="144"/>
      <c r="J146" s="145">
        <f>ROUND(I146*H146,2)</f>
        <v>0</v>
      </c>
      <c r="K146" s="146"/>
      <c r="L146" s="31"/>
      <c r="M146" s="147" t="s">
        <v>1</v>
      </c>
      <c r="N146" s="114" t="s">
        <v>38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137</v>
      </c>
      <c r="AT146" s="150" t="s">
        <v>133</v>
      </c>
      <c r="AU146" s="150" t="s">
        <v>83</v>
      </c>
      <c r="AY146" s="16" t="s">
        <v>131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6" t="s">
        <v>81</v>
      </c>
      <c r="BK146" s="151">
        <f>ROUND(I146*H146,2)</f>
        <v>0</v>
      </c>
      <c r="BL146" s="16" t="s">
        <v>137</v>
      </c>
      <c r="BM146" s="150" t="s">
        <v>177</v>
      </c>
    </row>
    <row r="147" spans="2:65" s="1" customFormat="1" ht="33" customHeight="1">
      <c r="B147" s="31"/>
      <c r="C147" s="139" t="s">
        <v>160</v>
      </c>
      <c r="D147" s="139" t="s">
        <v>133</v>
      </c>
      <c r="E147" s="140" t="s">
        <v>178</v>
      </c>
      <c r="F147" s="141" t="s">
        <v>179</v>
      </c>
      <c r="G147" s="142" t="s">
        <v>180</v>
      </c>
      <c r="H147" s="143">
        <v>41.723999999999997</v>
      </c>
      <c r="I147" s="144"/>
      <c r="J147" s="145">
        <f>ROUND(I147*H147,2)</f>
        <v>0</v>
      </c>
      <c r="K147" s="146"/>
      <c r="L147" s="31"/>
      <c r="M147" s="147" t="s">
        <v>1</v>
      </c>
      <c r="N147" s="114" t="s">
        <v>38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137</v>
      </c>
      <c r="AT147" s="150" t="s">
        <v>133</v>
      </c>
      <c r="AU147" s="150" t="s">
        <v>83</v>
      </c>
      <c r="AY147" s="16" t="s">
        <v>131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6" t="s">
        <v>81</v>
      </c>
      <c r="BK147" s="151">
        <f>ROUND(I147*H147,2)</f>
        <v>0</v>
      </c>
      <c r="BL147" s="16" t="s">
        <v>137</v>
      </c>
      <c r="BM147" s="150" t="s">
        <v>181</v>
      </c>
    </row>
    <row r="148" spans="2:65" s="13" customFormat="1">
      <c r="B148" s="158"/>
      <c r="D148" s="153" t="s">
        <v>165</v>
      </c>
      <c r="E148" s="159" t="s">
        <v>1</v>
      </c>
      <c r="F148" s="160" t="s">
        <v>182</v>
      </c>
      <c r="H148" s="161">
        <v>41.723999999999997</v>
      </c>
      <c r="I148" s="162"/>
      <c r="L148" s="158"/>
      <c r="M148" s="163"/>
      <c r="T148" s="164"/>
      <c r="AT148" s="159" t="s">
        <v>165</v>
      </c>
      <c r="AU148" s="159" t="s">
        <v>83</v>
      </c>
      <c r="AV148" s="13" t="s">
        <v>83</v>
      </c>
      <c r="AW148" s="13" t="s">
        <v>30</v>
      </c>
      <c r="AX148" s="13" t="s">
        <v>73</v>
      </c>
      <c r="AY148" s="159" t="s">
        <v>131</v>
      </c>
    </row>
    <row r="149" spans="2:65" s="14" customFormat="1">
      <c r="B149" s="165"/>
      <c r="D149" s="153" t="s">
        <v>165</v>
      </c>
      <c r="E149" s="166" t="s">
        <v>1</v>
      </c>
      <c r="F149" s="167" t="s">
        <v>168</v>
      </c>
      <c r="H149" s="168">
        <v>41.723999999999997</v>
      </c>
      <c r="I149" s="169"/>
      <c r="L149" s="165"/>
      <c r="M149" s="170"/>
      <c r="T149" s="171"/>
      <c r="AT149" s="166" t="s">
        <v>165</v>
      </c>
      <c r="AU149" s="166" t="s">
        <v>83</v>
      </c>
      <c r="AV149" s="14" t="s">
        <v>137</v>
      </c>
      <c r="AW149" s="14" t="s">
        <v>30</v>
      </c>
      <c r="AX149" s="14" t="s">
        <v>81</v>
      </c>
      <c r="AY149" s="166" t="s">
        <v>131</v>
      </c>
    </row>
    <row r="150" spans="2:65" s="1" customFormat="1" ht="24.2" customHeight="1">
      <c r="B150" s="31"/>
      <c r="C150" s="139" t="s">
        <v>183</v>
      </c>
      <c r="D150" s="139" t="s">
        <v>133</v>
      </c>
      <c r="E150" s="140" t="s">
        <v>184</v>
      </c>
      <c r="F150" s="141" t="s">
        <v>185</v>
      </c>
      <c r="G150" s="142" t="s">
        <v>180</v>
      </c>
      <c r="H150" s="143">
        <v>25.033999999999999</v>
      </c>
      <c r="I150" s="144"/>
      <c r="J150" s="145">
        <f>ROUND(I150*H150,2)</f>
        <v>0</v>
      </c>
      <c r="K150" s="146"/>
      <c r="L150" s="31"/>
      <c r="M150" s="147" t="s">
        <v>1</v>
      </c>
      <c r="N150" s="114" t="s">
        <v>38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137</v>
      </c>
      <c r="AT150" s="150" t="s">
        <v>133</v>
      </c>
      <c r="AU150" s="150" t="s">
        <v>83</v>
      </c>
      <c r="AY150" s="16" t="s">
        <v>131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6" t="s">
        <v>81</v>
      </c>
      <c r="BK150" s="151">
        <f>ROUND(I150*H150,2)</f>
        <v>0</v>
      </c>
      <c r="BL150" s="16" t="s">
        <v>137</v>
      </c>
      <c r="BM150" s="150" t="s">
        <v>186</v>
      </c>
    </row>
    <row r="151" spans="2:65" s="1" customFormat="1" ht="19.5">
      <c r="B151" s="31"/>
      <c r="D151" s="153" t="s">
        <v>187</v>
      </c>
      <c r="F151" s="172" t="s">
        <v>188</v>
      </c>
      <c r="I151" s="115"/>
      <c r="L151" s="31"/>
      <c r="M151" s="173"/>
      <c r="T151" s="55"/>
      <c r="AT151" s="16" t="s">
        <v>187</v>
      </c>
      <c r="AU151" s="16" t="s">
        <v>83</v>
      </c>
    </row>
    <row r="152" spans="2:65" s="13" customFormat="1">
      <c r="B152" s="158"/>
      <c r="D152" s="153" t="s">
        <v>165</v>
      </c>
      <c r="E152" s="159" t="s">
        <v>1</v>
      </c>
      <c r="F152" s="160" t="s">
        <v>189</v>
      </c>
      <c r="H152" s="161">
        <v>25.033999999999999</v>
      </c>
      <c r="I152" s="162"/>
      <c r="L152" s="158"/>
      <c r="M152" s="163"/>
      <c r="T152" s="164"/>
      <c r="AT152" s="159" t="s">
        <v>165</v>
      </c>
      <c r="AU152" s="159" t="s">
        <v>83</v>
      </c>
      <c r="AV152" s="13" t="s">
        <v>83</v>
      </c>
      <c r="AW152" s="13" t="s">
        <v>30</v>
      </c>
      <c r="AX152" s="13" t="s">
        <v>73</v>
      </c>
      <c r="AY152" s="159" t="s">
        <v>131</v>
      </c>
    </row>
    <row r="153" spans="2:65" s="14" customFormat="1">
      <c r="B153" s="165"/>
      <c r="D153" s="153" t="s">
        <v>165</v>
      </c>
      <c r="E153" s="166" t="s">
        <v>1</v>
      </c>
      <c r="F153" s="167" t="s">
        <v>168</v>
      </c>
      <c r="H153" s="168">
        <v>25.033999999999999</v>
      </c>
      <c r="I153" s="169"/>
      <c r="L153" s="165"/>
      <c r="M153" s="170"/>
      <c r="T153" s="171"/>
      <c r="AT153" s="166" t="s">
        <v>165</v>
      </c>
      <c r="AU153" s="166" t="s">
        <v>83</v>
      </c>
      <c r="AV153" s="14" t="s">
        <v>137</v>
      </c>
      <c r="AW153" s="14" t="s">
        <v>30</v>
      </c>
      <c r="AX153" s="14" t="s">
        <v>81</v>
      </c>
      <c r="AY153" s="166" t="s">
        <v>131</v>
      </c>
    </row>
    <row r="154" spans="2:65" s="1" customFormat="1" ht="33" customHeight="1">
      <c r="B154" s="31"/>
      <c r="C154" s="139" t="s">
        <v>164</v>
      </c>
      <c r="D154" s="139" t="s">
        <v>133</v>
      </c>
      <c r="E154" s="140" t="s">
        <v>190</v>
      </c>
      <c r="F154" s="141" t="s">
        <v>191</v>
      </c>
      <c r="G154" s="142" t="s">
        <v>180</v>
      </c>
      <c r="H154" s="143">
        <v>29.207000000000001</v>
      </c>
      <c r="I154" s="144"/>
      <c r="J154" s="145">
        <f>ROUND(I154*H154,2)</f>
        <v>0</v>
      </c>
      <c r="K154" s="146"/>
      <c r="L154" s="31"/>
      <c r="M154" s="147" t="s">
        <v>1</v>
      </c>
      <c r="N154" s="114" t="s">
        <v>38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137</v>
      </c>
      <c r="AT154" s="150" t="s">
        <v>133</v>
      </c>
      <c r="AU154" s="150" t="s">
        <v>83</v>
      </c>
      <c r="AY154" s="16" t="s">
        <v>131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6" t="s">
        <v>81</v>
      </c>
      <c r="BK154" s="151">
        <f>ROUND(I154*H154,2)</f>
        <v>0</v>
      </c>
      <c r="BL154" s="16" t="s">
        <v>137</v>
      </c>
      <c r="BM154" s="150" t="s">
        <v>192</v>
      </c>
    </row>
    <row r="155" spans="2:65" s="13" customFormat="1">
      <c r="B155" s="158"/>
      <c r="D155" s="153" t="s">
        <v>165</v>
      </c>
      <c r="E155" s="159" t="s">
        <v>1</v>
      </c>
      <c r="F155" s="160" t="s">
        <v>193</v>
      </c>
      <c r="H155" s="161">
        <v>29.207000000000001</v>
      </c>
      <c r="I155" s="162"/>
      <c r="L155" s="158"/>
      <c r="M155" s="163"/>
      <c r="T155" s="164"/>
      <c r="AT155" s="159" t="s">
        <v>165</v>
      </c>
      <c r="AU155" s="159" t="s">
        <v>83</v>
      </c>
      <c r="AV155" s="13" t="s">
        <v>83</v>
      </c>
      <c r="AW155" s="13" t="s">
        <v>30</v>
      </c>
      <c r="AX155" s="13" t="s">
        <v>73</v>
      </c>
      <c r="AY155" s="159" t="s">
        <v>131</v>
      </c>
    </row>
    <row r="156" spans="2:65" s="14" customFormat="1">
      <c r="B156" s="165"/>
      <c r="D156" s="153" t="s">
        <v>165</v>
      </c>
      <c r="E156" s="166" t="s">
        <v>1</v>
      </c>
      <c r="F156" s="167" t="s">
        <v>168</v>
      </c>
      <c r="H156" s="168">
        <v>29.207000000000001</v>
      </c>
      <c r="I156" s="169"/>
      <c r="L156" s="165"/>
      <c r="M156" s="170"/>
      <c r="T156" s="171"/>
      <c r="AT156" s="166" t="s">
        <v>165</v>
      </c>
      <c r="AU156" s="166" t="s">
        <v>83</v>
      </c>
      <c r="AV156" s="14" t="s">
        <v>137</v>
      </c>
      <c r="AW156" s="14" t="s">
        <v>30</v>
      </c>
      <c r="AX156" s="14" t="s">
        <v>81</v>
      </c>
      <c r="AY156" s="166" t="s">
        <v>131</v>
      </c>
    </row>
    <row r="157" spans="2:65" s="1" customFormat="1" ht="37.9" customHeight="1">
      <c r="B157" s="31"/>
      <c r="C157" s="139" t="s">
        <v>8</v>
      </c>
      <c r="D157" s="139" t="s">
        <v>133</v>
      </c>
      <c r="E157" s="140" t="s">
        <v>194</v>
      </c>
      <c r="F157" s="141" t="s">
        <v>195</v>
      </c>
      <c r="G157" s="142" t="s">
        <v>180</v>
      </c>
      <c r="H157" s="143">
        <v>292.07</v>
      </c>
      <c r="I157" s="144"/>
      <c r="J157" s="145">
        <f>ROUND(I157*H157,2)</f>
        <v>0</v>
      </c>
      <c r="K157" s="146"/>
      <c r="L157" s="31"/>
      <c r="M157" s="147" t="s">
        <v>1</v>
      </c>
      <c r="N157" s="114" t="s">
        <v>38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137</v>
      </c>
      <c r="AT157" s="150" t="s">
        <v>133</v>
      </c>
      <c r="AU157" s="150" t="s">
        <v>83</v>
      </c>
      <c r="AY157" s="16" t="s">
        <v>131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6" t="s">
        <v>81</v>
      </c>
      <c r="BK157" s="151">
        <f>ROUND(I157*H157,2)</f>
        <v>0</v>
      </c>
      <c r="BL157" s="16" t="s">
        <v>137</v>
      </c>
      <c r="BM157" s="150" t="s">
        <v>196</v>
      </c>
    </row>
    <row r="158" spans="2:65" s="13" customFormat="1">
      <c r="B158" s="158"/>
      <c r="D158" s="153" t="s">
        <v>165</v>
      </c>
      <c r="E158" s="159" t="s">
        <v>1</v>
      </c>
      <c r="F158" s="160" t="s">
        <v>197</v>
      </c>
      <c r="H158" s="161">
        <v>292.07</v>
      </c>
      <c r="I158" s="162"/>
      <c r="L158" s="158"/>
      <c r="M158" s="163"/>
      <c r="T158" s="164"/>
      <c r="AT158" s="159" t="s">
        <v>165</v>
      </c>
      <c r="AU158" s="159" t="s">
        <v>83</v>
      </c>
      <c r="AV158" s="13" t="s">
        <v>83</v>
      </c>
      <c r="AW158" s="13" t="s">
        <v>30</v>
      </c>
      <c r="AX158" s="13" t="s">
        <v>73</v>
      </c>
      <c r="AY158" s="159" t="s">
        <v>131</v>
      </c>
    </row>
    <row r="159" spans="2:65" s="14" customFormat="1">
      <c r="B159" s="165"/>
      <c r="D159" s="153" t="s">
        <v>165</v>
      </c>
      <c r="E159" s="166" t="s">
        <v>1</v>
      </c>
      <c r="F159" s="167" t="s">
        <v>168</v>
      </c>
      <c r="H159" s="168">
        <v>292.07</v>
      </c>
      <c r="I159" s="169"/>
      <c r="L159" s="165"/>
      <c r="M159" s="170"/>
      <c r="T159" s="171"/>
      <c r="AT159" s="166" t="s">
        <v>165</v>
      </c>
      <c r="AU159" s="166" t="s">
        <v>83</v>
      </c>
      <c r="AV159" s="14" t="s">
        <v>137</v>
      </c>
      <c r="AW159" s="14" t="s">
        <v>30</v>
      </c>
      <c r="AX159" s="14" t="s">
        <v>81</v>
      </c>
      <c r="AY159" s="166" t="s">
        <v>131</v>
      </c>
    </row>
    <row r="160" spans="2:65" s="1" customFormat="1" ht="24.2" customHeight="1">
      <c r="B160" s="31"/>
      <c r="C160" s="139" t="s">
        <v>172</v>
      </c>
      <c r="D160" s="139" t="s">
        <v>133</v>
      </c>
      <c r="E160" s="140" t="s">
        <v>198</v>
      </c>
      <c r="F160" s="141" t="s">
        <v>199</v>
      </c>
      <c r="G160" s="142" t="s">
        <v>200</v>
      </c>
      <c r="H160" s="143">
        <v>52.573</v>
      </c>
      <c r="I160" s="144"/>
      <c r="J160" s="145">
        <f>ROUND(I160*H160,2)</f>
        <v>0</v>
      </c>
      <c r="K160" s="146"/>
      <c r="L160" s="31"/>
      <c r="M160" s="147" t="s">
        <v>1</v>
      </c>
      <c r="N160" s="114" t="s">
        <v>38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137</v>
      </c>
      <c r="AT160" s="150" t="s">
        <v>133</v>
      </c>
      <c r="AU160" s="150" t="s">
        <v>83</v>
      </c>
      <c r="AY160" s="16" t="s">
        <v>131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6" t="s">
        <v>81</v>
      </c>
      <c r="BK160" s="151">
        <f>ROUND(I160*H160,2)</f>
        <v>0</v>
      </c>
      <c r="BL160" s="16" t="s">
        <v>137</v>
      </c>
      <c r="BM160" s="150" t="s">
        <v>201</v>
      </c>
    </row>
    <row r="161" spans="2:65" s="13" customFormat="1">
      <c r="B161" s="158"/>
      <c r="D161" s="153" t="s">
        <v>165</v>
      </c>
      <c r="E161" s="159" t="s">
        <v>1</v>
      </c>
      <c r="F161" s="160" t="s">
        <v>202</v>
      </c>
      <c r="H161" s="161">
        <v>52.573</v>
      </c>
      <c r="I161" s="162"/>
      <c r="L161" s="158"/>
      <c r="M161" s="163"/>
      <c r="T161" s="164"/>
      <c r="AT161" s="159" t="s">
        <v>165</v>
      </c>
      <c r="AU161" s="159" t="s">
        <v>83</v>
      </c>
      <c r="AV161" s="13" t="s">
        <v>83</v>
      </c>
      <c r="AW161" s="13" t="s">
        <v>30</v>
      </c>
      <c r="AX161" s="13" t="s">
        <v>73</v>
      </c>
      <c r="AY161" s="159" t="s">
        <v>131</v>
      </c>
    </row>
    <row r="162" spans="2:65" s="14" customFormat="1">
      <c r="B162" s="165"/>
      <c r="D162" s="153" t="s">
        <v>165</v>
      </c>
      <c r="E162" s="166" t="s">
        <v>1</v>
      </c>
      <c r="F162" s="167" t="s">
        <v>168</v>
      </c>
      <c r="H162" s="168">
        <v>52.573</v>
      </c>
      <c r="I162" s="169"/>
      <c r="L162" s="165"/>
      <c r="M162" s="170"/>
      <c r="T162" s="171"/>
      <c r="AT162" s="166" t="s">
        <v>165</v>
      </c>
      <c r="AU162" s="166" t="s">
        <v>83</v>
      </c>
      <c r="AV162" s="14" t="s">
        <v>137</v>
      </c>
      <c r="AW162" s="14" t="s">
        <v>30</v>
      </c>
      <c r="AX162" s="14" t="s">
        <v>81</v>
      </c>
      <c r="AY162" s="166" t="s">
        <v>131</v>
      </c>
    </row>
    <row r="163" spans="2:65" s="1" customFormat="1" ht="16.5" customHeight="1">
      <c r="B163" s="31"/>
      <c r="C163" s="139" t="s">
        <v>203</v>
      </c>
      <c r="D163" s="139" t="s">
        <v>133</v>
      </c>
      <c r="E163" s="140" t="s">
        <v>204</v>
      </c>
      <c r="F163" s="141" t="s">
        <v>205</v>
      </c>
      <c r="G163" s="142" t="s">
        <v>180</v>
      </c>
      <c r="H163" s="143">
        <v>29.207000000000001</v>
      </c>
      <c r="I163" s="144"/>
      <c r="J163" s="145">
        <f>ROUND(I163*H163,2)</f>
        <v>0</v>
      </c>
      <c r="K163" s="146"/>
      <c r="L163" s="31"/>
      <c r="M163" s="147" t="s">
        <v>1</v>
      </c>
      <c r="N163" s="114" t="s">
        <v>38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137</v>
      </c>
      <c r="AT163" s="150" t="s">
        <v>133</v>
      </c>
      <c r="AU163" s="150" t="s">
        <v>83</v>
      </c>
      <c r="AY163" s="16" t="s">
        <v>131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6" t="s">
        <v>81</v>
      </c>
      <c r="BK163" s="151">
        <f>ROUND(I163*H163,2)</f>
        <v>0</v>
      </c>
      <c r="BL163" s="16" t="s">
        <v>137</v>
      </c>
      <c r="BM163" s="150" t="s">
        <v>206</v>
      </c>
    </row>
    <row r="164" spans="2:65" s="1" customFormat="1" ht="24.2" customHeight="1">
      <c r="B164" s="31"/>
      <c r="C164" s="139" t="s">
        <v>177</v>
      </c>
      <c r="D164" s="139" t="s">
        <v>133</v>
      </c>
      <c r="E164" s="140" t="s">
        <v>207</v>
      </c>
      <c r="F164" s="141" t="s">
        <v>208</v>
      </c>
      <c r="G164" s="142" t="s">
        <v>180</v>
      </c>
      <c r="H164" s="143">
        <v>12.516999999999999</v>
      </c>
      <c r="I164" s="144"/>
      <c r="J164" s="145">
        <f>ROUND(I164*H164,2)</f>
        <v>0</v>
      </c>
      <c r="K164" s="146"/>
      <c r="L164" s="31"/>
      <c r="M164" s="147" t="s">
        <v>1</v>
      </c>
      <c r="N164" s="114" t="s">
        <v>38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137</v>
      </c>
      <c r="AT164" s="150" t="s">
        <v>133</v>
      </c>
      <c r="AU164" s="150" t="s">
        <v>83</v>
      </c>
      <c r="AY164" s="16" t="s">
        <v>131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6" t="s">
        <v>81</v>
      </c>
      <c r="BK164" s="151">
        <f>ROUND(I164*H164,2)</f>
        <v>0</v>
      </c>
      <c r="BL164" s="16" t="s">
        <v>137</v>
      </c>
      <c r="BM164" s="150" t="s">
        <v>209</v>
      </c>
    </row>
    <row r="165" spans="2:65" s="13" customFormat="1">
      <c r="B165" s="158"/>
      <c r="D165" s="153" t="s">
        <v>165</v>
      </c>
      <c r="E165" s="159" t="s">
        <v>1</v>
      </c>
      <c r="F165" s="160" t="s">
        <v>210</v>
      </c>
      <c r="H165" s="161">
        <v>12.516999999999999</v>
      </c>
      <c r="I165" s="162"/>
      <c r="L165" s="158"/>
      <c r="M165" s="163"/>
      <c r="T165" s="164"/>
      <c r="AT165" s="159" t="s">
        <v>165</v>
      </c>
      <c r="AU165" s="159" t="s">
        <v>83</v>
      </c>
      <c r="AV165" s="13" t="s">
        <v>83</v>
      </c>
      <c r="AW165" s="13" t="s">
        <v>30</v>
      </c>
      <c r="AX165" s="13" t="s">
        <v>73</v>
      </c>
      <c r="AY165" s="159" t="s">
        <v>131</v>
      </c>
    </row>
    <row r="166" spans="2:65" s="14" customFormat="1">
      <c r="B166" s="165"/>
      <c r="D166" s="153" t="s">
        <v>165</v>
      </c>
      <c r="E166" s="166" t="s">
        <v>1</v>
      </c>
      <c r="F166" s="167" t="s">
        <v>168</v>
      </c>
      <c r="H166" s="168">
        <v>12.516999999999999</v>
      </c>
      <c r="I166" s="169"/>
      <c r="L166" s="165"/>
      <c r="M166" s="170"/>
      <c r="T166" s="171"/>
      <c r="AT166" s="166" t="s">
        <v>165</v>
      </c>
      <c r="AU166" s="166" t="s">
        <v>83</v>
      </c>
      <c r="AV166" s="14" t="s">
        <v>137</v>
      </c>
      <c r="AW166" s="14" t="s">
        <v>30</v>
      </c>
      <c r="AX166" s="14" t="s">
        <v>81</v>
      </c>
      <c r="AY166" s="166" t="s">
        <v>131</v>
      </c>
    </row>
    <row r="167" spans="2:65" s="1" customFormat="1" ht="33" customHeight="1">
      <c r="B167" s="31"/>
      <c r="C167" s="139" t="s">
        <v>211</v>
      </c>
      <c r="D167" s="139" t="s">
        <v>133</v>
      </c>
      <c r="E167" s="140" t="s">
        <v>212</v>
      </c>
      <c r="F167" s="141" t="s">
        <v>213</v>
      </c>
      <c r="G167" s="142" t="s">
        <v>136</v>
      </c>
      <c r="H167" s="143">
        <v>365.08</v>
      </c>
      <c r="I167" s="144"/>
      <c r="J167" s="145">
        <f>ROUND(I167*H167,2)</f>
        <v>0</v>
      </c>
      <c r="K167" s="146"/>
      <c r="L167" s="31"/>
      <c r="M167" s="147" t="s">
        <v>1</v>
      </c>
      <c r="N167" s="114" t="s">
        <v>38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137</v>
      </c>
      <c r="AT167" s="150" t="s">
        <v>133</v>
      </c>
      <c r="AU167" s="150" t="s">
        <v>83</v>
      </c>
      <c r="AY167" s="16" t="s">
        <v>131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6" t="s">
        <v>81</v>
      </c>
      <c r="BK167" s="151">
        <f>ROUND(I167*H167,2)</f>
        <v>0</v>
      </c>
      <c r="BL167" s="16" t="s">
        <v>137</v>
      </c>
      <c r="BM167" s="150" t="s">
        <v>214</v>
      </c>
    </row>
    <row r="168" spans="2:65" s="13" customFormat="1">
      <c r="B168" s="158"/>
      <c r="D168" s="153" t="s">
        <v>165</v>
      </c>
      <c r="E168" s="159" t="s">
        <v>1</v>
      </c>
      <c r="F168" s="160" t="s">
        <v>215</v>
      </c>
      <c r="H168" s="161">
        <v>226</v>
      </c>
      <c r="I168" s="162"/>
      <c r="L168" s="158"/>
      <c r="M168" s="163"/>
      <c r="T168" s="164"/>
      <c r="AT168" s="159" t="s">
        <v>165</v>
      </c>
      <c r="AU168" s="159" t="s">
        <v>83</v>
      </c>
      <c r="AV168" s="13" t="s">
        <v>83</v>
      </c>
      <c r="AW168" s="13" t="s">
        <v>30</v>
      </c>
      <c r="AX168" s="13" t="s">
        <v>73</v>
      </c>
      <c r="AY168" s="159" t="s">
        <v>131</v>
      </c>
    </row>
    <row r="169" spans="2:65" s="13" customFormat="1">
      <c r="B169" s="158"/>
      <c r="D169" s="153" t="s">
        <v>165</v>
      </c>
      <c r="E169" s="159" t="s">
        <v>1</v>
      </c>
      <c r="F169" s="160" t="s">
        <v>216</v>
      </c>
      <c r="H169" s="161">
        <v>139.08000000000001</v>
      </c>
      <c r="I169" s="162"/>
      <c r="L169" s="158"/>
      <c r="M169" s="163"/>
      <c r="T169" s="164"/>
      <c r="AT169" s="159" t="s">
        <v>165</v>
      </c>
      <c r="AU169" s="159" t="s">
        <v>83</v>
      </c>
      <c r="AV169" s="13" t="s">
        <v>83</v>
      </c>
      <c r="AW169" s="13" t="s">
        <v>30</v>
      </c>
      <c r="AX169" s="13" t="s">
        <v>73</v>
      </c>
      <c r="AY169" s="159" t="s">
        <v>131</v>
      </c>
    </row>
    <row r="170" spans="2:65" s="14" customFormat="1">
      <c r="B170" s="165"/>
      <c r="D170" s="153" t="s">
        <v>165</v>
      </c>
      <c r="E170" s="166" t="s">
        <v>1</v>
      </c>
      <c r="F170" s="167" t="s">
        <v>168</v>
      </c>
      <c r="H170" s="168">
        <v>365.08</v>
      </c>
      <c r="I170" s="169"/>
      <c r="L170" s="165"/>
      <c r="M170" s="170"/>
      <c r="T170" s="171"/>
      <c r="AT170" s="166" t="s">
        <v>165</v>
      </c>
      <c r="AU170" s="166" t="s">
        <v>83</v>
      </c>
      <c r="AV170" s="14" t="s">
        <v>137</v>
      </c>
      <c r="AW170" s="14" t="s">
        <v>30</v>
      </c>
      <c r="AX170" s="14" t="s">
        <v>81</v>
      </c>
      <c r="AY170" s="166" t="s">
        <v>131</v>
      </c>
    </row>
    <row r="171" spans="2:65" s="1" customFormat="1" ht="16.5" customHeight="1">
      <c r="B171" s="31"/>
      <c r="C171" s="139" t="s">
        <v>181</v>
      </c>
      <c r="D171" s="139" t="s">
        <v>133</v>
      </c>
      <c r="E171" s="140" t="s">
        <v>217</v>
      </c>
      <c r="F171" s="141" t="s">
        <v>218</v>
      </c>
      <c r="G171" s="142" t="s">
        <v>180</v>
      </c>
      <c r="H171" s="143">
        <v>12.516999999999999</v>
      </c>
      <c r="I171" s="144"/>
      <c r="J171" s="145">
        <f>ROUND(I171*H171,2)</f>
        <v>0</v>
      </c>
      <c r="K171" s="146"/>
      <c r="L171" s="31"/>
      <c r="M171" s="147" t="s">
        <v>1</v>
      </c>
      <c r="N171" s="114" t="s">
        <v>38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137</v>
      </c>
      <c r="AT171" s="150" t="s">
        <v>133</v>
      </c>
      <c r="AU171" s="150" t="s">
        <v>83</v>
      </c>
      <c r="AY171" s="16" t="s">
        <v>131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6" t="s">
        <v>81</v>
      </c>
      <c r="BK171" s="151">
        <f>ROUND(I171*H171,2)</f>
        <v>0</v>
      </c>
      <c r="BL171" s="16" t="s">
        <v>137</v>
      </c>
      <c r="BM171" s="150" t="s">
        <v>219</v>
      </c>
    </row>
    <row r="172" spans="2:65" s="11" customFormat="1" ht="22.9" customHeight="1">
      <c r="B172" s="127"/>
      <c r="D172" s="128" t="s">
        <v>72</v>
      </c>
      <c r="E172" s="137" t="s">
        <v>147</v>
      </c>
      <c r="F172" s="137" t="s">
        <v>220</v>
      </c>
      <c r="I172" s="130"/>
      <c r="J172" s="138">
        <f>BK172</f>
        <v>0</v>
      </c>
      <c r="L172" s="127"/>
      <c r="M172" s="132"/>
      <c r="P172" s="133">
        <f>SUM(P173:P210)</f>
        <v>0</v>
      </c>
      <c r="R172" s="133">
        <f>SUM(R173:R210)</f>
        <v>292.14169599999997</v>
      </c>
      <c r="T172" s="134">
        <f>SUM(T173:T210)</f>
        <v>0</v>
      </c>
      <c r="AR172" s="128" t="s">
        <v>81</v>
      </c>
      <c r="AT172" s="135" t="s">
        <v>72</v>
      </c>
      <c r="AU172" s="135" t="s">
        <v>81</v>
      </c>
      <c r="AY172" s="128" t="s">
        <v>131</v>
      </c>
      <c r="BK172" s="136">
        <f>SUM(BK173:BK210)</f>
        <v>0</v>
      </c>
    </row>
    <row r="173" spans="2:65" s="1" customFormat="1" ht="21.75" customHeight="1">
      <c r="B173" s="31"/>
      <c r="C173" s="139" t="s">
        <v>7</v>
      </c>
      <c r="D173" s="139" t="s">
        <v>133</v>
      </c>
      <c r="E173" s="140" t="s">
        <v>221</v>
      </c>
      <c r="F173" s="141" t="s">
        <v>222</v>
      </c>
      <c r="G173" s="142" t="s">
        <v>136</v>
      </c>
      <c r="H173" s="143">
        <v>226</v>
      </c>
      <c r="I173" s="144"/>
      <c r="J173" s="145">
        <f>ROUND(I173*H173,2)</f>
        <v>0</v>
      </c>
      <c r="K173" s="146"/>
      <c r="L173" s="31"/>
      <c r="M173" s="147" t="s">
        <v>1</v>
      </c>
      <c r="N173" s="114" t="s">
        <v>38</v>
      </c>
      <c r="P173" s="148">
        <f>O173*H173</f>
        <v>0</v>
      </c>
      <c r="Q173" s="148">
        <v>9.1999999999999998E-2</v>
      </c>
      <c r="R173" s="148">
        <f>Q173*H173</f>
        <v>20.791999999999998</v>
      </c>
      <c r="S173" s="148">
        <v>0</v>
      </c>
      <c r="T173" s="149">
        <f>S173*H173</f>
        <v>0</v>
      </c>
      <c r="AR173" s="150" t="s">
        <v>137</v>
      </c>
      <c r="AT173" s="150" t="s">
        <v>133</v>
      </c>
      <c r="AU173" s="150" t="s">
        <v>83</v>
      </c>
      <c r="AY173" s="16" t="s">
        <v>131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6" t="s">
        <v>81</v>
      </c>
      <c r="BK173" s="151">
        <f>ROUND(I173*H173,2)</f>
        <v>0</v>
      </c>
      <c r="BL173" s="16" t="s">
        <v>137</v>
      </c>
      <c r="BM173" s="150" t="s">
        <v>223</v>
      </c>
    </row>
    <row r="174" spans="2:65" s="1" customFormat="1" ht="19.5">
      <c r="B174" s="31"/>
      <c r="D174" s="153" t="s">
        <v>187</v>
      </c>
      <c r="F174" s="172" t="s">
        <v>224</v>
      </c>
      <c r="I174" s="115"/>
      <c r="L174" s="31"/>
      <c r="M174" s="173"/>
      <c r="T174" s="55"/>
      <c r="AT174" s="16" t="s">
        <v>187</v>
      </c>
      <c r="AU174" s="16" t="s">
        <v>83</v>
      </c>
    </row>
    <row r="175" spans="2:65" s="13" customFormat="1">
      <c r="B175" s="158"/>
      <c r="D175" s="153" t="s">
        <v>165</v>
      </c>
      <c r="E175" s="159" t="s">
        <v>1</v>
      </c>
      <c r="F175" s="160" t="s">
        <v>215</v>
      </c>
      <c r="H175" s="161">
        <v>226</v>
      </c>
      <c r="I175" s="162"/>
      <c r="L175" s="158"/>
      <c r="M175" s="163"/>
      <c r="T175" s="164"/>
      <c r="AT175" s="159" t="s">
        <v>165</v>
      </c>
      <c r="AU175" s="159" t="s">
        <v>83</v>
      </c>
      <c r="AV175" s="13" t="s">
        <v>83</v>
      </c>
      <c r="AW175" s="13" t="s">
        <v>30</v>
      </c>
      <c r="AX175" s="13" t="s">
        <v>73</v>
      </c>
      <c r="AY175" s="159" t="s">
        <v>131</v>
      </c>
    </row>
    <row r="176" spans="2:65" s="14" customFormat="1">
      <c r="B176" s="165"/>
      <c r="D176" s="153" t="s">
        <v>165</v>
      </c>
      <c r="E176" s="166" t="s">
        <v>1</v>
      </c>
      <c r="F176" s="167" t="s">
        <v>168</v>
      </c>
      <c r="H176" s="168">
        <v>226</v>
      </c>
      <c r="I176" s="169"/>
      <c r="L176" s="165"/>
      <c r="M176" s="170"/>
      <c r="T176" s="171"/>
      <c r="AT176" s="166" t="s">
        <v>165</v>
      </c>
      <c r="AU176" s="166" t="s">
        <v>83</v>
      </c>
      <c r="AV176" s="14" t="s">
        <v>137</v>
      </c>
      <c r="AW176" s="14" t="s">
        <v>30</v>
      </c>
      <c r="AX176" s="14" t="s">
        <v>81</v>
      </c>
      <c r="AY176" s="166" t="s">
        <v>131</v>
      </c>
    </row>
    <row r="177" spans="2:65" s="1" customFormat="1" ht="21.75" customHeight="1">
      <c r="B177" s="31"/>
      <c r="C177" s="139" t="s">
        <v>186</v>
      </c>
      <c r="D177" s="139" t="s">
        <v>133</v>
      </c>
      <c r="E177" s="140" t="s">
        <v>225</v>
      </c>
      <c r="F177" s="141" t="s">
        <v>226</v>
      </c>
      <c r="G177" s="142" t="s">
        <v>136</v>
      </c>
      <c r="H177" s="143">
        <v>317</v>
      </c>
      <c r="I177" s="144"/>
      <c r="J177" s="145">
        <f>ROUND(I177*H177,2)</f>
        <v>0</v>
      </c>
      <c r="K177" s="146"/>
      <c r="L177" s="31"/>
      <c r="M177" s="147" t="s">
        <v>1</v>
      </c>
      <c r="N177" s="114" t="s">
        <v>38</v>
      </c>
      <c r="P177" s="148">
        <f>O177*H177</f>
        <v>0</v>
      </c>
      <c r="Q177" s="148">
        <v>0.20699999999999999</v>
      </c>
      <c r="R177" s="148">
        <f>Q177*H177</f>
        <v>65.619</v>
      </c>
      <c r="S177" s="148">
        <v>0</v>
      </c>
      <c r="T177" s="149">
        <f>S177*H177</f>
        <v>0</v>
      </c>
      <c r="AR177" s="150" t="s">
        <v>137</v>
      </c>
      <c r="AT177" s="150" t="s">
        <v>133</v>
      </c>
      <c r="AU177" s="150" t="s">
        <v>83</v>
      </c>
      <c r="AY177" s="16" t="s">
        <v>131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6" t="s">
        <v>81</v>
      </c>
      <c r="BK177" s="151">
        <f>ROUND(I177*H177,2)</f>
        <v>0</v>
      </c>
      <c r="BL177" s="16" t="s">
        <v>137</v>
      </c>
      <c r="BM177" s="150" t="s">
        <v>227</v>
      </c>
    </row>
    <row r="178" spans="2:65" s="1" customFormat="1" ht="19.5">
      <c r="B178" s="31"/>
      <c r="D178" s="153" t="s">
        <v>187</v>
      </c>
      <c r="F178" s="172" t="s">
        <v>228</v>
      </c>
      <c r="I178" s="115"/>
      <c r="L178" s="31"/>
      <c r="M178" s="173"/>
      <c r="T178" s="55"/>
      <c r="AT178" s="16" t="s">
        <v>187</v>
      </c>
      <c r="AU178" s="16" t="s">
        <v>83</v>
      </c>
    </row>
    <row r="179" spans="2:65" s="13" customFormat="1">
      <c r="B179" s="158"/>
      <c r="D179" s="153" t="s">
        <v>165</v>
      </c>
      <c r="E179" s="159" t="s">
        <v>1</v>
      </c>
      <c r="F179" s="160" t="s">
        <v>229</v>
      </c>
      <c r="H179" s="161">
        <v>317</v>
      </c>
      <c r="I179" s="162"/>
      <c r="L179" s="158"/>
      <c r="M179" s="163"/>
      <c r="T179" s="164"/>
      <c r="AT179" s="159" t="s">
        <v>165</v>
      </c>
      <c r="AU179" s="159" t="s">
        <v>83</v>
      </c>
      <c r="AV179" s="13" t="s">
        <v>83</v>
      </c>
      <c r="AW179" s="13" t="s">
        <v>30</v>
      </c>
      <c r="AX179" s="13" t="s">
        <v>73</v>
      </c>
      <c r="AY179" s="159" t="s">
        <v>131</v>
      </c>
    </row>
    <row r="180" spans="2:65" s="14" customFormat="1">
      <c r="B180" s="165"/>
      <c r="D180" s="153" t="s">
        <v>165</v>
      </c>
      <c r="E180" s="166" t="s">
        <v>1</v>
      </c>
      <c r="F180" s="167" t="s">
        <v>168</v>
      </c>
      <c r="H180" s="168">
        <v>317</v>
      </c>
      <c r="I180" s="169"/>
      <c r="L180" s="165"/>
      <c r="M180" s="170"/>
      <c r="T180" s="171"/>
      <c r="AT180" s="166" t="s">
        <v>165</v>
      </c>
      <c r="AU180" s="166" t="s">
        <v>83</v>
      </c>
      <c r="AV180" s="14" t="s">
        <v>137</v>
      </c>
      <c r="AW180" s="14" t="s">
        <v>30</v>
      </c>
      <c r="AX180" s="14" t="s">
        <v>81</v>
      </c>
      <c r="AY180" s="166" t="s">
        <v>131</v>
      </c>
    </row>
    <row r="181" spans="2:65" s="1" customFormat="1" ht="16.5" customHeight="1">
      <c r="B181" s="31"/>
      <c r="C181" s="139" t="s">
        <v>230</v>
      </c>
      <c r="D181" s="139" t="s">
        <v>133</v>
      </c>
      <c r="E181" s="140" t="s">
        <v>231</v>
      </c>
      <c r="F181" s="141" t="s">
        <v>232</v>
      </c>
      <c r="G181" s="142" t="s">
        <v>136</v>
      </c>
      <c r="H181" s="143">
        <v>226</v>
      </c>
      <c r="I181" s="144"/>
      <c r="J181" s="145">
        <f>ROUND(I181*H181,2)</f>
        <v>0</v>
      </c>
      <c r="K181" s="146"/>
      <c r="L181" s="31"/>
      <c r="M181" s="147" t="s">
        <v>1</v>
      </c>
      <c r="N181" s="114" t="s">
        <v>38</v>
      </c>
      <c r="P181" s="148">
        <f>O181*H181</f>
        <v>0</v>
      </c>
      <c r="Q181" s="148">
        <v>0.34499999999999997</v>
      </c>
      <c r="R181" s="148">
        <f>Q181*H181</f>
        <v>77.97</v>
      </c>
      <c r="S181" s="148">
        <v>0</v>
      </c>
      <c r="T181" s="149">
        <f>S181*H181</f>
        <v>0</v>
      </c>
      <c r="AR181" s="150" t="s">
        <v>137</v>
      </c>
      <c r="AT181" s="150" t="s">
        <v>133</v>
      </c>
      <c r="AU181" s="150" t="s">
        <v>83</v>
      </c>
      <c r="AY181" s="16" t="s">
        <v>131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6" t="s">
        <v>81</v>
      </c>
      <c r="BK181" s="151">
        <f>ROUND(I181*H181,2)</f>
        <v>0</v>
      </c>
      <c r="BL181" s="16" t="s">
        <v>137</v>
      </c>
      <c r="BM181" s="150" t="s">
        <v>233</v>
      </c>
    </row>
    <row r="182" spans="2:65" s="13" customFormat="1">
      <c r="B182" s="158"/>
      <c r="D182" s="153" t="s">
        <v>165</v>
      </c>
      <c r="E182" s="159" t="s">
        <v>1</v>
      </c>
      <c r="F182" s="160" t="s">
        <v>215</v>
      </c>
      <c r="H182" s="161">
        <v>226</v>
      </c>
      <c r="I182" s="162"/>
      <c r="L182" s="158"/>
      <c r="M182" s="163"/>
      <c r="T182" s="164"/>
      <c r="AT182" s="159" t="s">
        <v>165</v>
      </c>
      <c r="AU182" s="159" t="s">
        <v>83</v>
      </c>
      <c r="AV182" s="13" t="s">
        <v>83</v>
      </c>
      <c r="AW182" s="13" t="s">
        <v>30</v>
      </c>
      <c r="AX182" s="13" t="s">
        <v>73</v>
      </c>
      <c r="AY182" s="159" t="s">
        <v>131</v>
      </c>
    </row>
    <row r="183" spans="2:65" s="14" customFormat="1">
      <c r="B183" s="165"/>
      <c r="D183" s="153" t="s">
        <v>165</v>
      </c>
      <c r="E183" s="166" t="s">
        <v>1</v>
      </c>
      <c r="F183" s="167" t="s">
        <v>168</v>
      </c>
      <c r="H183" s="168">
        <v>226</v>
      </c>
      <c r="I183" s="169"/>
      <c r="L183" s="165"/>
      <c r="M183" s="170"/>
      <c r="T183" s="171"/>
      <c r="AT183" s="166" t="s">
        <v>165</v>
      </c>
      <c r="AU183" s="166" t="s">
        <v>83</v>
      </c>
      <c r="AV183" s="14" t="s">
        <v>137</v>
      </c>
      <c r="AW183" s="14" t="s">
        <v>30</v>
      </c>
      <c r="AX183" s="14" t="s">
        <v>81</v>
      </c>
      <c r="AY183" s="166" t="s">
        <v>131</v>
      </c>
    </row>
    <row r="184" spans="2:65" s="1" customFormat="1" ht="16.5" customHeight="1">
      <c r="B184" s="31"/>
      <c r="C184" s="139" t="s">
        <v>192</v>
      </c>
      <c r="D184" s="139" t="s">
        <v>133</v>
      </c>
      <c r="E184" s="140" t="s">
        <v>234</v>
      </c>
      <c r="F184" s="141" t="s">
        <v>235</v>
      </c>
      <c r="G184" s="142" t="s">
        <v>136</v>
      </c>
      <c r="H184" s="143">
        <v>221.5</v>
      </c>
      <c r="I184" s="144"/>
      <c r="J184" s="145">
        <f>ROUND(I184*H184,2)</f>
        <v>0</v>
      </c>
      <c r="K184" s="146"/>
      <c r="L184" s="31"/>
      <c r="M184" s="147" t="s">
        <v>1</v>
      </c>
      <c r="N184" s="114" t="s">
        <v>38</v>
      </c>
      <c r="P184" s="148">
        <f>O184*H184</f>
        <v>0</v>
      </c>
      <c r="Q184" s="148">
        <v>6.0099999999999997E-3</v>
      </c>
      <c r="R184" s="148">
        <f>Q184*H184</f>
        <v>1.331215</v>
      </c>
      <c r="S184" s="148">
        <v>0</v>
      </c>
      <c r="T184" s="149">
        <f>S184*H184</f>
        <v>0</v>
      </c>
      <c r="AR184" s="150" t="s">
        <v>137</v>
      </c>
      <c r="AT184" s="150" t="s">
        <v>133</v>
      </c>
      <c r="AU184" s="150" t="s">
        <v>83</v>
      </c>
      <c r="AY184" s="16" t="s">
        <v>131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6" t="s">
        <v>81</v>
      </c>
      <c r="BK184" s="151">
        <f>ROUND(I184*H184,2)</f>
        <v>0</v>
      </c>
      <c r="BL184" s="16" t="s">
        <v>137</v>
      </c>
      <c r="BM184" s="150" t="s">
        <v>236</v>
      </c>
    </row>
    <row r="185" spans="2:65" s="13" customFormat="1">
      <c r="B185" s="158"/>
      <c r="D185" s="153" t="s">
        <v>165</v>
      </c>
      <c r="E185" s="159" t="s">
        <v>1</v>
      </c>
      <c r="F185" s="160" t="s">
        <v>237</v>
      </c>
      <c r="H185" s="161">
        <v>221.5</v>
      </c>
      <c r="I185" s="162"/>
      <c r="L185" s="158"/>
      <c r="M185" s="163"/>
      <c r="T185" s="164"/>
      <c r="AT185" s="159" t="s">
        <v>165</v>
      </c>
      <c r="AU185" s="159" t="s">
        <v>83</v>
      </c>
      <c r="AV185" s="13" t="s">
        <v>83</v>
      </c>
      <c r="AW185" s="13" t="s">
        <v>30</v>
      </c>
      <c r="AX185" s="13" t="s">
        <v>73</v>
      </c>
      <c r="AY185" s="159" t="s">
        <v>131</v>
      </c>
    </row>
    <row r="186" spans="2:65" s="14" customFormat="1">
      <c r="B186" s="165"/>
      <c r="D186" s="153" t="s">
        <v>165</v>
      </c>
      <c r="E186" s="166" t="s">
        <v>1</v>
      </c>
      <c r="F186" s="167" t="s">
        <v>168</v>
      </c>
      <c r="H186" s="168">
        <v>221.5</v>
      </c>
      <c r="I186" s="169"/>
      <c r="L186" s="165"/>
      <c r="M186" s="170"/>
      <c r="T186" s="171"/>
      <c r="AT186" s="166" t="s">
        <v>165</v>
      </c>
      <c r="AU186" s="166" t="s">
        <v>83</v>
      </c>
      <c r="AV186" s="14" t="s">
        <v>137</v>
      </c>
      <c r="AW186" s="14" t="s">
        <v>30</v>
      </c>
      <c r="AX186" s="14" t="s">
        <v>81</v>
      </c>
      <c r="AY186" s="166" t="s">
        <v>131</v>
      </c>
    </row>
    <row r="187" spans="2:65" s="1" customFormat="1" ht="16.5" customHeight="1">
      <c r="B187" s="31"/>
      <c r="C187" s="139" t="s">
        <v>238</v>
      </c>
      <c r="D187" s="139" t="s">
        <v>133</v>
      </c>
      <c r="E187" s="140" t="s">
        <v>239</v>
      </c>
      <c r="F187" s="141" t="s">
        <v>240</v>
      </c>
      <c r="G187" s="142" t="s">
        <v>136</v>
      </c>
      <c r="H187" s="143">
        <v>541.29999999999995</v>
      </c>
      <c r="I187" s="144"/>
      <c r="J187" s="145">
        <f>ROUND(I187*H187,2)</f>
        <v>0</v>
      </c>
      <c r="K187" s="146"/>
      <c r="L187" s="31"/>
      <c r="M187" s="147" t="s">
        <v>1</v>
      </c>
      <c r="N187" s="114" t="s">
        <v>38</v>
      </c>
      <c r="P187" s="148">
        <f>O187*H187</f>
        <v>0</v>
      </c>
      <c r="Q187" s="148">
        <v>5.1000000000000004E-4</v>
      </c>
      <c r="R187" s="148">
        <f>Q187*H187</f>
        <v>0.276063</v>
      </c>
      <c r="S187" s="148">
        <v>0</v>
      </c>
      <c r="T187" s="149">
        <f>S187*H187</f>
        <v>0</v>
      </c>
      <c r="AR187" s="150" t="s">
        <v>137</v>
      </c>
      <c r="AT187" s="150" t="s">
        <v>133</v>
      </c>
      <c r="AU187" s="150" t="s">
        <v>83</v>
      </c>
      <c r="AY187" s="16" t="s">
        <v>131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6" t="s">
        <v>81</v>
      </c>
      <c r="BK187" s="151">
        <f>ROUND(I187*H187,2)</f>
        <v>0</v>
      </c>
      <c r="BL187" s="16" t="s">
        <v>137</v>
      </c>
      <c r="BM187" s="150" t="s">
        <v>241</v>
      </c>
    </row>
    <row r="188" spans="2:65" s="13" customFormat="1">
      <c r="B188" s="158"/>
      <c r="D188" s="153" t="s">
        <v>165</v>
      </c>
      <c r="E188" s="159" t="s">
        <v>1</v>
      </c>
      <c r="F188" s="160" t="s">
        <v>242</v>
      </c>
      <c r="H188" s="161">
        <v>319.8</v>
      </c>
      <c r="I188" s="162"/>
      <c r="L188" s="158"/>
      <c r="M188" s="163"/>
      <c r="T188" s="164"/>
      <c r="AT188" s="159" t="s">
        <v>165</v>
      </c>
      <c r="AU188" s="159" t="s">
        <v>83</v>
      </c>
      <c r="AV188" s="13" t="s">
        <v>83</v>
      </c>
      <c r="AW188" s="13" t="s">
        <v>30</v>
      </c>
      <c r="AX188" s="13" t="s">
        <v>73</v>
      </c>
      <c r="AY188" s="159" t="s">
        <v>131</v>
      </c>
    </row>
    <row r="189" spans="2:65" s="13" customFormat="1">
      <c r="B189" s="158"/>
      <c r="D189" s="153" t="s">
        <v>165</v>
      </c>
      <c r="E189" s="159" t="s">
        <v>1</v>
      </c>
      <c r="F189" s="160" t="s">
        <v>237</v>
      </c>
      <c r="H189" s="161">
        <v>221.5</v>
      </c>
      <c r="I189" s="162"/>
      <c r="L189" s="158"/>
      <c r="M189" s="163"/>
      <c r="T189" s="164"/>
      <c r="AT189" s="159" t="s">
        <v>165</v>
      </c>
      <c r="AU189" s="159" t="s">
        <v>83</v>
      </c>
      <c r="AV189" s="13" t="s">
        <v>83</v>
      </c>
      <c r="AW189" s="13" t="s">
        <v>30</v>
      </c>
      <c r="AX189" s="13" t="s">
        <v>73</v>
      </c>
      <c r="AY189" s="159" t="s">
        <v>131</v>
      </c>
    </row>
    <row r="190" spans="2:65" s="14" customFormat="1">
      <c r="B190" s="165"/>
      <c r="D190" s="153" t="s">
        <v>165</v>
      </c>
      <c r="E190" s="166" t="s">
        <v>1</v>
      </c>
      <c r="F190" s="167" t="s">
        <v>168</v>
      </c>
      <c r="H190" s="168">
        <v>541.29999999999995</v>
      </c>
      <c r="I190" s="169"/>
      <c r="L190" s="165"/>
      <c r="M190" s="170"/>
      <c r="T190" s="171"/>
      <c r="AT190" s="166" t="s">
        <v>165</v>
      </c>
      <c r="AU190" s="166" t="s">
        <v>83</v>
      </c>
      <c r="AV190" s="14" t="s">
        <v>137</v>
      </c>
      <c r="AW190" s="14" t="s">
        <v>30</v>
      </c>
      <c r="AX190" s="14" t="s">
        <v>81</v>
      </c>
      <c r="AY190" s="166" t="s">
        <v>131</v>
      </c>
    </row>
    <row r="191" spans="2:65" s="1" customFormat="1" ht="24.2" customHeight="1">
      <c r="B191" s="31"/>
      <c r="C191" s="139" t="s">
        <v>196</v>
      </c>
      <c r="D191" s="139" t="s">
        <v>133</v>
      </c>
      <c r="E191" s="140" t="s">
        <v>243</v>
      </c>
      <c r="F191" s="141" t="s">
        <v>244</v>
      </c>
      <c r="G191" s="142" t="s">
        <v>136</v>
      </c>
      <c r="H191" s="143">
        <v>541.29999999999995</v>
      </c>
      <c r="I191" s="144"/>
      <c r="J191" s="145">
        <f>ROUND(I191*H191,2)</f>
        <v>0</v>
      </c>
      <c r="K191" s="146"/>
      <c r="L191" s="31"/>
      <c r="M191" s="147" t="s">
        <v>1</v>
      </c>
      <c r="N191" s="114" t="s">
        <v>38</v>
      </c>
      <c r="P191" s="148">
        <f>O191*H191</f>
        <v>0</v>
      </c>
      <c r="Q191" s="148">
        <v>0.12966</v>
      </c>
      <c r="R191" s="148">
        <f>Q191*H191</f>
        <v>70.184957999999995</v>
      </c>
      <c r="S191" s="148">
        <v>0</v>
      </c>
      <c r="T191" s="149">
        <f>S191*H191</f>
        <v>0</v>
      </c>
      <c r="AR191" s="150" t="s">
        <v>137</v>
      </c>
      <c r="AT191" s="150" t="s">
        <v>133</v>
      </c>
      <c r="AU191" s="150" t="s">
        <v>83</v>
      </c>
      <c r="AY191" s="16" t="s">
        <v>131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6" t="s">
        <v>81</v>
      </c>
      <c r="BK191" s="151">
        <f>ROUND(I191*H191,2)</f>
        <v>0</v>
      </c>
      <c r="BL191" s="16" t="s">
        <v>137</v>
      </c>
      <c r="BM191" s="150" t="s">
        <v>245</v>
      </c>
    </row>
    <row r="192" spans="2:65" s="13" customFormat="1">
      <c r="B192" s="158"/>
      <c r="D192" s="153" t="s">
        <v>165</v>
      </c>
      <c r="E192" s="159" t="s">
        <v>1</v>
      </c>
      <c r="F192" s="160" t="s">
        <v>242</v>
      </c>
      <c r="H192" s="161">
        <v>319.8</v>
      </c>
      <c r="I192" s="162"/>
      <c r="L192" s="158"/>
      <c r="M192" s="163"/>
      <c r="T192" s="164"/>
      <c r="AT192" s="159" t="s">
        <v>165</v>
      </c>
      <c r="AU192" s="159" t="s">
        <v>83</v>
      </c>
      <c r="AV192" s="13" t="s">
        <v>83</v>
      </c>
      <c r="AW192" s="13" t="s">
        <v>30</v>
      </c>
      <c r="AX192" s="13" t="s">
        <v>73</v>
      </c>
      <c r="AY192" s="159" t="s">
        <v>131</v>
      </c>
    </row>
    <row r="193" spans="2:65" s="13" customFormat="1">
      <c r="B193" s="158"/>
      <c r="D193" s="153" t="s">
        <v>165</v>
      </c>
      <c r="E193" s="159" t="s">
        <v>1</v>
      </c>
      <c r="F193" s="160" t="s">
        <v>237</v>
      </c>
      <c r="H193" s="161">
        <v>221.5</v>
      </c>
      <c r="I193" s="162"/>
      <c r="L193" s="158"/>
      <c r="M193" s="163"/>
      <c r="T193" s="164"/>
      <c r="AT193" s="159" t="s">
        <v>165</v>
      </c>
      <c r="AU193" s="159" t="s">
        <v>83</v>
      </c>
      <c r="AV193" s="13" t="s">
        <v>83</v>
      </c>
      <c r="AW193" s="13" t="s">
        <v>30</v>
      </c>
      <c r="AX193" s="13" t="s">
        <v>73</v>
      </c>
      <c r="AY193" s="159" t="s">
        <v>131</v>
      </c>
    </row>
    <row r="194" spans="2:65" s="14" customFormat="1">
      <c r="B194" s="165"/>
      <c r="D194" s="153" t="s">
        <v>165</v>
      </c>
      <c r="E194" s="166" t="s">
        <v>1</v>
      </c>
      <c r="F194" s="167" t="s">
        <v>168</v>
      </c>
      <c r="H194" s="168">
        <v>541.29999999999995</v>
      </c>
      <c r="I194" s="169"/>
      <c r="L194" s="165"/>
      <c r="M194" s="170"/>
      <c r="T194" s="171"/>
      <c r="AT194" s="166" t="s">
        <v>165</v>
      </c>
      <c r="AU194" s="166" t="s">
        <v>83</v>
      </c>
      <c r="AV194" s="14" t="s">
        <v>137</v>
      </c>
      <c r="AW194" s="14" t="s">
        <v>30</v>
      </c>
      <c r="AX194" s="14" t="s">
        <v>81</v>
      </c>
      <c r="AY194" s="166" t="s">
        <v>131</v>
      </c>
    </row>
    <row r="195" spans="2:65" s="1" customFormat="1" ht="24.2" customHeight="1">
      <c r="B195" s="31"/>
      <c r="C195" s="139" t="s">
        <v>246</v>
      </c>
      <c r="D195" s="139" t="s">
        <v>133</v>
      </c>
      <c r="E195" s="140" t="s">
        <v>247</v>
      </c>
      <c r="F195" s="141" t="s">
        <v>248</v>
      </c>
      <c r="G195" s="142" t="s">
        <v>136</v>
      </c>
      <c r="H195" s="143">
        <v>221.5</v>
      </c>
      <c r="I195" s="144"/>
      <c r="J195" s="145">
        <f>ROUND(I195*H195,2)</f>
        <v>0</v>
      </c>
      <c r="K195" s="146"/>
      <c r="L195" s="31"/>
      <c r="M195" s="147" t="s">
        <v>1</v>
      </c>
      <c r="N195" s="114" t="s">
        <v>38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137</v>
      </c>
      <c r="AT195" s="150" t="s">
        <v>133</v>
      </c>
      <c r="AU195" s="150" t="s">
        <v>83</v>
      </c>
      <c r="AY195" s="16" t="s">
        <v>131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6" t="s">
        <v>81</v>
      </c>
      <c r="BK195" s="151">
        <f>ROUND(I195*H195,2)</f>
        <v>0</v>
      </c>
      <c r="BL195" s="16" t="s">
        <v>137</v>
      </c>
      <c r="BM195" s="150" t="s">
        <v>249</v>
      </c>
    </row>
    <row r="196" spans="2:65" s="13" customFormat="1">
      <c r="B196" s="158"/>
      <c r="D196" s="153" t="s">
        <v>165</v>
      </c>
      <c r="E196" s="159" t="s">
        <v>1</v>
      </c>
      <c r="F196" s="160" t="s">
        <v>237</v>
      </c>
      <c r="H196" s="161">
        <v>221.5</v>
      </c>
      <c r="I196" s="162"/>
      <c r="L196" s="158"/>
      <c r="M196" s="163"/>
      <c r="T196" s="164"/>
      <c r="AT196" s="159" t="s">
        <v>165</v>
      </c>
      <c r="AU196" s="159" t="s">
        <v>83</v>
      </c>
      <c r="AV196" s="13" t="s">
        <v>83</v>
      </c>
      <c r="AW196" s="13" t="s">
        <v>30</v>
      </c>
      <c r="AX196" s="13" t="s">
        <v>73</v>
      </c>
      <c r="AY196" s="159" t="s">
        <v>131</v>
      </c>
    </row>
    <row r="197" spans="2:65" s="14" customFormat="1">
      <c r="B197" s="165"/>
      <c r="D197" s="153" t="s">
        <v>165</v>
      </c>
      <c r="E197" s="166" t="s">
        <v>1</v>
      </c>
      <c r="F197" s="167" t="s">
        <v>168</v>
      </c>
      <c r="H197" s="168">
        <v>221.5</v>
      </c>
      <c r="I197" s="169"/>
      <c r="L197" s="165"/>
      <c r="M197" s="170"/>
      <c r="T197" s="171"/>
      <c r="AT197" s="166" t="s">
        <v>165</v>
      </c>
      <c r="AU197" s="166" t="s">
        <v>83</v>
      </c>
      <c r="AV197" s="14" t="s">
        <v>137</v>
      </c>
      <c r="AW197" s="14" t="s">
        <v>30</v>
      </c>
      <c r="AX197" s="14" t="s">
        <v>81</v>
      </c>
      <c r="AY197" s="166" t="s">
        <v>131</v>
      </c>
    </row>
    <row r="198" spans="2:65" s="1" customFormat="1" ht="24.2" customHeight="1">
      <c r="B198" s="31"/>
      <c r="C198" s="139" t="s">
        <v>201</v>
      </c>
      <c r="D198" s="139" t="s">
        <v>133</v>
      </c>
      <c r="E198" s="140" t="s">
        <v>250</v>
      </c>
      <c r="F198" s="141" t="s">
        <v>251</v>
      </c>
      <c r="G198" s="142" t="s">
        <v>136</v>
      </c>
      <c r="H198" s="143">
        <v>226</v>
      </c>
      <c r="I198" s="144"/>
      <c r="J198" s="145">
        <f>ROUND(I198*H198,2)</f>
        <v>0</v>
      </c>
      <c r="K198" s="146"/>
      <c r="L198" s="31"/>
      <c r="M198" s="147" t="s">
        <v>1</v>
      </c>
      <c r="N198" s="114" t="s">
        <v>38</v>
      </c>
      <c r="P198" s="148">
        <f>O198*H198</f>
        <v>0</v>
      </c>
      <c r="Q198" s="148">
        <v>8.9219999999999994E-2</v>
      </c>
      <c r="R198" s="148">
        <f>Q198*H198</f>
        <v>20.163719999999998</v>
      </c>
      <c r="S198" s="148">
        <v>0</v>
      </c>
      <c r="T198" s="149">
        <f>S198*H198</f>
        <v>0</v>
      </c>
      <c r="AR198" s="150" t="s">
        <v>137</v>
      </c>
      <c r="AT198" s="150" t="s">
        <v>133</v>
      </c>
      <c r="AU198" s="150" t="s">
        <v>83</v>
      </c>
      <c r="AY198" s="16" t="s">
        <v>131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6" t="s">
        <v>81</v>
      </c>
      <c r="BK198" s="151">
        <f>ROUND(I198*H198,2)</f>
        <v>0</v>
      </c>
      <c r="BL198" s="16" t="s">
        <v>137</v>
      </c>
      <c r="BM198" s="150" t="s">
        <v>252</v>
      </c>
    </row>
    <row r="199" spans="2:65" s="13" customFormat="1">
      <c r="B199" s="158"/>
      <c r="D199" s="153" t="s">
        <v>165</v>
      </c>
      <c r="E199" s="159" t="s">
        <v>1</v>
      </c>
      <c r="F199" s="160" t="s">
        <v>215</v>
      </c>
      <c r="H199" s="161">
        <v>226</v>
      </c>
      <c r="I199" s="162"/>
      <c r="L199" s="158"/>
      <c r="M199" s="163"/>
      <c r="T199" s="164"/>
      <c r="AT199" s="159" t="s">
        <v>165</v>
      </c>
      <c r="AU199" s="159" t="s">
        <v>83</v>
      </c>
      <c r="AV199" s="13" t="s">
        <v>83</v>
      </c>
      <c r="AW199" s="13" t="s">
        <v>30</v>
      </c>
      <c r="AX199" s="13" t="s">
        <v>73</v>
      </c>
      <c r="AY199" s="159" t="s">
        <v>131</v>
      </c>
    </row>
    <row r="200" spans="2:65" s="14" customFormat="1">
      <c r="B200" s="165"/>
      <c r="D200" s="153" t="s">
        <v>165</v>
      </c>
      <c r="E200" s="166" t="s">
        <v>1</v>
      </c>
      <c r="F200" s="167" t="s">
        <v>168</v>
      </c>
      <c r="H200" s="168">
        <v>226</v>
      </c>
      <c r="I200" s="169"/>
      <c r="L200" s="165"/>
      <c r="M200" s="170"/>
      <c r="T200" s="171"/>
      <c r="AT200" s="166" t="s">
        <v>165</v>
      </c>
      <c r="AU200" s="166" t="s">
        <v>83</v>
      </c>
      <c r="AV200" s="14" t="s">
        <v>137</v>
      </c>
      <c r="AW200" s="14" t="s">
        <v>30</v>
      </c>
      <c r="AX200" s="14" t="s">
        <v>81</v>
      </c>
      <c r="AY200" s="166" t="s">
        <v>131</v>
      </c>
    </row>
    <row r="201" spans="2:65" s="1" customFormat="1" ht="24.2" customHeight="1">
      <c r="B201" s="31"/>
      <c r="C201" s="174" t="s">
        <v>253</v>
      </c>
      <c r="D201" s="174" t="s">
        <v>254</v>
      </c>
      <c r="E201" s="175" t="s">
        <v>255</v>
      </c>
      <c r="F201" s="176" t="s">
        <v>256</v>
      </c>
      <c r="G201" s="177" t="s">
        <v>136</v>
      </c>
      <c r="H201" s="178">
        <v>248.6</v>
      </c>
      <c r="I201" s="179"/>
      <c r="J201" s="180">
        <f>ROUND(I201*H201,2)</f>
        <v>0</v>
      </c>
      <c r="K201" s="181"/>
      <c r="L201" s="182"/>
      <c r="M201" s="183" t="s">
        <v>1</v>
      </c>
      <c r="N201" s="184" t="s">
        <v>38</v>
      </c>
      <c r="P201" s="148">
        <f>O201*H201</f>
        <v>0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AR201" s="150" t="s">
        <v>146</v>
      </c>
      <c r="AT201" s="150" t="s">
        <v>254</v>
      </c>
      <c r="AU201" s="150" t="s">
        <v>83</v>
      </c>
      <c r="AY201" s="16" t="s">
        <v>131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6" t="s">
        <v>81</v>
      </c>
      <c r="BK201" s="151">
        <f>ROUND(I201*H201,2)</f>
        <v>0</v>
      </c>
      <c r="BL201" s="16" t="s">
        <v>137</v>
      </c>
      <c r="BM201" s="150" t="s">
        <v>257</v>
      </c>
    </row>
    <row r="202" spans="2:65" s="13" customFormat="1">
      <c r="B202" s="158"/>
      <c r="D202" s="153" t="s">
        <v>165</v>
      </c>
      <c r="E202" s="159" t="s">
        <v>1</v>
      </c>
      <c r="F202" s="160" t="s">
        <v>258</v>
      </c>
      <c r="H202" s="161">
        <v>248.6</v>
      </c>
      <c r="I202" s="162"/>
      <c r="L202" s="158"/>
      <c r="M202" s="163"/>
      <c r="T202" s="164"/>
      <c r="AT202" s="159" t="s">
        <v>165</v>
      </c>
      <c r="AU202" s="159" t="s">
        <v>83</v>
      </c>
      <c r="AV202" s="13" t="s">
        <v>83</v>
      </c>
      <c r="AW202" s="13" t="s">
        <v>30</v>
      </c>
      <c r="AX202" s="13" t="s">
        <v>73</v>
      </c>
      <c r="AY202" s="159" t="s">
        <v>131</v>
      </c>
    </row>
    <row r="203" spans="2:65" s="14" customFormat="1">
      <c r="B203" s="165"/>
      <c r="D203" s="153" t="s">
        <v>165</v>
      </c>
      <c r="E203" s="166" t="s">
        <v>1</v>
      </c>
      <c r="F203" s="167" t="s">
        <v>168</v>
      </c>
      <c r="H203" s="168">
        <v>248.6</v>
      </c>
      <c r="I203" s="169"/>
      <c r="L203" s="165"/>
      <c r="M203" s="170"/>
      <c r="T203" s="171"/>
      <c r="AT203" s="166" t="s">
        <v>165</v>
      </c>
      <c r="AU203" s="166" t="s">
        <v>83</v>
      </c>
      <c r="AV203" s="14" t="s">
        <v>137</v>
      </c>
      <c r="AW203" s="14" t="s">
        <v>30</v>
      </c>
      <c r="AX203" s="14" t="s">
        <v>81</v>
      </c>
      <c r="AY203" s="166" t="s">
        <v>131</v>
      </c>
    </row>
    <row r="204" spans="2:65" s="1" customFormat="1" ht="24.2" customHeight="1">
      <c r="B204" s="31"/>
      <c r="C204" s="139" t="s">
        <v>206</v>
      </c>
      <c r="D204" s="139" t="s">
        <v>133</v>
      </c>
      <c r="E204" s="140" t="s">
        <v>259</v>
      </c>
      <c r="F204" s="141" t="s">
        <v>260</v>
      </c>
      <c r="G204" s="142" t="s">
        <v>136</v>
      </c>
      <c r="H204" s="143">
        <v>317</v>
      </c>
      <c r="I204" s="144"/>
      <c r="J204" s="145">
        <f>ROUND(I204*H204,2)</f>
        <v>0</v>
      </c>
      <c r="K204" s="146"/>
      <c r="L204" s="31"/>
      <c r="M204" s="147" t="s">
        <v>1</v>
      </c>
      <c r="N204" s="114" t="s">
        <v>38</v>
      </c>
      <c r="P204" s="148">
        <f>O204*H204</f>
        <v>0</v>
      </c>
      <c r="Q204" s="148">
        <v>0.11162</v>
      </c>
      <c r="R204" s="148">
        <f>Q204*H204</f>
        <v>35.383539999999996</v>
      </c>
      <c r="S204" s="148">
        <v>0</v>
      </c>
      <c r="T204" s="149">
        <f>S204*H204</f>
        <v>0</v>
      </c>
      <c r="AR204" s="150" t="s">
        <v>137</v>
      </c>
      <c r="AT204" s="150" t="s">
        <v>133</v>
      </c>
      <c r="AU204" s="150" t="s">
        <v>83</v>
      </c>
      <c r="AY204" s="16" t="s">
        <v>131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6" t="s">
        <v>81</v>
      </c>
      <c r="BK204" s="151">
        <f>ROUND(I204*H204,2)</f>
        <v>0</v>
      </c>
      <c r="BL204" s="16" t="s">
        <v>137</v>
      </c>
      <c r="BM204" s="150" t="s">
        <v>261</v>
      </c>
    </row>
    <row r="205" spans="2:65" s="13" customFormat="1">
      <c r="B205" s="158"/>
      <c r="D205" s="153" t="s">
        <v>165</v>
      </c>
      <c r="E205" s="159" t="s">
        <v>1</v>
      </c>
      <c r="F205" s="160" t="s">
        <v>229</v>
      </c>
      <c r="H205" s="161">
        <v>317</v>
      </c>
      <c r="I205" s="162"/>
      <c r="L205" s="158"/>
      <c r="M205" s="163"/>
      <c r="T205" s="164"/>
      <c r="AT205" s="159" t="s">
        <v>165</v>
      </c>
      <c r="AU205" s="159" t="s">
        <v>83</v>
      </c>
      <c r="AV205" s="13" t="s">
        <v>83</v>
      </c>
      <c r="AW205" s="13" t="s">
        <v>30</v>
      </c>
      <c r="AX205" s="13" t="s">
        <v>73</v>
      </c>
      <c r="AY205" s="159" t="s">
        <v>131</v>
      </c>
    </row>
    <row r="206" spans="2:65" s="14" customFormat="1">
      <c r="B206" s="165"/>
      <c r="D206" s="153" t="s">
        <v>165</v>
      </c>
      <c r="E206" s="166" t="s">
        <v>1</v>
      </c>
      <c r="F206" s="167" t="s">
        <v>168</v>
      </c>
      <c r="H206" s="168">
        <v>317</v>
      </c>
      <c r="I206" s="169"/>
      <c r="L206" s="165"/>
      <c r="M206" s="170"/>
      <c r="T206" s="171"/>
      <c r="AT206" s="166" t="s">
        <v>165</v>
      </c>
      <c r="AU206" s="166" t="s">
        <v>83</v>
      </c>
      <c r="AV206" s="14" t="s">
        <v>137</v>
      </c>
      <c r="AW206" s="14" t="s">
        <v>30</v>
      </c>
      <c r="AX206" s="14" t="s">
        <v>81</v>
      </c>
      <c r="AY206" s="166" t="s">
        <v>131</v>
      </c>
    </row>
    <row r="207" spans="2:65" s="1" customFormat="1" ht="24.2" customHeight="1">
      <c r="B207" s="31"/>
      <c r="C207" s="174" t="s">
        <v>262</v>
      </c>
      <c r="D207" s="174" t="s">
        <v>254</v>
      </c>
      <c r="E207" s="175" t="s">
        <v>263</v>
      </c>
      <c r="F207" s="176" t="s">
        <v>264</v>
      </c>
      <c r="G207" s="177" t="s">
        <v>136</v>
      </c>
      <c r="H207" s="178">
        <v>348.7</v>
      </c>
      <c r="I207" s="179"/>
      <c r="J207" s="180">
        <f>ROUND(I207*H207,2)</f>
        <v>0</v>
      </c>
      <c r="K207" s="181"/>
      <c r="L207" s="182"/>
      <c r="M207" s="183" t="s">
        <v>1</v>
      </c>
      <c r="N207" s="184" t="s">
        <v>38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146</v>
      </c>
      <c r="AT207" s="150" t="s">
        <v>254</v>
      </c>
      <c r="AU207" s="150" t="s">
        <v>83</v>
      </c>
      <c r="AY207" s="16" t="s">
        <v>131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6" t="s">
        <v>81</v>
      </c>
      <c r="BK207" s="151">
        <f>ROUND(I207*H207,2)</f>
        <v>0</v>
      </c>
      <c r="BL207" s="16" t="s">
        <v>137</v>
      </c>
      <c r="BM207" s="150" t="s">
        <v>265</v>
      </c>
    </row>
    <row r="208" spans="2:65" s="13" customFormat="1">
      <c r="B208" s="158"/>
      <c r="D208" s="153" t="s">
        <v>165</v>
      </c>
      <c r="E208" s="159" t="s">
        <v>1</v>
      </c>
      <c r="F208" s="160" t="s">
        <v>266</v>
      </c>
      <c r="H208" s="161">
        <v>348.7</v>
      </c>
      <c r="I208" s="162"/>
      <c r="L208" s="158"/>
      <c r="M208" s="163"/>
      <c r="T208" s="164"/>
      <c r="AT208" s="159" t="s">
        <v>165</v>
      </c>
      <c r="AU208" s="159" t="s">
        <v>83</v>
      </c>
      <c r="AV208" s="13" t="s">
        <v>83</v>
      </c>
      <c r="AW208" s="13" t="s">
        <v>30</v>
      </c>
      <c r="AX208" s="13" t="s">
        <v>73</v>
      </c>
      <c r="AY208" s="159" t="s">
        <v>131</v>
      </c>
    </row>
    <row r="209" spans="2:65" s="14" customFormat="1">
      <c r="B209" s="165"/>
      <c r="D209" s="153" t="s">
        <v>165</v>
      </c>
      <c r="E209" s="166" t="s">
        <v>1</v>
      </c>
      <c r="F209" s="167" t="s">
        <v>168</v>
      </c>
      <c r="H209" s="168">
        <v>348.7</v>
      </c>
      <c r="I209" s="169"/>
      <c r="L209" s="165"/>
      <c r="M209" s="170"/>
      <c r="T209" s="171"/>
      <c r="AT209" s="166" t="s">
        <v>165</v>
      </c>
      <c r="AU209" s="166" t="s">
        <v>83</v>
      </c>
      <c r="AV209" s="14" t="s">
        <v>137</v>
      </c>
      <c r="AW209" s="14" t="s">
        <v>30</v>
      </c>
      <c r="AX209" s="14" t="s">
        <v>81</v>
      </c>
      <c r="AY209" s="166" t="s">
        <v>131</v>
      </c>
    </row>
    <row r="210" spans="2:65" s="1" customFormat="1" ht="21.75" customHeight="1">
      <c r="B210" s="31"/>
      <c r="C210" s="139" t="s">
        <v>209</v>
      </c>
      <c r="D210" s="139" t="s">
        <v>133</v>
      </c>
      <c r="E210" s="140" t="s">
        <v>267</v>
      </c>
      <c r="F210" s="141" t="s">
        <v>268</v>
      </c>
      <c r="G210" s="142" t="s">
        <v>171</v>
      </c>
      <c r="H210" s="143">
        <v>117</v>
      </c>
      <c r="I210" s="144"/>
      <c r="J210" s="145">
        <f>ROUND(I210*H210,2)</f>
        <v>0</v>
      </c>
      <c r="K210" s="146"/>
      <c r="L210" s="31"/>
      <c r="M210" s="147" t="s">
        <v>1</v>
      </c>
      <c r="N210" s="114" t="s">
        <v>38</v>
      </c>
      <c r="P210" s="148">
        <f>O210*H210</f>
        <v>0</v>
      </c>
      <c r="Q210" s="148">
        <v>3.5999999999999999E-3</v>
      </c>
      <c r="R210" s="148">
        <f>Q210*H210</f>
        <v>0.42119999999999996</v>
      </c>
      <c r="S210" s="148">
        <v>0</v>
      </c>
      <c r="T210" s="149">
        <f>S210*H210</f>
        <v>0</v>
      </c>
      <c r="AR210" s="150" t="s">
        <v>137</v>
      </c>
      <c r="AT210" s="150" t="s">
        <v>133</v>
      </c>
      <c r="AU210" s="150" t="s">
        <v>83</v>
      </c>
      <c r="AY210" s="16" t="s">
        <v>131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6" t="s">
        <v>81</v>
      </c>
      <c r="BK210" s="151">
        <f>ROUND(I210*H210,2)</f>
        <v>0</v>
      </c>
      <c r="BL210" s="16" t="s">
        <v>137</v>
      </c>
      <c r="BM210" s="150" t="s">
        <v>269</v>
      </c>
    </row>
    <row r="211" spans="2:65" s="11" customFormat="1" ht="22.9" customHeight="1">
      <c r="B211" s="127"/>
      <c r="D211" s="128" t="s">
        <v>72</v>
      </c>
      <c r="E211" s="137" t="s">
        <v>161</v>
      </c>
      <c r="F211" s="137" t="s">
        <v>270</v>
      </c>
      <c r="I211" s="130"/>
      <c r="J211" s="138">
        <f>BK211</f>
        <v>0</v>
      </c>
      <c r="L211" s="127"/>
      <c r="M211" s="132"/>
      <c r="P211" s="133">
        <f>SUM(P212:P246)</f>
        <v>0</v>
      </c>
      <c r="R211" s="133">
        <f>SUM(R212:R246)</f>
        <v>99.545426499999991</v>
      </c>
      <c r="T211" s="134">
        <f>SUM(T212:T246)</f>
        <v>138.20450000000002</v>
      </c>
      <c r="AR211" s="128" t="s">
        <v>81</v>
      </c>
      <c r="AT211" s="135" t="s">
        <v>72</v>
      </c>
      <c r="AU211" s="135" t="s">
        <v>81</v>
      </c>
      <c r="AY211" s="128" t="s">
        <v>131</v>
      </c>
      <c r="BK211" s="136">
        <f>SUM(BK212:BK246)</f>
        <v>0</v>
      </c>
    </row>
    <row r="212" spans="2:65" s="1" customFormat="1" ht="16.5" customHeight="1">
      <c r="B212" s="31"/>
      <c r="C212" s="139" t="s">
        <v>271</v>
      </c>
      <c r="D212" s="139" t="s">
        <v>133</v>
      </c>
      <c r="E212" s="140" t="s">
        <v>272</v>
      </c>
      <c r="F212" s="141" t="s">
        <v>273</v>
      </c>
      <c r="G212" s="142" t="s">
        <v>274</v>
      </c>
      <c r="H212" s="143">
        <v>1</v>
      </c>
      <c r="I212" s="144"/>
      <c r="J212" s="145">
        <f>ROUND(I212*H212,2)</f>
        <v>0</v>
      </c>
      <c r="K212" s="146"/>
      <c r="L212" s="31"/>
      <c r="M212" s="147" t="s">
        <v>1</v>
      </c>
      <c r="N212" s="114" t="s">
        <v>38</v>
      </c>
      <c r="P212" s="148">
        <f>O212*H212</f>
        <v>0</v>
      </c>
      <c r="Q212" s="148">
        <v>0</v>
      </c>
      <c r="R212" s="148">
        <f>Q212*H212</f>
        <v>0</v>
      </c>
      <c r="S212" s="148">
        <v>0</v>
      </c>
      <c r="T212" s="149">
        <f>S212*H212</f>
        <v>0</v>
      </c>
      <c r="AR212" s="150" t="s">
        <v>137</v>
      </c>
      <c r="AT212" s="150" t="s">
        <v>133</v>
      </c>
      <c r="AU212" s="150" t="s">
        <v>83</v>
      </c>
      <c r="AY212" s="16" t="s">
        <v>131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6" t="s">
        <v>81</v>
      </c>
      <c r="BK212" s="151">
        <f>ROUND(I212*H212,2)</f>
        <v>0</v>
      </c>
      <c r="BL212" s="16" t="s">
        <v>137</v>
      </c>
      <c r="BM212" s="150" t="s">
        <v>275</v>
      </c>
    </row>
    <row r="213" spans="2:65" s="1" customFormat="1" ht="78">
      <c r="B213" s="31"/>
      <c r="D213" s="153" t="s">
        <v>187</v>
      </c>
      <c r="F213" s="172" t="s">
        <v>276</v>
      </c>
      <c r="I213" s="115"/>
      <c r="L213" s="31"/>
      <c r="M213" s="173"/>
      <c r="T213" s="55"/>
      <c r="AT213" s="16" t="s">
        <v>187</v>
      </c>
      <c r="AU213" s="16" t="s">
        <v>83</v>
      </c>
    </row>
    <row r="214" spans="2:65" s="13" customFormat="1" ht="22.5">
      <c r="B214" s="158"/>
      <c r="D214" s="153" t="s">
        <v>165</v>
      </c>
      <c r="E214" s="159" t="s">
        <v>1</v>
      </c>
      <c r="F214" s="160" t="s">
        <v>277</v>
      </c>
      <c r="H214" s="161">
        <v>1</v>
      </c>
      <c r="I214" s="162"/>
      <c r="L214" s="158"/>
      <c r="M214" s="163"/>
      <c r="T214" s="164"/>
      <c r="AT214" s="159" t="s">
        <v>165</v>
      </c>
      <c r="AU214" s="159" t="s">
        <v>83</v>
      </c>
      <c r="AV214" s="13" t="s">
        <v>83</v>
      </c>
      <c r="AW214" s="13" t="s">
        <v>30</v>
      </c>
      <c r="AX214" s="13" t="s">
        <v>73</v>
      </c>
      <c r="AY214" s="159" t="s">
        <v>131</v>
      </c>
    </row>
    <row r="215" spans="2:65" s="14" customFormat="1">
      <c r="B215" s="165"/>
      <c r="D215" s="153" t="s">
        <v>165</v>
      </c>
      <c r="E215" s="166" t="s">
        <v>1</v>
      </c>
      <c r="F215" s="167" t="s">
        <v>168</v>
      </c>
      <c r="H215" s="168">
        <v>1</v>
      </c>
      <c r="I215" s="169"/>
      <c r="L215" s="165"/>
      <c r="M215" s="170"/>
      <c r="T215" s="171"/>
      <c r="AT215" s="166" t="s">
        <v>165</v>
      </c>
      <c r="AU215" s="166" t="s">
        <v>83</v>
      </c>
      <c r="AV215" s="14" t="s">
        <v>137</v>
      </c>
      <c r="AW215" s="14" t="s">
        <v>30</v>
      </c>
      <c r="AX215" s="14" t="s">
        <v>81</v>
      </c>
      <c r="AY215" s="166" t="s">
        <v>131</v>
      </c>
    </row>
    <row r="216" spans="2:65" s="1" customFormat="1" ht="33" customHeight="1">
      <c r="B216" s="31"/>
      <c r="C216" s="139" t="s">
        <v>214</v>
      </c>
      <c r="D216" s="139" t="s">
        <v>133</v>
      </c>
      <c r="E216" s="140" t="s">
        <v>278</v>
      </c>
      <c r="F216" s="141" t="s">
        <v>279</v>
      </c>
      <c r="G216" s="142" t="s">
        <v>171</v>
      </c>
      <c r="H216" s="143">
        <v>236.5</v>
      </c>
      <c r="I216" s="144"/>
      <c r="J216" s="145">
        <f>ROUND(I216*H216,2)</f>
        <v>0</v>
      </c>
      <c r="K216" s="146"/>
      <c r="L216" s="31"/>
      <c r="M216" s="147" t="s">
        <v>1</v>
      </c>
      <c r="N216" s="114" t="s">
        <v>38</v>
      </c>
      <c r="P216" s="148">
        <f>O216*H216</f>
        <v>0</v>
      </c>
      <c r="Q216" s="148">
        <v>0.1295</v>
      </c>
      <c r="R216" s="148">
        <f>Q216*H216</f>
        <v>30.626750000000001</v>
      </c>
      <c r="S216" s="148">
        <v>0</v>
      </c>
      <c r="T216" s="149">
        <f>S216*H216</f>
        <v>0</v>
      </c>
      <c r="AR216" s="150" t="s">
        <v>137</v>
      </c>
      <c r="AT216" s="150" t="s">
        <v>133</v>
      </c>
      <c r="AU216" s="150" t="s">
        <v>83</v>
      </c>
      <c r="AY216" s="16" t="s">
        <v>131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6" t="s">
        <v>81</v>
      </c>
      <c r="BK216" s="151">
        <f>ROUND(I216*H216,2)</f>
        <v>0</v>
      </c>
      <c r="BL216" s="16" t="s">
        <v>137</v>
      </c>
      <c r="BM216" s="150" t="s">
        <v>280</v>
      </c>
    </row>
    <row r="217" spans="2:65" s="1" customFormat="1" ht="16.5" customHeight="1">
      <c r="B217" s="31"/>
      <c r="C217" s="174" t="s">
        <v>281</v>
      </c>
      <c r="D217" s="174" t="s">
        <v>254</v>
      </c>
      <c r="E217" s="175" t="s">
        <v>282</v>
      </c>
      <c r="F217" s="176" t="s">
        <v>283</v>
      </c>
      <c r="G217" s="177" t="s">
        <v>171</v>
      </c>
      <c r="H217" s="178">
        <v>260.14999999999998</v>
      </c>
      <c r="I217" s="179"/>
      <c r="J217" s="180">
        <f>ROUND(I217*H217,2)</f>
        <v>0</v>
      </c>
      <c r="K217" s="181"/>
      <c r="L217" s="182"/>
      <c r="M217" s="183" t="s">
        <v>1</v>
      </c>
      <c r="N217" s="184" t="s">
        <v>38</v>
      </c>
      <c r="P217" s="148">
        <f>O217*H217</f>
        <v>0</v>
      </c>
      <c r="Q217" s="148">
        <v>4.5999999999999999E-2</v>
      </c>
      <c r="R217" s="148">
        <f>Q217*H217</f>
        <v>11.966899999999999</v>
      </c>
      <c r="S217" s="148">
        <v>0</v>
      </c>
      <c r="T217" s="149">
        <f>S217*H217</f>
        <v>0</v>
      </c>
      <c r="AR217" s="150" t="s">
        <v>146</v>
      </c>
      <c r="AT217" s="150" t="s">
        <v>254</v>
      </c>
      <c r="AU217" s="150" t="s">
        <v>83</v>
      </c>
      <c r="AY217" s="16" t="s">
        <v>131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6" t="s">
        <v>81</v>
      </c>
      <c r="BK217" s="151">
        <f>ROUND(I217*H217,2)</f>
        <v>0</v>
      </c>
      <c r="BL217" s="16" t="s">
        <v>137</v>
      </c>
      <c r="BM217" s="150" t="s">
        <v>284</v>
      </c>
    </row>
    <row r="218" spans="2:65" s="13" customFormat="1">
      <c r="B218" s="158"/>
      <c r="D218" s="153" t="s">
        <v>165</v>
      </c>
      <c r="E218" s="159" t="s">
        <v>1</v>
      </c>
      <c r="F218" s="160" t="s">
        <v>285</v>
      </c>
      <c r="H218" s="161">
        <v>260.14999999999998</v>
      </c>
      <c r="I218" s="162"/>
      <c r="L218" s="158"/>
      <c r="M218" s="163"/>
      <c r="T218" s="164"/>
      <c r="AT218" s="159" t="s">
        <v>165</v>
      </c>
      <c r="AU218" s="159" t="s">
        <v>83</v>
      </c>
      <c r="AV218" s="13" t="s">
        <v>83</v>
      </c>
      <c r="AW218" s="13" t="s">
        <v>30</v>
      </c>
      <c r="AX218" s="13" t="s">
        <v>73</v>
      </c>
      <c r="AY218" s="159" t="s">
        <v>131</v>
      </c>
    </row>
    <row r="219" spans="2:65" s="14" customFormat="1">
      <c r="B219" s="165"/>
      <c r="D219" s="153" t="s">
        <v>165</v>
      </c>
      <c r="E219" s="166" t="s">
        <v>1</v>
      </c>
      <c r="F219" s="167" t="s">
        <v>168</v>
      </c>
      <c r="H219" s="168">
        <v>260.14999999999998</v>
      </c>
      <c r="I219" s="169"/>
      <c r="L219" s="165"/>
      <c r="M219" s="170"/>
      <c r="T219" s="171"/>
      <c r="AT219" s="166" t="s">
        <v>165</v>
      </c>
      <c r="AU219" s="166" t="s">
        <v>83</v>
      </c>
      <c r="AV219" s="14" t="s">
        <v>137</v>
      </c>
      <c r="AW219" s="14" t="s">
        <v>30</v>
      </c>
      <c r="AX219" s="14" t="s">
        <v>81</v>
      </c>
      <c r="AY219" s="166" t="s">
        <v>131</v>
      </c>
    </row>
    <row r="220" spans="2:65" s="1" customFormat="1" ht="33" customHeight="1">
      <c r="B220" s="31"/>
      <c r="C220" s="139" t="s">
        <v>219</v>
      </c>
      <c r="D220" s="139" t="s">
        <v>133</v>
      </c>
      <c r="E220" s="140" t="s">
        <v>278</v>
      </c>
      <c r="F220" s="141" t="s">
        <v>279</v>
      </c>
      <c r="G220" s="142" t="s">
        <v>171</v>
      </c>
      <c r="H220" s="143">
        <v>11.25</v>
      </c>
      <c r="I220" s="144"/>
      <c r="J220" s="145">
        <f>ROUND(I220*H220,2)</f>
        <v>0</v>
      </c>
      <c r="K220" s="146"/>
      <c r="L220" s="31"/>
      <c r="M220" s="147" t="s">
        <v>1</v>
      </c>
      <c r="N220" s="114" t="s">
        <v>38</v>
      </c>
      <c r="P220" s="148">
        <f>O220*H220</f>
        <v>0</v>
      </c>
      <c r="Q220" s="148">
        <v>0.1295</v>
      </c>
      <c r="R220" s="148">
        <f>Q220*H220</f>
        <v>1.4568750000000001</v>
      </c>
      <c r="S220" s="148">
        <v>0</v>
      </c>
      <c r="T220" s="149">
        <f>S220*H220</f>
        <v>0</v>
      </c>
      <c r="AR220" s="150" t="s">
        <v>137</v>
      </c>
      <c r="AT220" s="150" t="s">
        <v>133</v>
      </c>
      <c r="AU220" s="150" t="s">
        <v>83</v>
      </c>
      <c r="AY220" s="16" t="s">
        <v>131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6" t="s">
        <v>81</v>
      </c>
      <c r="BK220" s="151">
        <f>ROUND(I220*H220,2)</f>
        <v>0</v>
      </c>
      <c r="BL220" s="16" t="s">
        <v>137</v>
      </c>
      <c r="BM220" s="150" t="s">
        <v>286</v>
      </c>
    </row>
    <row r="221" spans="2:65" s="1" customFormat="1" ht="16.5" customHeight="1">
      <c r="B221" s="31"/>
      <c r="C221" s="174" t="s">
        <v>287</v>
      </c>
      <c r="D221" s="174" t="s">
        <v>254</v>
      </c>
      <c r="E221" s="175" t="s">
        <v>288</v>
      </c>
      <c r="F221" s="176" t="s">
        <v>289</v>
      </c>
      <c r="G221" s="177" t="s">
        <v>171</v>
      </c>
      <c r="H221" s="178">
        <v>12.375</v>
      </c>
      <c r="I221" s="179"/>
      <c r="J221" s="180">
        <f>ROUND(I221*H221,2)</f>
        <v>0</v>
      </c>
      <c r="K221" s="181"/>
      <c r="L221" s="182"/>
      <c r="M221" s="183" t="s">
        <v>1</v>
      </c>
      <c r="N221" s="184" t="s">
        <v>38</v>
      </c>
      <c r="P221" s="148">
        <f>O221*H221</f>
        <v>0</v>
      </c>
      <c r="Q221" s="148">
        <v>5.6120000000000003E-2</v>
      </c>
      <c r="R221" s="148">
        <f>Q221*H221</f>
        <v>0.69448500000000002</v>
      </c>
      <c r="S221" s="148">
        <v>0</v>
      </c>
      <c r="T221" s="149">
        <f>S221*H221</f>
        <v>0</v>
      </c>
      <c r="AR221" s="150" t="s">
        <v>146</v>
      </c>
      <c r="AT221" s="150" t="s">
        <v>254</v>
      </c>
      <c r="AU221" s="150" t="s">
        <v>83</v>
      </c>
      <c r="AY221" s="16" t="s">
        <v>131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6" t="s">
        <v>81</v>
      </c>
      <c r="BK221" s="151">
        <f>ROUND(I221*H221,2)</f>
        <v>0</v>
      </c>
      <c r="BL221" s="16" t="s">
        <v>137</v>
      </c>
      <c r="BM221" s="150" t="s">
        <v>290</v>
      </c>
    </row>
    <row r="222" spans="2:65" s="13" customFormat="1">
      <c r="B222" s="158"/>
      <c r="D222" s="153" t="s">
        <v>165</v>
      </c>
      <c r="E222" s="159" t="s">
        <v>1</v>
      </c>
      <c r="F222" s="160" t="s">
        <v>291</v>
      </c>
      <c r="H222" s="161">
        <v>12.375</v>
      </c>
      <c r="I222" s="162"/>
      <c r="L222" s="158"/>
      <c r="M222" s="163"/>
      <c r="T222" s="164"/>
      <c r="AT222" s="159" t="s">
        <v>165</v>
      </c>
      <c r="AU222" s="159" t="s">
        <v>83</v>
      </c>
      <c r="AV222" s="13" t="s">
        <v>83</v>
      </c>
      <c r="AW222" s="13" t="s">
        <v>30</v>
      </c>
      <c r="AX222" s="13" t="s">
        <v>73</v>
      </c>
      <c r="AY222" s="159" t="s">
        <v>131</v>
      </c>
    </row>
    <row r="223" spans="2:65" s="14" customFormat="1">
      <c r="B223" s="165"/>
      <c r="D223" s="153" t="s">
        <v>165</v>
      </c>
      <c r="E223" s="166" t="s">
        <v>1</v>
      </c>
      <c r="F223" s="167" t="s">
        <v>168</v>
      </c>
      <c r="H223" s="168">
        <v>12.375</v>
      </c>
      <c r="I223" s="169"/>
      <c r="L223" s="165"/>
      <c r="M223" s="170"/>
      <c r="T223" s="171"/>
      <c r="AT223" s="166" t="s">
        <v>165</v>
      </c>
      <c r="AU223" s="166" t="s">
        <v>83</v>
      </c>
      <c r="AV223" s="14" t="s">
        <v>137</v>
      </c>
      <c r="AW223" s="14" t="s">
        <v>30</v>
      </c>
      <c r="AX223" s="14" t="s">
        <v>81</v>
      </c>
      <c r="AY223" s="166" t="s">
        <v>131</v>
      </c>
    </row>
    <row r="224" spans="2:65" s="1" customFormat="1" ht="24.2" customHeight="1">
      <c r="B224" s="31"/>
      <c r="C224" s="139" t="s">
        <v>223</v>
      </c>
      <c r="D224" s="139" t="s">
        <v>133</v>
      </c>
      <c r="E224" s="140" t="s">
        <v>292</v>
      </c>
      <c r="F224" s="141" t="s">
        <v>293</v>
      </c>
      <c r="G224" s="142" t="s">
        <v>171</v>
      </c>
      <c r="H224" s="143">
        <v>99.95</v>
      </c>
      <c r="I224" s="144"/>
      <c r="J224" s="145">
        <f>ROUND(I224*H224,2)</f>
        <v>0</v>
      </c>
      <c r="K224" s="146"/>
      <c r="L224" s="31"/>
      <c r="M224" s="147" t="s">
        <v>1</v>
      </c>
      <c r="N224" s="114" t="s">
        <v>38</v>
      </c>
      <c r="P224" s="148">
        <f>O224*H224</f>
        <v>0</v>
      </c>
      <c r="Q224" s="148">
        <v>0.10095</v>
      </c>
      <c r="R224" s="148">
        <f>Q224*H224</f>
        <v>10.089952500000001</v>
      </c>
      <c r="S224" s="148">
        <v>0</v>
      </c>
      <c r="T224" s="149">
        <f>S224*H224</f>
        <v>0</v>
      </c>
      <c r="AR224" s="150" t="s">
        <v>137</v>
      </c>
      <c r="AT224" s="150" t="s">
        <v>133</v>
      </c>
      <c r="AU224" s="150" t="s">
        <v>83</v>
      </c>
      <c r="AY224" s="16" t="s">
        <v>131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6" t="s">
        <v>81</v>
      </c>
      <c r="BK224" s="151">
        <f>ROUND(I224*H224,2)</f>
        <v>0</v>
      </c>
      <c r="BL224" s="16" t="s">
        <v>137</v>
      </c>
      <c r="BM224" s="150" t="s">
        <v>294</v>
      </c>
    </row>
    <row r="225" spans="2:65" s="1" customFormat="1" ht="16.5" customHeight="1">
      <c r="B225" s="31"/>
      <c r="C225" s="174" t="s">
        <v>295</v>
      </c>
      <c r="D225" s="174" t="s">
        <v>254</v>
      </c>
      <c r="E225" s="175" t="s">
        <v>296</v>
      </c>
      <c r="F225" s="176" t="s">
        <v>297</v>
      </c>
      <c r="G225" s="177" t="s">
        <v>171</v>
      </c>
      <c r="H225" s="178">
        <v>109.94499999999999</v>
      </c>
      <c r="I225" s="179"/>
      <c r="J225" s="180">
        <f>ROUND(I225*H225,2)</f>
        <v>0</v>
      </c>
      <c r="K225" s="181"/>
      <c r="L225" s="182"/>
      <c r="M225" s="183" t="s">
        <v>1</v>
      </c>
      <c r="N225" s="184" t="s">
        <v>38</v>
      </c>
      <c r="P225" s="148">
        <f>O225*H225</f>
        <v>0</v>
      </c>
      <c r="Q225" s="148">
        <v>2.4E-2</v>
      </c>
      <c r="R225" s="148">
        <f>Q225*H225</f>
        <v>2.6386799999999999</v>
      </c>
      <c r="S225" s="148">
        <v>0</v>
      </c>
      <c r="T225" s="149">
        <f>S225*H225</f>
        <v>0</v>
      </c>
      <c r="AR225" s="150" t="s">
        <v>146</v>
      </c>
      <c r="AT225" s="150" t="s">
        <v>254</v>
      </c>
      <c r="AU225" s="150" t="s">
        <v>83</v>
      </c>
      <c r="AY225" s="16" t="s">
        <v>131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6" t="s">
        <v>81</v>
      </c>
      <c r="BK225" s="151">
        <f>ROUND(I225*H225,2)</f>
        <v>0</v>
      </c>
      <c r="BL225" s="16" t="s">
        <v>137</v>
      </c>
      <c r="BM225" s="150" t="s">
        <v>298</v>
      </c>
    </row>
    <row r="226" spans="2:65" s="13" customFormat="1">
      <c r="B226" s="158"/>
      <c r="D226" s="153" t="s">
        <v>165</v>
      </c>
      <c r="E226" s="159" t="s">
        <v>1</v>
      </c>
      <c r="F226" s="160" t="s">
        <v>299</v>
      </c>
      <c r="H226" s="161">
        <v>109.94499999999999</v>
      </c>
      <c r="I226" s="162"/>
      <c r="L226" s="158"/>
      <c r="M226" s="163"/>
      <c r="T226" s="164"/>
      <c r="AT226" s="159" t="s">
        <v>165</v>
      </c>
      <c r="AU226" s="159" t="s">
        <v>83</v>
      </c>
      <c r="AV226" s="13" t="s">
        <v>83</v>
      </c>
      <c r="AW226" s="13" t="s">
        <v>30</v>
      </c>
      <c r="AX226" s="13" t="s">
        <v>73</v>
      </c>
      <c r="AY226" s="159" t="s">
        <v>131</v>
      </c>
    </row>
    <row r="227" spans="2:65" s="14" customFormat="1">
      <c r="B227" s="165"/>
      <c r="D227" s="153" t="s">
        <v>165</v>
      </c>
      <c r="E227" s="166" t="s">
        <v>1</v>
      </c>
      <c r="F227" s="167" t="s">
        <v>168</v>
      </c>
      <c r="H227" s="168">
        <v>109.94499999999999</v>
      </c>
      <c r="I227" s="169"/>
      <c r="L227" s="165"/>
      <c r="M227" s="170"/>
      <c r="T227" s="171"/>
      <c r="AT227" s="166" t="s">
        <v>165</v>
      </c>
      <c r="AU227" s="166" t="s">
        <v>83</v>
      </c>
      <c r="AV227" s="14" t="s">
        <v>137</v>
      </c>
      <c r="AW227" s="14" t="s">
        <v>30</v>
      </c>
      <c r="AX227" s="14" t="s">
        <v>81</v>
      </c>
      <c r="AY227" s="166" t="s">
        <v>131</v>
      </c>
    </row>
    <row r="228" spans="2:65" s="1" customFormat="1" ht="16.5" customHeight="1">
      <c r="B228" s="31"/>
      <c r="C228" s="174" t="s">
        <v>227</v>
      </c>
      <c r="D228" s="174" t="s">
        <v>254</v>
      </c>
      <c r="E228" s="175" t="s">
        <v>300</v>
      </c>
      <c r="F228" s="176" t="s">
        <v>301</v>
      </c>
      <c r="G228" s="177" t="s">
        <v>180</v>
      </c>
      <c r="H228" s="178">
        <v>17.25</v>
      </c>
      <c r="I228" s="179"/>
      <c r="J228" s="180">
        <f>ROUND(I228*H228,2)</f>
        <v>0</v>
      </c>
      <c r="K228" s="181"/>
      <c r="L228" s="182"/>
      <c r="M228" s="183" t="s">
        <v>1</v>
      </c>
      <c r="N228" s="184" t="s">
        <v>38</v>
      </c>
      <c r="P228" s="148">
        <f>O228*H228</f>
        <v>0</v>
      </c>
      <c r="Q228" s="148">
        <v>2.4289999999999998</v>
      </c>
      <c r="R228" s="148">
        <f>Q228*H228</f>
        <v>41.90025</v>
      </c>
      <c r="S228" s="148">
        <v>0</v>
      </c>
      <c r="T228" s="149">
        <f>S228*H228</f>
        <v>0</v>
      </c>
      <c r="AR228" s="150" t="s">
        <v>146</v>
      </c>
      <c r="AT228" s="150" t="s">
        <v>254</v>
      </c>
      <c r="AU228" s="150" t="s">
        <v>83</v>
      </c>
      <c r="AY228" s="16" t="s">
        <v>131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6" t="s">
        <v>81</v>
      </c>
      <c r="BK228" s="151">
        <f>ROUND(I228*H228,2)</f>
        <v>0</v>
      </c>
      <c r="BL228" s="16" t="s">
        <v>137</v>
      </c>
      <c r="BM228" s="150" t="s">
        <v>302</v>
      </c>
    </row>
    <row r="229" spans="2:65" s="13" customFormat="1">
      <c r="B229" s="158"/>
      <c r="D229" s="153" t="s">
        <v>165</v>
      </c>
      <c r="E229" s="159" t="s">
        <v>1</v>
      </c>
      <c r="F229" s="160" t="s">
        <v>303</v>
      </c>
      <c r="H229" s="161">
        <v>17.25</v>
      </c>
      <c r="I229" s="162"/>
      <c r="L229" s="158"/>
      <c r="M229" s="163"/>
      <c r="T229" s="164"/>
      <c r="AT229" s="159" t="s">
        <v>165</v>
      </c>
      <c r="AU229" s="159" t="s">
        <v>83</v>
      </c>
      <c r="AV229" s="13" t="s">
        <v>83</v>
      </c>
      <c r="AW229" s="13" t="s">
        <v>30</v>
      </c>
      <c r="AX229" s="13" t="s">
        <v>73</v>
      </c>
      <c r="AY229" s="159" t="s">
        <v>131</v>
      </c>
    </row>
    <row r="230" spans="2:65" s="14" customFormat="1">
      <c r="B230" s="165"/>
      <c r="D230" s="153" t="s">
        <v>165</v>
      </c>
      <c r="E230" s="166" t="s">
        <v>1</v>
      </c>
      <c r="F230" s="167" t="s">
        <v>168</v>
      </c>
      <c r="H230" s="168">
        <v>17.25</v>
      </c>
      <c r="I230" s="169"/>
      <c r="L230" s="165"/>
      <c r="M230" s="170"/>
      <c r="T230" s="171"/>
      <c r="AT230" s="166" t="s">
        <v>165</v>
      </c>
      <c r="AU230" s="166" t="s">
        <v>83</v>
      </c>
      <c r="AV230" s="14" t="s">
        <v>137</v>
      </c>
      <c r="AW230" s="14" t="s">
        <v>30</v>
      </c>
      <c r="AX230" s="14" t="s">
        <v>81</v>
      </c>
      <c r="AY230" s="166" t="s">
        <v>131</v>
      </c>
    </row>
    <row r="231" spans="2:65" s="1" customFormat="1" ht="24.2" customHeight="1">
      <c r="B231" s="31"/>
      <c r="C231" s="139" t="s">
        <v>304</v>
      </c>
      <c r="D231" s="139" t="s">
        <v>133</v>
      </c>
      <c r="E231" s="140" t="s">
        <v>305</v>
      </c>
      <c r="F231" s="141" t="s">
        <v>306</v>
      </c>
      <c r="G231" s="142" t="s">
        <v>136</v>
      </c>
      <c r="H231" s="143">
        <v>248.6</v>
      </c>
      <c r="I231" s="144"/>
      <c r="J231" s="145">
        <f>ROUND(I231*H231,2)</f>
        <v>0</v>
      </c>
      <c r="K231" s="146"/>
      <c r="L231" s="31"/>
      <c r="M231" s="147" t="s">
        <v>1</v>
      </c>
      <c r="N231" s="114" t="s">
        <v>38</v>
      </c>
      <c r="P231" s="148">
        <f>O231*H231</f>
        <v>0</v>
      </c>
      <c r="Q231" s="148">
        <v>6.8999999999999997E-4</v>
      </c>
      <c r="R231" s="148">
        <f>Q231*H231</f>
        <v>0.17153399999999999</v>
      </c>
      <c r="S231" s="148">
        <v>0</v>
      </c>
      <c r="T231" s="149">
        <f>S231*H231</f>
        <v>0</v>
      </c>
      <c r="AR231" s="150" t="s">
        <v>137</v>
      </c>
      <c r="AT231" s="150" t="s">
        <v>133</v>
      </c>
      <c r="AU231" s="150" t="s">
        <v>83</v>
      </c>
      <c r="AY231" s="16" t="s">
        <v>131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6" t="s">
        <v>81</v>
      </c>
      <c r="BK231" s="151">
        <f>ROUND(I231*H231,2)</f>
        <v>0</v>
      </c>
      <c r="BL231" s="16" t="s">
        <v>137</v>
      </c>
      <c r="BM231" s="150" t="s">
        <v>307</v>
      </c>
    </row>
    <row r="232" spans="2:65" s="13" customFormat="1">
      <c r="B232" s="158"/>
      <c r="D232" s="153" t="s">
        <v>165</v>
      </c>
      <c r="E232" s="159" t="s">
        <v>1</v>
      </c>
      <c r="F232" s="160" t="s">
        <v>308</v>
      </c>
      <c r="H232" s="161">
        <v>248.6</v>
      </c>
      <c r="I232" s="162"/>
      <c r="L232" s="158"/>
      <c r="M232" s="163"/>
      <c r="T232" s="164"/>
      <c r="AT232" s="159" t="s">
        <v>165</v>
      </c>
      <c r="AU232" s="159" t="s">
        <v>83</v>
      </c>
      <c r="AV232" s="13" t="s">
        <v>83</v>
      </c>
      <c r="AW232" s="13" t="s">
        <v>30</v>
      </c>
      <c r="AX232" s="13" t="s">
        <v>73</v>
      </c>
      <c r="AY232" s="159" t="s">
        <v>131</v>
      </c>
    </row>
    <row r="233" spans="2:65" s="14" customFormat="1">
      <c r="B233" s="165"/>
      <c r="D233" s="153" t="s">
        <v>165</v>
      </c>
      <c r="E233" s="166" t="s">
        <v>1</v>
      </c>
      <c r="F233" s="167" t="s">
        <v>168</v>
      </c>
      <c r="H233" s="168">
        <v>248.6</v>
      </c>
      <c r="I233" s="169"/>
      <c r="L233" s="165"/>
      <c r="M233" s="170"/>
      <c r="T233" s="171"/>
      <c r="AT233" s="166" t="s">
        <v>165</v>
      </c>
      <c r="AU233" s="166" t="s">
        <v>83</v>
      </c>
      <c r="AV233" s="14" t="s">
        <v>137</v>
      </c>
      <c r="AW233" s="14" t="s">
        <v>30</v>
      </c>
      <c r="AX233" s="14" t="s">
        <v>81</v>
      </c>
      <c r="AY233" s="166" t="s">
        <v>131</v>
      </c>
    </row>
    <row r="234" spans="2:65" s="1" customFormat="1" ht="21.75" customHeight="1">
      <c r="B234" s="31"/>
      <c r="C234" s="139" t="s">
        <v>233</v>
      </c>
      <c r="D234" s="139" t="s">
        <v>133</v>
      </c>
      <c r="E234" s="140" t="s">
        <v>309</v>
      </c>
      <c r="F234" s="141" t="s">
        <v>310</v>
      </c>
      <c r="G234" s="142" t="s">
        <v>171</v>
      </c>
      <c r="H234" s="143">
        <v>4</v>
      </c>
      <c r="I234" s="144"/>
      <c r="J234" s="145">
        <f>ROUND(I234*H234,2)</f>
        <v>0</v>
      </c>
      <c r="K234" s="146"/>
      <c r="L234" s="31"/>
      <c r="M234" s="147" t="s">
        <v>1</v>
      </c>
      <c r="N234" s="114" t="s">
        <v>38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137</v>
      </c>
      <c r="AT234" s="150" t="s">
        <v>133</v>
      </c>
      <c r="AU234" s="150" t="s">
        <v>83</v>
      </c>
      <c r="AY234" s="16" t="s">
        <v>131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6" t="s">
        <v>81</v>
      </c>
      <c r="BK234" s="151">
        <f>ROUND(I234*H234,2)</f>
        <v>0</v>
      </c>
      <c r="BL234" s="16" t="s">
        <v>137</v>
      </c>
      <c r="BM234" s="150" t="s">
        <v>311</v>
      </c>
    </row>
    <row r="235" spans="2:65" s="1" customFormat="1" ht="24.2" customHeight="1">
      <c r="B235" s="31"/>
      <c r="C235" s="139" t="s">
        <v>312</v>
      </c>
      <c r="D235" s="139" t="s">
        <v>133</v>
      </c>
      <c r="E235" s="140" t="s">
        <v>313</v>
      </c>
      <c r="F235" s="141" t="s">
        <v>314</v>
      </c>
      <c r="G235" s="142" t="s">
        <v>136</v>
      </c>
      <c r="H235" s="143">
        <v>319.8</v>
      </c>
      <c r="I235" s="144"/>
      <c r="J235" s="145">
        <f>ROUND(I235*H235,2)</f>
        <v>0</v>
      </c>
      <c r="K235" s="146"/>
      <c r="L235" s="31"/>
      <c r="M235" s="147" t="s">
        <v>1</v>
      </c>
      <c r="N235" s="114" t="s">
        <v>38</v>
      </c>
      <c r="P235" s="148">
        <f>O235*H235</f>
        <v>0</v>
      </c>
      <c r="Q235" s="148">
        <v>0</v>
      </c>
      <c r="R235" s="148">
        <f>Q235*H235</f>
        <v>0</v>
      </c>
      <c r="S235" s="148">
        <v>0.02</v>
      </c>
      <c r="T235" s="149">
        <f>S235*H235</f>
        <v>6.3960000000000008</v>
      </c>
      <c r="AR235" s="150" t="s">
        <v>137</v>
      </c>
      <c r="AT235" s="150" t="s">
        <v>133</v>
      </c>
      <c r="AU235" s="150" t="s">
        <v>83</v>
      </c>
      <c r="AY235" s="16" t="s">
        <v>131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6" t="s">
        <v>81</v>
      </c>
      <c r="BK235" s="151">
        <f>ROUND(I235*H235,2)</f>
        <v>0</v>
      </c>
      <c r="BL235" s="16" t="s">
        <v>137</v>
      </c>
      <c r="BM235" s="150" t="s">
        <v>315</v>
      </c>
    </row>
    <row r="236" spans="2:65" s="13" customFormat="1">
      <c r="B236" s="158"/>
      <c r="D236" s="153" t="s">
        <v>165</v>
      </c>
      <c r="E236" s="159" t="s">
        <v>1</v>
      </c>
      <c r="F236" s="160" t="s">
        <v>242</v>
      </c>
      <c r="H236" s="161">
        <v>319.8</v>
      </c>
      <c r="I236" s="162"/>
      <c r="L236" s="158"/>
      <c r="M236" s="163"/>
      <c r="T236" s="164"/>
      <c r="AT236" s="159" t="s">
        <v>165</v>
      </c>
      <c r="AU236" s="159" t="s">
        <v>83</v>
      </c>
      <c r="AV236" s="13" t="s">
        <v>83</v>
      </c>
      <c r="AW236" s="13" t="s">
        <v>30</v>
      </c>
      <c r="AX236" s="13" t="s">
        <v>73</v>
      </c>
      <c r="AY236" s="159" t="s">
        <v>131</v>
      </c>
    </row>
    <row r="237" spans="2:65" s="14" customFormat="1">
      <c r="B237" s="165"/>
      <c r="D237" s="153" t="s">
        <v>165</v>
      </c>
      <c r="E237" s="166" t="s">
        <v>1</v>
      </c>
      <c r="F237" s="167" t="s">
        <v>168</v>
      </c>
      <c r="H237" s="168">
        <v>319.8</v>
      </c>
      <c r="I237" s="169"/>
      <c r="L237" s="165"/>
      <c r="M237" s="170"/>
      <c r="T237" s="171"/>
      <c r="AT237" s="166" t="s">
        <v>165</v>
      </c>
      <c r="AU237" s="166" t="s">
        <v>83</v>
      </c>
      <c r="AV237" s="14" t="s">
        <v>137</v>
      </c>
      <c r="AW237" s="14" t="s">
        <v>30</v>
      </c>
      <c r="AX237" s="14" t="s">
        <v>81</v>
      </c>
      <c r="AY237" s="166" t="s">
        <v>131</v>
      </c>
    </row>
    <row r="238" spans="2:65" s="1" customFormat="1" ht="16.5" customHeight="1">
      <c r="B238" s="31"/>
      <c r="C238" s="139" t="s">
        <v>236</v>
      </c>
      <c r="D238" s="139" t="s">
        <v>133</v>
      </c>
      <c r="E238" s="140" t="s">
        <v>316</v>
      </c>
      <c r="F238" s="141" t="s">
        <v>317</v>
      </c>
      <c r="G238" s="142" t="s">
        <v>180</v>
      </c>
      <c r="H238" s="143">
        <v>31.44</v>
      </c>
      <c r="I238" s="144"/>
      <c r="J238" s="145">
        <f>ROUND(I238*H238,2)</f>
        <v>0</v>
      </c>
      <c r="K238" s="146"/>
      <c r="L238" s="31"/>
      <c r="M238" s="147" t="s">
        <v>1</v>
      </c>
      <c r="N238" s="114" t="s">
        <v>38</v>
      </c>
      <c r="P238" s="148">
        <f>O238*H238</f>
        <v>0</v>
      </c>
      <c r="Q238" s="148">
        <v>0</v>
      </c>
      <c r="R238" s="148">
        <f>Q238*H238</f>
        <v>0</v>
      </c>
      <c r="S238" s="148">
        <v>2.4</v>
      </c>
      <c r="T238" s="149">
        <f>S238*H238</f>
        <v>75.456000000000003</v>
      </c>
      <c r="AR238" s="150" t="s">
        <v>137</v>
      </c>
      <c r="AT238" s="150" t="s">
        <v>133</v>
      </c>
      <c r="AU238" s="150" t="s">
        <v>83</v>
      </c>
      <c r="AY238" s="16" t="s">
        <v>131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6" t="s">
        <v>81</v>
      </c>
      <c r="BK238" s="151">
        <f>ROUND(I238*H238,2)</f>
        <v>0</v>
      </c>
      <c r="BL238" s="16" t="s">
        <v>137</v>
      </c>
      <c r="BM238" s="150" t="s">
        <v>318</v>
      </c>
    </row>
    <row r="239" spans="2:65" s="13" customFormat="1" ht="22.5">
      <c r="B239" s="158"/>
      <c r="D239" s="153" t="s">
        <v>165</v>
      </c>
      <c r="E239" s="159" t="s">
        <v>1</v>
      </c>
      <c r="F239" s="160" t="s">
        <v>319</v>
      </c>
      <c r="H239" s="161">
        <v>31.44</v>
      </c>
      <c r="I239" s="162"/>
      <c r="L239" s="158"/>
      <c r="M239" s="163"/>
      <c r="T239" s="164"/>
      <c r="AT239" s="159" t="s">
        <v>165</v>
      </c>
      <c r="AU239" s="159" t="s">
        <v>83</v>
      </c>
      <c r="AV239" s="13" t="s">
        <v>83</v>
      </c>
      <c r="AW239" s="13" t="s">
        <v>30</v>
      </c>
      <c r="AX239" s="13" t="s">
        <v>73</v>
      </c>
      <c r="AY239" s="159" t="s">
        <v>131</v>
      </c>
    </row>
    <row r="240" spans="2:65" s="14" customFormat="1">
      <c r="B240" s="165"/>
      <c r="D240" s="153" t="s">
        <v>165</v>
      </c>
      <c r="E240" s="166" t="s">
        <v>1</v>
      </c>
      <c r="F240" s="167" t="s">
        <v>168</v>
      </c>
      <c r="H240" s="168">
        <v>31.44</v>
      </c>
      <c r="I240" s="169"/>
      <c r="L240" s="165"/>
      <c r="M240" s="170"/>
      <c r="T240" s="171"/>
      <c r="AT240" s="166" t="s">
        <v>165</v>
      </c>
      <c r="AU240" s="166" t="s">
        <v>83</v>
      </c>
      <c r="AV240" s="14" t="s">
        <v>137</v>
      </c>
      <c r="AW240" s="14" t="s">
        <v>30</v>
      </c>
      <c r="AX240" s="14" t="s">
        <v>81</v>
      </c>
      <c r="AY240" s="166" t="s">
        <v>131</v>
      </c>
    </row>
    <row r="241" spans="2:65" s="1" customFormat="1" ht="16.5" customHeight="1">
      <c r="B241" s="31"/>
      <c r="C241" s="139" t="s">
        <v>320</v>
      </c>
      <c r="D241" s="139" t="s">
        <v>133</v>
      </c>
      <c r="E241" s="140" t="s">
        <v>321</v>
      </c>
      <c r="F241" s="141" t="s">
        <v>322</v>
      </c>
      <c r="G241" s="142" t="s">
        <v>180</v>
      </c>
      <c r="H241" s="143">
        <v>22.925000000000001</v>
      </c>
      <c r="I241" s="144"/>
      <c r="J241" s="145">
        <f>ROUND(I241*H241,2)</f>
        <v>0</v>
      </c>
      <c r="K241" s="146"/>
      <c r="L241" s="31"/>
      <c r="M241" s="147" t="s">
        <v>1</v>
      </c>
      <c r="N241" s="114" t="s">
        <v>38</v>
      </c>
      <c r="P241" s="148">
        <f>O241*H241</f>
        <v>0</v>
      </c>
      <c r="Q241" s="148">
        <v>0</v>
      </c>
      <c r="R241" s="148">
        <f>Q241*H241</f>
        <v>0</v>
      </c>
      <c r="S241" s="148">
        <v>2.4</v>
      </c>
      <c r="T241" s="149">
        <f>S241*H241</f>
        <v>55.02</v>
      </c>
      <c r="AR241" s="150" t="s">
        <v>137</v>
      </c>
      <c r="AT241" s="150" t="s">
        <v>133</v>
      </c>
      <c r="AU241" s="150" t="s">
        <v>83</v>
      </c>
      <c r="AY241" s="16" t="s">
        <v>131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6" t="s">
        <v>81</v>
      </c>
      <c r="BK241" s="151">
        <f>ROUND(I241*H241,2)</f>
        <v>0</v>
      </c>
      <c r="BL241" s="16" t="s">
        <v>137</v>
      </c>
      <c r="BM241" s="150" t="s">
        <v>323</v>
      </c>
    </row>
    <row r="242" spans="2:65" s="13" customFormat="1" ht="22.5">
      <c r="B242" s="158"/>
      <c r="D242" s="153" t="s">
        <v>165</v>
      </c>
      <c r="E242" s="159" t="s">
        <v>1</v>
      </c>
      <c r="F242" s="160" t="s">
        <v>324</v>
      </c>
      <c r="H242" s="161">
        <v>22.925000000000001</v>
      </c>
      <c r="I242" s="162"/>
      <c r="L242" s="158"/>
      <c r="M242" s="163"/>
      <c r="T242" s="164"/>
      <c r="AT242" s="159" t="s">
        <v>165</v>
      </c>
      <c r="AU242" s="159" t="s">
        <v>83</v>
      </c>
      <c r="AV242" s="13" t="s">
        <v>83</v>
      </c>
      <c r="AW242" s="13" t="s">
        <v>30</v>
      </c>
      <c r="AX242" s="13" t="s">
        <v>73</v>
      </c>
      <c r="AY242" s="159" t="s">
        <v>131</v>
      </c>
    </row>
    <row r="243" spans="2:65" s="14" customFormat="1">
      <c r="B243" s="165"/>
      <c r="D243" s="153" t="s">
        <v>165</v>
      </c>
      <c r="E243" s="166" t="s">
        <v>1</v>
      </c>
      <c r="F243" s="167" t="s">
        <v>168</v>
      </c>
      <c r="H243" s="168">
        <v>22.925000000000001</v>
      </c>
      <c r="I243" s="169"/>
      <c r="L243" s="165"/>
      <c r="M243" s="170"/>
      <c r="T243" s="171"/>
      <c r="AT243" s="166" t="s">
        <v>165</v>
      </c>
      <c r="AU243" s="166" t="s">
        <v>83</v>
      </c>
      <c r="AV243" s="14" t="s">
        <v>137</v>
      </c>
      <c r="AW243" s="14" t="s">
        <v>30</v>
      </c>
      <c r="AX243" s="14" t="s">
        <v>81</v>
      </c>
      <c r="AY243" s="166" t="s">
        <v>131</v>
      </c>
    </row>
    <row r="244" spans="2:65" s="1" customFormat="1" ht="24.2" customHeight="1">
      <c r="B244" s="31"/>
      <c r="C244" s="139" t="s">
        <v>241</v>
      </c>
      <c r="D244" s="139" t="s">
        <v>133</v>
      </c>
      <c r="E244" s="140" t="s">
        <v>325</v>
      </c>
      <c r="F244" s="141" t="s">
        <v>326</v>
      </c>
      <c r="G244" s="142" t="s">
        <v>136</v>
      </c>
      <c r="H244" s="143">
        <v>20.5</v>
      </c>
      <c r="I244" s="144"/>
      <c r="J244" s="145">
        <f>ROUND(I244*H244,2)</f>
        <v>0</v>
      </c>
      <c r="K244" s="146"/>
      <c r="L244" s="31"/>
      <c r="M244" s="147" t="s">
        <v>1</v>
      </c>
      <c r="N244" s="114" t="s">
        <v>38</v>
      </c>
      <c r="P244" s="148">
        <f>O244*H244</f>
        <v>0</v>
      </c>
      <c r="Q244" s="148">
        <v>0</v>
      </c>
      <c r="R244" s="148">
        <f>Q244*H244</f>
        <v>0</v>
      </c>
      <c r="S244" s="148">
        <v>6.5000000000000002E-2</v>
      </c>
      <c r="T244" s="149">
        <f>S244*H244</f>
        <v>1.3325</v>
      </c>
      <c r="AR244" s="150" t="s">
        <v>137</v>
      </c>
      <c r="AT244" s="150" t="s">
        <v>133</v>
      </c>
      <c r="AU244" s="150" t="s">
        <v>83</v>
      </c>
      <c r="AY244" s="16" t="s">
        <v>131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6" t="s">
        <v>81</v>
      </c>
      <c r="BK244" s="151">
        <f>ROUND(I244*H244,2)</f>
        <v>0</v>
      </c>
      <c r="BL244" s="16" t="s">
        <v>137</v>
      </c>
      <c r="BM244" s="150" t="s">
        <v>327</v>
      </c>
    </row>
    <row r="245" spans="2:65" s="1" customFormat="1" ht="37.9" customHeight="1">
      <c r="B245" s="31"/>
      <c r="C245" s="234" t="s">
        <v>328</v>
      </c>
      <c r="D245" s="234" t="s">
        <v>133</v>
      </c>
      <c r="E245" s="235" t="s">
        <v>329</v>
      </c>
      <c r="F245" s="236" t="s">
        <v>330</v>
      </c>
      <c r="G245" s="237" t="s">
        <v>136</v>
      </c>
      <c r="H245" s="238">
        <v>1050</v>
      </c>
      <c r="I245" s="144"/>
      <c r="J245" s="145">
        <f>ROUND(I245*H245,2)</f>
        <v>0</v>
      </c>
      <c r="K245" s="146"/>
      <c r="L245" s="31"/>
      <c r="M245" s="147" t="s">
        <v>1</v>
      </c>
      <c r="N245" s="114" t="s">
        <v>38</v>
      </c>
      <c r="P245" s="148">
        <f>O245*H245</f>
        <v>0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137</v>
      </c>
      <c r="AT245" s="150" t="s">
        <v>133</v>
      </c>
      <c r="AU245" s="150" t="s">
        <v>83</v>
      </c>
      <c r="AY245" s="16" t="s">
        <v>131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6" t="s">
        <v>81</v>
      </c>
      <c r="BK245" s="151">
        <f>ROUND(I245*H245,2)</f>
        <v>0</v>
      </c>
      <c r="BL245" s="16" t="s">
        <v>137</v>
      </c>
      <c r="BM245" s="150" t="s">
        <v>331</v>
      </c>
    </row>
    <row r="246" spans="2:65" s="1" customFormat="1" ht="136.5">
      <c r="B246" s="31"/>
      <c r="C246" s="251"/>
      <c r="D246" s="240" t="s">
        <v>187</v>
      </c>
      <c r="E246" s="251"/>
      <c r="F246" s="252" t="s">
        <v>332</v>
      </c>
      <c r="G246" s="251"/>
      <c r="H246" s="251"/>
      <c r="I246" s="115"/>
      <c r="L246" s="31"/>
      <c r="M246" s="173"/>
      <c r="T246" s="55"/>
      <c r="AT246" s="16" t="s">
        <v>187</v>
      </c>
      <c r="AU246" s="16" t="s">
        <v>83</v>
      </c>
    </row>
    <row r="247" spans="2:65" s="11" customFormat="1" ht="22.9" customHeight="1">
      <c r="B247" s="127"/>
      <c r="D247" s="128" t="s">
        <v>72</v>
      </c>
      <c r="E247" s="137" t="s">
        <v>333</v>
      </c>
      <c r="F247" s="137" t="s">
        <v>334</v>
      </c>
      <c r="I247" s="130"/>
      <c r="J247" s="138">
        <f>BK247</f>
        <v>0</v>
      </c>
      <c r="L247" s="127"/>
      <c r="M247" s="132"/>
      <c r="P247" s="133">
        <f>SUM(P248:P254)</f>
        <v>0</v>
      </c>
      <c r="R247" s="133">
        <f>SUM(R248:R254)</f>
        <v>0</v>
      </c>
      <c r="T247" s="134">
        <f>SUM(T248:T254)</f>
        <v>0</v>
      </c>
      <c r="AR247" s="128" t="s">
        <v>81</v>
      </c>
      <c r="AT247" s="135" t="s">
        <v>72</v>
      </c>
      <c r="AU247" s="135" t="s">
        <v>81</v>
      </c>
      <c r="AY247" s="128" t="s">
        <v>131</v>
      </c>
      <c r="BK247" s="136">
        <f>SUM(BK248:BK254)</f>
        <v>0</v>
      </c>
    </row>
    <row r="248" spans="2:65" s="1" customFormat="1" ht="24.2" customHeight="1">
      <c r="B248" s="31"/>
      <c r="C248" s="234" t="s">
        <v>245</v>
      </c>
      <c r="D248" s="234" t="s">
        <v>133</v>
      </c>
      <c r="E248" s="235" t="s">
        <v>335</v>
      </c>
      <c r="F248" s="236" t="s">
        <v>336</v>
      </c>
      <c r="G248" s="237" t="s">
        <v>200</v>
      </c>
      <c r="H248" s="238">
        <v>733.08900000000006</v>
      </c>
      <c r="I248" s="144"/>
      <c r="J248" s="145">
        <f>ROUND(I248*H248,2)</f>
        <v>0</v>
      </c>
      <c r="K248" s="146"/>
      <c r="L248" s="31"/>
      <c r="M248" s="147" t="s">
        <v>1</v>
      </c>
      <c r="N248" s="114" t="s">
        <v>38</v>
      </c>
      <c r="P248" s="148">
        <f>O248*H248</f>
        <v>0</v>
      </c>
      <c r="Q248" s="148">
        <v>0</v>
      </c>
      <c r="R248" s="148">
        <f>Q248*H248</f>
        <v>0</v>
      </c>
      <c r="S248" s="148">
        <v>0</v>
      </c>
      <c r="T248" s="149">
        <f>S248*H248</f>
        <v>0</v>
      </c>
      <c r="AR248" s="150" t="s">
        <v>137</v>
      </c>
      <c r="AT248" s="150" t="s">
        <v>133</v>
      </c>
      <c r="AU248" s="150" t="s">
        <v>83</v>
      </c>
      <c r="AY248" s="16" t="s">
        <v>131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6" t="s">
        <v>81</v>
      </c>
      <c r="BK248" s="151">
        <f>ROUND(I248*H248,2)</f>
        <v>0</v>
      </c>
      <c r="BL248" s="16" t="s">
        <v>137</v>
      </c>
      <c r="BM248" s="150" t="s">
        <v>337</v>
      </c>
    </row>
    <row r="249" spans="2:65" s="1" customFormat="1" ht="48.75">
      <c r="B249" s="31"/>
      <c r="C249" s="251"/>
      <c r="D249" s="240" t="s">
        <v>187</v>
      </c>
      <c r="E249" s="251"/>
      <c r="F249" s="252" t="s">
        <v>338</v>
      </c>
      <c r="G249" s="251"/>
      <c r="H249" s="251"/>
      <c r="I249" s="115"/>
      <c r="L249" s="31"/>
      <c r="M249" s="173"/>
      <c r="T249" s="55"/>
      <c r="AT249" s="16" t="s">
        <v>187</v>
      </c>
      <c r="AU249" s="16" t="s">
        <v>83</v>
      </c>
    </row>
    <row r="250" spans="2:65" s="1" customFormat="1" ht="24.2" customHeight="1">
      <c r="B250" s="31"/>
      <c r="C250" s="234" t="s">
        <v>339</v>
      </c>
      <c r="D250" s="234" t="s">
        <v>133</v>
      </c>
      <c r="E250" s="235" t="s">
        <v>340</v>
      </c>
      <c r="F250" s="236" t="s">
        <v>341</v>
      </c>
      <c r="G250" s="237" t="s">
        <v>200</v>
      </c>
      <c r="H250" s="238">
        <v>733.08900000000006</v>
      </c>
      <c r="I250" s="144"/>
      <c r="J250" s="145">
        <f>ROUND(I250*H250,2)</f>
        <v>0</v>
      </c>
      <c r="K250" s="146"/>
      <c r="L250" s="31"/>
      <c r="M250" s="147" t="s">
        <v>1</v>
      </c>
      <c r="N250" s="114" t="s">
        <v>38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137</v>
      </c>
      <c r="AT250" s="150" t="s">
        <v>133</v>
      </c>
      <c r="AU250" s="150" t="s">
        <v>83</v>
      </c>
      <c r="AY250" s="16" t="s">
        <v>131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6" t="s">
        <v>81</v>
      </c>
      <c r="BK250" s="151">
        <f>ROUND(I250*H250,2)</f>
        <v>0</v>
      </c>
      <c r="BL250" s="16" t="s">
        <v>137</v>
      </c>
      <c r="BM250" s="150" t="s">
        <v>342</v>
      </c>
    </row>
    <row r="251" spans="2:65" s="1" customFormat="1" ht="24.2" customHeight="1">
      <c r="B251" s="31"/>
      <c r="C251" s="234" t="s">
        <v>249</v>
      </c>
      <c r="D251" s="234" t="s">
        <v>133</v>
      </c>
      <c r="E251" s="235" t="s">
        <v>343</v>
      </c>
      <c r="F251" s="236" t="s">
        <v>344</v>
      </c>
      <c r="G251" s="237" t="s">
        <v>200</v>
      </c>
      <c r="H251" s="238">
        <v>14677.8</v>
      </c>
      <c r="I251" s="144"/>
      <c r="J251" s="145">
        <f>ROUND(I251*H251,2)</f>
        <v>0</v>
      </c>
      <c r="K251" s="146"/>
      <c r="L251" s="31"/>
      <c r="M251" s="147" t="s">
        <v>1</v>
      </c>
      <c r="N251" s="114" t="s">
        <v>38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137</v>
      </c>
      <c r="AT251" s="150" t="s">
        <v>133</v>
      </c>
      <c r="AU251" s="150" t="s">
        <v>83</v>
      </c>
      <c r="AY251" s="16" t="s">
        <v>131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6" t="s">
        <v>81</v>
      </c>
      <c r="BK251" s="151">
        <f>ROUND(I251*H251,2)</f>
        <v>0</v>
      </c>
      <c r="BL251" s="16" t="s">
        <v>137</v>
      </c>
      <c r="BM251" s="150" t="s">
        <v>345</v>
      </c>
    </row>
    <row r="252" spans="2:65" s="13" customFormat="1">
      <c r="B252" s="158"/>
      <c r="C252" s="243"/>
      <c r="D252" s="240" t="s">
        <v>165</v>
      </c>
      <c r="E252" s="244" t="s">
        <v>1</v>
      </c>
      <c r="F252" s="245" t="s">
        <v>346</v>
      </c>
      <c r="G252" s="243"/>
      <c r="H252" s="246">
        <v>14677.8</v>
      </c>
      <c r="I252" s="162"/>
      <c r="L252" s="158"/>
      <c r="M252" s="163"/>
      <c r="T252" s="164"/>
      <c r="AT252" s="159" t="s">
        <v>165</v>
      </c>
      <c r="AU252" s="159" t="s">
        <v>83</v>
      </c>
      <c r="AV252" s="13" t="s">
        <v>83</v>
      </c>
      <c r="AW252" s="13" t="s">
        <v>30</v>
      </c>
      <c r="AX252" s="13" t="s">
        <v>73</v>
      </c>
      <c r="AY252" s="159" t="s">
        <v>131</v>
      </c>
    </row>
    <row r="253" spans="2:65" s="14" customFormat="1">
      <c r="B253" s="165"/>
      <c r="C253" s="247"/>
      <c r="D253" s="240" t="s">
        <v>165</v>
      </c>
      <c r="E253" s="248" t="s">
        <v>1</v>
      </c>
      <c r="F253" s="249" t="s">
        <v>168</v>
      </c>
      <c r="G253" s="247"/>
      <c r="H253" s="250">
        <v>14677.8</v>
      </c>
      <c r="I253" s="169"/>
      <c r="L253" s="165"/>
      <c r="M253" s="170"/>
      <c r="T253" s="171"/>
      <c r="AT253" s="166" t="s">
        <v>165</v>
      </c>
      <c r="AU253" s="166" t="s">
        <v>83</v>
      </c>
      <c r="AV253" s="14" t="s">
        <v>137</v>
      </c>
      <c r="AW253" s="14" t="s">
        <v>30</v>
      </c>
      <c r="AX253" s="14" t="s">
        <v>81</v>
      </c>
      <c r="AY253" s="166" t="s">
        <v>131</v>
      </c>
    </row>
    <row r="254" spans="2:65" s="1" customFormat="1" ht="21.75" customHeight="1">
      <c r="B254" s="31"/>
      <c r="C254" s="234" t="s">
        <v>347</v>
      </c>
      <c r="D254" s="234" t="s">
        <v>133</v>
      </c>
      <c r="E254" s="235" t="s">
        <v>348</v>
      </c>
      <c r="F254" s="236" t="s">
        <v>349</v>
      </c>
      <c r="G254" s="237" t="s">
        <v>200</v>
      </c>
      <c r="H254" s="238">
        <v>733.89</v>
      </c>
      <c r="I254" s="144"/>
      <c r="J254" s="145">
        <f>ROUND(I254*H254,2)</f>
        <v>0</v>
      </c>
      <c r="K254" s="146"/>
      <c r="L254" s="31"/>
      <c r="M254" s="147" t="s">
        <v>1</v>
      </c>
      <c r="N254" s="114" t="s">
        <v>38</v>
      </c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137</v>
      </c>
      <c r="AT254" s="150" t="s">
        <v>133</v>
      </c>
      <c r="AU254" s="150" t="s">
        <v>83</v>
      </c>
      <c r="AY254" s="16" t="s">
        <v>131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6" t="s">
        <v>81</v>
      </c>
      <c r="BK254" s="151">
        <f>ROUND(I254*H254,2)</f>
        <v>0</v>
      </c>
      <c r="BL254" s="16" t="s">
        <v>137</v>
      </c>
      <c r="BM254" s="150" t="s">
        <v>350</v>
      </c>
    </row>
    <row r="255" spans="2:65" s="11" customFormat="1" ht="22.9" customHeight="1">
      <c r="B255" s="127"/>
      <c r="D255" s="128" t="s">
        <v>72</v>
      </c>
      <c r="E255" s="137" t="s">
        <v>351</v>
      </c>
      <c r="F255" s="137" t="s">
        <v>352</v>
      </c>
      <c r="I255" s="130"/>
      <c r="J255" s="138">
        <f>BK255</f>
        <v>0</v>
      </c>
      <c r="L255" s="127"/>
      <c r="M255" s="132"/>
      <c r="P255" s="133">
        <f>P256</f>
        <v>0</v>
      </c>
      <c r="R255" s="133">
        <f>R256</f>
        <v>0</v>
      </c>
      <c r="T255" s="134">
        <f>T256</f>
        <v>0</v>
      </c>
      <c r="AR255" s="128" t="s">
        <v>81</v>
      </c>
      <c r="AT255" s="135" t="s">
        <v>72</v>
      </c>
      <c r="AU255" s="135" t="s">
        <v>81</v>
      </c>
      <c r="AY255" s="128" t="s">
        <v>131</v>
      </c>
      <c r="BK255" s="136">
        <f>BK256</f>
        <v>0</v>
      </c>
    </row>
    <row r="256" spans="2:65" s="1" customFormat="1" ht="16.5" customHeight="1">
      <c r="B256" s="31"/>
      <c r="C256" s="139" t="s">
        <v>252</v>
      </c>
      <c r="D256" s="139" t="s">
        <v>133</v>
      </c>
      <c r="E256" s="140" t="s">
        <v>353</v>
      </c>
      <c r="F256" s="141" t="s">
        <v>354</v>
      </c>
      <c r="G256" s="142" t="s">
        <v>200</v>
      </c>
      <c r="H256" s="143">
        <v>523.84400000000005</v>
      </c>
      <c r="I256" s="144"/>
      <c r="J256" s="145">
        <f>ROUND(I256*H256,2)</f>
        <v>0</v>
      </c>
      <c r="K256" s="146"/>
      <c r="L256" s="31"/>
      <c r="M256" s="147" t="s">
        <v>1</v>
      </c>
      <c r="N256" s="114" t="s">
        <v>38</v>
      </c>
      <c r="P256" s="148">
        <f>O256*H256</f>
        <v>0</v>
      </c>
      <c r="Q256" s="148">
        <v>0</v>
      </c>
      <c r="R256" s="148">
        <f>Q256*H256</f>
        <v>0</v>
      </c>
      <c r="S256" s="148">
        <v>0</v>
      </c>
      <c r="T256" s="149">
        <f>S256*H256</f>
        <v>0</v>
      </c>
      <c r="AR256" s="150" t="s">
        <v>137</v>
      </c>
      <c r="AT256" s="150" t="s">
        <v>133</v>
      </c>
      <c r="AU256" s="150" t="s">
        <v>83</v>
      </c>
      <c r="AY256" s="16" t="s">
        <v>131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6" t="s">
        <v>81</v>
      </c>
      <c r="BK256" s="151">
        <f>ROUND(I256*H256,2)</f>
        <v>0</v>
      </c>
      <c r="BL256" s="16" t="s">
        <v>137</v>
      </c>
      <c r="BM256" s="150" t="s">
        <v>355</v>
      </c>
    </row>
    <row r="257" spans="2:65" s="11" customFormat="1" ht="25.9" customHeight="1">
      <c r="B257" s="127"/>
      <c r="D257" s="128" t="s">
        <v>72</v>
      </c>
      <c r="E257" s="129" t="s">
        <v>356</v>
      </c>
      <c r="F257" s="129" t="s">
        <v>357</v>
      </c>
      <c r="I257" s="130"/>
      <c r="J257" s="131">
        <f>BK257</f>
        <v>0</v>
      </c>
      <c r="L257" s="127"/>
      <c r="M257" s="132"/>
      <c r="P257" s="133">
        <f>P258</f>
        <v>0</v>
      </c>
      <c r="R257" s="133">
        <f>R258</f>
        <v>0</v>
      </c>
      <c r="T257" s="134">
        <f>T258</f>
        <v>0</v>
      </c>
      <c r="AR257" s="128" t="s">
        <v>83</v>
      </c>
      <c r="AT257" s="135" t="s">
        <v>72</v>
      </c>
      <c r="AU257" s="135" t="s">
        <v>73</v>
      </c>
      <c r="AY257" s="128" t="s">
        <v>131</v>
      </c>
      <c r="BK257" s="136">
        <f>BK258</f>
        <v>0</v>
      </c>
    </row>
    <row r="258" spans="2:65" s="11" customFormat="1" ht="22.9" customHeight="1">
      <c r="B258" s="127"/>
      <c r="D258" s="128" t="s">
        <v>72</v>
      </c>
      <c r="E258" s="137" t="s">
        <v>358</v>
      </c>
      <c r="F258" s="137" t="s">
        <v>359</v>
      </c>
      <c r="I258" s="130"/>
      <c r="J258" s="138">
        <f>BK258</f>
        <v>0</v>
      </c>
      <c r="L258" s="127"/>
      <c r="M258" s="132"/>
      <c r="P258" s="133">
        <f>SUM(P259:P260)</f>
        <v>0</v>
      </c>
      <c r="R258" s="133">
        <f>SUM(R259:R260)</f>
        <v>0</v>
      </c>
      <c r="T258" s="134">
        <f>SUM(T259:T260)</f>
        <v>0</v>
      </c>
      <c r="AR258" s="128" t="s">
        <v>83</v>
      </c>
      <c r="AT258" s="135" t="s">
        <v>72</v>
      </c>
      <c r="AU258" s="135" t="s">
        <v>81</v>
      </c>
      <c r="AY258" s="128" t="s">
        <v>131</v>
      </c>
      <c r="BK258" s="136">
        <f>SUM(BK259:BK260)</f>
        <v>0</v>
      </c>
    </row>
    <row r="259" spans="2:65" s="1" customFormat="1" ht="24.2" customHeight="1">
      <c r="B259" s="31"/>
      <c r="C259" s="139" t="s">
        <v>360</v>
      </c>
      <c r="D259" s="139" t="s">
        <v>133</v>
      </c>
      <c r="E259" s="140" t="s">
        <v>361</v>
      </c>
      <c r="F259" s="141" t="s">
        <v>362</v>
      </c>
      <c r="G259" s="142" t="s">
        <v>363</v>
      </c>
      <c r="H259" s="143">
        <v>1</v>
      </c>
      <c r="I259" s="144"/>
      <c r="J259" s="145">
        <f>ROUND(I259*H259,2)</f>
        <v>0</v>
      </c>
      <c r="K259" s="146"/>
      <c r="L259" s="31"/>
      <c r="M259" s="147" t="s">
        <v>1</v>
      </c>
      <c r="N259" s="114" t="s">
        <v>38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172</v>
      </c>
      <c r="AT259" s="150" t="s">
        <v>133</v>
      </c>
      <c r="AU259" s="150" t="s">
        <v>83</v>
      </c>
      <c r="AY259" s="16" t="s">
        <v>131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6" t="s">
        <v>81</v>
      </c>
      <c r="BK259" s="151">
        <f>ROUND(I259*H259,2)</f>
        <v>0</v>
      </c>
      <c r="BL259" s="16" t="s">
        <v>172</v>
      </c>
      <c r="BM259" s="150" t="s">
        <v>364</v>
      </c>
    </row>
    <row r="260" spans="2:65" s="1" customFormat="1" ht="58.5">
      <c r="B260" s="31"/>
      <c r="D260" s="153" t="s">
        <v>187</v>
      </c>
      <c r="F260" s="172" t="s">
        <v>365</v>
      </c>
      <c r="I260" s="115"/>
      <c r="L260" s="31"/>
      <c r="M260" s="185"/>
      <c r="N260" s="186"/>
      <c r="O260" s="186"/>
      <c r="P260" s="186"/>
      <c r="Q260" s="186"/>
      <c r="R260" s="186"/>
      <c r="S260" s="186"/>
      <c r="T260" s="187"/>
      <c r="AT260" s="16" t="s">
        <v>187</v>
      </c>
      <c r="AU260" s="16" t="s">
        <v>83</v>
      </c>
    </row>
    <row r="261" spans="2:65" s="1" customFormat="1" ht="6.95" customHeight="1">
      <c r="B261" s="43"/>
      <c r="C261" s="44"/>
      <c r="D261" s="44"/>
      <c r="E261" s="44"/>
      <c r="F261" s="44"/>
      <c r="G261" s="44"/>
      <c r="H261" s="44"/>
      <c r="I261" s="44"/>
      <c r="J261" s="44"/>
      <c r="K261" s="44"/>
      <c r="L261" s="31"/>
    </row>
    <row r="267" spans="2:65" ht="15"/>
  </sheetData>
  <sheetProtection algorithmName="SHA-512" hashValue="4QU3vsua0u6U97VmovaO7Gn2HQHcMAvNCo3r2NjukPd6hSJkWcpzBJB+on9a/cWGOhYVaK82/eRaPROdvj5i3A==" saltValue="HvWdhmmhMUspaAdqgOHaGg==" spinCount="100000" sheet="1" objects="1" scenarios="1" formatColumns="0" formatRows="0" selectLockedCells="1"/>
  <autoFilter ref="C127:K260" xr:uid="{00000000-0009-0000-0000-000001000000}"/>
  <mergeCells count="9">
    <mergeCell ref="E118:H118"/>
    <mergeCell ref="E120:H120"/>
    <mergeCell ref="L2:V2"/>
    <mergeCell ref="E87:H8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0"/>
  <sheetViews>
    <sheetView showGridLines="0" topLeftCell="A92" workbookViewId="0">
      <selection activeCell="I123" sqref="I1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0" t="str">
        <f>'Rekapitulace stavby'!K6</f>
        <v>Soupis prací_SO-04-p</v>
      </c>
      <c r="F7" s="231"/>
      <c r="G7" s="231"/>
      <c r="H7" s="231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92" t="s">
        <v>366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10. 5. 2023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9" t="s">
        <v>1</v>
      </c>
      <c r="F27" s="219"/>
      <c r="G27" s="219"/>
      <c r="H27" s="21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D30" s="24" t="s">
        <v>99</v>
      </c>
      <c r="J30" s="89">
        <f>J96</f>
        <v>0</v>
      </c>
      <c r="L30" s="31"/>
    </row>
    <row r="31" spans="2:12" s="1" customFormat="1" ht="14.45" customHeight="1">
      <c r="B31" s="31"/>
      <c r="D31" s="90" t="s">
        <v>100</v>
      </c>
      <c r="J31" s="89">
        <f>J100</f>
        <v>0</v>
      </c>
      <c r="L31" s="31"/>
    </row>
    <row r="32" spans="2:12" s="1" customFormat="1" ht="25.35" customHeight="1">
      <c r="B32" s="31"/>
      <c r="D32" s="91" t="s">
        <v>33</v>
      </c>
      <c r="J32" s="65">
        <f>ROUND(J30 + J31,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92">
        <f>ROUND((SUM(BE100:BE101) + SUM(BE121:BE123)),  2)</f>
        <v>0</v>
      </c>
      <c r="I35" s="93">
        <v>0.21</v>
      </c>
      <c r="J35" s="92">
        <f>ROUND(((SUM(BE100:BE101) + SUM(BE121:BE123))*I35),  2)</f>
        <v>0</v>
      </c>
      <c r="L35" s="31"/>
    </row>
    <row r="36" spans="2:12" s="1" customFormat="1" ht="14.45" customHeight="1">
      <c r="B36" s="31"/>
      <c r="E36" s="26" t="s">
        <v>39</v>
      </c>
      <c r="F36" s="92">
        <f>ROUND((SUM(BF100:BF101) + SUM(BF121:BF123)),  2)</f>
        <v>0</v>
      </c>
      <c r="I36" s="93">
        <v>0.15</v>
      </c>
      <c r="J36" s="92">
        <f>ROUND(((SUM(BF100:BF101) + SUM(BF121:BF123))*I36),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92">
        <f>ROUND((SUM(BG100:BG101) + SUM(BG121:BG123)),  2)</f>
        <v>0</v>
      </c>
      <c r="I37" s="93">
        <v>0.21</v>
      </c>
      <c r="J37" s="92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92">
        <f>ROUND((SUM(BH100:BH101) + SUM(BH121:BH123)),  2)</f>
        <v>0</v>
      </c>
      <c r="I38" s="93">
        <v>0.15</v>
      </c>
      <c r="J38" s="92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92">
        <f>ROUND((SUM(BI100:BI101) + SUM(BI121:BI123)),  2)</f>
        <v>0</v>
      </c>
      <c r="I39" s="93">
        <v>0</v>
      </c>
      <c r="J39" s="9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4"/>
      <c r="D41" s="95" t="s">
        <v>43</v>
      </c>
      <c r="E41" s="56"/>
      <c r="F41" s="56"/>
      <c r="G41" s="96" t="s">
        <v>44</v>
      </c>
      <c r="H41" s="97" t="s">
        <v>45</v>
      </c>
      <c r="I41" s="56"/>
      <c r="J41" s="98">
        <f>SUM(J32:J39)</f>
        <v>0</v>
      </c>
      <c r="K41" s="99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0" t="s">
        <v>49</v>
      </c>
      <c r="G61" s="42" t="s">
        <v>48</v>
      </c>
      <c r="H61" s="33"/>
      <c r="I61" s="33"/>
      <c r="J61" s="101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0" t="s">
        <v>49</v>
      </c>
      <c r="G76" s="42" t="s">
        <v>48</v>
      </c>
      <c r="H76" s="33"/>
      <c r="I76" s="33"/>
      <c r="J76" s="101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0" t="str">
        <f>E7</f>
        <v>Soupis prací_SO-04-p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92" t="str">
        <f>E9</f>
        <v>D.1.4.2 - Odvodnění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10. 5. 2023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2" t="s">
        <v>102</v>
      </c>
      <c r="D94" s="94"/>
      <c r="E94" s="94"/>
      <c r="F94" s="94"/>
      <c r="G94" s="94"/>
      <c r="H94" s="94"/>
      <c r="I94" s="94"/>
      <c r="J94" s="103" t="s">
        <v>103</v>
      </c>
      <c r="K94" s="94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4" t="s">
        <v>104</v>
      </c>
      <c r="J96" s="65">
        <f>J121</f>
        <v>0</v>
      </c>
      <c r="L96" s="31"/>
      <c r="AU96" s="16" t="s">
        <v>105</v>
      </c>
    </row>
    <row r="97" spans="2:14" s="8" customFormat="1" ht="24.95" customHeight="1">
      <c r="B97" s="105"/>
      <c r="D97" s="106" t="s">
        <v>367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4" s="1" customFormat="1" ht="21.75" customHeight="1">
      <c r="B98" s="31"/>
      <c r="L98" s="31"/>
    </row>
    <row r="99" spans="2:14" s="1" customFormat="1" ht="6.95" customHeight="1">
      <c r="B99" s="31"/>
      <c r="L99" s="31"/>
    </row>
    <row r="100" spans="2:14" s="1" customFormat="1" ht="29.25" customHeight="1">
      <c r="B100" s="31"/>
      <c r="C100" s="104" t="s">
        <v>114</v>
      </c>
      <c r="J100" s="113">
        <v>0</v>
      </c>
      <c r="L100" s="31"/>
      <c r="N100" s="114" t="s">
        <v>37</v>
      </c>
    </row>
    <row r="101" spans="2:14" s="1" customFormat="1">
      <c r="B101" s="31"/>
      <c r="L101" s="31"/>
    </row>
    <row r="102" spans="2:14" s="1" customFormat="1" ht="29.25" customHeight="1">
      <c r="B102" s="31"/>
      <c r="C102" s="116" t="s">
        <v>115</v>
      </c>
      <c r="D102" s="94"/>
      <c r="E102" s="94"/>
      <c r="F102" s="94"/>
      <c r="G102" s="94"/>
      <c r="H102" s="94"/>
      <c r="I102" s="94"/>
      <c r="J102" s="117">
        <f>ROUND(J96+J100,2)</f>
        <v>0</v>
      </c>
      <c r="K102" s="94"/>
      <c r="L102" s="31"/>
    </row>
    <row r="103" spans="2:14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4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4" s="1" customFormat="1" ht="24.95" customHeight="1">
      <c r="B108" s="31"/>
      <c r="C108" s="20" t="s">
        <v>116</v>
      </c>
      <c r="L108" s="31"/>
    </row>
    <row r="109" spans="2:14" s="1" customFormat="1" ht="6.95" customHeight="1">
      <c r="B109" s="31"/>
      <c r="L109" s="31"/>
    </row>
    <row r="110" spans="2:14" s="1" customFormat="1" ht="12" customHeight="1">
      <c r="B110" s="31"/>
      <c r="C110" s="26" t="s">
        <v>16</v>
      </c>
      <c r="L110" s="31"/>
    </row>
    <row r="111" spans="2:14" s="1" customFormat="1" ht="16.5" customHeight="1">
      <c r="B111" s="31"/>
      <c r="E111" s="230" t="str">
        <f>E7</f>
        <v>Soupis prací_SO-04-p</v>
      </c>
      <c r="F111" s="231"/>
      <c r="G111" s="231"/>
      <c r="H111" s="231"/>
      <c r="L111" s="31"/>
    </row>
    <row r="112" spans="2:14" s="1" customFormat="1" ht="12" customHeight="1">
      <c r="B112" s="31"/>
      <c r="C112" s="26" t="s">
        <v>97</v>
      </c>
      <c r="L112" s="31"/>
    </row>
    <row r="113" spans="2:65" s="1" customFormat="1" ht="16.5" customHeight="1">
      <c r="B113" s="31"/>
      <c r="E113" s="192" t="str">
        <f>E9</f>
        <v>D.1.4.2 - Odvodnění</v>
      </c>
      <c r="F113" s="232"/>
      <c r="G113" s="232"/>
      <c r="H113" s="232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10. 5. 2023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 xml:space="preserve"> </v>
      </c>
      <c r="I117" s="26" t="s">
        <v>29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27</v>
      </c>
      <c r="F118" s="24" t="str">
        <f>IF(E18="","",E18)</f>
        <v>Vyplň údaj</v>
      </c>
      <c r="I118" s="26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8"/>
      <c r="C120" s="119" t="s">
        <v>117</v>
      </c>
      <c r="D120" s="120" t="s">
        <v>58</v>
      </c>
      <c r="E120" s="120" t="s">
        <v>54</v>
      </c>
      <c r="F120" s="120" t="s">
        <v>55</v>
      </c>
      <c r="G120" s="120" t="s">
        <v>118</v>
      </c>
      <c r="H120" s="120" t="s">
        <v>119</v>
      </c>
      <c r="I120" s="120" t="s">
        <v>120</v>
      </c>
      <c r="J120" s="121" t="s">
        <v>103</v>
      </c>
      <c r="K120" s="122" t="s">
        <v>121</v>
      </c>
      <c r="L120" s="118"/>
      <c r="M120" s="58" t="s">
        <v>1</v>
      </c>
      <c r="N120" s="59" t="s">
        <v>37</v>
      </c>
      <c r="O120" s="59" t="s">
        <v>122</v>
      </c>
      <c r="P120" s="59" t="s">
        <v>123</v>
      </c>
      <c r="Q120" s="59" t="s">
        <v>124</v>
      </c>
      <c r="R120" s="59" t="s">
        <v>125</v>
      </c>
      <c r="S120" s="59" t="s">
        <v>126</v>
      </c>
      <c r="T120" s="60" t="s">
        <v>127</v>
      </c>
    </row>
    <row r="121" spans="2:65" s="1" customFormat="1" ht="22.9" customHeight="1">
      <c r="B121" s="31"/>
      <c r="C121" s="63" t="s">
        <v>128</v>
      </c>
      <c r="J121" s="123">
        <f>BK121</f>
        <v>0</v>
      </c>
      <c r="L121" s="31"/>
      <c r="M121" s="61"/>
      <c r="N121" s="52"/>
      <c r="O121" s="52"/>
      <c r="P121" s="124">
        <f>P122</f>
        <v>0</v>
      </c>
      <c r="Q121" s="52"/>
      <c r="R121" s="124">
        <f>R122</f>
        <v>0</v>
      </c>
      <c r="S121" s="52"/>
      <c r="T121" s="125">
        <f>T122</f>
        <v>0</v>
      </c>
      <c r="AT121" s="16" t="s">
        <v>72</v>
      </c>
      <c r="AU121" s="16" t="s">
        <v>105</v>
      </c>
      <c r="BK121" s="126">
        <f>BK122</f>
        <v>0</v>
      </c>
    </row>
    <row r="122" spans="2:65" s="11" customFormat="1" ht="25.9" customHeight="1">
      <c r="B122" s="127"/>
      <c r="D122" s="128" t="s">
        <v>72</v>
      </c>
      <c r="E122" s="129" t="s">
        <v>368</v>
      </c>
      <c r="F122" s="129" t="s">
        <v>369</v>
      </c>
      <c r="I122" s="130"/>
      <c r="J122" s="131">
        <f>BK122</f>
        <v>0</v>
      </c>
      <c r="L122" s="127"/>
      <c r="M122" s="132"/>
      <c r="P122" s="133">
        <f>P123</f>
        <v>0</v>
      </c>
      <c r="R122" s="133">
        <f>R123</f>
        <v>0</v>
      </c>
      <c r="T122" s="134">
        <f>T123</f>
        <v>0</v>
      </c>
      <c r="AR122" s="128" t="s">
        <v>137</v>
      </c>
      <c r="AT122" s="135" t="s">
        <v>72</v>
      </c>
      <c r="AU122" s="135" t="s">
        <v>73</v>
      </c>
      <c r="AY122" s="128" t="s">
        <v>131</v>
      </c>
      <c r="BK122" s="136">
        <f>BK123</f>
        <v>0</v>
      </c>
    </row>
    <row r="123" spans="2:65" s="1" customFormat="1" ht="16.5" customHeight="1">
      <c r="B123" s="31"/>
      <c r="C123" s="139" t="s">
        <v>81</v>
      </c>
      <c r="D123" s="139" t="s">
        <v>133</v>
      </c>
      <c r="E123" s="140" t="s">
        <v>370</v>
      </c>
      <c r="F123" s="141" t="s">
        <v>371</v>
      </c>
      <c r="G123" s="142" t="s">
        <v>274</v>
      </c>
      <c r="H123" s="143">
        <v>1</v>
      </c>
      <c r="I123" s="144"/>
      <c r="J123" s="145">
        <f>ROUND(I123*H123,2)</f>
        <v>0</v>
      </c>
      <c r="K123" s="146"/>
      <c r="L123" s="31"/>
      <c r="M123" s="188" t="s">
        <v>1</v>
      </c>
      <c r="N123" s="189" t="s">
        <v>38</v>
      </c>
      <c r="O123" s="18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150" t="s">
        <v>372</v>
      </c>
      <c r="AT123" s="150" t="s">
        <v>133</v>
      </c>
      <c r="AU123" s="150" t="s">
        <v>81</v>
      </c>
      <c r="AY123" s="16" t="s">
        <v>131</v>
      </c>
      <c r="BE123" s="151">
        <f>IF(N123="základní",J123,0)</f>
        <v>0</v>
      </c>
      <c r="BF123" s="151">
        <f>IF(N123="snížená",J123,0)</f>
        <v>0</v>
      </c>
      <c r="BG123" s="151">
        <f>IF(N123="zákl. přenesená",J123,0)</f>
        <v>0</v>
      </c>
      <c r="BH123" s="151">
        <f>IF(N123="sníž. přenesená",J123,0)</f>
        <v>0</v>
      </c>
      <c r="BI123" s="151">
        <f>IF(N123="nulová",J123,0)</f>
        <v>0</v>
      </c>
      <c r="BJ123" s="16" t="s">
        <v>81</v>
      </c>
      <c r="BK123" s="151">
        <f>ROUND(I123*H123,2)</f>
        <v>0</v>
      </c>
      <c r="BL123" s="16" t="s">
        <v>372</v>
      </c>
      <c r="BM123" s="150" t="s">
        <v>83</v>
      </c>
    </row>
    <row r="124" spans="2:65" s="1" customFormat="1" ht="6.95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1"/>
    </row>
    <row r="130" ht="15"/>
  </sheetData>
  <sheetProtection algorithmName="SHA-512" hashValue="8V+T96YYEIVlbgUswptVpGTzND83Rf71S3rWyqKPGwF/MJEnXJCEysArkFEpWl9sDIPCFgl3W0VFw2dweLiIFA==" saltValue="ko+1gNQ+LLh75yrMxZcEBw==" spinCount="100000" sheet="1" objects="1" scenarios="1" formatColumns="0" formatRows="0" selectLockedCells="1"/>
  <autoFilter ref="C120:K123" xr:uid="{00000000-0009-0000-0000-000002000000}"/>
  <mergeCells count="9">
    <mergeCell ref="E111:H111"/>
    <mergeCell ref="E113:H113"/>
    <mergeCell ref="L2:V2"/>
    <mergeCell ref="E87:H8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0"/>
  <sheetViews>
    <sheetView showGridLines="0" topLeftCell="A88" workbookViewId="0">
      <selection activeCell="I122" sqref="I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0" t="str">
        <f>'Rekapitulace stavby'!K6</f>
        <v>Soupis prací_SO-04-p</v>
      </c>
      <c r="F7" s="231"/>
      <c r="G7" s="231"/>
      <c r="H7" s="231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92" t="s">
        <v>373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10. 5. 2023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9" t="s">
        <v>1</v>
      </c>
      <c r="F27" s="219"/>
      <c r="G27" s="219"/>
      <c r="H27" s="21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D30" s="24" t="s">
        <v>99</v>
      </c>
      <c r="J30" s="89">
        <f>J96</f>
        <v>0</v>
      </c>
      <c r="L30" s="31"/>
    </row>
    <row r="31" spans="2:12" s="1" customFormat="1" ht="14.45" customHeight="1">
      <c r="B31" s="31"/>
      <c r="D31" s="90" t="s">
        <v>100</v>
      </c>
      <c r="J31" s="89">
        <f>J100</f>
        <v>0</v>
      </c>
      <c r="L31" s="31"/>
    </row>
    <row r="32" spans="2:12" s="1" customFormat="1" ht="25.35" customHeight="1">
      <c r="B32" s="31"/>
      <c r="D32" s="91" t="s">
        <v>33</v>
      </c>
      <c r="J32" s="65">
        <f>ROUND(J30 + J31,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92">
        <f>ROUND((SUM(BE100:BE101) + SUM(BE121:BE123)),  2)</f>
        <v>0</v>
      </c>
      <c r="I35" s="93">
        <v>0.21</v>
      </c>
      <c r="J35" s="92">
        <f>ROUND(((SUM(BE100:BE101) + SUM(BE121:BE123))*I35),  2)</f>
        <v>0</v>
      </c>
      <c r="L35" s="31"/>
    </row>
    <row r="36" spans="2:12" s="1" customFormat="1" ht="14.45" customHeight="1">
      <c r="B36" s="31"/>
      <c r="E36" s="26" t="s">
        <v>39</v>
      </c>
      <c r="F36" s="92">
        <f>ROUND((SUM(BF100:BF101) + SUM(BF121:BF123)),  2)</f>
        <v>0</v>
      </c>
      <c r="I36" s="93">
        <v>0.15</v>
      </c>
      <c r="J36" s="92">
        <f>ROUND(((SUM(BF100:BF101) + SUM(BF121:BF123))*I36),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92">
        <f>ROUND((SUM(BG100:BG101) + SUM(BG121:BG123)),  2)</f>
        <v>0</v>
      </c>
      <c r="I37" s="93">
        <v>0.21</v>
      </c>
      <c r="J37" s="92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92">
        <f>ROUND((SUM(BH100:BH101) + SUM(BH121:BH123)),  2)</f>
        <v>0</v>
      </c>
      <c r="I38" s="93">
        <v>0.15</v>
      </c>
      <c r="J38" s="92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92">
        <f>ROUND((SUM(BI100:BI101) + SUM(BI121:BI123)),  2)</f>
        <v>0</v>
      </c>
      <c r="I39" s="93">
        <v>0</v>
      </c>
      <c r="J39" s="9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4"/>
      <c r="D41" s="95" t="s">
        <v>43</v>
      </c>
      <c r="E41" s="56"/>
      <c r="F41" s="56"/>
      <c r="G41" s="96" t="s">
        <v>44</v>
      </c>
      <c r="H41" s="97" t="s">
        <v>45</v>
      </c>
      <c r="I41" s="56"/>
      <c r="J41" s="98">
        <f>SUM(J32:J39)</f>
        <v>0</v>
      </c>
      <c r="K41" s="99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0" t="s">
        <v>49</v>
      </c>
      <c r="G61" s="42" t="s">
        <v>48</v>
      </c>
      <c r="H61" s="33"/>
      <c r="I61" s="33"/>
      <c r="J61" s="101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0" t="s">
        <v>49</v>
      </c>
      <c r="G76" s="42" t="s">
        <v>48</v>
      </c>
      <c r="H76" s="33"/>
      <c r="I76" s="33"/>
      <c r="J76" s="101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0" t="str">
        <f>E7</f>
        <v>Soupis prací_SO-04-p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92" t="str">
        <f>E9</f>
        <v>D.1.4.3 - Silnoproudá elektrotechnika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10. 5. 2023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2" t="s">
        <v>102</v>
      </c>
      <c r="D94" s="94"/>
      <c r="E94" s="94"/>
      <c r="F94" s="94"/>
      <c r="G94" s="94"/>
      <c r="H94" s="94"/>
      <c r="I94" s="94"/>
      <c r="J94" s="103" t="s">
        <v>103</v>
      </c>
      <c r="K94" s="94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4" t="s">
        <v>104</v>
      </c>
      <c r="J96" s="65">
        <f>J121</f>
        <v>0</v>
      </c>
      <c r="L96" s="31"/>
      <c r="AU96" s="16" t="s">
        <v>105</v>
      </c>
    </row>
    <row r="97" spans="2:14" s="8" customFormat="1" ht="24.95" customHeight="1">
      <c r="B97" s="105"/>
      <c r="D97" s="106" t="s">
        <v>367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4" s="1" customFormat="1" ht="21.75" customHeight="1">
      <c r="B98" s="31"/>
      <c r="L98" s="31"/>
    </row>
    <row r="99" spans="2:14" s="1" customFormat="1" ht="6.95" customHeight="1">
      <c r="B99" s="31"/>
      <c r="L99" s="31"/>
    </row>
    <row r="100" spans="2:14" s="1" customFormat="1" ht="29.25" customHeight="1">
      <c r="B100" s="31"/>
      <c r="C100" s="104" t="s">
        <v>114</v>
      </c>
      <c r="J100" s="113">
        <v>0</v>
      </c>
      <c r="L100" s="31"/>
      <c r="N100" s="114" t="s">
        <v>37</v>
      </c>
    </row>
    <row r="101" spans="2:14" s="1" customFormat="1">
      <c r="B101" s="31"/>
      <c r="L101" s="31"/>
    </row>
    <row r="102" spans="2:14" s="1" customFormat="1" ht="29.25" customHeight="1">
      <c r="B102" s="31"/>
      <c r="C102" s="116" t="s">
        <v>115</v>
      </c>
      <c r="D102" s="94"/>
      <c r="E102" s="94"/>
      <c r="F102" s="94"/>
      <c r="G102" s="94"/>
      <c r="H102" s="94"/>
      <c r="I102" s="94"/>
      <c r="J102" s="117">
        <f>ROUND(J96+J100,2)</f>
        <v>0</v>
      </c>
      <c r="K102" s="94"/>
      <c r="L102" s="31"/>
    </row>
    <row r="103" spans="2:14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4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4" s="1" customFormat="1" ht="24.95" customHeight="1">
      <c r="B108" s="31"/>
      <c r="C108" s="20" t="s">
        <v>116</v>
      </c>
      <c r="L108" s="31"/>
    </row>
    <row r="109" spans="2:14" s="1" customFormat="1" ht="6.95" customHeight="1">
      <c r="B109" s="31"/>
      <c r="L109" s="31"/>
    </row>
    <row r="110" spans="2:14" s="1" customFormat="1" ht="12" customHeight="1">
      <c r="B110" s="31"/>
      <c r="C110" s="26" t="s">
        <v>16</v>
      </c>
      <c r="L110" s="31"/>
    </row>
    <row r="111" spans="2:14" s="1" customFormat="1" ht="16.5" customHeight="1">
      <c r="B111" s="31"/>
      <c r="E111" s="230" t="str">
        <f>E7</f>
        <v>Soupis prací_SO-04-p</v>
      </c>
      <c r="F111" s="231"/>
      <c r="G111" s="231"/>
      <c r="H111" s="231"/>
      <c r="L111" s="31"/>
    </row>
    <row r="112" spans="2:14" s="1" customFormat="1" ht="12" customHeight="1">
      <c r="B112" s="31"/>
      <c r="C112" s="26" t="s">
        <v>97</v>
      </c>
      <c r="L112" s="31"/>
    </row>
    <row r="113" spans="2:65" s="1" customFormat="1" ht="16.5" customHeight="1">
      <c r="B113" s="31"/>
      <c r="E113" s="192" t="str">
        <f>E9</f>
        <v>D.1.4.3 - Silnoproudá elektrotechnika</v>
      </c>
      <c r="F113" s="232"/>
      <c r="G113" s="232"/>
      <c r="H113" s="232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10. 5. 2023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 xml:space="preserve"> </v>
      </c>
      <c r="I117" s="26" t="s">
        <v>29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27</v>
      </c>
      <c r="F118" s="24" t="str">
        <f>IF(E18="","",E18)</f>
        <v>Vyplň údaj</v>
      </c>
      <c r="I118" s="26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8"/>
      <c r="C120" s="119" t="s">
        <v>117</v>
      </c>
      <c r="D120" s="120" t="s">
        <v>58</v>
      </c>
      <c r="E120" s="120" t="s">
        <v>54</v>
      </c>
      <c r="F120" s="120" t="s">
        <v>55</v>
      </c>
      <c r="G120" s="120" t="s">
        <v>118</v>
      </c>
      <c r="H120" s="120" t="s">
        <v>119</v>
      </c>
      <c r="I120" s="120" t="s">
        <v>120</v>
      </c>
      <c r="J120" s="121" t="s">
        <v>103</v>
      </c>
      <c r="K120" s="122" t="s">
        <v>121</v>
      </c>
      <c r="L120" s="118"/>
      <c r="M120" s="58" t="s">
        <v>1</v>
      </c>
      <c r="N120" s="59" t="s">
        <v>37</v>
      </c>
      <c r="O120" s="59" t="s">
        <v>122</v>
      </c>
      <c r="P120" s="59" t="s">
        <v>123</v>
      </c>
      <c r="Q120" s="59" t="s">
        <v>124</v>
      </c>
      <c r="R120" s="59" t="s">
        <v>125</v>
      </c>
      <c r="S120" s="59" t="s">
        <v>126</v>
      </c>
      <c r="T120" s="60" t="s">
        <v>127</v>
      </c>
    </row>
    <row r="121" spans="2:65" s="1" customFormat="1" ht="22.9" customHeight="1">
      <c r="B121" s="31"/>
      <c r="C121" s="63" t="s">
        <v>128</v>
      </c>
      <c r="J121" s="123">
        <f>BK121</f>
        <v>0</v>
      </c>
      <c r="L121" s="31"/>
      <c r="M121" s="61"/>
      <c r="N121" s="52"/>
      <c r="O121" s="52"/>
      <c r="P121" s="124">
        <f>P122</f>
        <v>0</v>
      </c>
      <c r="Q121" s="52"/>
      <c r="R121" s="124">
        <f>R122</f>
        <v>0</v>
      </c>
      <c r="S121" s="52"/>
      <c r="T121" s="125">
        <f>T122</f>
        <v>0</v>
      </c>
      <c r="AT121" s="16" t="s">
        <v>72</v>
      </c>
      <c r="AU121" s="16" t="s">
        <v>105</v>
      </c>
      <c r="BK121" s="126">
        <f>BK122</f>
        <v>0</v>
      </c>
    </row>
    <row r="122" spans="2:65" s="11" customFormat="1" ht="25.9" customHeight="1">
      <c r="B122" s="127"/>
      <c r="D122" s="128" t="s">
        <v>72</v>
      </c>
      <c r="E122" s="129" t="s">
        <v>368</v>
      </c>
      <c r="F122" s="129" t="s">
        <v>369</v>
      </c>
      <c r="I122" s="130"/>
      <c r="J122" s="131">
        <f>BK122</f>
        <v>0</v>
      </c>
      <c r="L122" s="127"/>
      <c r="M122" s="132"/>
      <c r="P122" s="133">
        <f>P123</f>
        <v>0</v>
      </c>
      <c r="R122" s="133">
        <f>R123</f>
        <v>0</v>
      </c>
      <c r="T122" s="134">
        <f>T123</f>
        <v>0</v>
      </c>
      <c r="AR122" s="128" t="s">
        <v>137</v>
      </c>
      <c r="AT122" s="135" t="s">
        <v>72</v>
      </c>
      <c r="AU122" s="135" t="s">
        <v>73</v>
      </c>
      <c r="AY122" s="128" t="s">
        <v>131</v>
      </c>
      <c r="BK122" s="136">
        <f>BK123</f>
        <v>0</v>
      </c>
    </row>
    <row r="123" spans="2:65" s="1" customFormat="1" ht="24.2" customHeight="1">
      <c r="B123" s="31"/>
      <c r="C123" s="139" t="s">
        <v>81</v>
      </c>
      <c r="D123" s="139" t="s">
        <v>133</v>
      </c>
      <c r="E123" s="140" t="s">
        <v>370</v>
      </c>
      <c r="F123" s="141" t="s">
        <v>374</v>
      </c>
      <c r="G123" s="142" t="s">
        <v>274</v>
      </c>
      <c r="H123" s="143">
        <v>1</v>
      </c>
      <c r="I123" s="144"/>
      <c r="J123" s="145">
        <f>ROUND(I123*H123,2)</f>
        <v>0</v>
      </c>
      <c r="K123" s="146"/>
      <c r="L123" s="31"/>
      <c r="M123" s="188" t="s">
        <v>1</v>
      </c>
      <c r="N123" s="189" t="s">
        <v>38</v>
      </c>
      <c r="O123" s="18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150" t="s">
        <v>372</v>
      </c>
      <c r="AT123" s="150" t="s">
        <v>133</v>
      </c>
      <c r="AU123" s="150" t="s">
        <v>81</v>
      </c>
      <c r="AY123" s="16" t="s">
        <v>131</v>
      </c>
      <c r="BE123" s="151">
        <f>IF(N123="základní",J123,0)</f>
        <v>0</v>
      </c>
      <c r="BF123" s="151">
        <f>IF(N123="snížená",J123,0)</f>
        <v>0</v>
      </c>
      <c r="BG123" s="151">
        <f>IF(N123="zákl. přenesená",J123,0)</f>
        <v>0</v>
      </c>
      <c r="BH123" s="151">
        <f>IF(N123="sníž. přenesená",J123,0)</f>
        <v>0</v>
      </c>
      <c r="BI123" s="151">
        <f>IF(N123="nulová",J123,0)</f>
        <v>0</v>
      </c>
      <c r="BJ123" s="16" t="s">
        <v>81</v>
      </c>
      <c r="BK123" s="151">
        <f>ROUND(I123*H123,2)</f>
        <v>0</v>
      </c>
      <c r="BL123" s="16" t="s">
        <v>372</v>
      </c>
      <c r="BM123" s="150" t="s">
        <v>83</v>
      </c>
    </row>
    <row r="124" spans="2:65" s="1" customFormat="1" ht="6.95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1"/>
    </row>
    <row r="130" ht="15"/>
  </sheetData>
  <sheetProtection algorithmName="SHA-512" hashValue="Mr3XYutvpSpU3hnli7fXdg7Jk9dCIWWECm5DDVOaDka3MGjtCNKQiWuPJNX6BZKkA/+5lxdSkrR7cTf5yhDSeg==" saltValue="DdSojKE+Ge5yn7jR5dNQJg==" spinCount="100000" sheet="1" objects="1" scenarios="1" formatColumns="0" formatRows="0" selectLockedCells="1"/>
  <autoFilter ref="C120:K123" xr:uid="{00000000-0009-0000-0000-000003000000}"/>
  <mergeCells count="9">
    <mergeCell ref="E111:H111"/>
    <mergeCell ref="E113:H113"/>
    <mergeCell ref="L2:V2"/>
    <mergeCell ref="E87:H8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0"/>
  <sheetViews>
    <sheetView showGridLines="0" topLeftCell="A94" workbookViewId="0">
      <selection activeCell="I122" sqref="I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0" t="str">
        <f>'Rekapitulace stavby'!K6</f>
        <v>Soupis prací_SO-04-p</v>
      </c>
      <c r="F7" s="231"/>
      <c r="G7" s="231"/>
      <c r="H7" s="231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92" t="s">
        <v>375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10. 5. 2023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9" t="s">
        <v>1</v>
      </c>
      <c r="F27" s="219"/>
      <c r="G27" s="219"/>
      <c r="H27" s="21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D30" s="24" t="s">
        <v>99</v>
      </c>
      <c r="J30" s="89">
        <f>J96</f>
        <v>0</v>
      </c>
      <c r="L30" s="31"/>
    </row>
    <row r="31" spans="2:12" s="1" customFormat="1" ht="14.45" customHeight="1">
      <c r="B31" s="31"/>
      <c r="D31" s="90" t="s">
        <v>100</v>
      </c>
      <c r="J31" s="89">
        <f>J100</f>
        <v>0</v>
      </c>
      <c r="L31" s="31"/>
    </row>
    <row r="32" spans="2:12" s="1" customFormat="1" ht="25.35" customHeight="1">
      <c r="B32" s="31"/>
      <c r="D32" s="91" t="s">
        <v>33</v>
      </c>
      <c r="J32" s="65">
        <f>ROUND(J30 + J31,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92">
        <f>ROUND((SUM(BE100:BE101) + SUM(BE121:BE123)),  2)</f>
        <v>0</v>
      </c>
      <c r="I35" s="93">
        <v>0.21</v>
      </c>
      <c r="J35" s="92">
        <f>ROUND(((SUM(BE100:BE101) + SUM(BE121:BE123))*I35),  2)</f>
        <v>0</v>
      </c>
      <c r="L35" s="31"/>
    </row>
    <row r="36" spans="2:12" s="1" customFormat="1" ht="14.45" customHeight="1">
      <c r="B36" s="31"/>
      <c r="E36" s="26" t="s">
        <v>39</v>
      </c>
      <c r="F36" s="92">
        <f>ROUND((SUM(BF100:BF101) + SUM(BF121:BF123)),  2)</f>
        <v>0</v>
      </c>
      <c r="I36" s="93">
        <v>0.15</v>
      </c>
      <c r="J36" s="92">
        <f>ROUND(((SUM(BF100:BF101) + SUM(BF121:BF123))*I36),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92">
        <f>ROUND((SUM(BG100:BG101) + SUM(BG121:BG123)),  2)</f>
        <v>0</v>
      </c>
      <c r="I37" s="93">
        <v>0.21</v>
      </c>
      <c r="J37" s="92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92">
        <f>ROUND((SUM(BH100:BH101) + SUM(BH121:BH123)),  2)</f>
        <v>0</v>
      </c>
      <c r="I38" s="93">
        <v>0.15</v>
      </c>
      <c r="J38" s="92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92">
        <f>ROUND((SUM(BI100:BI101) + SUM(BI121:BI123)),  2)</f>
        <v>0</v>
      </c>
      <c r="I39" s="93">
        <v>0</v>
      </c>
      <c r="J39" s="9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4"/>
      <c r="D41" s="95" t="s">
        <v>43</v>
      </c>
      <c r="E41" s="56"/>
      <c r="F41" s="56"/>
      <c r="G41" s="96" t="s">
        <v>44</v>
      </c>
      <c r="H41" s="97" t="s">
        <v>45</v>
      </c>
      <c r="I41" s="56"/>
      <c r="J41" s="98">
        <f>SUM(J32:J39)</f>
        <v>0</v>
      </c>
      <c r="K41" s="99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0" t="s">
        <v>49</v>
      </c>
      <c r="G61" s="42" t="s">
        <v>48</v>
      </c>
      <c r="H61" s="33"/>
      <c r="I61" s="33"/>
      <c r="J61" s="101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0" t="s">
        <v>49</v>
      </c>
      <c r="G76" s="42" t="s">
        <v>48</v>
      </c>
      <c r="H76" s="33"/>
      <c r="I76" s="33"/>
      <c r="J76" s="101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0" t="str">
        <f>E7</f>
        <v>Soupis prací_SO-04-p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92" t="str">
        <f>E9</f>
        <v>D.1.4.4 - Slaboproudá zařízení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10. 5. 2023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2" t="s">
        <v>102</v>
      </c>
      <c r="D94" s="94"/>
      <c r="E94" s="94"/>
      <c r="F94" s="94"/>
      <c r="G94" s="94"/>
      <c r="H94" s="94"/>
      <c r="I94" s="94"/>
      <c r="J94" s="103" t="s">
        <v>103</v>
      </c>
      <c r="K94" s="94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4" t="s">
        <v>104</v>
      </c>
      <c r="J96" s="65">
        <f>J121</f>
        <v>0</v>
      </c>
      <c r="L96" s="31"/>
      <c r="AU96" s="16" t="s">
        <v>105</v>
      </c>
    </row>
    <row r="97" spans="2:14" s="8" customFormat="1" ht="24.95" customHeight="1">
      <c r="B97" s="105"/>
      <c r="D97" s="106" t="s">
        <v>367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4" s="1" customFormat="1" ht="21.75" customHeight="1">
      <c r="B98" s="31"/>
      <c r="L98" s="31"/>
    </row>
    <row r="99" spans="2:14" s="1" customFormat="1" ht="6.95" customHeight="1">
      <c r="B99" s="31"/>
      <c r="L99" s="31"/>
    </row>
    <row r="100" spans="2:14" s="1" customFormat="1" ht="29.25" customHeight="1">
      <c r="B100" s="31"/>
      <c r="C100" s="104" t="s">
        <v>114</v>
      </c>
      <c r="J100" s="113">
        <v>0</v>
      </c>
      <c r="L100" s="31"/>
      <c r="N100" s="114" t="s">
        <v>37</v>
      </c>
    </row>
    <row r="101" spans="2:14" s="1" customFormat="1">
      <c r="B101" s="31"/>
      <c r="L101" s="31"/>
    </row>
    <row r="102" spans="2:14" s="1" customFormat="1" ht="29.25" customHeight="1">
      <c r="B102" s="31"/>
      <c r="C102" s="116" t="s">
        <v>115</v>
      </c>
      <c r="D102" s="94"/>
      <c r="E102" s="94"/>
      <c r="F102" s="94"/>
      <c r="G102" s="94"/>
      <c r="H102" s="94"/>
      <c r="I102" s="94"/>
      <c r="J102" s="117">
        <f>ROUND(J96+J100,2)</f>
        <v>0</v>
      </c>
      <c r="K102" s="94"/>
      <c r="L102" s="31"/>
    </row>
    <row r="103" spans="2:14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4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4" s="1" customFormat="1" ht="24.95" customHeight="1">
      <c r="B108" s="31"/>
      <c r="C108" s="20" t="s">
        <v>116</v>
      </c>
      <c r="L108" s="31"/>
    </row>
    <row r="109" spans="2:14" s="1" customFormat="1" ht="6.95" customHeight="1">
      <c r="B109" s="31"/>
      <c r="L109" s="31"/>
    </row>
    <row r="110" spans="2:14" s="1" customFormat="1" ht="12" customHeight="1">
      <c r="B110" s="31"/>
      <c r="C110" s="26" t="s">
        <v>16</v>
      </c>
      <c r="L110" s="31"/>
    </row>
    <row r="111" spans="2:14" s="1" customFormat="1" ht="16.5" customHeight="1">
      <c r="B111" s="31"/>
      <c r="E111" s="230" t="str">
        <f>E7</f>
        <v>Soupis prací_SO-04-p</v>
      </c>
      <c r="F111" s="231"/>
      <c r="G111" s="231"/>
      <c r="H111" s="231"/>
      <c r="L111" s="31"/>
    </row>
    <row r="112" spans="2:14" s="1" customFormat="1" ht="12" customHeight="1">
      <c r="B112" s="31"/>
      <c r="C112" s="26" t="s">
        <v>97</v>
      </c>
      <c r="L112" s="31"/>
    </row>
    <row r="113" spans="2:65" s="1" customFormat="1" ht="16.5" customHeight="1">
      <c r="B113" s="31"/>
      <c r="E113" s="192" t="str">
        <f>E9</f>
        <v>D.1.4.4 - Slaboproudá zařízení</v>
      </c>
      <c r="F113" s="232"/>
      <c r="G113" s="232"/>
      <c r="H113" s="232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10. 5. 2023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 xml:space="preserve"> </v>
      </c>
      <c r="I117" s="26" t="s">
        <v>29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27</v>
      </c>
      <c r="F118" s="24" t="str">
        <f>IF(E18="","",E18)</f>
        <v>Vyplň údaj</v>
      </c>
      <c r="I118" s="26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8"/>
      <c r="C120" s="119" t="s">
        <v>117</v>
      </c>
      <c r="D120" s="120" t="s">
        <v>58</v>
      </c>
      <c r="E120" s="120" t="s">
        <v>54</v>
      </c>
      <c r="F120" s="120" t="s">
        <v>55</v>
      </c>
      <c r="G120" s="120" t="s">
        <v>118</v>
      </c>
      <c r="H120" s="120" t="s">
        <v>119</v>
      </c>
      <c r="I120" s="120" t="s">
        <v>120</v>
      </c>
      <c r="J120" s="121" t="s">
        <v>103</v>
      </c>
      <c r="K120" s="122" t="s">
        <v>121</v>
      </c>
      <c r="L120" s="118"/>
      <c r="M120" s="58" t="s">
        <v>1</v>
      </c>
      <c r="N120" s="59" t="s">
        <v>37</v>
      </c>
      <c r="O120" s="59" t="s">
        <v>122</v>
      </c>
      <c r="P120" s="59" t="s">
        <v>123</v>
      </c>
      <c r="Q120" s="59" t="s">
        <v>124</v>
      </c>
      <c r="R120" s="59" t="s">
        <v>125</v>
      </c>
      <c r="S120" s="59" t="s">
        <v>126</v>
      </c>
      <c r="T120" s="60" t="s">
        <v>127</v>
      </c>
    </row>
    <row r="121" spans="2:65" s="1" customFormat="1" ht="22.9" customHeight="1">
      <c r="B121" s="31"/>
      <c r="C121" s="63" t="s">
        <v>128</v>
      </c>
      <c r="J121" s="123">
        <f>BK121</f>
        <v>0</v>
      </c>
      <c r="L121" s="31"/>
      <c r="M121" s="61"/>
      <c r="N121" s="52"/>
      <c r="O121" s="52"/>
      <c r="P121" s="124">
        <f>P122</f>
        <v>0</v>
      </c>
      <c r="Q121" s="52"/>
      <c r="R121" s="124">
        <f>R122</f>
        <v>0</v>
      </c>
      <c r="S121" s="52"/>
      <c r="T121" s="125">
        <f>T122</f>
        <v>0</v>
      </c>
      <c r="AT121" s="16" t="s">
        <v>72</v>
      </c>
      <c r="AU121" s="16" t="s">
        <v>105</v>
      </c>
      <c r="BK121" s="126">
        <f>BK122</f>
        <v>0</v>
      </c>
    </row>
    <row r="122" spans="2:65" s="11" customFormat="1" ht="25.9" customHeight="1">
      <c r="B122" s="127"/>
      <c r="D122" s="128" t="s">
        <v>72</v>
      </c>
      <c r="E122" s="129" t="s">
        <v>368</v>
      </c>
      <c r="F122" s="129" t="s">
        <v>369</v>
      </c>
      <c r="I122" s="130"/>
      <c r="J122" s="131">
        <f>BK122</f>
        <v>0</v>
      </c>
      <c r="L122" s="127"/>
      <c r="M122" s="132"/>
      <c r="P122" s="133">
        <f>P123</f>
        <v>0</v>
      </c>
      <c r="R122" s="133">
        <f>R123</f>
        <v>0</v>
      </c>
      <c r="T122" s="134">
        <f>T123</f>
        <v>0</v>
      </c>
      <c r="AR122" s="128" t="s">
        <v>137</v>
      </c>
      <c r="AT122" s="135" t="s">
        <v>72</v>
      </c>
      <c r="AU122" s="135" t="s">
        <v>73</v>
      </c>
      <c r="AY122" s="128" t="s">
        <v>131</v>
      </c>
      <c r="BK122" s="136">
        <f>BK123</f>
        <v>0</v>
      </c>
    </row>
    <row r="123" spans="2:65" s="1" customFormat="1" ht="21.75" customHeight="1">
      <c r="B123" s="31"/>
      <c r="C123" s="139" t="s">
        <v>81</v>
      </c>
      <c r="D123" s="139" t="s">
        <v>133</v>
      </c>
      <c r="E123" s="140" t="s">
        <v>370</v>
      </c>
      <c r="F123" s="141" t="s">
        <v>376</v>
      </c>
      <c r="G123" s="142" t="s">
        <v>274</v>
      </c>
      <c r="H123" s="143">
        <v>1</v>
      </c>
      <c r="I123" s="144"/>
      <c r="J123" s="145">
        <f>ROUND(I123*H123,2)</f>
        <v>0</v>
      </c>
      <c r="K123" s="146"/>
      <c r="L123" s="31"/>
      <c r="M123" s="188" t="s">
        <v>1</v>
      </c>
      <c r="N123" s="189" t="s">
        <v>38</v>
      </c>
      <c r="O123" s="18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150" t="s">
        <v>372</v>
      </c>
      <c r="AT123" s="150" t="s">
        <v>133</v>
      </c>
      <c r="AU123" s="150" t="s">
        <v>81</v>
      </c>
      <c r="AY123" s="16" t="s">
        <v>131</v>
      </c>
      <c r="BE123" s="151">
        <f>IF(N123="základní",J123,0)</f>
        <v>0</v>
      </c>
      <c r="BF123" s="151">
        <f>IF(N123="snížená",J123,0)</f>
        <v>0</v>
      </c>
      <c r="BG123" s="151">
        <f>IF(N123="zákl. přenesená",J123,0)</f>
        <v>0</v>
      </c>
      <c r="BH123" s="151">
        <f>IF(N123="sníž. přenesená",J123,0)</f>
        <v>0</v>
      </c>
      <c r="BI123" s="151">
        <f>IF(N123="nulová",J123,0)</f>
        <v>0</v>
      </c>
      <c r="BJ123" s="16" t="s">
        <v>81</v>
      </c>
      <c r="BK123" s="151">
        <f>ROUND(I123*H123,2)</f>
        <v>0</v>
      </c>
      <c r="BL123" s="16" t="s">
        <v>372</v>
      </c>
      <c r="BM123" s="150" t="s">
        <v>83</v>
      </c>
    </row>
    <row r="124" spans="2:65" s="1" customFormat="1" ht="6.95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1"/>
    </row>
    <row r="130" ht="15"/>
  </sheetData>
  <sheetProtection algorithmName="SHA-512" hashValue="IhOoiL6NkT85lef/MH05hMaH7LhFYjausBrzpKbPHM0a2o4uaX/ChuesA4HLg2h3Ia5fHkUEbUK4uOgc2epoRQ==" saltValue="geo/MMutHQf44Z1W7qto/g==" spinCount="100000" sheet="1" objects="1" scenarios="1" formatColumns="0" formatRows="0" selectLockedCells="1"/>
  <autoFilter ref="C120:K123" xr:uid="{00000000-0009-0000-0000-000004000000}"/>
  <mergeCells count="9">
    <mergeCell ref="E111:H111"/>
    <mergeCell ref="E113:H113"/>
    <mergeCell ref="L2:V2"/>
    <mergeCell ref="E87:H8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0"/>
  <sheetViews>
    <sheetView showGridLines="0" topLeftCell="A82" workbookViewId="0">
      <selection activeCell="J101" sqref="J10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0" t="str">
        <f>'Rekapitulace stavby'!K6</f>
        <v>Soupis prací_SO-04-p</v>
      </c>
      <c r="F7" s="231"/>
      <c r="G7" s="231"/>
      <c r="H7" s="231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92" t="s">
        <v>377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10. 5. 2023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3" t="str">
        <f>'Rekapitulace stavby'!E14</f>
        <v>Vyplň údaj</v>
      </c>
      <c r="F18" s="214"/>
      <c r="G18" s="214"/>
      <c r="H18" s="214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19" t="s">
        <v>1</v>
      </c>
      <c r="F27" s="219"/>
      <c r="G27" s="219"/>
      <c r="H27" s="21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D30" s="24" t="s">
        <v>99</v>
      </c>
      <c r="J30" s="89">
        <f>J96</f>
        <v>0</v>
      </c>
      <c r="L30" s="31"/>
    </row>
    <row r="31" spans="2:12" s="1" customFormat="1" ht="14.45" customHeight="1">
      <c r="B31" s="31"/>
      <c r="D31" s="90" t="s">
        <v>100</v>
      </c>
      <c r="J31" s="89">
        <f>J100</f>
        <v>0</v>
      </c>
      <c r="L31" s="31"/>
    </row>
    <row r="32" spans="2:12" s="1" customFormat="1" ht="25.35" customHeight="1">
      <c r="B32" s="31"/>
      <c r="D32" s="91" t="s">
        <v>33</v>
      </c>
      <c r="J32" s="65">
        <f>ROUND(J30 + J31,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92">
        <f>ROUND((SUM(BE100:BE101) + SUM(BE121:BE123)),  2)</f>
        <v>0</v>
      </c>
      <c r="I35" s="93">
        <v>0.21</v>
      </c>
      <c r="J35" s="92">
        <f>ROUND(((SUM(BE100:BE101) + SUM(BE121:BE123))*I35),  2)</f>
        <v>0</v>
      </c>
      <c r="L35" s="31"/>
    </row>
    <row r="36" spans="2:12" s="1" customFormat="1" ht="14.45" customHeight="1">
      <c r="B36" s="31"/>
      <c r="E36" s="26" t="s">
        <v>39</v>
      </c>
      <c r="F36" s="92">
        <f>ROUND((SUM(BF100:BF101) + SUM(BF121:BF123)),  2)</f>
        <v>0</v>
      </c>
      <c r="I36" s="93">
        <v>0.15</v>
      </c>
      <c r="J36" s="92">
        <f>ROUND(((SUM(BF100:BF101) + SUM(BF121:BF123))*I36),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92">
        <f>ROUND((SUM(BG100:BG101) + SUM(BG121:BG123)),  2)</f>
        <v>0</v>
      </c>
      <c r="I37" s="93">
        <v>0.21</v>
      </c>
      <c r="J37" s="92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92">
        <f>ROUND((SUM(BH100:BH101) + SUM(BH121:BH123)),  2)</f>
        <v>0</v>
      </c>
      <c r="I38" s="93">
        <v>0.15</v>
      </c>
      <c r="J38" s="92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92">
        <f>ROUND((SUM(BI100:BI101) + SUM(BI121:BI123)),  2)</f>
        <v>0</v>
      </c>
      <c r="I39" s="93">
        <v>0</v>
      </c>
      <c r="J39" s="9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4"/>
      <c r="D41" s="95" t="s">
        <v>43</v>
      </c>
      <c r="E41" s="56"/>
      <c r="F41" s="56"/>
      <c r="G41" s="96" t="s">
        <v>44</v>
      </c>
      <c r="H41" s="97" t="s">
        <v>45</v>
      </c>
      <c r="I41" s="56"/>
      <c r="J41" s="98">
        <f>SUM(J32:J39)</f>
        <v>0</v>
      </c>
      <c r="K41" s="99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100" t="s">
        <v>49</v>
      </c>
      <c r="G61" s="42" t="s">
        <v>48</v>
      </c>
      <c r="H61" s="33"/>
      <c r="I61" s="33"/>
      <c r="J61" s="101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100" t="s">
        <v>49</v>
      </c>
      <c r="G76" s="42" t="s">
        <v>48</v>
      </c>
      <c r="H76" s="33"/>
      <c r="I76" s="33"/>
      <c r="J76" s="101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0" t="str">
        <f>E7</f>
        <v>Soupis prací_SO-04-p</v>
      </c>
      <c r="F85" s="231"/>
      <c r="G85" s="231"/>
      <c r="H85" s="231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92" t="str">
        <f>E9</f>
        <v>D.1.4.8 - Sadové úpravy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10. 5. 2023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2" t="s">
        <v>102</v>
      </c>
      <c r="D94" s="94"/>
      <c r="E94" s="94"/>
      <c r="F94" s="94"/>
      <c r="G94" s="94"/>
      <c r="H94" s="94"/>
      <c r="I94" s="94"/>
      <c r="J94" s="103" t="s">
        <v>103</v>
      </c>
      <c r="K94" s="94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4" t="s">
        <v>104</v>
      </c>
      <c r="J96" s="65">
        <f>J121</f>
        <v>0</v>
      </c>
      <c r="L96" s="31"/>
      <c r="AU96" s="16" t="s">
        <v>105</v>
      </c>
    </row>
    <row r="97" spans="2:14" s="8" customFormat="1" ht="24.95" customHeight="1">
      <c r="B97" s="105"/>
      <c r="D97" s="106" t="s">
        <v>378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4" s="1" customFormat="1" ht="21.75" customHeight="1">
      <c r="B98" s="31"/>
      <c r="L98" s="31"/>
    </row>
    <row r="99" spans="2:14" s="1" customFormat="1" ht="6.95" customHeight="1">
      <c r="B99" s="31"/>
      <c r="L99" s="31"/>
    </row>
    <row r="100" spans="2:14" s="1" customFormat="1" ht="29.25" customHeight="1">
      <c r="B100" s="31"/>
      <c r="C100" s="104" t="s">
        <v>114</v>
      </c>
      <c r="J100" s="113">
        <v>0</v>
      </c>
      <c r="L100" s="31"/>
      <c r="N100" s="114" t="s">
        <v>37</v>
      </c>
    </row>
    <row r="101" spans="2:14" s="1" customFormat="1">
      <c r="B101" s="31"/>
      <c r="L101" s="31"/>
    </row>
    <row r="102" spans="2:14" s="1" customFormat="1" ht="29.25" customHeight="1">
      <c r="B102" s="31"/>
      <c r="C102" s="116" t="s">
        <v>115</v>
      </c>
      <c r="D102" s="94"/>
      <c r="E102" s="94"/>
      <c r="F102" s="94"/>
      <c r="G102" s="94"/>
      <c r="H102" s="94"/>
      <c r="I102" s="94"/>
      <c r="J102" s="117">
        <f>ROUND(J96+J100,2)</f>
        <v>0</v>
      </c>
      <c r="K102" s="94"/>
      <c r="L102" s="31"/>
    </row>
    <row r="103" spans="2:14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4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4" s="1" customFormat="1" ht="24.95" customHeight="1">
      <c r="B108" s="31"/>
      <c r="C108" s="20" t="s">
        <v>116</v>
      </c>
      <c r="L108" s="31"/>
    </row>
    <row r="109" spans="2:14" s="1" customFormat="1" ht="6.95" customHeight="1">
      <c r="B109" s="31"/>
      <c r="L109" s="31"/>
    </row>
    <row r="110" spans="2:14" s="1" customFormat="1" ht="12" customHeight="1">
      <c r="B110" s="31"/>
      <c r="C110" s="26" t="s">
        <v>16</v>
      </c>
      <c r="L110" s="31"/>
    </row>
    <row r="111" spans="2:14" s="1" customFormat="1" ht="16.5" customHeight="1">
      <c r="B111" s="31"/>
      <c r="E111" s="230" t="str">
        <f>E7</f>
        <v>Soupis prací_SO-04-p</v>
      </c>
      <c r="F111" s="231"/>
      <c r="G111" s="231"/>
      <c r="H111" s="231"/>
      <c r="L111" s="31"/>
    </row>
    <row r="112" spans="2:14" s="1" customFormat="1" ht="12" customHeight="1">
      <c r="B112" s="31"/>
      <c r="C112" s="26" t="s">
        <v>97</v>
      </c>
      <c r="L112" s="31"/>
    </row>
    <row r="113" spans="2:65" s="1" customFormat="1" ht="16.5" customHeight="1">
      <c r="B113" s="31"/>
      <c r="E113" s="192" t="str">
        <f>E9</f>
        <v>D.1.4.8 - Sadové úpravy</v>
      </c>
      <c r="F113" s="232"/>
      <c r="G113" s="232"/>
      <c r="H113" s="232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 xml:space="preserve"> </v>
      </c>
      <c r="I115" s="26" t="s">
        <v>22</v>
      </c>
      <c r="J115" s="51" t="str">
        <f>IF(J12="","",J12)</f>
        <v>10. 5. 2023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 xml:space="preserve"> </v>
      </c>
      <c r="I117" s="26" t="s">
        <v>29</v>
      </c>
      <c r="J117" s="29" t="str">
        <f>E21</f>
        <v xml:space="preserve"> </v>
      </c>
      <c r="L117" s="31"/>
    </row>
    <row r="118" spans="2:65" s="1" customFormat="1" ht="15.2" customHeight="1">
      <c r="B118" s="31"/>
      <c r="C118" s="26" t="s">
        <v>27</v>
      </c>
      <c r="F118" s="24" t="str">
        <f>IF(E18="","",E18)</f>
        <v>Vyplň údaj</v>
      </c>
      <c r="I118" s="26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8"/>
      <c r="C120" s="119" t="s">
        <v>117</v>
      </c>
      <c r="D120" s="120" t="s">
        <v>58</v>
      </c>
      <c r="E120" s="120" t="s">
        <v>54</v>
      </c>
      <c r="F120" s="120" t="s">
        <v>55</v>
      </c>
      <c r="G120" s="120" t="s">
        <v>118</v>
      </c>
      <c r="H120" s="120" t="s">
        <v>119</v>
      </c>
      <c r="I120" s="120" t="s">
        <v>120</v>
      </c>
      <c r="J120" s="121" t="s">
        <v>103</v>
      </c>
      <c r="K120" s="122" t="s">
        <v>121</v>
      </c>
      <c r="L120" s="118"/>
      <c r="M120" s="58" t="s">
        <v>1</v>
      </c>
      <c r="N120" s="59" t="s">
        <v>37</v>
      </c>
      <c r="O120" s="59" t="s">
        <v>122</v>
      </c>
      <c r="P120" s="59" t="s">
        <v>123</v>
      </c>
      <c r="Q120" s="59" t="s">
        <v>124</v>
      </c>
      <c r="R120" s="59" t="s">
        <v>125</v>
      </c>
      <c r="S120" s="59" t="s">
        <v>126</v>
      </c>
      <c r="T120" s="60" t="s">
        <v>127</v>
      </c>
    </row>
    <row r="121" spans="2:65" s="1" customFormat="1" ht="22.9" customHeight="1">
      <c r="B121" s="31"/>
      <c r="C121" s="63" t="s">
        <v>128</v>
      </c>
      <c r="J121" s="123">
        <f>BK121</f>
        <v>0</v>
      </c>
      <c r="L121" s="31"/>
      <c r="M121" s="61"/>
      <c r="N121" s="52"/>
      <c r="O121" s="52"/>
      <c r="P121" s="124">
        <f>P122</f>
        <v>0</v>
      </c>
      <c r="Q121" s="52"/>
      <c r="R121" s="124">
        <f>R122</f>
        <v>0</v>
      </c>
      <c r="S121" s="52"/>
      <c r="T121" s="125">
        <f>T122</f>
        <v>0</v>
      </c>
      <c r="AT121" s="16" t="s">
        <v>72</v>
      </c>
      <c r="AU121" s="16" t="s">
        <v>105</v>
      </c>
      <c r="BK121" s="126">
        <f>BK122</f>
        <v>0</v>
      </c>
    </row>
    <row r="122" spans="2:65" s="11" customFormat="1" ht="25.9" customHeight="1">
      <c r="B122" s="127"/>
      <c r="D122" s="128" t="s">
        <v>72</v>
      </c>
      <c r="E122" s="129" t="s">
        <v>368</v>
      </c>
      <c r="F122" s="129" t="s">
        <v>379</v>
      </c>
      <c r="I122" s="130"/>
      <c r="J122" s="131">
        <f>BK122</f>
        <v>0</v>
      </c>
      <c r="L122" s="127"/>
      <c r="M122" s="132"/>
      <c r="P122" s="133">
        <f>P123</f>
        <v>0</v>
      </c>
      <c r="R122" s="133">
        <f>R123</f>
        <v>0</v>
      </c>
      <c r="T122" s="134">
        <f>T123</f>
        <v>0</v>
      </c>
      <c r="AR122" s="128" t="s">
        <v>137</v>
      </c>
      <c r="AT122" s="135" t="s">
        <v>72</v>
      </c>
      <c r="AU122" s="135" t="s">
        <v>73</v>
      </c>
      <c r="AY122" s="128" t="s">
        <v>131</v>
      </c>
      <c r="BK122" s="136">
        <f>BK123</f>
        <v>0</v>
      </c>
    </row>
    <row r="123" spans="2:65" s="1" customFormat="1" ht="16.5" customHeight="1">
      <c r="B123" s="31"/>
      <c r="C123" s="139" t="s">
        <v>81</v>
      </c>
      <c r="D123" s="139" t="s">
        <v>133</v>
      </c>
      <c r="E123" s="140" t="s">
        <v>370</v>
      </c>
      <c r="F123" s="141" t="s">
        <v>380</v>
      </c>
      <c r="G123" s="142" t="s">
        <v>274</v>
      </c>
      <c r="H123" s="143">
        <v>1</v>
      </c>
      <c r="I123" s="144"/>
      <c r="J123" s="145">
        <f>ROUND(I123*H123,2)</f>
        <v>0</v>
      </c>
      <c r="K123" s="146"/>
      <c r="L123" s="31"/>
      <c r="M123" s="188" t="s">
        <v>1</v>
      </c>
      <c r="N123" s="189" t="s">
        <v>38</v>
      </c>
      <c r="O123" s="18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150" t="s">
        <v>372</v>
      </c>
      <c r="AT123" s="150" t="s">
        <v>133</v>
      </c>
      <c r="AU123" s="150" t="s">
        <v>81</v>
      </c>
      <c r="AY123" s="16" t="s">
        <v>131</v>
      </c>
      <c r="BE123" s="151">
        <f>IF(N123="základní",J123,0)</f>
        <v>0</v>
      </c>
      <c r="BF123" s="151">
        <f>IF(N123="snížená",J123,0)</f>
        <v>0</v>
      </c>
      <c r="BG123" s="151">
        <f>IF(N123="zákl. přenesená",J123,0)</f>
        <v>0</v>
      </c>
      <c r="BH123" s="151">
        <f>IF(N123="sníž. přenesená",J123,0)</f>
        <v>0</v>
      </c>
      <c r="BI123" s="151">
        <f>IF(N123="nulová",J123,0)</f>
        <v>0</v>
      </c>
      <c r="BJ123" s="16" t="s">
        <v>81</v>
      </c>
      <c r="BK123" s="151">
        <f>ROUND(I123*H123,2)</f>
        <v>0</v>
      </c>
      <c r="BL123" s="16" t="s">
        <v>372</v>
      </c>
      <c r="BM123" s="150" t="s">
        <v>83</v>
      </c>
    </row>
    <row r="124" spans="2:65" s="1" customFormat="1" ht="6.95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1"/>
    </row>
    <row r="130" ht="15"/>
  </sheetData>
  <sheetProtection algorithmName="SHA-512" hashValue="fZE3+nmFKjsGvonAun9RR2aGwLWnlN5FEr4nil72Sbq5YqWfanQUz6USH9LqI8uMvHSPeB5INVh+u6L4hcDyYg==" saltValue="txD9ltvIJEJQYLdySDb58g==" spinCount="100000" sheet="1" objects="1" scenarios="1" formatColumns="0" formatRows="0" selectLockedCells="1" selectUnlockedCells="1"/>
  <autoFilter ref="C120:K123" xr:uid="{00000000-0009-0000-0000-000005000000}"/>
  <mergeCells count="9">
    <mergeCell ref="E111:H111"/>
    <mergeCell ref="E113:H113"/>
    <mergeCell ref="L2:V2"/>
    <mergeCell ref="E87:H8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D.1.1 - Architektonicko-s...</vt:lpstr>
      <vt:lpstr>D.1.4.2 - Odvodnění</vt:lpstr>
      <vt:lpstr>D.1.4.3 - Silnoproudá ele...</vt:lpstr>
      <vt:lpstr>D.1.4.4 - Slaboproudá zař...</vt:lpstr>
      <vt:lpstr>D.1.4.8 - Sadové úpravy</vt:lpstr>
      <vt:lpstr>'D.1.1 - Architektonicko-s...'!Názvy_tisku</vt:lpstr>
      <vt:lpstr>'D.1.4.2 - Odvodnění'!Názvy_tisku</vt:lpstr>
      <vt:lpstr>'D.1.4.3 - Silnoproudá ele...'!Názvy_tisku</vt:lpstr>
      <vt:lpstr>'D.1.4.4 - Slaboproudá zař...'!Názvy_tisku</vt:lpstr>
      <vt:lpstr>'D.1.4.8 - Sadové úpravy'!Názvy_tisku</vt:lpstr>
      <vt:lpstr>'Rekapitulace stavby'!Názvy_tisku</vt:lpstr>
      <vt:lpstr>'D.1.1 - Architektonicko-s...'!Oblast_tisku</vt:lpstr>
      <vt:lpstr>'D.1.4.2 - Odvodnění'!Oblast_tisku</vt:lpstr>
      <vt:lpstr>'D.1.4.3 - Silnoproudá ele...'!Oblast_tisku</vt:lpstr>
      <vt:lpstr>'D.1.4.4 - Slaboproudá zař...'!Oblast_tisku</vt:lpstr>
      <vt:lpstr>'D.1.4.8 - Sadové úpravy'!Oblast_tisku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DESKTOP-O9OFJBS\Honova</dc:creator>
  <cp:lastModifiedBy>WINDOWS</cp:lastModifiedBy>
  <dcterms:created xsi:type="dcterms:W3CDTF">2023-05-22T06:02:31Z</dcterms:created>
  <dcterms:modified xsi:type="dcterms:W3CDTF">2023-05-22T06:10:51Z</dcterms:modified>
</cp:coreProperties>
</file>